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/>
  <mc:AlternateContent xmlns:mc="http://schemas.openxmlformats.org/markup-compatibility/2006">
    <mc:Choice Requires="x15">
      <x15ac:absPath xmlns:x15ac="http://schemas.microsoft.com/office/spreadsheetml/2010/11/ac" url="C:\Users\MCL Eric B\Desktop\MCL ANALYSIS\CHECK OFF\"/>
    </mc:Choice>
  </mc:AlternateContent>
  <xr:revisionPtr revIDLastSave="0" documentId="13_ncr:1_{3CF82B29-6B60-4CC5-A562-ABD054427300}" xr6:coauthVersionLast="37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DAILY SALES " sheetId="7" r:id="rId1"/>
    <sheet name="WEEKLY SALES " sheetId="10" r:id="rId2"/>
    <sheet name="MONTHLY SALES " sheetId="2" r:id="rId3"/>
    <sheet name="WEEKLY  TO WEEK SALES " sheetId="11" r:id="rId4"/>
    <sheet name="NEW EXISITNG " sheetId="13" r:id="rId5"/>
    <sheet name="PENDING FULL BOOKING" sheetId="5" r:id="rId6"/>
    <sheet name="PENDING ANALYSIS " sheetId="34" r:id="rId7"/>
    <sheet name="Fully Booked" sheetId="1" r:id="rId8"/>
    <sheet name="REGIONAL EFFICENCY" sheetId="14" r:id="rId9"/>
    <sheet name="MARKETERS ANALYSIS" sheetId="35" r:id="rId10"/>
    <sheet name="MARKETERS ALONE" sheetId="38" r:id="rId11"/>
    <sheet name="REGIONAL MARKTERS " sheetId="36" r:id="rId12"/>
    <sheet name="DAILY WEEKLY GRAPHS " sheetId="21" r:id="rId13"/>
    <sheet name="SALES " sheetId="30" r:id="rId14"/>
    <sheet name="PRODUCT MANAGER EFFICIENCY" sheetId="29" state="hidden" r:id="rId15"/>
    <sheet name="REGIONS" sheetId="4" r:id="rId16"/>
    <sheet name="SUMMARY" sheetId="3" r:id="rId17"/>
    <sheet name="disbursment and by product summ" sheetId="6" r:id="rId18"/>
    <sheet name="BYPRODUCT CHANGE" sheetId="19" r:id="rId19"/>
    <sheet name="CLEARANCE" sheetId="20" r:id="rId20"/>
    <sheet name="Sheet1" sheetId="32" r:id="rId21"/>
    <sheet name="Sheet4" sheetId="41" r:id="rId22"/>
    <sheet name="CHECKOFF P&amp;L" sheetId="26" r:id="rId23"/>
    <sheet name="CHECKOFF YEAR TO DATE " sheetId="33" r:id="rId24"/>
    <sheet name="SUMMARY YTD" sheetId="37" r:id="rId25"/>
    <sheet name="DAY TO DAY PERFORMANCE" sheetId="27" r:id="rId26"/>
    <sheet name="PENDING BUY OFF CASES" sheetId="15" r:id="rId27"/>
  </sheets>
  <externalReferences>
    <externalReference r:id="rId28"/>
    <externalReference r:id="rId29"/>
  </externalReferences>
  <definedNames>
    <definedName name="_xlnm._FilterDatabase" localSheetId="18" hidden="1">'BYPRODUCT CHANGE'!$A$59:$O$101</definedName>
    <definedName name="_xlnm._FilterDatabase" localSheetId="22" hidden="1">'CHECKOFF P&amp;L'!$A$13:$J$62</definedName>
    <definedName name="_xlnm._FilterDatabase" localSheetId="23" hidden="1">'CHECKOFF YEAR TO DATE '!$E$1:$E$842</definedName>
    <definedName name="_xlnm._FilterDatabase" localSheetId="19" hidden="1">CLEARANCE!$A$1:$K$1</definedName>
    <definedName name="_xlnm._FilterDatabase" localSheetId="0" hidden="1">'DAILY SALES '!$A$1:$O$11</definedName>
    <definedName name="_xlnm._FilterDatabase" localSheetId="7" hidden="1">'Fully Booked'!$A$1:$AI$2608</definedName>
    <definedName name="_xlnm._FilterDatabase" localSheetId="2" hidden="1">'MONTHLY SALES '!$A$72:$L$90</definedName>
    <definedName name="_xlnm._FilterDatabase" localSheetId="4" hidden="1">'NEW EXISITNG '!$A$1:$W$47</definedName>
    <definedName name="_xlnm._FilterDatabase" localSheetId="5" hidden="1">'PENDING FULL BOOKING'!$A$1:$Z$97</definedName>
    <definedName name="_xlnm._FilterDatabase" localSheetId="14" hidden="1">'PRODUCT MANAGER EFFICIENCY'!$A$2:$B$24</definedName>
    <definedName name="_xlnm._FilterDatabase" localSheetId="20" hidden="1">Sheet1!$A$1:$C$89</definedName>
    <definedName name="_xlnm._FilterDatabase" localSheetId="16" hidden="1">SUMMARY!$A$2:$Z$53</definedName>
    <definedName name="Z_529A07F7_6419_495C_9383_E88B18E6BE51_.wvu.FilterData" localSheetId="7" hidden="1">'Fully Booked'!$A$1:$AH$1</definedName>
  </definedNames>
  <calcPr calcId="179021"/>
  <customWorkbookViews>
    <customWorkbookView name="Filter 1" guid="{529A07F7-6419-495C-9383-E88B18E6BE51}" maximized="1" windowWidth="0" windowHeight="0" activeSheetId="0"/>
  </customWorkbookViews>
</workbook>
</file>

<file path=xl/calcChain.xml><?xml version="1.0" encoding="utf-8"?>
<calcChain xmlns="http://schemas.openxmlformats.org/spreadsheetml/2006/main">
  <c r="AD176" i="1" l="1"/>
  <c r="AD175" i="1"/>
  <c r="AD174" i="1" l="1"/>
  <c r="B110" i="38"/>
  <c r="C110" i="38"/>
  <c r="D110" i="38"/>
  <c r="E110" i="38"/>
  <c r="G110" i="38"/>
  <c r="B111" i="38"/>
  <c r="C111" i="38"/>
  <c r="D111" i="38"/>
  <c r="E111" i="38"/>
  <c r="G111" i="38"/>
  <c r="B112" i="38"/>
  <c r="C112" i="38"/>
  <c r="D112" i="38"/>
  <c r="E112" i="38"/>
  <c r="G112" i="38"/>
  <c r="B113" i="38"/>
  <c r="C113" i="38"/>
  <c r="D113" i="38"/>
  <c r="E113" i="38"/>
  <c r="G113" i="38"/>
  <c r="AD173" i="1"/>
  <c r="AD172" i="1"/>
  <c r="AD171" i="1"/>
  <c r="AD170" i="1"/>
  <c r="AD169" i="1"/>
  <c r="AD168" i="1"/>
  <c r="AD167" i="1"/>
  <c r="B114" i="38"/>
  <c r="C114" i="38"/>
  <c r="D114" i="38"/>
  <c r="E114" i="38"/>
  <c r="G114" i="38"/>
  <c r="B115" i="38"/>
  <c r="C115" i="38"/>
  <c r="D115" i="38"/>
  <c r="E115" i="38"/>
  <c r="G115" i="38"/>
  <c r="AD166" i="1"/>
  <c r="AD165" i="1"/>
  <c r="Z112" i="5"/>
  <c r="U112" i="5"/>
  <c r="V112" i="5"/>
  <c r="P112" i="5"/>
  <c r="Q112" i="5" s="1"/>
  <c r="W112" i="5"/>
  <c r="X112" i="5" s="1"/>
  <c r="Z111" i="5"/>
  <c r="U111" i="5"/>
  <c r="V111" i="5"/>
  <c r="X111" i="5" s="1"/>
  <c r="P111" i="5"/>
  <c r="Q111" i="5" s="1"/>
  <c r="W111" i="5"/>
  <c r="Z110" i="5"/>
  <c r="U110" i="5"/>
  <c r="V110" i="5"/>
  <c r="P110" i="5"/>
  <c r="Q110" i="5" s="1"/>
  <c r="W110" i="5"/>
  <c r="X110" i="5" s="1"/>
  <c r="Z109" i="5"/>
  <c r="U109" i="5"/>
  <c r="V109" i="5"/>
  <c r="P109" i="5"/>
  <c r="Q109" i="5" s="1"/>
  <c r="W109" i="5"/>
  <c r="X109" i="5" s="1"/>
  <c r="Z108" i="5"/>
  <c r="U108" i="5"/>
  <c r="V108" i="5"/>
  <c r="P108" i="5"/>
  <c r="Q108" i="5" s="1"/>
  <c r="W108" i="5"/>
  <c r="Z107" i="5"/>
  <c r="U107" i="5"/>
  <c r="V107" i="5"/>
  <c r="X107" i="5" s="1"/>
  <c r="P107" i="5"/>
  <c r="Q107" i="5" s="1"/>
  <c r="W107" i="5"/>
  <c r="Z106" i="5"/>
  <c r="U106" i="5"/>
  <c r="V106" i="5"/>
  <c r="P106" i="5"/>
  <c r="Q106" i="5" s="1"/>
  <c r="W106" i="5"/>
  <c r="X106" i="5" s="1"/>
  <c r="Z105" i="5"/>
  <c r="U105" i="5"/>
  <c r="V105" i="5"/>
  <c r="P105" i="5"/>
  <c r="Q105" i="5" s="1"/>
  <c r="W105" i="5"/>
  <c r="X105" i="5" s="1"/>
  <c r="Z104" i="5"/>
  <c r="U104" i="5"/>
  <c r="V104" i="5"/>
  <c r="P104" i="5"/>
  <c r="Q104" i="5" s="1"/>
  <c r="W104" i="5"/>
  <c r="Z103" i="5"/>
  <c r="U103" i="5"/>
  <c r="V103" i="5"/>
  <c r="P103" i="5"/>
  <c r="Q103" i="5" s="1"/>
  <c r="W103" i="5"/>
  <c r="X103" i="5" s="1"/>
  <c r="Z102" i="5"/>
  <c r="U102" i="5"/>
  <c r="V102" i="5"/>
  <c r="P102" i="5"/>
  <c r="Q102" i="5" s="1"/>
  <c r="W102" i="5"/>
  <c r="X102" i="5" s="1"/>
  <c r="Z101" i="5"/>
  <c r="U101" i="5"/>
  <c r="V101" i="5"/>
  <c r="P101" i="5"/>
  <c r="Q101" i="5" s="1"/>
  <c r="W101" i="5"/>
  <c r="Z100" i="5"/>
  <c r="U100" i="5"/>
  <c r="V100" i="5"/>
  <c r="P100" i="5"/>
  <c r="Q100" i="5" s="1"/>
  <c r="W100" i="5"/>
  <c r="F112" i="38" l="1"/>
  <c r="X104" i="5"/>
  <c r="X108" i="5"/>
  <c r="F111" i="38"/>
  <c r="F110" i="38"/>
  <c r="F113" i="38"/>
  <c r="X100" i="5"/>
  <c r="F115" i="38"/>
  <c r="F114" i="38"/>
  <c r="X101" i="5"/>
  <c r="Z99" i="5"/>
  <c r="U99" i="5"/>
  <c r="V99" i="5"/>
  <c r="P99" i="5"/>
  <c r="Q99" i="5" s="1"/>
  <c r="W99" i="5"/>
  <c r="Z98" i="5"/>
  <c r="U98" i="5"/>
  <c r="V98" i="5"/>
  <c r="P98" i="5"/>
  <c r="Q98" i="5" s="1"/>
  <c r="W98" i="5"/>
  <c r="X99" i="5" l="1"/>
  <c r="X98" i="5"/>
  <c r="I163" i="19"/>
  <c r="J163" i="19"/>
  <c r="J171" i="19" s="1"/>
  <c r="I164" i="19"/>
  <c r="J164" i="19"/>
  <c r="I165" i="19"/>
  <c r="J165" i="19"/>
  <c r="I166" i="19"/>
  <c r="J166" i="19"/>
  <c r="I167" i="19"/>
  <c r="J167" i="19"/>
  <c r="I168" i="19"/>
  <c r="J168" i="19"/>
  <c r="I169" i="19"/>
  <c r="J169" i="19"/>
  <c r="I170" i="19"/>
  <c r="J170" i="19"/>
  <c r="B174" i="19"/>
  <c r="E174" i="19"/>
  <c r="L27" i="34"/>
  <c r="M27" i="34"/>
  <c r="N27" i="34"/>
  <c r="O27" i="34"/>
  <c r="P27" i="34"/>
  <c r="Q27" i="34"/>
  <c r="R27" i="34"/>
  <c r="S27" i="34"/>
  <c r="L28" i="34"/>
  <c r="M28" i="34"/>
  <c r="N28" i="34"/>
  <c r="O28" i="34"/>
  <c r="P28" i="34"/>
  <c r="Q28" i="34"/>
  <c r="R28" i="34"/>
  <c r="S28" i="34"/>
  <c r="L29" i="34"/>
  <c r="M29" i="34"/>
  <c r="N29" i="34"/>
  <c r="O29" i="34"/>
  <c r="P29" i="34"/>
  <c r="Q29" i="34"/>
  <c r="R29" i="34"/>
  <c r="S29" i="34"/>
  <c r="L30" i="34"/>
  <c r="M30" i="34"/>
  <c r="N30" i="34"/>
  <c r="O30" i="34"/>
  <c r="P30" i="34"/>
  <c r="Q30" i="34"/>
  <c r="R30" i="34"/>
  <c r="S30" i="34"/>
  <c r="L31" i="34"/>
  <c r="M31" i="34"/>
  <c r="N31" i="34"/>
  <c r="O31" i="34"/>
  <c r="P31" i="34"/>
  <c r="Q31" i="34"/>
  <c r="R31" i="34"/>
  <c r="S31" i="34"/>
  <c r="L32" i="34"/>
  <c r="M32" i="34"/>
  <c r="N32" i="34"/>
  <c r="O32" i="34"/>
  <c r="P32" i="34"/>
  <c r="Q32" i="34"/>
  <c r="R32" i="34"/>
  <c r="S32" i="34"/>
  <c r="L33" i="34"/>
  <c r="M33" i="34"/>
  <c r="N33" i="34"/>
  <c r="O33" i="34"/>
  <c r="P33" i="34"/>
  <c r="Q33" i="34"/>
  <c r="R33" i="34"/>
  <c r="S33" i="34"/>
  <c r="L34" i="34"/>
  <c r="M34" i="34"/>
  <c r="N34" i="34"/>
  <c r="O34" i="34"/>
  <c r="P34" i="34"/>
  <c r="Q34" i="34"/>
  <c r="R34" i="34"/>
  <c r="S34" i="34"/>
  <c r="L35" i="34"/>
  <c r="M35" i="34"/>
  <c r="N35" i="34"/>
  <c r="O35" i="34"/>
  <c r="P35" i="34"/>
  <c r="Q35" i="34"/>
  <c r="R35" i="34"/>
  <c r="S35" i="34"/>
  <c r="L36" i="34"/>
  <c r="M36" i="34"/>
  <c r="N36" i="34"/>
  <c r="O36" i="34"/>
  <c r="P36" i="34"/>
  <c r="Q36" i="34"/>
  <c r="R36" i="34"/>
  <c r="S36" i="34"/>
  <c r="L37" i="34"/>
  <c r="M37" i="34"/>
  <c r="N37" i="34"/>
  <c r="O37" i="34"/>
  <c r="P37" i="34"/>
  <c r="Q37" i="34"/>
  <c r="R37" i="34"/>
  <c r="S37" i="34"/>
  <c r="L38" i="34"/>
  <c r="M38" i="34"/>
  <c r="N38" i="34"/>
  <c r="O38" i="34"/>
  <c r="P38" i="34"/>
  <c r="Q38" i="34"/>
  <c r="R38" i="34"/>
  <c r="S38" i="34"/>
  <c r="L39" i="34"/>
  <c r="M39" i="34"/>
  <c r="N39" i="34"/>
  <c r="O39" i="34"/>
  <c r="P39" i="34"/>
  <c r="Q39" i="34"/>
  <c r="R39" i="34"/>
  <c r="S39" i="34"/>
  <c r="L40" i="34"/>
  <c r="M40" i="34"/>
  <c r="N40" i="34"/>
  <c r="O40" i="34"/>
  <c r="P40" i="34"/>
  <c r="Q40" i="34"/>
  <c r="R40" i="34"/>
  <c r="S40" i="34"/>
  <c r="L41" i="34"/>
  <c r="M41" i="34"/>
  <c r="N41" i="34"/>
  <c r="O41" i="34"/>
  <c r="P41" i="34"/>
  <c r="Q41" i="34"/>
  <c r="R41" i="34"/>
  <c r="S41" i="34"/>
  <c r="L42" i="34"/>
  <c r="M42" i="34"/>
  <c r="N42" i="34"/>
  <c r="O42" i="34"/>
  <c r="P42" i="34"/>
  <c r="Q42" i="34"/>
  <c r="R42" i="34"/>
  <c r="S42" i="34"/>
  <c r="L43" i="34"/>
  <c r="M43" i="34"/>
  <c r="N43" i="34"/>
  <c r="O43" i="34"/>
  <c r="P43" i="34"/>
  <c r="Q43" i="34"/>
  <c r="R43" i="34"/>
  <c r="S43" i="34"/>
  <c r="L44" i="34"/>
  <c r="M44" i="34"/>
  <c r="N44" i="34"/>
  <c r="O44" i="34"/>
  <c r="P44" i="34"/>
  <c r="Q44" i="34"/>
  <c r="R44" i="34"/>
  <c r="S44" i="34"/>
  <c r="L45" i="34"/>
  <c r="M45" i="34"/>
  <c r="N45" i="34"/>
  <c r="O45" i="34"/>
  <c r="P45" i="34"/>
  <c r="Q45" i="34"/>
  <c r="R45" i="34"/>
  <c r="S45" i="34"/>
  <c r="S26" i="34"/>
  <c r="Q26" i="34"/>
  <c r="Q46" i="34" s="1"/>
  <c r="P26" i="34"/>
  <c r="R26" i="34"/>
  <c r="O26" i="34"/>
  <c r="N26" i="34"/>
  <c r="M26" i="34"/>
  <c r="L26" i="34"/>
  <c r="L10" i="34"/>
  <c r="M10" i="34"/>
  <c r="L11" i="34"/>
  <c r="M11" i="34"/>
  <c r="L12" i="34"/>
  <c r="M12" i="34"/>
  <c r="L13" i="34"/>
  <c r="M13" i="34"/>
  <c r="L14" i="34"/>
  <c r="M14" i="34"/>
  <c r="L15" i="34"/>
  <c r="M15" i="34"/>
  <c r="O27" i="13"/>
  <c r="P27" i="13"/>
  <c r="Q27" i="13"/>
  <c r="S27" i="13"/>
  <c r="T27" i="13"/>
  <c r="U27" i="13"/>
  <c r="O28" i="13"/>
  <c r="P28" i="13"/>
  <c r="Q28" i="13"/>
  <c r="S28" i="13"/>
  <c r="T28" i="13"/>
  <c r="U28" i="13"/>
  <c r="C10" i="14"/>
  <c r="F2" i="13"/>
  <c r="D2" i="13"/>
  <c r="C2" i="13"/>
  <c r="J3" i="13"/>
  <c r="L3" i="13" s="1"/>
  <c r="J4" i="13"/>
  <c r="L4" i="13" s="1"/>
  <c r="J5" i="13"/>
  <c r="L5" i="13" s="1"/>
  <c r="J6" i="13"/>
  <c r="L6" i="13" s="1"/>
  <c r="J7" i="13"/>
  <c r="L7" i="13" s="1"/>
  <c r="J8" i="13"/>
  <c r="L8" i="13" s="1"/>
  <c r="J9" i="13"/>
  <c r="L9" i="13" s="1"/>
  <c r="J10" i="13"/>
  <c r="L10" i="13" s="1"/>
  <c r="J11" i="13"/>
  <c r="L11" i="13" s="1"/>
  <c r="J12" i="13"/>
  <c r="L12" i="13" s="1"/>
  <c r="J13" i="13"/>
  <c r="L13" i="13" s="1"/>
  <c r="J14" i="13"/>
  <c r="L14" i="13" s="1"/>
  <c r="J15" i="13"/>
  <c r="L15" i="13" s="1"/>
  <c r="J16" i="13"/>
  <c r="L16" i="13" s="1"/>
  <c r="J17" i="13"/>
  <c r="L17" i="13" s="1"/>
  <c r="J18" i="13"/>
  <c r="L18" i="13" s="1"/>
  <c r="J19" i="13"/>
  <c r="L19" i="13" s="1"/>
  <c r="J20" i="13"/>
  <c r="L20" i="13" s="1"/>
  <c r="J21" i="13"/>
  <c r="L21" i="13" s="1"/>
  <c r="J22" i="13"/>
  <c r="L22" i="13" s="1"/>
  <c r="J23" i="13"/>
  <c r="L23" i="13" s="1"/>
  <c r="J24" i="13"/>
  <c r="L24" i="13" s="1"/>
  <c r="J25" i="13"/>
  <c r="L25" i="13" s="1"/>
  <c r="J26" i="13"/>
  <c r="L26" i="13" s="1"/>
  <c r="J27" i="13"/>
  <c r="L27" i="13" s="1"/>
  <c r="J28" i="13"/>
  <c r="L28" i="13" s="1"/>
  <c r="J29" i="13"/>
  <c r="L29" i="13" s="1"/>
  <c r="J30" i="13"/>
  <c r="L30" i="13" s="1"/>
  <c r="J31" i="13"/>
  <c r="L31" i="13" s="1"/>
  <c r="J32" i="13"/>
  <c r="L32" i="13" s="1"/>
  <c r="J33" i="13"/>
  <c r="L33" i="13" s="1"/>
  <c r="J34" i="13"/>
  <c r="L34" i="13" s="1"/>
  <c r="J35" i="13"/>
  <c r="L35" i="13" s="1"/>
  <c r="J36" i="13"/>
  <c r="L36" i="13" s="1"/>
  <c r="J37" i="13"/>
  <c r="L37" i="13" s="1"/>
  <c r="J38" i="13"/>
  <c r="L38" i="13" s="1"/>
  <c r="J39" i="13"/>
  <c r="L39" i="13" s="1"/>
  <c r="J40" i="13"/>
  <c r="L40" i="13" s="1"/>
  <c r="J41" i="13"/>
  <c r="L41" i="13" s="1"/>
  <c r="J42" i="13"/>
  <c r="L42" i="13" s="1"/>
  <c r="J43" i="13"/>
  <c r="L43" i="13" s="1"/>
  <c r="J44" i="13"/>
  <c r="L44" i="13" s="1"/>
  <c r="J45" i="13"/>
  <c r="L45" i="13" s="1"/>
  <c r="J46" i="13"/>
  <c r="J2" i="13"/>
  <c r="L2" i="13" s="1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C3" i="13"/>
  <c r="D3" i="13"/>
  <c r="C4" i="13"/>
  <c r="D4" i="13"/>
  <c r="C5" i="13"/>
  <c r="D5" i="13"/>
  <c r="C6" i="13"/>
  <c r="D6" i="13"/>
  <c r="C7" i="13"/>
  <c r="D7" i="13"/>
  <c r="C8" i="13"/>
  <c r="D8" i="13"/>
  <c r="C9" i="13"/>
  <c r="D9" i="13"/>
  <c r="C10" i="13"/>
  <c r="D10" i="13"/>
  <c r="C11" i="13"/>
  <c r="D11" i="13"/>
  <c r="C12" i="13"/>
  <c r="D12" i="13"/>
  <c r="C13" i="13"/>
  <c r="D13" i="13"/>
  <c r="C14" i="13"/>
  <c r="D14" i="13"/>
  <c r="C15" i="13"/>
  <c r="D15" i="13"/>
  <c r="C16" i="13"/>
  <c r="D16" i="13"/>
  <c r="C17" i="13"/>
  <c r="D17" i="13"/>
  <c r="C18" i="13"/>
  <c r="D18" i="13"/>
  <c r="C19" i="13"/>
  <c r="D19" i="13"/>
  <c r="C20" i="13"/>
  <c r="D20" i="13"/>
  <c r="C21" i="13"/>
  <c r="D21" i="13"/>
  <c r="C22" i="13"/>
  <c r="D22" i="13"/>
  <c r="C23" i="13"/>
  <c r="D23" i="13"/>
  <c r="C24" i="13"/>
  <c r="D24" i="13"/>
  <c r="C25" i="13"/>
  <c r="D25" i="13"/>
  <c r="C26" i="13"/>
  <c r="D26" i="13"/>
  <c r="C27" i="13"/>
  <c r="D27" i="13"/>
  <c r="C28" i="13"/>
  <c r="D28" i="13"/>
  <c r="C29" i="13"/>
  <c r="D29" i="13"/>
  <c r="C30" i="13"/>
  <c r="D30" i="13"/>
  <c r="C31" i="13"/>
  <c r="D31" i="13"/>
  <c r="C32" i="13"/>
  <c r="D32" i="13"/>
  <c r="C33" i="13"/>
  <c r="D33" i="13"/>
  <c r="C34" i="13"/>
  <c r="D34" i="13"/>
  <c r="C35" i="13"/>
  <c r="D35" i="13"/>
  <c r="C36" i="13"/>
  <c r="D36" i="13"/>
  <c r="C37" i="13"/>
  <c r="D37" i="13"/>
  <c r="C38" i="13"/>
  <c r="D38" i="13"/>
  <c r="C39" i="13"/>
  <c r="D39" i="13"/>
  <c r="C40" i="13"/>
  <c r="D40" i="13"/>
  <c r="C41" i="13"/>
  <c r="D41" i="13"/>
  <c r="C42" i="13"/>
  <c r="D42" i="13"/>
  <c r="C43" i="13"/>
  <c r="D43" i="13"/>
  <c r="C44" i="13"/>
  <c r="D44" i="13"/>
  <c r="C45" i="13"/>
  <c r="D45" i="13"/>
  <c r="C46" i="13"/>
  <c r="D46" i="13"/>
  <c r="K47" i="13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40" i="2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G370" i="35"/>
  <c r="E370" i="35"/>
  <c r="B119" i="34"/>
  <c r="C119" i="34"/>
  <c r="G40" i="34"/>
  <c r="H40" i="34"/>
  <c r="I40" i="34"/>
  <c r="G41" i="34"/>
  <c r="H41" i="34"/>
  <c r="I41" i="34"/>
  <c r="G42" i="34"/>
  <c r="H42" i="34"/>
  <c r="I42" i="34"/>
  <c r="G43" i="34"/>
  <c r="H43" i="34"/>
  <c r="I43" i="34"/>
  <c r="G44" i="34"/>
  <c r="H44" i="34"/>
  <c r="I44" i="34"/>
  <c r="G45" i="34"/>
  <c r="H45" i="34"/>
  <c r="I45" i="34"/>
  <c r="G12" i="34"/>
  <c r="H12" i="34"/>
  <c r="I12" i="34"/>
  <c r="G13" i="34"/>
  <c r="H13" i="34"/>
  <c r="I13" i="34"/>
  <c r="G14" i="34"/>
  <c r="H14" i="34"/>
  <c r="I14" i="34"/>
  <c r="G15" i="34"/>
  <c r="H15" i="34"/>
  <c r="I15" i="34"/>
  <c r="G16" i="34"/>
  <c r="H16" i="34"/>
  <c r="I16" i="34"/>
  <c r="G17" i="34"/>
  <c r="H17" i="34"/>
  <c r="I17" i="34"/>
  <c r="P46" i="34" l="1"/>
  <c r="N46" i="34"/>
  <c r="M46" i="34"/>
  <c r="T39" i="34"/>
  <c r="O46" i="34"/>
  <c r="R27" i="13"/>
  <c r="E46" i="13"/>
  <c r="T43" i="34"/>
  <c r="T40" i="34"/>
  <c r="L46" i="34"/>
  <c r="R46" i="34"/>
  <c r="S46" i="34"/>
  <c r="T37" i="34"/>
  <c r="T36" i="34"/>
  <c r="T35" i="34"/>
  <c r="T31" i="34"/>
  <c r="T34" i="34"/>
  <c r="T28" i="34"/>
  <c r="T44" i="34"/>
  <c r="T41" i="34"/>
  <c r="T38" i="34"/>
  <c r="T32" i="34"/>
  <c r="T29" i="34"/>
  <c r="R28" i="13"/>
  <c r="T45" i="34"/>
  <c r="T42" i="34"/>
  <c r="T33" i="34"/>
  <c r="V27" i="13"/>
  <c r="T30" i="34"/>
  <c r="T27" i="34"/>
  <c r="E45" i="13"/>
  <c r="E39" i="13"/>
  <c r="E33" i="13"/>
  <c r="E27" i="13"/>
  <c r="E21" i="13"/>
  <c r="E15" i="13"/>
  <c r="E3" i="13"/>
  <c r="E30" i="13"/>
  <c r="E18" i="13"/>
  <c r="E6" i="13"/>
  <c r="T26" i="34"/>
  <c r="E40" i="13"/>
  <c r="E34" i="13"/>
  <c r="E28" i="13"/>
  <c r="E16" i="13"/>
  <c r="E4" i="13"/>
  <c r="E38" i="13"/>
  <c r="E26" i="13"/>
  <c r="E14" i="13"/>
  <c r="V28" i="13"/>
  <c r="E32" i="13"/>
  <c r="E20" i="13"/>
  <c r="E8" i="13"/>
  <c r="E19" i="13"/>
  <c r="E13" i="13"/>
  <c r="E7" i="13"/>
  <c r="E31" i="13"/>
  <c r="E43" i="13"/>
  <c r="E36" i="13"/>
  <c r="E24" i="13"/>
  <c r="E12" i="13"/>
  <c r="E37" i="13"/>
  <c r="E42" i="13"/>
  <c r="E41" i="13"/>
  <c r="E35" i="13"/>
  <c r="E29" i="13"/>
  <c r="E23" i="13"/>
  <c r="E17" i="13"/>
  <c r="E11" i="13"/>
  <c r="E5" i="13"/>
  <c r="E25" i="13"/>
  <c r="E22" i="13"/>
  <c r="E10" i="13"/>
  <c r="E44" i="13"/>
  <c r="E9" i="13"/>
  <c r="B120" i="38"/>
  <c r="C120" i="38"/>
  <c r="D120" i="38"/>
  <c r="E120" i="38"/>
  <c r="G120" i="38"/>
  <c r="T46" i="34" l="1"/>
  <c r="F120" i="38"/>
  <c r="B119" i="38"/>
  <c r="C119" i="38"/>
  <c r="D119" i="38"/>
  <c r="E119" i="38"/>
  <c r="G119" i="38"/>
  <c r="B117" i="38"/>
  <c r="C117" i="38"/>
  <c r="D117" i="38"/>
  <c r="E117" i="38"/>
  <c r="G117" i="38"/>
  <c r="B118" i="38"/>
  <c r="C118" i="38"/>
  <c r="D118" i="38"/>
  <c r="E118" i="38"/>
  <c r="G118" i="38"/>
  <c r="B116" i="38"/>
  <c r="C116" i="38"/>
  <c r="D116" i="38"/>
  <c r="E116" i="38"/>
  <c r="G116" i="38"/>
  <c r="E48" i="7"/>
  <c r="H48" i="7"/>
  <c r="E49" i="7"/>
  <c r="H49" i="7"/>
  <c r="E50" i="7"/>
  <c r="H50" i="7"/>
  <c r="C47" i="10"/>
  <c r="H47" i="10"/>
  <c r="C48" i="10"/>
  <c r="H48" i="10"/>
  <c r="C71" i="2"/>
  <c r="D71" i="2"/>
  <c r="E71" i="2"/>
  <c r="F71" i="2"/>
  <c r="C72" i="2"/>
  <c r="D72" i="2"/>
  <c r="E72" i="2"/>
  <c r="F72" i="2"/>
  <c r="D48" i="11"/>
  <c r="E48" i="11"/>
  <c r="F48" i="11"/>
  <c r="G48" i="11"/>
  <c r="D49" i="11"/>
  <c r="E49" i="11"/>
  <c r="F49" i="11"/>
  <c r="G49" i="11"/>
  <c r="B109" i="38"/>
  <c r="C109" i="38"/>
  <c r="D109" i="38"/>
  <c r="E109" i="38"/>
  <c r="G109" i="38"/>
  <c r="B108" i="38"/>
  <c r="C108" i="38"/>
  <c r="D108" i="38"/>
  <c r="E108" i="38"/>
  <c r="G108" i="38"/>
  <c r="G261" i="35"/>
  <c r="G262" i="35" s="1"/>
  <c r="E261" i="35"/>
  <c r="E262" i="35" s="1"/>
  <c r="B107" i="38"/>
  <c r="C107" i="38"/>
  <c r="D107" i="38"/>
  <c r="E107" i="38"/>
  <c r="G107" i="38"/>
  <c r="G47" i="10" l="1"/>
  <c r="I72" i="2"/>
  <c r="E48" i="10"/>
  <c r="F119" i="38"/>
  <c r="I71" i="2"/>
  <c r="F117" i="38"/>
  <c r="F118" i="38"/>
  <c r="F116" i="38"/>
  <c r="K71" i="2"/>
  <c r="G49" i="7"/>
  <c r="G50" i="7"/>
  <c r="F50" i="7"/>
  <c r="F49" i="7"/>
  <c r="H49" i="11"/>
  <c r="H48" i="11"/>
  <c r="K72" i="2"/>
  <c r="J71" i="2"/>
  <c r="J72" i="2"/>
  <c r="F48" i="10"/>
  <c r="G48" i="10"/>
  <c r="G48" i="7"/>
  <c r="E47" i="10"/>
  <c r="F48" i="7"/>
  <c r="F47" i="10"/>
  <c r="F109" i="38"/>
  <c r="F108" i="38"/>
  <c r="F107" i="38"/>
  <c r="Z97" i="5"/>
  <c r="U97" i="5"/>
  <c r="V97" i="5"/>
  <c r="P97" i="5"/>
  <c r="Q97" i="5" s="1"/>
  <c r="W97" i="5"/>
  <c r="Z96" i="5"/>
  <c r="U96" i="5"/>
  <c r="V96" i="5"/>
  <c r="P96" i="5"/>
  <c r="Q96" i="5" s="1"/>
  <c r="W96" i="5"/>
  <c r="Z95" i="5"/>
  <c r="U95" i="5"/>
  <c r="V95" i="5"/>
  <c r="P95" i="5"/>
  <c r="Q95" i="5" s="1"/>
  <c r="W95" i="5"/>
  <c r="Z94" i="5"/>
  <c r="U94" i="5"/>
  <c r="V94" i="5"/>
  <c r="P94" i="5"/>
  <c r="Q94" i="5" s="1"/>
  <c r="W94" i="5"/>
  <c r="Z93" i="5"/>
  <c r="U93" i="5"/>
  <c r="V93" i="5"/>
  <c r="P93" i="5"/>
  <c r="Q93" i="5" s="1"/>
  <c r="W93" i="5"/>
  <c r="Z92" i="5"/>
  <c r="U92" i="5"/>
  <c r="V92" i="5"/>
  <c r="P92" i="5"/>
  <c r="Q92" i="5" s="1"/>
  <c r="W92" i="5"/>
  <c r="Z91" i="5"/>
  <c r="U91" i="5"/>
  <c r="V91" i="5"/>
  <c r="P91" i="5"/>
  <c r="Q91" i="5" s="1"/>
  <c r="W91" i="5"/>
  <c r="Z90" i="5"/>
  <c r="U90" i="5"/>
  <c r="V90" i="5"/>
  <c r="P90" i="5"/>
  <c r="Q90" i="5" s="1"/>
  <c r="W90" i="5"/>
  <c r="Z89" i="5"/>
  <c r="U89" i="5"/>
  <c r="V89" i="5"/>
  <c r="P89" i="5"/>
  <c r="Q89" i="5" s="1"/>
  <c r="W89" i="5"/>
  <c r="Z88" i="5"/>
  <c r="U88" i="5"/>
  <c r="V88" i="5"/>
  <c r="P88" i="5"/>
  <c r="Q88" i="5" s="1"/>
  <c r="W88" i="5"/>
  <c r="Z87" i="5"/>
  <c r="U87" i="5"/>
  <c r="V87" i="5"/>
  <c r="P87" i="5"/>
  <c r="Q87" i="5" s="1"/>
  <c r="W87" i="5"/>
  <c r="Z86" i="5"/>
  <c r="U86" i="5"/>
  <c r="V86" i="5"/>
  <c r="P86" i="5"/>
  <c r="Q86" i="5" s="1"/>
  <c r="W86" i="5"/>
  <c r="Z85" i="5"/>
  <c r="U85" i="5"/>
  <c r="V85" i="5"/>
  <c r="P85" i="5"/>
  <c r="Q85" i="5" s="1"/>
  <c r="W85" i="5"/>
  <c r="Z84" i="5"/>
  <c r="U84" i="5"/>
  <c r="V84" i="5"/>
  <c r="P84" i="5"/>
  <c r="Q84" i="5" s="1"/>
  <c r="W84" i="5"/>
  <c r="B102" i="38"/>
  <c r="C102" i="38"/>
  <c r="D102" i="38"/>
  <c r="E102" i="38"/>
  <c r="G102" i="38"/>
  <c r="B103" i="38"/>
  <c r="C103" i="38"/>
  <c r="D103" i="38"/>
  <c r="E103" i="38"/>
  <c r="G103" i="38"/>
  <c r="B104" i="38"/>
  <c r="C104" i="38"/>
  <c r="D104" i="38"/>
  <c r="E104" i="38"/>
  <c r="G104" i="38"/>
  <c r="E386" i="35"/>
  <c r="G386" i="35"/>
  <c r="X91" i="5" l="1"/>
  <c r="G45" i="13"/>
  <c r="G14" i="13"/>
  <c r="G4" i="13"/>
  <c r="X86" i="5"/>
  <c r="X87" i="5"/>
  <c r="X88" i="5"/>
  <c r="X94" i="5"/>
  <c r="X95" i="5"/>
  <c r="X97" i="5"/>
  <c r="X84" i="5"/>
  <c r="X92" i="5"/>
  <c r="X90" i="5"/>
  <c r="X96" i="5"/>
  <c r="X85" i="5"/>
  <c r="X89" i="5"/>
  <c r="X93" i="5"/>
  <c r="F103" i="38"/>
  <c r="F104" i="38"/>
  <c r="F102" i="38"/>
  <c r="E54" i="35"/>
  <c r="G54" i="35"/>
  <c r="B94" i="38" l="1"/>
  <c r="C94" i="38"/>
  <c r="D94" i="38"/>
  <c r="E94" i="38"/>
  <c r="G94" i="38"/>
  <c r="B95" i="38"/>
  <c r="C95" i="38"/>
  <c r="D95" i="38"/>
  <c r="E95" i="38"/>
  <c r="G95" i="38"/>
  <c r="B96" i="38"/>
  <c r="C96" i="38"/>
  <c r="D96" i="38"/>
  <c r="E96" i="38"/>
  <c r="G96" i="38"/>
  <c r="B105" i="38"/>
  <c r="C105" i="38"/>
  <c r="D105" i="38"/>
  <c r="E105" i="38"/>
  <c r="G105" i="38"/>
  <c r="B106" i="38"/>
  <c r="C106" i="38"/>
  <c r="D106" i="38"/>
  <c r="E106" i="38"/>
  <c r="G106" i="38"/>
  <c r="Z83" i="5"/>
  <c r="U83" i="5"/>
  <c r="V83" i="5"/>
  <c r="P83" i="5"/>
  <c r="Q83" i="5" s="1"/>
  <c r="W83" i="5"/>
  <c r="Z82" i="5"/>
  <c r="U82" i="5"/>
  <c r="V82" i="5"/>
  <c r="P82" i="5"/>
  <c r="Q82" i="5" s="1"/>
  <c r="W82" i="5"/>
  <c r="Z81" i="5"/>
  <c r="U81" i="5"/>
  <c r="V81" i="5"/>
  <c r="P81" i="5"/>
  <c r="Q81" i="5" s="1"/>
  <c r="W81" i="5"/>
  <c r="Z80" i="5"/>
  <c r="U80" i="5"/>
  <c r="V80" i="5"/>
  <c r="P80" i="5"/>
  <c r="Q80" i="5" s="1"/>
  <c r="W80" i="5"/>
  <c r="Z79" i="5"/>
  <c r="U79" i="5"/>
  <c r="V79" i="5"/>
  <c r="P79" i="5"/>
  <c r="Q79" i="5" s="1"/>
  <c r="W79" i="5"/>
  <c r="Z78" i="5"/>
  <c r="U78" i="5"/>
  <c r="V78" i="5"/>
  <c r="P78" i="5"/>
  <c r="Q78" i="5" s="1"/>
  <c r="W78" i="5"/>
  <c r="Z77" i="5"/>
  <c r="U77" i="5"/>
  <c r="V77" i="5"/>
  <c r="P77" i="5"/>
  <c r="Q77" i="5" s="1"/>
  <c r="W77" i="5"/>
  <c r="Z76" i="5"/>
  <c r="U76" i="5"/>
  <c r="V76" i="5"/>
  <c r="P76" i="5"/>
  <c r="Q76" i="5" s="1"/>
  <c r="W76" i="5"/>
  <c r="Z75" i="5"/>
  <c r="U75" i="5"/>
  <c r="V75" i="5"/>
  <c r="P75" i="5"/>
  <c r="Q75" i="5" s="1"/>
  <c r="W75" i="5"/>
  <c r="Z74" i="5"/>
  <c r="U74" i="5"/>
  <c r="V74" i="5"/>
  <c r="P74" i="5"/>
  <c r="Q74" i="5" s="1"/>
  <c r="W74" i="5"/>
  <c r="Z73" i="5"/>
  <c r="U73" i="5"/>
  <c r="V73" i="5"/>
  <c r="P73" i="5"/>
  <c r="Q73" i="5" s="1"/>
  <c r="W73" i="5"/>
  <c r="Z72" i="5"/>
  <c r="U72" i="5"/>
  <c r="V72" i="5"/>
  <c r="P72" i="5"/>
  <c r="Q72" i="5" s="1"/>
  <c r="W72" i="5"/>
  <c r="Z71" i="5"/>
  <c r="U71" i="5"/>
  <c r="V71" i="5"/>
  <c r="P71" i="5"/>
  <c r="Q71" i="5" s="1"/>
  <c r="W71" i="5"/>
  <c r="Z70" i="5"/>
  <c r="U70" i="5"/>
  <c r="V70" i="5"/>
  <c r="P70" i="5"/>
  <c r="Q70" i="5" s="1"/>
  <c r="W70" i="5"/>
  <c r="Z69" i="5"/>
  <c r="U69" i="5"/>
  <c r="V69" i="5"/>
  <c r="P69" i="5"/>
  <c r="Q69" i="5" s="1"/>
  <c r="W69" i="5"/>
  <c r="Z68" i="5"/>
  <c r="U68" i="5"/>
  <c r="V68" i="5"/>
  <c r="P68" i="5"/>
  <c r="Q68" i="5" s="1"/>
  <c r="W68" i="5"/>
  <c r="B121" i="38"/>
  <c r="C121" i="38"/>
  <c r="D121" i="38"/>
  <c r="E121" i="38"/>
  <c r="G121" i="38"/>
  <c r="B100" i="38"/>
  <c r="C100" i="38"/>
  <c r="D100" i="38"/>
  <c r="E100" i="38"/>
  <c r="G100" i="38"/>
  <c r="B101" i="38"/>
  <c r="C101" i="38"/>
  <c r="D101" i="38"/>
  <c r="E101" i="38"/>
  <c r="G101" i="38"/>
  <c r="E259" i="35"/>
  <c r="G259" i="35"/>
  <c r="B98" i="38"/>
  <c r="C98" i="38"/>
  <c r="D98" i="38"/>
  <c r="E98" i="38"/>
  <c r="G98" i="38"/>
  <c r="B99" i="38"/>
  <c r="C99" i="38"/>
  <c r="D99" i="38"/>
  <c r="E99" i="38"/>
  <c r="G99" i="38"/>
  <c r="X79" i="5" l="1"/>
  <c r="X80" i="5"/>
  <c r="X72" i="5"/>
  <c r="X73" i="5"/>
  <c r="X77" i="5"/>
  <c r="X75" i="5"/>
  <c r="X78" i="5"/>
  <c r="X83" i="5"/>
  <c r="X82" i="5"/>
  <c r="X81" i="5"/>
  <c r="X68" i="5"/>
  <c r="X71" i="5"/>
  <c r="X76" i="5"/>
  <c r="X74" i="5"/>
  <c r="F94" i="38"/>
  <c r="F96" i="38"/>
  <c r="F95" i="38"/>
  <c r="F106" i="38"/>
  <c r="F105" i="38"/>
  <c r="X70" i="5"/>
  <c r="X69" i="5"/>
  <c r="F121" i="38"/>
  <c r="F100" i="38"/>
  <c r="F101" i="38"/>
  <c r="F98" i="38"/>
  <c r="F99" i="38"/>
  <c r="B93" i="38"/>
  <c r="C93" i="38"/>
  <c r="D93" i="38"/>
  <c r="E93" i="38"/>
  <c r="G93" i="38"/>
  <c r="B97" i="38"/>
  <c r="C97" i="38"/>
  <c r="D97" i="38"/>
  <c r="E97" i="38"/>
  <c r="G97" i="38"/>
  <c r="F97" i="38" l="1"/>
  <c r="F93" i="38"/>
  <c r="B89" i="38"/>
  <c r="C89" i="38"/>
  <c r="D89" i="38"/>
  <c r="E89" i="38"/>
  <c r="G89" i="38"/>
  <c r="B90" i="38"/>
  <c r="C90" i="38"/>
  <c r="D90" i="38"/>
  <c r="E90" i="38"/>
  <c r="G90" i="38"/>
  <c r="B87" i="38"/>
  <c r="C87" i="38"/>
  <c r="D87" i="38"/>
  <c r="E87" i="38"/>
  <c r="G87" i="38"/>
  <c r="B88" i="38"/>
  <c r="C88" i="38"/>
  <c r="D88" i="38"/>
  <c r="E88" i="38"/>
  <c r="G88" i="38"/>
  <c r="B91" i="38"/>
  <c r="C91" i="38"/>
  <c r="D91" i="38"/>
  <c r="E91" i="38"/>
  <c r="G91" i="38"/>
  <c r="B92" i="38"/>
  <c r="C92" i="38"/>
  <c r="D92" i="38"/>
  <c r="E92" i="38"/>
  <c r="G92" i="38"/>
  <c r="B64" i="38"/>
  <c r="C64" i="38"/>
  <c r="D64" i="38"/>
  <c r="E64" i="38"/>
  <c r="G64" i="38"/>
  <c r="B65" i="38"/>
  <c r="C65" i="38"/>
  <c r="D65" i="38"/>
  <c r="E65" i="38"/>
  <c r="G65" i="38"/>
  <c r="B66" i="38"/>
  <c r="C66" i="38"/>
  <c r="D66" i="38"/>
  <c r="E66" i="38"/>
  <c r="G66" i="38"/>
  <c r="B67" i="38"/>
  <c r="C67" i="38"/>
  <c r="D67" i="38"/>
  <c r="E67" i="38"/>
  <c r="G67" i="38"/>
  <c r="B52" i="38"/>
  <c r="C52" i="38"/>
  <c r="D52" i="38"/>
  <c r="E52" i="38"/>
  <c r="G52" i="38"/>
  <c r="B53" i="38"/>
  <c r="C53" i="38"/>
  <c r="D53" i="38"/>
  <c r="E53" i="38"/>
  <c r="G53" i="38"/>
  <c r="B54" i="38"/>
  <c r="C54" i="38"/>
  <c r="D54" i="38"/>
  <c r="E54" i="38"/>
  <c r="G54" i="38"/>
  <c r="B55" i="38"/>
  <c r="C55" i="38"/>
  <c r="D55" i="38"/>
  <c r="E55" i="38"/>
  <c r="G55" i="38"/>
  <c r="F89" i="38" l="1"/>
  <c r="F90" i="38"/>
  <c r="F88" i="38"/>
  <c r="F87" i="38"/>
  <c r="F92" i="38"/>
  <c r="F91" i="38"/>
  <c r="F65" i="38"/>
  <c r="F64" i="38"/>
  <c r="F67" i="38"/>
  <c r="F66" i="38"/>
  <c r="F55" i="38"/>
  <c r="F53" i="38"/>
  <c r="F52" i="38"/>
  <c r="F54" i="38"/>
  <c r="L18" i="34"/>
  <c r="M18" i="34"/>
  <c r="L19" i="34"/>
  <c r="M19" i="34"/>
  <c r="G10" i="34"/>
  <c r="H10" i="34"/>
  <c r="I10" i="34"/>
  <c r="G11" i="34"/>
  <c r="H11" i="34"/>
  <c r="I11" i="34"/>
  <c r="G18" i="34"/>
  <c r="H18" i="34"/>
  <c r="I18" i="34"/>
  <c r="G19" i="34"/>
  <c r="H19" i="34"/>
  <c r="I19" i="34"/>
  <c r="G20" i="34"/>
  <c r="H20" i="34"/>
  <c r="I20" i="34"/>
  <c r="B12" i="34"/>
  <c r="C12" i="34"/>
  <c r="D12" i="34"/>
  <c r="B13" i="34"/>
  <c r="C13" i="34"/>
  <c r="D13" i="34"/>
  <c r="B81" i="38" l="1"/>
  <c r="C81" i="38"/>
  <c r="D81" i="38"/>
  <c r="E81" i="38"/>
  <c r="G81" i="38"/>
  <c r="B82" i="38"/>
  <c r="C82" i="38"/>
  <c r="D82" i="38"/>
  <c r="E82" i="38"/>
  <c r="G82" i="38"/>
  <c r="B83" i="38"/>
  <c r="C83" i="38"/>
  <c r="D83" i="38"/>
  <c r="E83" i="38"/>
  <c r="G83" i="38"/>
  <c r="B84" i="38"/>
  <c r="C84" i="38"/>
  <c r="D84" i="38"/>
  <c r="E84" i="38"/>
  <c r="G84" i="38"/>
  <c r="B85" i="38"/>
  <c r="C85" i="38"/>
  <c r="D85" i="38"/>
  <c r="E85" i="38"/>
  <c r="G85" i="38"/>
  <c r="B86" i="38"/>
  <c r="C86" i="38"/>
  <c r="D86" i="38"/>
  <c r="E86" i="38"/>
  <c r="G86" i="38"/>
  <c r="B77" i="38"/>
  <c r="C77" i="38"/>
  <c r="D77" i="38"/>
  <c r="E77" i="38"/>
  <c r="G77" i="38"/>
  <c r="B78" i="38"/>
  <c r="C78" i="38"/>
  <c r="D78" i="38"/>
  <c r="E78" i="38"/>
  <c r="G78" i="38"/>
  <c r="B79" i="38"/>
  <c r="C79" i="38"/>
  <c r="D79" i="38"/>
  <c r="E79" i="38"/>
  <c r="G79" i="38"/>
  <c r="B80" i="38"/>
  <c r="C80" i="38"/>
  <c r="D80" i="38"/>
  <c r="E80" i="38"/>
  <c r="G80" i="38"/>
  <c r="F82" i="38" l="1"/>
  <c r="F83" i="38"/>
  <c r="F81" i="38"/>
  <c r="F84" i="38"/>
  <c r="F85" i="38"/>
  <c r="F86" i="38"/>
  <c r="F80" i="38"/>
  <c r="F78" i="38"/>
  <c r="F79" i="38"/>
  <c r="F77" i="38"/>
  <c r="B76" i="38"/>
  <c r="C76" i="38"/>
  <c r="D76" i="38"/>
  <c r="E76" i="38"/>
  <c r="G76" i="38"/>
  <c r="Z67" i="5"/>
  <c r="U67" i="5"/>
  <c r="V67" i="5"/>
  <c r="P67" i="5"/>
  <c r="Q67" i="5" s="1"/>
  <c r="W67" i="5"/>
  <c r="Z66" i="5"/>
  <c r="U66" i="5"/>
  <c r="V66" i="5"/>
  <c r="P66" i="5"/>
  <c r="Q66" i="5" s="1"/>
  <c r="W66" i="5"/>
  <c r="Z65" i="5"/>
  <c r="U65" i="5"/>
  <c r="V65" i="5"/>
  <c r="P65" i="5"/>
  <c r="Q65" i="5" s="1"/>
  <c r="W65" i="5"/>
  <c r="Z64" i="5"/>
  <c r="U64" i="5"/>
  <c r="V64" i="5"/>
  <c r="P64" i="5"/>
  <c r="Q64" i="5" s="1"/>
  <c r="W64" i="5"/>
  <c r="Z63" i="5"/>
  <c r="U63" i="5"/>
  <c r="V63" i="5"/>
  <c r="P63" i="5"/>
  <c r="Q63" i="5" s="1"/>
  <c r="W63" i="5"/>
  <c r="Z62" i="5"/>
  <c r="U62" i="5"/>
  <c r="V62" i="5"/>
  <c r="P62" i="5"/>
  <c r="Q62" i="5" s="1"/>
  <c r="W62" i="5"/>
  <c r="Z61" i="5"/>
  <c r="U61" i="5"/>
  <c r="V61" i="5"/>
  <c r="P61" i="5"/>
  <c r="Q61" i="5" s="1"/>
  <c r="W61" i="5"/>
  <c r="Z60" i="5"/>
  <c r="U60" i="5"/>
  <c r="V60" i="5"/>
  <c r="P60" i="5"/>
  <c r="Q60" i="5" s="1"/>
  <c r="W60" i="5"/>
  <c r="Z59" i="5"/>
  <c r="U59" i="5"/>
  <c r="V59" i="5"/>
  <c r="P59" i="5"/>
  <c r="Q59" i="5" s="1"/>
  <c r="W59" i="5"/>
  <c r="Z58" i="5"/>
  <c r="U58" i="5"/>
  <c r="V58" i="5"/>
  <c r="P58" i="5"/>
  <c r="Q58" i="5" s="1"/>
  <c r="W58" i="5"/>
  <c r="Z57" i="5"/>
  <c r="U57" i="5"/>
  <c r="V57" i="5"/>
  <c r="P57" i="5"/>
  <c r="Q57" i="5" s="1"/>
  <c r="W57" i="5"/>
  <c r="G28" i="35"/>
  <c r="G29" i="35" s="1"/>
  <c r="E28" i="35"/>
  <c r="E29" i="35" s="1"/>
  <c r="F19" i="14"/>
  <c r="G19" i="14" s="1"/>
  <c r="H19" i="14"/>
  <c r="F20" i="14"/>
  <c r="G20" i="14" s="1"/>
  <c r="H20" i="14"/>
  <c r="F21" i="14"/>
  <c r="G21" i="14" s="1"/>
  <c r="H21" i="14"/>
  <c r="X65" i="5" l="1"/>
  <c r="X59" i="5"/>
  <c r="X57" i="5"/>
  <c r="X67" i="5"/>
  <c r="X64" i="5"/>
  <c r="X62" i="5"/>
  <c r="X58" i="5"/>
  <c r="X60" i="5"/>
  <c r="X61" i="5"/>
  <c r="X63" i="5"/>
  <c r="X66" i="5"/>
  <c r="F76" i="38"/>
  <c r="G102" i="37" l="1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01" i="37"/>
  <c r="G149" i="37" s="1"/>
  <c r="B69" i="38"/>
  <c r="C69" i="38"/>
  <c r="D69" i="38"/>
  <c r="E69" i="38"/>
  <c r="G69" i="38"/>
  <c r="B70" i="38"/>
  <c r="C70" i="38"/>
  <c r="D70" i="38"/>
  <c r="E70" i="38"/>
  <c r="G70" i="38"/>
  <c r="B71" i="38"/>
  <c r="C71" i="38"/>
  <c r="D71" i="38"/>
  <c r="E71" i="38"/>
  <c r="G71" i="38"/>
  <c r="B72" i="38"/>
  <c r="C72" i="38"/>
  <c r="D72" i="38"/>
  <c r="E72" i="38"/>
  <c r="G72" i="38"/>
  <c r="F72" i="38" l="1"/>
  <c r="F71" i="38"/>
  <c r="F70" i="38"/>
  <c r="F69" i="38"/>
  <c r="B75" i="38"/>
  <c r="C75" i="38"/>
  <c r="D75" i="38"/>
  <c r="E75" i="38"/>
  <c r="G75" i="38"/>
  <c r="E385" i="35"/>
  <c r="G385" i="35"/>
  <c r="F75" i="38" l="1"/>
  <c r="G314" i="35"/>
  <c r="G313" i="35"/>
  <c r="F313" i="35"/>
  <c r="E314" i="35"/>
  <c r="E313" i="35"/>
  <c r="E315" i="35" l="1"/>
  <c r="G315" i="35"/>
  <c r="G87" i="35"/>
  <c r="G88" i="35"/>
  <c r="G89" i="35"/>
  <c r="G90" i="35"/>
  <c r="G91" i="35"/>
  <c r="G86" i="35"/>
  <c r="F89" i="35"/>
  <c r="F91" i="35"/>
  <c r="E87" i="35"/>
  <c r="E88" i="35"/>
  <c r="E89" i="35"/>
  <c r="E90" i="35"/>
  <c r="E91" i="35"/>
  <c r="E86" i="35"/>
  <c r="G258" i="35"/>
  <c r="G260" i="35" s="1"/>
  <c r="E258" i="35"/>
  <c r="E260" i="35" s="1"/>
  <c r="G253" i="35"/>
  <c r="G254" i="35"/>
  <c r="G255" i="35"/>
  <c r="G256" i="35"/>
  <c r="G252" i="35"/>
  <c r="F255" i="35"/>
  <c r="E253" i="35"/>
  <c r="E254" i="35"/>
  <c r="E255" i="35"/>
  <c r="E256" i="35"/>
  <c r="E252" i="35"/>
  <c r="Z56" i="5"/>
  <c r="U56" i="5"/>
  <c r="V56" i="5"/>
  <c r="P56" i="5"/>
  <c r="Q56" i="5" s="1"/>
  <c r="W56" i="5"/>
  <c r="Z55" i="5"/>
  <c r="U55" i="5"/>
  <c r="V55" i="5"/>
  <c r="P55" i="5"/>
  <c r="Q55" i="5" s="1"/>
  <c r="W55" i="5"/>
  <c r="Z54" i="5"/>
  <c r="U54" i="5"/>
  <c r="V54" i="5"/>
  <c r="P54" i="5"/>
  <c r="Q54" i="5" s="1"/>
  <c r="W54" i="5"/>
  <c r="Z53" i="5"/>
  <c r="U53" i="5"/>
  <c r="V53" i="5"/>
  <c r="P53" i="5"/>
  <c r="Q53" i="5" s="1"/>
  <c r="W53" i="5"/>
  <c r="X53" i="5" l="1"/>
  <c r="X54" i="5"/>
  <c r="X55" i="5"/>
  <c r="X56" i="5"/>
  <c r="E257" i="35"/>
  <c r="E263" i="35" s="1"/>
  <c r="G257" i="35"/>
  <c r="D24" i="11"/>
  <c r="E24" i="11"/>
  <c r="F24" i="11"/>
  <c r="G24" i="11"/>
  <c r="D25" i="11"/>
  <c r="E25" i="11"/>
  <c r="F25" i="11"/>
  <c r="G25" i="11"/>
  <c r="C47" i="2"/>
  <c r="D47" i="2"/>
  <c r="E47" i="2"/>
  <c r="F47" i="2"/>
  <c r="I24" i="11"/>
  <c r="C48" i="2"/>
  <c r="D48" i="2"/>
  <c r="E48" i="2"/>
  <c r="F48" i="2"/>
  <c r="C49" i="2"/>
  <c r="D49" i="2"/>
  <c r="E49" i="2"/>
  <c r="F49" i="2"/>
  <c r="C50" i="2"/>
  <c r="D50" i="2"/>
  <c r="E50" i="2"/>
  <c r="F50" i="2"/>
  <c r="C23" i="10"/>
  <c r="H23" i="10"/>
  <c r="C24" i="10"/>
  <c r="F24" i="10" s="1"/>
  <c r="H24" i="10"/>
  <c r="C25" i="10"/>
  <c r="H25" i="10"/>
  <c r="C26" i="10"/>
  <c r="F26" i="10" s="1"/>
  <c r="H26" i="10"/>
  <c r="E24" i="7"/>
  <c r="H24" i="7"/>
  <c r="E25" i="7"/>
  <c r="H25" i="7"/>
  <c r="F72" i="14"/>
  <c r="G72" i="14" s="1"/>
  <c r="H72" i="14"/>
  <c r="G175" i="35"/>
  <c r="G176" i="35" s="1"/>
  <c r="E175" i="35"/>
  <c r="E176" i="35" s="1"/>
  <c r="E25" i="10" l="1"/>
  <c r="E23" i="10"/>
  <c r="K48" i="2"/>
  <c r="I50" i="2"/>
  <c r="I25" i="11"/>
  <c r="K49" i="2"/>
  <c r="E2" i="13"/>
  <c r="G2" i="13" s="1"/>
  <c r="I49" i="2"/>
  <c r="G28" i="13"/>
  <c r="I48" i="2"/>
  <c r="J48" i="2"/>
  <c r="K50" i="2"/>
  <c r="K47" i="2"/>
  <c r="G38" i="13"/>
  <c r="F25" i="10"/>
  <c r="G23" i="10"/>
  <c r="F23" i="10"/>
  <c r="H25" i="11"/>
  <c r="G3" i="13"/>
  <c r="E26" i="10"/>
  <c r="G25" i="10"/>
  <c r="E24" i="10"/>
  <c r="J49" i="2"/>
  <c r="J50" i="2"/>
  <c r="J47" i="2"/>
  <c r="H24" i="11"/>
  <c r="J24" i="11" s="1"/>
  <c r="I47" i="2"/>
  <c r="G26" i="10"/>
  <c r="G24" i="10"/>
  <c r="G25" i="7"/>
  <c r="F25" i="7"/>
  <c r="G24" i="7"/>
  <c r="F24" i="7"/>
  <c r="F48" i="14"/>
  <c r="G48" i="14" s="1"/>
  <c r="H48" i="14"/>
  <c r="L8" i="2"/>
  <c r="M8" i="2"/>
  <c r="L9" i="2"/>
  <c r="M9" i="2"/>
  <c r="G8" i="2"/>
  <c r="H8" i="2"/>
  <c r="G9" i="2"/>
  <c r="H9" i="2"/>
  <c r="G10" i="2"/>
  <c r="H10" i="2"/>
  <c r="G31" i="13" l="1"/>
  <c r="G12" i="13"/>
  <c r="K25" i="11"/>
  <c r="J25" i="11"/>
  <c r="K24" i="11"/>
  <c r="I3" i="1"/>
  <c r="I4" i="1"/>
  <c r="Z52" i="5" l="1"/>
  <c r="U52" i="5"/>
  <c r="V52" i="5"/>
  <c r="P52" i="5"/>
  <c r="Q52" i="5" s="1"/>
  <c r="W52" i="5"/>
  <c r="X52" i="5" l="1"/>
  <c r="AC358" i="1"/>
  <c r="AF358" i="1"/>
  <c r="AC359" i="1"/>
  <c r="AF359" i="1"/>
  <c r="AC360" i="1"/>
  <c r="AF360" i="1"/>
  <c r="AC361" i="1"/>
  <c r="AF361" i="1"/>
  <c r="AC362" i="1"/>
  <c r="AF362" i="1"/>
  <c r="AC363" i="1"/>
  <c r="AF363" i="1"/>
  <c r="AC364" i="1"/>
  <c r="AF364" i="1"/>
  <c r="AC365" i="1"/>
  <c r="AF365" i="1"/>
  <c r="AC366" i="1"/>
  <c r="AF366" i="1"/>
  <c r="AC367" i="1"/>
  <c r="AF367" i="1"/>
  <c r="AC368" i="1"/>
  <c r="AF368" i="1"/>
  <c r="AC369" i="1"/>
  <c r="AF369" i="1"/>
  <c r="AC370" i="1"/>
  <c r="AF370" i="1"/>
  <c r="AC371" i="1"/>
  <c r="AF371" i="1"/>
  <c r="AC372" i="1"/>
  <c r="AF372" i="1"/>
  <c r="AC373" i="1"/>
  <c r="AF373" i="1"/>
  <c r="AC374" i="1"/>
  <c r="AF374" i="1"/>
  <c r="AC375" i="1"/>
  <c r="AF375" i="1"/>
  <c r="AC376" i="1"/>
  <c r="AF376" i="1"/>
  <c r="AC377" i="1"/>
  <c r="AF377" i="1"/>
  <c r="AC378" i="1"/>
  <c r="AF378" i="1"/>
  <c r="AC379" i="1"/>
  <c r="AF379" i="1"/>
  <c r="AC380" i="1"/>
  <c r="AF380" i="1"/>
  <c r="AC381" i="1"/>
  <c r="AF381" i="1"/>
  <c r="AC382" i="1"/>
  <c r="AF382" i="1"/>
  <c r="AC383" i="1"/>
  <c r="AF383" i="1"/>
  <c r="AC384" i="1"/>
  <c r="AF384" i="1"/>
  <c r="AC385" i="1"/>
  <c r="AF385" i="1"/>
  <c r="AC386" i="1"/>
  <c r="AF386" i="1"/>
  <c r="AC387" i="1"/>
  <c r="AF387" i="1"/>
  <c r="AC388" i="1"/>
  <c r="AF388" i="1"/>
  <c r="AC389" i="1"/>
  <c r="AF389" i="1"/>
  <c r="AC390" i="1"/>
  <c r="AF390" i="1"/>
  <c r="AC391" i="1"/>
  <c r="AF391" i="1"/>
  <c r="AC392" i="1"/>
  <c r="AF392" i="1"/>
  <c r="AC393" i="1"/>
  <c r="AF393" i="1"/>
  <c r="AC394" i="1"/>
  <c r="AF394" i="1"/>
  <c r="AC395" i="1"/>
  <c r="AF395" i="1"/>
  <c r="AC396" i="1"/>
  <c r="AF396" i="1"/>
  <c r="AC397" i="1"/>
  <c r="AF397" i="1"/>
  <c r="AC398" i="1"/>
  <c r="AF398" i="1"/>
  <c r="AC399" i="1"/>
  <c r="AF399" i="1"/>
  <c r="AC400" i="1"/>
  <c r="AF400" i="1"/>
  <c r="AC401" i="1"/>
  <c r="AF401" i="1"/>
  <c r="AC402" i="1"/>
  <c r="AF402" i="1"/>
  <c r="AC403" i="1"/>
  <c r="AF403" i="1"/>
  <c r="AC404" i="1"/>
  <c r="AF404" i="1"/>
  <c r="AC405" i="1"/>
  <c r="AF405" i="1"/>
  <c r="AC406" i="1"/>
  <c r="AF406" i="1"/>
  <c r="AC407" i="1"/>
  <c r="AF407" i="1"/>
  <c r="AC408" i="1"/>
  <c r="AF408" i="1"/>
  <c r="AC409" i="1"/>
  <c r="AF409" i="1"/>
  <c r="AC410" i="1"/>
  <c r="AF410" i="1"/>
  <c r="AC411" i="1"/>
  <c r="AF411" i="1"/>
  <c r="AC412" i="1"/>
  <c r="AF412" i="1"/>
  <c r="AC413" i="1"/>
  <c r="AF413" i="1"/>
  <c r="AC414" i="1"/>
  <c r="AF414" i="1"/>
  <c r="AC415" i="1"/>
  <c r="AF415" i="1"/>
  <c r="AC416" i="1"/>
  <c r="AF416" i="1"/>
  <c r="AC417" i="1"/>
  <c r="AF417" i="1"/>
  <c r="AC418" i="1"/>
  <c r="AF418" i="1"/>
  <c r="AC419" i="1"/>
  <c r="AF419" i="1"/>
  <c r="AC420" i="1"/>
  <c r="AF420" i="1"/>
  <c r="AC421" i="1"/>
  <c r="AF421" i="1"/>
  <c r="AC422" i="1"/>
  <c r="AF422" i="1"/>
  <c r="AC423" i="1"/>
  <c r="AF423" i="1"/>
  <c r="AC424" i="1"/>
  <c r="AF424" i="1"/>
  <c r="AC425" i="1"/>
  <c r="AF425" i="1"/>
  <c r="AC426" i="1"/>
  <c r="AF426" i="1"/>
  <c r="AC427" i="1"/>
  <c r="AF427" i="1"/>
  <c r="AC428" i="1"/>
  <c r="AF428" i="1"/>
  <c r="AC429" i="1"/>
  <c r="AF429" i="1"/>
  <c r="AC430" i="1"/>
  <c r="AF430" i="1"/>
  <c r="AC431" i="1"/>
  <c r="AF431" i="1"/>
  <c r="AC432" i="1"/>
  <c r="AF432" i="1"/>
  <c r="AC433" i="1"/>
  <c r="AF433" i="1"/>
  <c r="AC434" i="1"/>
  <c r="AF434" i="1"/>
  <c r="AC435" i="1"/>
  <c r="AF435" i="1"/>
  <c r="AC436" i="1"/>
  <c r="AF436" i="1"/>
  <c r="AC437" i="1"/>
  <c r="AF437" i="1"/>
  <c r="AC438" i="1"/>
  <c r="AF438" i="1"/>
  <c r="AC439" i="1"/>
  <c r="AF439" i="1"/>
  <c r="AC440" i="1"/>
  <c r="AF440" i="1"/>
  <c r="AC441" i="1"/>
  <c r="AF441" i="1"/>
  <c r="AC442" i="1"/>
  <c r="AF442" i="1"/>
  <c r="AC443" i="1"/>
  <c r="AF443" i="1"/>
  <c r="AC444" i="1"/>
  <c r="AF444" i="1"/>
  <c r="AC445" i="1"/>
  <c r="AF445" i="1"/>
  <c r="AC446" i="1"/>
  <c r="AF446" i="1"/>
  <c r="AC447" i="1"/>
  <c r="AF447" i="1"/>
  <c r="AC448" i="1"/>
  <c r="AF448" i="1"/>
  <c r="AC449" i="1"/>
  <c r="AF449" i="1"/>
  <c r="AC450" i="1"/>
  <c r="AF450" i="1"/>
  <c r="AC451" i="1"/>
  <c r="AF451" i="1"/>
  <c r="AC452" i="1"/>
  <c r="AF452" i="1"/>
  <c r="AC453" i="1"/>
  <c r="AF453" i="1"/>
  <c r="AC454" i="1"/>
  <c r="AF454" i="1"/>
  <c r="AC455" i="1"/>
  <c r="AF455" i="1"/>
  <c r="AC456" i="1"/>
  <c r="AF456" i="1"/>
  <c r="AC457" i="1"/>
  <c r="AF457" i="1"/>
  <c r="AC458" i="1"/>
  <c r="AF458" i="1"/>
  <c r="AC459" i="1"/>
  <c r="AF459" i="1"/>
  <c r="AC460" i="1"/>
  <c r="AF460" i="1"/>
  <c r="AC461" i="1"/>
  <c r="AF461" i="1"/>
  <c r="AC462" i="1"/>
  <c r="AF462" i="1"/>
  <c r="AC463" i="1"/>
  <c r="AF463" i="1"/>
  <c r="AC464" i="1"/>
  <c r="AF464" i="1"/>
  <c r="AC465" i="1"/>
  <c r="AF465" i="1"/>
  <c r="AC466" i="1"/>
  <c r="AF466" i="1"/>
  <c r="AC467" i="1"/>
  <c r="AF467" i="1"/>
  <c r="AC468" i="1"/>
  <c r="AF468" i="1"/>
  <c r="AC469" i="1"/>
  <c r="AF469" i="1"/>
  <c r="AC470" i="1"/>
  <c r="AF470" i="1"/>
  <c r="AC471" i="1"/>
  <c r="AF471" i="1"/>
  <c r="AC472" i="1"/>
  <c r="AF472" i="1"/>
  <c r="AC473" i="1"/>
  <c r="AF473" i="1"/>
  <c r="AC474" i="1"/>
  <c r="AF474" i="1"/>
  <c r="AC475" i="1"/>
  <c r="AF475" i="1"/>
  <c r="AC476" i="1"/>
  <c r="AF476" i="1"/>
  <c r="AC477" i="1"/>
  <c r="AF477" i="1"/>
  <c r="AC478" i="1"/>
  <c r="AF478" i="1"/>
  <c r="AC479" i="1"/>
  <c r="AF479" i="1"/>
  <c r="AC480" i="1"/>
  <c r="AF480" i="1"/>
  <c r="AC481" i="1"/>
  <c r="AF481" i="1"/>
  <c r="AC482" i="1"/>
  <c r="AF482" i="1"/>
  <c r="AC483" i="1"/>
  <c r="AF483" i="1"/>
  <c r="AC484" i="1"/>
  <c r="AF484" i="1"/>
  <c r="AC485" i="1"/>
  <c r="AF485" i="1"/>
  <c r="AC486" i="1"/>
  <c r="AF486" i="1"/>
  <c r="AC487" i="1"/>
  <c r="AF487" i="1"/>
  <c r="AC488" i="1"/>
  <c r="AF488" i="1"/>
  <c r="AC489" i="1"/>
  <c r="AF489" i="1"/>
  <c r="AC490" i="1"/>
  <c r="AF490" i="1"/>
  <c r="AC491" i="1"/>
  <c r="AF491" i="1"/>
  <c r="AC492" i="1"/>
  <c r="AF492" i="1"/>
  <c r="AC493" i="1"/>
  <c r="AF493" i="1"/>
  <c r="AC494" i="1"/>
  <c r="AF494" i="1"/>
  <c r="AC495" i="1"/>
  <c r="AF495" i="1"/>
  <c r="AC496" i="1"/>
  <c r="AF496" i="1"/>
  <c r="AC497" i="1"/>
  <c r="AF497" i="1"/>
  <c r="AC498" i="1"/>
  <c r="AF498" i="1"/>
  <c r="AC499" i="1"/>
  <c r="AF499" i="1"/>
  <c r="AC500" i="1"/>
  <c r="AF500" i="1"/>
  <c r="AC501" i="1"/>
  <c r="AF501" i="1"/>
  <c r="AC502" i="1"/>
  <c r="AF502" i="1"/>
  <c r="AC503" i="1"/>
  <c r="AF503" i="1"/>
  <c r="AC504" i="1"/>
  <c r="AF504" i="1"/>
  <c r="AC505" i="1"/>
  <c r="AF505" i="1"/>
  <c r="AC506" i="1"/>
  <c r="AF506" i="1"/>
  <c r="AC507" i="1"/>
  <c r="AF507" i="1"/>
  <c r="AC508" i="1"/>
  <c r="AF508" i="1"/>
  <c r="AC509" i="1"/>
  <c r="AF509" i="1"/>
  <c r="AC510" i="1"/>
  <c r="AF510" i="1"/>
  <c r="AC511" i="1"/>
  <c r="AF511" i="1"/>
  <c r="AC512" i="1"/>
  <c r="AF512" i="1"/>
  <c r="AC513" i="1"/>
  <c r="AF513" i="1"/>
  <c r="AC514" i="1"/>
  <c r="AF514" i="1"/>
  <c r="AC515" i="1"/>
  <c r="AF515" i="1"/>
  <c r="AC516" i="1"/>
  <c r="AF516" i="1"/>
  <c r="AC517" i="1"/>
  <c r="AF517" i="1"/>
  <c r="AC518" i="1"/>
  <c r="AF518" i="1"/>
  <c r="AC519" i="1"/>
  <c r="AF519" i="1"/>
  <c r="AC520" i="1"/>
  <c r="AF520" i="1"/>
  <c r="AC521" i="1"/>
  <c r="AF521" i="1"/>
  <c r="AH521" i="1"/>
  <c r="AC522" i="1"/>
  <c r="AF522" i="1"/>
  <c r="AH522" i="1"/>
  <c r="AC523" i="1"/>
  <c r="AF523" i="1"/>
  <c r="AH523" i="1"/>
  <c r="AC524" i="1"/>
  <c r="AF524" i="1"/>
  <c r="AH524" i="1"/>
  <c r="AC525" i="1"/>
  <c r="AF525" i="1"/>
  <c r="AH525" i="1"/>
  <c r="AC526" i="1"/>
  <c r="AF526" i="1"/>
  <c r="AH526" i="1"/>
  <c r="AC527" i="1"/>
  <c r="AF527" i="1"/>
  <c r="AH527" i="1"/>
  <c r="AC528" i="1"/>
  <c r="AF528" i="1"/>
  <c r="AH528" i="1"/>
  <c r="AC529" i="1"/>
  <c r="AF529" i="1"/>
  <c r="AH529" i="1"/>
  <c r="AC530" i="1"/>
  <c r="AF530" i="1"/>
  <c r="AH530" i="1"/>
  <c r="AC531" i="1"/>
  <c r="AF531" i="1"/>
  <c r="AH531" i="1"/>
  <c r="AC532" i="1"/>
  <c r="AF532" i="1"/>
  <c r="AH532" i="1"/>
  <c r="AC533" i="1"/>
  <c r="AF533" i="1"/>
  <c r="AH533" i="1"/>
  <c r="AC534" i="1"/>
  <c r="AF534" i="1"/>
  <c r="AH534" i="1"/>
  <c r="AC535" i="1"/>
  <c r="AF535" i="1"/>
  <c r="AH535" i="1"/>
  <c r="AC536" i="1"/>
  <c r="AF536" i="1"/>
  <c r="AH536" i="1"/>
  <c r="AC537" i="1"/>
  <c r="AF537" i="1"/>
  <c r="AH537" i="1"/>
  <c r="AC538" i="1"/>
  <c r="AF538" i="1"/>
  <c r="AH538" i="1"/>
  <c r="AC539" i="1"/>
  <c r="AF539" i="1"/>
  <c r="AH539" i="1"/>
  <c r="AC540" i="1"/>
  <c r="AF540" i="1"/>
  <c r="AH540" i="1"/>
  <c r="AC541" i="1"/>
  <c r="AF541" i="1"/>
  <c r="AH541" i="1"/>
  <c r="AC542" i="1"/>
  <c r="AF542" i="1"/>
  <c r="AH542" i="1"/>
  <c r="AC543" i="1"/>
  <c r="AF543" i="1"/>
  <c r="AH543" i="1"/>
  <c r="AC544" i="1"/>
  <c r="AF544" i="1"/>
  <c r="AH544" i="1"/>
  <c r="AC545" i="1"/>
  <c r="AF545" i="1"/>
  <c r="AH545" i="1"/>
  <c r="AC546" i="1"/>
  <c r="AF546" i="1"/>
  <c r="AH546" i="1"/>
  <c r="AC547" i="1"/>
  <c r="AF547" i="1"/>
  <c r="AH547" i="1"/>
  <c r="AC548" i="1"/>
  <c r="AF548" i="1"/>
  <c r="AH548" i="1"/>
  <c r="AC549" i="1"/>
  <c r="AF549" i="1"/>
  <c r="AH549" i="1"/>
  <c r="AC550" i="1"/>
  <c r="AF550" i="1"/>
  <c r="AH550" i="1"/>
  <c r="AC551" i="1"/>
  <c r="AF551" i="1"/>
  <c r="AH551" i="1"/>
  <c r="AC552" i="1"/>
  <c r="AF552" i="1"/>
  <c r="AH552" i="1"/>
  <c r="AC553" i="1"/>
  <c r="AF553" i="1"/>
  <c r="AH553" i="1"/>
  <c r="AC554" i="1"/>
  <c r="AF554" i="1"/>
  <c r="AH554" i="1"/>
  <c r="AC555" i="1"/>
  <c r="AF555" i="1"/>
  <c r="AH555" i="1"/>
  <c r="AC556" i="1"/>
  <c r="AF556" i="1"/>
  <c r="AH556" i="1"/>
  <c r="AC557" i="1"/>
  <c r="AF557" i="1"/>
  <c r="AH557" i="1"/>
  <c r="AC558" i="1"/>
  <c r="AF558" i="1"/>
  <c r="AH558" i="1"/>
  <c r="AC559" i="1"/>
  <c r="AF559" i="1"/>
  <c r="AH559" i="1"/>
  <c r="AC560" i="1"/>
  <c r="AF560" i="1"/>
  <c r="AH560" i="1"/>
  <c r="AC561" i="1"/>
  <c r="AF561" i="1"/>
  <c r="AH561" i="1"/>
  <c r="AC562" i="1"/>
  <c r="AF562" i="1"/>
  <c r="AH562" i="1"/>
  <c r="AC563" i="1"/>
  <c r="AF563" i="1"/>
  <c r="AH563" i="1"/>
  <c r="AC564" i="1"/>
  <c r="AF564" i="1"/>
  <c r="AH564" i="1"/>
  <c r="AC565" i="1"/>
  <c r="AF565" i="1"/>
  <c r="AH565" i="1"/>
  <c r="AC566" i="1"/>
  <c r="AF566" i="1"/>
  <c r="AH566" i="1"/>
  <c r="AC567" i="1"/>
  <c r="AF567" i="1"/>
  <c r="AH567" i="1"/>
  <c r="AC568" i="1"/>
  <c r="AF568" i="1"/>
  <c r="AH568" i="1"/>
  <c r="AC569" i="1"/>
  <c r="AF569" i="1"/>
  <c r="AH569" i="1"/>
  <c r="AC570" i="1"/>
  <c r="AF570" i="1"/>
  <c r="AH570" i="1"/>
  <c r="AC571" i="1"/>
  <c r="AF571" i="1"/>
  <c r="AH571" i="1"/>
  <c r="AC572" i="1"/>
  <c r="AF572" i="1"/>
  <c r="AH572" i="1"/>
  <c r="AC573" i="1"/>
  <c r="AF573" i="1"/>
  <c r="AH573" i="1"/>
  <c r="AC574" i="1"/>
  <c r="AF574" i="1"/>
  <c r="AH574" i="1"/>
  <c r="AC575" i="1"/>
  <c r="AF575" i="1"/>
  <c r="AH575" i="1"/>
  <c r="AC576" i="1"/>
  <c r="AF576" i="1"/>
  <c r="AH576" i="1"/>
  <c r="AC577" i="1"/>
  <c r="AF577" i="1"/>
  <c r="AH577" i="1"/>
  <c r="AC578" i="1"/>
  <c r="AF578" i="1"/>
  <c r="AH578" i="1"/>
  <c r="AC579" i="1"/>
  <c r="AF579" i="1"/>
  <c r="AH579" i="1"/>
  <c r="AC580" i="1"/>
  <c r="AF580" i="1"/>
  <c r="AH580" i="1"/>
  <c r="AC581" i="1"/>
  <c r="AF581" i="1"/>
  <c r="AH581" i="1"/>
  <c r="AC582" i="1"/>
  <c r="AF582" i="1"/>
  <c r="AH582" i="1"/>
  <c r="AC583" i="1"/>
  <c r="AF583" i="1"/>
  <c r="AH583" i="1"/>
  <c r="AC584" i="1"/>
  <c r="AF584" i="1"/>
  <c r="AH584" i="1"/>
  <c r="AC585" i="1"/>
  <c r="AF585" i="1"/>
  <c r="AH585" i="1"/>
  <c r="AC586" i="1"/>
  <c r="AF586" i="1"/>
  <c r="AH586" i="1"/>
  <c r="AC587" i="1"/>
  <c r="AF587" i="1"/>
  <c r="AH587" i="1"/>
  <c r="AC588" i="1"/>
  <c r="AF588" i="1"/>
  <c r="AH588" i="1"/>
  <c r="AC589" i="1"/>
  <c r="AF589" i="1"/>
  <c r="AH589" i="1"/>
  <c r="AC590" i="1"/>
  <c r="AF590" i="1"/>
  <c r="AH590" i="1"/>
  <c r="AC591" i="1"/>
  <c r="AF591" i="1"/>
  <c r="AH591" i="1"/>
  <c r="AC592" i="1"/>
  <c r="AF592" i="1"/>
  <c r="AH592" i="1"/>
  <c r="AC593" i="1"/>
  <c r="AF593" i="1"/>
  <c r="AH593" i="1"/>
  <c r="AC594" i="1"/>
  <c r="AF594" i="1"/>
  <c r="AH594" i="1"/>
  <c r="AC595" i="1"/>
  <c r="AF595" i="1"/>
  <c r="AH595" i="1"/>
  <c r="AC596" i="1"/>
  <c r="AF596" i="1"/>
  <c r="AH596" i="1"/>
  <c r="AC597" i="1"/>
  <c r="AF597" i="1"/>
  <c r="AH597" i="1"/>
  <c r="AC598" i="1"/>
  <c r="AF598" i="1"/>
  <c r="AH598" i="1"/>
  <c r="AC599" i="1"/>
  <c r="AF599" i="1"/>
  <c r="AH599" i="1"/>
  <c r="AC600" i="1"/>
  <c r="AF600" i="1"/>
  <c r="AH600" i="1"/>
  <c r="AC601" i="1"/>
  <c r="AF601" i="1"/>
  <c r="AH601" i="1"/>
  <c r="AC602" i="1"/>
  <c r="AF602" i="1"/>
  <c r="AH602" i="1"/>
  <c r="AC603" i="1"/>
  <c r="AF603" i="1"/>
  <c r="AH603" i="1"/>
  <c r="AC604" i="1"/>
  <c r="AF604" i="1"/>
  <c r="AH604" i="1"/>
  <c r="AC605" i="1"/>
  <c r="AF605" i="1"/>
  <c r="AH605" i="1"/>
  <c r="AC606" i="1"/>
  <c r="AF606" i="1"/>
  <c r="AH606" i="1"/>
  <c r="AC607" i="1"/>
  <c r="AF607" i="1"/>
  <c r="AH607" i="1"/>
  <c r="AC608" i="1"/>
  <c r="AF608" i="1"/>
  <c r="AH608" i="1"/>
  <c r="AC609" i="1"/>
  <c r="AF609" i="1"/>
  <c r="AH609" i="1"/>
  <c r="AC610" i="1"/>
  <c r="AF610" i="1"/>
  <c r="AH610" i="1"/>
  <c r="AC611" i="1"/>
  <c r="AF611" i="1"/>
  <c r="AH611" i="1"/>
  <c r="AC612" i="1"/>
  <c r="AF612" i="1"/>
  <c r="AH612" i="1"/>
  <c r="AC613" i="1"/>
  <c r="AF613" i="1"/>
  <c r="AH613" i="1"/>
  <c r="AC614" i="1"/>
  <c r="AF614" i="1"/>
  <c r="AH614" i="1"/>
  <c r="AC615" i="1"/>
  <c r="AF615" i="1"/>
  <c r="AH615" i="1"/>
  <c r="AC616" i="1"/>
  <c r="AF616" i="1"/>
  <c r="AH616" i="1"/>
  <c r="AC617" i="1"/>
  <c r="AF617" i="1"/>
  <c r="AH617" i="1"/>
  <c r="AC618" i="1"/>
  <c r="AF618" i="1"/>
  <c r="AH618" i="1"/>
  <c r="AC619" i="1"/>
  <c r="AF619" i="1"/>
  <c r="AH619" i="1"/>
  <c r="AC620" i="1"/>
  <c r="AF620" i="1"/>
  <c r="AH620" i="1"/>
  <c r="AC621" i="1"/>
  <c r="AF621" i="1"/>
  <c r="AH621" i="1"/>
  <c r="AC622" i="1"/>
  <c r="AF622" i="1"/>
  <c r="AH622" i="1"/>
  <c r="AC623" i="1"/>
  <c r="AF623" i="1"/>
  <c r="AH623" i="1"/>
  <c r="AC624" i="1"/>
  <c r="AF624" i="1"/>
  <c r="AH624" i="1"/>
  <c r="AC625" i="1"/>
  <c r="AF625" i="1"/>
  <c r="AH625" i="1"/>
  <c r="AC626" i="1"/>
  <c r="AF626" i="1"/>
  <c r="AH626" i="1"/>
  <c r="AC627" i="1"/>
  <c r="AF627" i="1"/>
  <c r="AH627" i="1"/>
  <c r="AC628" i="1"/>
  <c r="AF628" i="1"/>
  <c r="AH628" i="1"/>
  <c r="AC629" i="1"/>
  <c r="AF629" i="1"/>
  <c r="AH629" i="1"/>
  <c r="AC630" i="1"/>
  <c r="AF630" i="1"/>
  <c r="AH630" i="1"/>
  <c r="AC631" i="1"/>
  <c r="AF631" i="1"/>
  <c r="AH631" i="1"/>
  <c r="AC632" i="1"/>
  <c r="AF632" i="1"/>
  <c r="AH632" i="1"/>
  <c r="AC633" i="1"/>
  <c r="AF633" i="1"/>
  <c r="AH633" i="1"/>
  <c r="AC634" i="1"/>
  <c r="AF634" i="1"/>
  <c r="AH634" i="1"/>
  <c r="AC635" i="1"/>
  <c r="AF635" i="1"/>
  <c r="AH635" i="1"/>
  <c r="AC636" i="1"/>
  <c r="AF636" i="1"/>
  <c r="AH636" i="1"/>
  <c r="AC637" i="1"/>
  <c r="AF637" i="1"/>
  <c r="AH637" i="1"/>
  <c r="AC638" i="1"/>
  <c r="AF638" i="1"/>
  <c r="AH638" i="1"/>
  <c r="AC639" i="1"/>
  <c r="AF639" i="1"/>
  <c r="AH639" i="1"/>
  <c r="AC640" i="1"/>
  <c r="AF640" i="1"/>
  <c r="AH640" i="1"/>
  <c r="AC641" i="1"/>
  <c r="AF641" i="1"/>
  <c r="AH641" i="1"/>
  <c r="AC642" i="1"/>
  <c r="AF642" i="1"/>
  <c r="AH642" i="1"/>
  <c r="AC643" i="1"/>
  <c r="AF643" i="1"/>
  <c r="AH643" i="1"/>
  <c r="AC644" i="1"/>
  <c r="AF644" i="1"/>
  <c r="AH644" i="1"/>
  <c r="AC645" i="1"/>
  <c r="AF645" i="1"/>
  <c r="AH645" i="1"/>
  <c r="AC646" i="1"/>
  <c r="AF646" i="1"/>
  <c r="AH646" i="1"/>
  <c r="AC647" i="1"/>
  <c r="AF647" i="1"/>
  <c r="AH647" i="1"/>
  <c r="AC648" i="1"/>
  <c r="AF648" i="1"/>
  <c r="AH648" i="1"/>
  <c r="AC649" i="1"/>
  <c r="AF649" i="1"/>
  <c r="AH649" i="1"/>
  <c r="AC650" i="1"/>
  <c r="AF650" i="1"/>
  <c r="AH650" i="1"/>
  <c r="AC651" i="1"/>
  <c r="AF651" i="1"/>
  <c r="AH651" i="1"/>
  <c r="AC652" i="1"/>
  <c r="AF652" i="1"/>
  <c r="AH652" i="1"/>
  <c r="AC653" i="1"/>
  <c r="AF653" i="1"/>
  <c r="AH653" i="1"/>
  <c r="AC654" i="1"/>
  <c r="AF654" i="1"/>
  <c r="AH654" i="1"/>
  <c r="AC655" i="1"/>
  <c r="AF655" i="1"/>
  <c r="AH655" i="1"/>
  <c r="AC656" i="1"/>
  <c r="AF656" i="1"/>
  <c r="AH656" i="1"/>
  <c r="AC657" i="1"/>
  <c r="AF657" i="1"/>
  <c r="AH657" i="1"/>
  <c r="AC658" i="1"/>
  <c r="AF658" i="1"/>
  <c r="AH658" i="1"/>
  <c r="AC659" i="1"/>
  <c r="AF659" i="1"/>
  <c r="AH659" i="1"/>
  <c r="AC660" i="1"/>
  <c r="AF660" i="1"/>
  <c r="AH660" i="1"/>
  <c r="AC661" i="1"/>
  <c r="AF661" i="1"/>
  <c r="AH661" i="1"/>
  <c r="AC662" i="1"/>
  <c r="AF662" i="1"/>
  <c r="AH662" i="1"/>
  <c r="AC663" i="1"/>
  <c r="AF663" i="1"/>
  <c r="AH663" i="1"/>
  <c r="AC664" i="1"/>
  <c r="AF664" i="1"/>
  <c r="AH664" i="1"/>
  <c r="AC665" i="1"/>
  <c r="AF665" i="1"/>
  <c r="AH665" i="1"/>
  <c r="AC666" i="1"/>
  <c r="AF666" i="1"/>
  <c r="AH666" i="1"/>
  <c r="AC667" i="1"/>
  <c r="AF667" i="1"/>
  <c r="AH667" i="1"/>
  <c r="AC668" i="1"/>
  <c r="AF668" i="1"/>
  <c r="AH668" i="1"/>
  <c r="AC669" i="1"/>
  <c r="AF669" i="1"/>
  <c r="AH669" i="1"/>
  <c r="AC670" i="1"/>
  <c r="AF670" i="1"/>
  <c r="AH670" i="1"/>
  <c r="AC671" i="1"/>
  <c r="AF671" i="1"/>
  <c r="AH671" i="1"/>
  <c r="AC672" i="1"/>
  <c r="AF672" i="1"/>
  <c r="AH672" i="1"/>
  <c r="AC673" i="1"/>
  <c r="AF673" i="1"/>
  <c r="AH673" i="1"/>
  <c r="AC674" i="1"/>
  <c r="AF674" i="1"/>
  <c r="AH674" i="1"/>
  <c r="AC675" i="1"/>
  <c r="AF675" i="1"/>
  <c r="AH675" i="1"/>
  <c r="AC676" i="1"/>
  <c r="AF676" i="1"/>
  <c r="AH676" i="1"/>
  <c r="AC677" i="1"/>
  <c r="AF677" i="1"/>
  <c r="AH677" i="1"/>
  <c r="AC678" i="1"/>
  <c r="AF678" i="1"/>
  <c r="AH678" i="1"/>
  <c r="AC679" i="1"/>
  <c r="AF679" i="1"/>
  <c r="AH679" i="1"/>
  <c r="AC680" i="1"/>
  <c r="AF680" i="1"/>
  <c r="AH680" i="1"/>
  <c r="AC681" i="1"/>
  <c r="AF681" i="1"/>
  <c r="AH681" i="1"/>
  <c r="AC682" i="1"/>
  <c r="AF682" i="1"/>
  <c r="AH682" i="1"/>
  <c r="AC683" i="1"/>
  <c r="AF683" i="1"/>
  <c r="AH683" i="1"/>
  <c r="AC684" i="1"/>
  <c r="AF684" i="1"/>
  <c r="AH684" i="1"/>
  <c r="AC685" i="1"/>
  <c r="AF685" i="1"/>
  <c r="AH685" i="1"/>
  <c r="AC686" i="1"/>
  <c r="AF686" i="1"/>
  <c r="AH686" i="1"/>
  <c r="AC687" i="1"/>
  <c r="AF687" i="1"/>
  <c r="AH687" i="1"/>
  <c r="AC688" i="1"/>
  <c r="AF688" i="1"/>
  <c r="AH688" i="1"/>
  <c r="AC689" i="1"/>
  <c r="AF689" i="1"/>
  <c r="AH689" i="1"/>
  <c r="AC690" i="1"/>
  <c r="AF690" i="1"/>
  <c r="AH690" i="1"/>
  <c r="AC691" i="1"/>
  <c r="AF691" i="1"/>
  <c r="AH691" i="1"/>
  <c r="AC692" i="1"/>
  <c r="AF692" i="1"/>
  <c r="AH692" i="1"/>
  <c r="AC693" i="1"/>
  <c r="AF693" i="1"/>
  <c r="AH693" i="1"/>
  <c r="AC694" i="1"/>
  <c r="AF694" i="1"/>
  <c r="AH694" i="1"/>
  <c r="AC695" i="1"/>
  <c r="AF695" i="1"/>
  <c r="AH695" i="1"/>
  <c r="AC696" i="1"/>
  <c r="AF696" i="1"/>
  <c r="AH696" i="1"/>
  <c r="AC697" i="1"/>
  <c r="AF697" i="1"/>
  <c r="AH697" i="1"/>
  <c r="AC698" i="1"/>
  <c r="AF698" i="1"/>
  <c r="AH698" i="1"/>
  <c r="AC699" i="1"/>
  <c r="AF699" i="1"/>
  <c r="AH699" i="1"/>
  <c r="AC700" i="1"/>
  <c r="AF700" i="1"/>
  <c r="AH700" i="1"/>
  <c r="AC701" i="1"/>
  <c r="AF701" i="1"/>
  <c r="AH701" i="1"/>
  <c r="AC702" i="1"/>
  <c r="AF702" i="1"/>
  <c r="AH702" i="1"/>
  <c r="AC703" i="1"/>
  <c r="AF703" i="1"/>
  <c r="AH703" i="1"/>
  <c r="AC704" i="1"/>
  <c r="AF704" i="1"/>
  <c r="AH704" i="1"/>
  <c r="AC705" i="1"/>
  <c r="AF705" i="1"/>
  <c r="AH705" i="1"/>
  <c r="AC706" i="1"/>
  <c r="AF706" i="1"/>
  <c r="AH706" i="1"/>
  <c r="AC707" i="1"/>
  <c r="AF707" i="1"/>
  <c r="AH707" i="1"/>
  <c r="AC708" i="1"/>
  <c r="AF708" i="1"/>
  <c r="AH708" i="1"/>
  <c r="AC709" i="1"/>
  <c r="AF709" i="1"/>
  <c r="AH709" i="1"/>
  <c r="AC710" i="1"/>
  <c r="AF710" i="1"/>
  <c r="AH710" i="1"/>
  <c r="AC711" i="1"/>
  <c r="AF711" i="1"/>
  <c r="AH711" i="1"/>
  <c r="AC712" i="1"/>
  <c r="AF712" i="1"/>
  <c r="AH712" i="1"/>
  <c r="AC713" i="1"/>
  <c r="AF713" i="1"/>
  <c r="AH713" i="1"/>
  <c r="AC714" i="1"/>
  <c r="AF714" i="1"/>
  <c r="AH714" i="1"/>
  <c r="AC715" i="1"/>
  <c r="AF715" i="1"/>
  <c r="AH715" i="1"/>
  <c r="AC716" i="1"/>
  <c r="AF716" i="1"/>
  <c r="AH716" i="1"/>
  <c r="AC717" i="1"/>
  <c r="AF717" i="1"/>
  <c r="AH717" i="1"/>
  <c r="AC718" i="1"/>
  <c r="AF718" i="1"/>
  <c r="AH718" i="1"/>
  <c r="AC719" i="1"/>
  <c r="AF719" i="1"/>
  <c r="AH719" i="1"/>
  <c r="AC720" i="1"/>
  <c r="AF720" i="1"/>
  <c r="AH720" i="1"/>
  <c r="AC721" i="1"/>
  <c r="AF721" i="1"/>
  <c r="AH721" i="1"/>
  <c r="AC722" i="1"/>
  <c r="AF722" i="1"/>
  <c r="AH722" i="1"/>
  <c r="AC723" i="1"/>
  <c r="AF723" i="1"/>
  <c r="AH723" i="1"/>
  <c r="AC724" i="1"/>
  <c r="AF724" i="1"/>
  <c r="AH724" i="1"/>
  <c r="AC725" i="1"/>
  <c r="AF725" i="1"/>
  <c r="AH725" i="1"/>
  <c r="AC726" i="1"/>
  <c r="AF726" i="1"/>
  <c r="AH726" i="1"/>
  <c r="AC727" i="1"/>
  <c r="AF727" i="1"/>
  <c r="AH727" i="1"/>
  <c r="AC728" i="1"/>
  <c r="AF728" i="1"/>
  <c r="AH728" i="1"/>
  <c r="AC729" i="1"/>
  <c r="AF729" i="1"/>
  <c r="AH729" i="1"/>
  <c r="AC730" i="1"/>
  <c r="AF730" i="1"/>
  <c r="AH730" i="1"/>
  <c r="AC731" i="1"/>
  <c r="AF731" i="1"/>
  <c r="AH731" i="1"/>
  <c r="AC732" i="1"/>
  <c r="AF732" i="1"/>
  <c r="AH732" i="1"/>
  <c r="AC733" i="1"/>
  <c r="AF733" i="1"/>
  <c r="AH733" i="1"/>
  <c r="AC734" i="1"/>
  <c r="AF734" i="1"/>
  <c r="AH734" i="1"/>
  <c r="AC735" i="1"/>
  <c r="AF735" i="1"/>
  <c r="AH735" i="1"/>
  <c r="AC736" i="1"/>
  <c r="AF736" i="1"/>
  <c r="AH736" i="1"/>
  <c r="AC737" i="1"/>
  <c r="AF737" i="1"/>
  <c r="AH737" i="1"/>
  <c r="AC738" i="1"/>
  <c r="AF738" i="1"/>
  <c r="AH738" i="1"/>
  <c r="AC739" i="1"/>
  <c r="AF739" i="1"/>
  <c r="AH739" i="1"/>
  <c r="AC740" i="1"/>
  <c r="AF740" i="1"/>
  <c r="AH740" i="1"/>
  <c r="AC741" i="1"/>
  <c r="AF741" i="1"/>
  <c r="AH741" i="1"/>
  <c r="AC742" i="1"/>
  <c r="AF742" i="1"/>
  <c r="AH742" i="1"/>
  <c r="AC743" i="1"/>
  <c r="AF743" i="1"/>
  <c r="AH743" i="1"/>
  <c r="AC744" i="1"/>
  <c r="AF744" i="1"/>
  <c r="AH744" i="1"/>
  <c r="AC745" i="1"/>
  <c r="AF745" i="1"/>
  <c r="AH745" i="1"/>
  <c r="AC746" i="1"/>
  <c r="AF746" i="1"/>
  <c r="AH746" i="1"/>
  <c r="AC747" i="1"/>
  <c r="AF747" i="1"/>
  <c r="AH747" i="1"/>
  <c r="AC748" i="1"/>
  <c r="AF748" i="1"/>
  <c r="AH748" i="1"/>
  <c r="AC749" i="1"/>
  <c r="AF749" i="1"/>
  <c r="AH749" i="1"/>
  <c r="AC750" i="1"/>
  <c r="AF750" i="1"/>
  <c r="AH750" i="1"/>
  <c r="AC751" i="1"/>
  <c r="AF751" i="1"/>
  <c r="AH751" i="1"/>
  <c r="AC752" i="1"/>
  <c r="AF752" i="1"/>
  <c r="AH752" i="1"/>
  <c r="AC753" i="1"/>
  <c r="AF753" i="1"/>
  <c r="AH753" i="1"/>
  <c r="AC754" i="1"/>
  <c r="AF754" i="1"/>
  <c r="AH754" i="1"/>
  <c r="AC755" i="1"/>
  <c r="AF755" i="1"/>
  <c r="AH755" i="1"/>
  <c r="AC756" i="1"/>
  <c r="AF756" i="1"/>
  <c r="AH756" i="1"/>
  <c r="AC757" i="1"/>
  <c r="AF757" i="1"/>
  <c r="AH757" i="1"/>
  <c r="AC758" i="1"/>
  <c r="AF758" i="1"/>
  <c r="AH758" i="1"/>
  <c r="AC759" i="1"/>
  <c r="AF759" i="1"/>
  <c r="AH759" i="1"/>
  <c r="AC760" i="1"/>
  <c r="AF760" i="1"/>
  <c r="AH760" i="1"/>
  <c r="AC761" i="1"/>
  <c r="AF761" i="1"/>
  <c r="AH761" i="1"/>
  <c r="AC762" i="1"/>
  <c r="AF762" i="1"/>
  <c r="AH762" i="1"/>
  <c r="AC763" i="1"/>
  <c r="AF763" i="1"/>
  <c r="AH763" i="1"/>
  <c r="AC764" i="1"/>
  <c r="AF764" i="1"/>
  <c r="AH764" i="1"/>
  <c r="AC765" i="1"/>
  <c r="AF765" i="1"/>
  <c r="AH765" i="1"/>
  <c r="AC766" i="1"/>
  <c r="AF766" i="1"/>
  <c r="AH766" i="1"/>
  <c r="AC767" i="1"/>
  <c r="AF767" i="1"/>
  <c r="AH767" i="1"/>
  <c r="AC768" i="1"/>
  <c r="AF768" i="1"/>
  <c r="AH768" i="1"/>
  <c r="AC769" i="1"/>
  <c r="AF769" i="1"/>
  <c r="AH769" i="1"/>
  <c r="AC770" i="1"/>
  <c r="AF770" i="1"/>
  <c r="AH770" i="1"/>
  <c r="AC771" i="1"/>
  <c r="AF771" i="1"/>
  <c r="AH771" i="1"/>
  <c r="AC772" i="1"/>
  <c r="AF772" i="1"/>
  <c r="AH772" i="1"/>
  <c r="AC773" i="1"/>
  <c r="AF773" i="1"/>
  <c r="AH773" i="1"/>
  <c r="AC774" i="1"/>
  <c r="AF774" i="1"/>
  <c r="AH774" i="1"/>
  <c r="AC775" i="1"/>
  <c r="AF775" i="1"/>
  <c r="AH775" i="1"/>
  <c r="AC776" i="1"/>
  <c r="AF776" i="1"/>
  <c r="AH776" i="1"/>
  <c r="AC777" i="1"/>
  <c r="AF777" i="1"/>
  <c r="AH777" i="1"/>
  <c r="AC778" i="1"/>
  <c r="AF778" i="1"/>
  <c r="AH778" i="1"/>
  <c r="AC779" i="1"/>
  <c r="AF779" i="1"/>
  <c r="AH779" i="1"/>
  <c r="AC780" i="1"/>
  <c r="AF780" i="1"/>
  <c r="AH780" i="1"/>
  <c r="AC781" i="1"/>
  <c r="AF781" i="1"/>
  <c r="AH781" i="1"/>
  <c r="AC782" i="1"/>
  <c r="AF782" i="1"/>
  <c r="AH782" i="1"/>
  <c r="AC783" i="1"/>
  <c r="AF783" i="1"/>
  <c r="AH783" i="1"/>
  <c r="AC784" i="1"/>
  <c r="AF784" i="1"/>
  <c r="AH784" i="1"/>
  <c r="AC785" i="1"/>
  <c r="AF785" i="1"/>
  <c r="AH785" i="1"/>
  <c r="AC786" i="1"/>
  <c r="AF786" i="1"/>
  <c r="AH786" i="1"/>
  <c r="AC787" i="1"/>
  <c r="AF787" i="1"/>
  <c r="AH787" i="1"/>
  <c r="AC788" i="1"/>
  <c r="AF788" i="1"/>
  <c r="AH788" i="1"/>
  <c r="AC789" i="1"/>
  <c r="AF789" i="1"/>
  <c r="AH789" i="1"/>
  <c r="AC790" i="1"/>
  <c r="AF790" i="1"/>
  <c r="AH790" i="1"/>
  <c r="AC791" i="1"/>
  <c r="AF791" i="1"/>
  <c r="AH791" i="1"/>
  <c r="AC792" i="1"/>
  <c r="AF792" i="1"/>
  <c r="AH792" i="1"/>
  <c r="AC793" i="1"/>
  <c r="AF793" i="1"/>
  <c r="AH793" i="1"/>
  <c r="AC794" i="1"/>
  <c r="AF794" i="1"/>
  <c r="AH794" i="1"/>
  <c r="AC795" i="1"/>
  <c r="AF795" i="1"/>
  <c r="AH795" i="1"/>
  <c r="AC796" i="1"/>
  <c r="AF796" i="1"/>
  <c r="AH796" i="1"/>
  <c r="AC797" i="1"/>
  <c r="AF797" i="1"/>
  <c r="AH797" i="1"/>
  <c r="AC798" i="1"/>
  <c r="AF798" i="1"/>
  <c r="AH798" i="1"/>
  <c r="AC799" i="1"/>
  <c r="AF799" i="1"/>
  <c r="AH799" i="1"/>
  <c r="AC800" i="1"/>
  <c r="AF800" i="1"/>
  <c r="AH800" i="1"/>
  <c r="AC801" i="1"/>
  <c r="AF801" i="1"/>
  <c r="AH801" i="1"/>
  <c r="AC802" i="1"/>
  <c r="AF802" i="1"/>
  <c r="AH802" i="1"/>
  <c r="AC803" i="1"/>
  <c r="AF803" i="1"/>
  <c r="AH803" i="1"/>
  <c r="AC804" i="1"/>
  <c r="AF804" i="1"/>
  <c r="AH804" i="1"/>
  <c r="AC805" i="1"/>
  <c r="AF805" i="1"/>
  <c r="AH805" i="1"/>
  <c r="AC806" i="1"/>
  <c r="AF806" i="1"/>
  <c r="AH806" i="1"/>
  <c r="AC807" i="1"/>
  <c r="AF807" i="1"/>
  <c r="AH807" i="1"/>
  <c r="AC808" i="1"/>
  <c r="AF808" i="1"/>
  <c r="AH808" i="1"/>
  <c r="AC809" i="1"/>
  <c r="AF809" i="1"/>
  <c r="AH809" i="1"/>
  <c r="AC810" i="1"/>
  <c r="AF810" i="1"/>
  <c r="AH810" i="1"/>
  <c r="AC811" i="1"/>
  <c r="AF811" i="1"/>
  <c r="AH811" i="1"/>
  <c r="AC812" i="1"/>
  <c r="AF812" i="1"/>
  <c r="AH812" i="1"/>
  <c r="AC813" i="1"/>
  <c r="AF813" i="1"/>
  <c r="AH813" i="1"/>
  <c r="AC814" i="1"/>
  <c r="AF814" i="1"/>
  <c r="AH814" i="1"/>
  <c r="AC815" i="1"/>
  <c r="AF815" i="1"/>
  <c r="AH815" i="1"/>
  <c r="AC816" i="1"/>
  <c r="AF816" i="1"/>
  <c r="AH816" i="1"/>
  <c r="AC817" i="1"/>
  <c r="AF817" i="1"/>
  <c r="AH817" i="1"/>
  <c r="AC818" i="1"/>
  <c r="AF818" i="1"/>
  <c r="AH818" i="1"/>
  <c r="AC819" i="1"/>
  <c r="AF819" i="1"/>
  <c r="AH819" i="1"/>
  <c r="AC820" i="1"/>
  <c r="AF820" i="1"/>
  <c r="AH820" i="1"/>
  <c r="AC821" i="1"/>
  <c r="AF821" i="1"/>
  <c r="AH821" i="1"/>
  <c r="AC822" i="1"/>
  <c r="AF822" i="1"/>
  <c r="AH822" i="1"/>
  <c r="AC823" i="1"/>
  <c r="AF823" i="1"/>
  <c r="AH823" i="1"/>
  <c r="AC824" i="1"/>
  <c r="AF824" i="1"/>
  <c r="AH824" i="1"/>
  <c r="AC825" i="1"/>
  <c r="AF825" i="1"/>
  <c r="AH825" i="1"/>
  <c r="AC826" i="1"/>
  <c r="AF826" i="1"/>
  <c r="AH826" i="1"/>
  <c r="AC827" i="1"/>
  <c r="AF827" i="1"/>
  <c r="AH827" i="1"/>
  <c r="AC828" i="1"/>
  <c r="AF828" i="1"/>
  <c r="AH828" i="1"/>
  <c r="AC829" i="1"/>
  <c r="AF829" i="1"/>
  <c r="AH829" i="1"/>
  <c r="AC830" i="1"/>
  <c r="AF830" i="1"/>
  <c r="AH830" i="1"/>
  <c r="AC831" i="1"/>
  <c r="AF831" i="1"/>
  <c r="AH831" i="1"/>
  <c r="AC832" i="1"/>
  <c r="AF832" i="1"/>
  <c r="AH832" i="1"/>
  <c r="AC833" i="1"/>
  <c r="AF833" i="1"/>
  <c r="AH833" i="1"/>
  <c r="AC834" i="1"/>
  <c r="AF834" i="1"/>
  <c r="AH834" i="1"/>
  <c r="AC835" i="1"/>
  <c r="AF835" i="1"/>
  <c r="AH835" i="1"/>
  <c r="AC836" i="1"/>
  <c r="AF836" i="1"/>
  <c r="AH836" i="1"/>
  <c r="AC837" i="1"/>
  <c r="AF837" i="1"/>
  <c r="AH837" i="1"/>
  <c r="AC838" i="1"/>
  <c r="AF838" i="1"/>
  <c r="AH838" i="1"/>
  <c r="AC839" i="1"/>
  <c r="AF839" i="1"/>
  <c r="AH839" i="1"/>
  <c r="AC840" i="1"/>
  <c r="AF840" i="1"/>
  <c r="AH840" i="1"/>
  <c r="AC841" i="1"/>
  <c r="AF841" i="1"/>
  <c r="AH841" i="1"/>
  <c r="AC842" i="1"/>
  <c r="AF842" i="1"/>
  <c r="AH842" i="1"/>
  <c r="AC843" i="1"/>
  <c r="AF843" i="1"/>
  <c r="AH843" i="1"/>
  <c r="AC844" i="1"/>
  <c r="AF844" i="1"/>
  <c r="AH844" i="1"/>
  <c r="AC845" i="1"/>
  <c r="AF845" i="1"/>
  <c r="AH845" i="1"/>
  <c r="AC846" i="1"/>
  <c r="AF846" i="1"/>
  <c r="AH846" i="1"/>
  <c r="AC847" i="1"/>
  <c r="AF847" i="1"/>
  <c r="AH847" i="1"/>
  <c r="AC848" i="1"/>
  <c r="AF848" i="1"/>
  <c r="AH848" i="1"/>
  <c r="AC849" i="1"/>
  <c r="AF849" i="1"/>
  <c r="AH849" i="1"/>
  <c r="AC850" i="1"/>
  <c r="AF850" i="1"/>
  <c r="AH850" i="1"/>
  <c r="AC851" i="1"/>
  <c r="AF851" i="1"/>
  <c r="AH851" i="1"/>
  <c r="AC852" i="1"/>
  <c r="AF852" i="1"/>
  <c r="AH852" i="1"/>
  <c r="AC853" i="1"/>
  <c r="AF853" i="1"/>
  <c r="AH853" i="1"/>
  <c r="AC854" i="1"/>
  <c r="AF854" i="1"/>
  <c r="AH854" i="1"/>
  <c r="AC855" i="1"/>
  <c r="AF855" i="1"/>
  <c r="AH855" i="1"/>
  <c r="AC856" i="1"/>
  <c r="AF856" i="1"/>
  <c r="AH856" i="1"/>
  <c r="AC857" i="1"/>
  <c r="AF857" i="1"/>
  <c r="AH857" i="1"/>
  <c r="AC858" i="1"/>
  <c r="AF858" i="1"/>
  <c r="AH858" i="1"/>
  <c r="AC859" i="1"/>
  <c r="AF859" i="1"/>
  <c r="AH859" i="1"/>
  <c r="AC860" i="1"/>
  <c r="AF860" i="1"/>
  <c r="AH860" i="1"/>
  <c r="AC861" i="1"/>
  <c r="AF861" i="1"/>
  <c r="AH861" i="1"/>
  <c r="AC862" i="1"/>
  <c r="AF862" i="1"/>
  <c r="AH862" i="1"/>
  <c r="AC863" i="1"/>
  <c r="AF863" i="1"/>
  <c r="AH863" i="1"/>
  <c r="AC864" i="1"/>
  <c r="AF864" i="1"/>
  <c r="AH864" i="1"/>
  <c r="AC865" i="1"/>
  <c r="AF865" i="1"/>
  <c r="AH865" i="1"/>
  <c r="AC866" i="1"/>
  <c r="AF866" i="1"/>
  <c r="AH866" i="1"/>
  <c r="AC867" i="1"/>
  <c r="AF867" i="1"/>
  <c r="AH867" i="1"/>
  <c r="AC868" i="1"/>
  <c r="AF868" i="1"/>
  <c r="AH868" i="1"/>
  <c r="AC869" i="1"/>
  <c r="AF869" i="1"/>
  <c r="AH869" i="1"/>
  <c r="AC870" i="1"/>
  <c r="AF870" i="1"/>
  <c r="AH870" i="1"/>
  <c r="AC871" i="1"/>
  <c r="AF871" i="1"/>
  <c r="AH871" i="1"/>
  <c r="AC872" i="1"/>
  <c r="AF872" i="1"/>
  <c r="AH872" i="1"/>
  <c r="AC873" i="1"/>
  <c r="AF873" i="1"/>
  <c r="AH873" i="1"/>
  <c r="AC874" i="1"/>
  <c r="AF874" i="1"/>
  <c r="AH874" i="1"/>
  <c r="AC875" i="1"/>
  <c r="AF875" i="1"/>
  <c r="AH875" i="1"/>
  <c r="AC876" i="1"/>
  <c r="AF876" i="1"/>
  <c r="AH876" i="1"/>
  <c r="AC877" i="1"/>
  <c r="AF877" i="1"/>
  <c r="AH877" i="1"/>
  <c r="AC878" i="1"/>
  <c r="AF878" i="1"/>
  <c r="AH878" i="1"/>
  <c r="AC879" i="1"/>
  <c r="AF879" i="1"/>
  <c r="AH879" i="1"/>
  <c r="AC880" i="1"/>
  <c r="AF880" i="1"/>
  <c r="AH880" i="1"/>
  <c r="AC881" i="1"/>
  <c r="AF881" i="1"/>
  <c r="AH881" i="1"/>
  <c r="AC882" i="1"/>
  <c r="AF882" i="1"/>
  <c r="AH882" i="1"/>
  <c r="AC883" i="1"/>
  <c r="AF883" i="1"/>
  <c r="AH883" i="1"/>
  <c r="AC884" i="1"/>
  <c r="AF884" i="1"/>
  <c r="AH884" i="1"/>
  <c r="AC885" i="1"/>
  <c r="AF885" i="1"/>
  <c r="AH885" i="1"/>
  <c r="AC886" i="1"/>
  <c r="AF886" i="1"/>
  <c r="AH886" i="1"/>
  <c r="AC887" i="1"/>
  <c r="AF887" i="1"/>
  <c r="AH887" i="1"/>
  <c r="AC888" i="1"/>
  <c r="AF888" i="1"/>
  <c r="AH888" i="1"/>
  <c r="AC889" i="1"/>
  <c r="AF889" i="1"/>
  <c r="AH889" i="1"/>
  <c r="AC890" i="1"/>
  <c r="AF890" i="1"/>
  <c r="AH890" i="1"/>
  <c r="AC891" i="1"/>
  <c r="AF891" i="1"/>
  <c r="AH891" i="1"/>
  <c r="AC892" i="1"/>
  <c r="AF892" i="1"/>
  <c r="AH892" i="1"/>
  <c r="AC893" i="1"/>
  <c r="AF893" i="1"/>
  <c r="AH893" i="1"/>
  <c r="AC894" i="1"/>
  <c r="AF894" i="1"/>
  <c r="AH894" i="1"/>
  <c r="AC895" i="1"/>
  <c r="AF895" i="1"/>
  <c r="AH895" i="1"/>
  <c r="AC896" i="1"/>
  <c r="AF896" i="1"/>
  <c r="AH896" i="1"/>
  <c r="AC897" i="1"/>
  <c r="AF897" i="1"/>
  <c r="AH897" i="1"/>
  <c r="AC898" i="1"/>
  <c r="AF898" i="1"/>
  <c r="AH898" i="1"/>
  <c r="AC899" i="1"/>
  <c r="AF899" i="1"/>
  <c r="AH899" i="1"/>
  <c r="AC900" i="1"/>
  <c r="AF900" i="1"/>
  <c r="AH900" i="1"/>
  <c r="AC901" i="1"/>
  <c r="AF901" i="1"/>
  <c r="AH901" i="1"/>
  <c r="AC902" i="1"/>
  <c r="AF902" i="1"/>
  <c r="AH902" i="1"/>
  <c r="AC903" i="1"/>
  <c r="AF903" i="1"/>
  <c r="AH903" i="1"/>
  <c r="AC904" i="1"/>
  <c r="AF904" i="1"/>
  <c r="AH904" i="1"/>
  <c r="AC905" i="1"/>
  <c r="AF905" i="1"/>
  <c r="AH905" i="1"/>
  <c r="AC906" i="1"/>
  <c r="AF906" i="1"/>
  <c r="AH906" i="1"/>
  <c r="AC907" i="1"/>
  <c r="AF907" i="1"/>
  <c r="AH907" i="1"/>
  <c r="AC908" i="1"/>
  <c r="AF908" i="1"/>
  <c r="AH908" i="1"/>
  <c r="AC909" i="1"/>
  <c r="AF909" i="1"/>
  <c r="AH909" i="1"/>
  <c r="AC910" i="1"/>
  <c r="AF910" i="1"/>
  <c r="AH910" i="1"/>
  <c r="AC911" i="1"/>
  <c r="AF911" i="1"/>
  <c r="AH911" i="1"/>
  <c r="AC912" i="1"/>
  <c r="AF912" i="1"/>
  <c r="AH912" i="1"/>
  <c r="AC913" i="1"/>
  <c r="AF913" i="1"/>
  <c r="AH913" i="1"/>
  <c r="AC914" i="1"/>
  <c r="AF914" i="1"/>
  <c r="AH914" i="1"/>
  <c r="AC915" i="1"/>
  <c r="AF915" i="1"/>
  <c r="AH915" i="1"/>
  <c r="AC916" i="1"/>
  <c r="AF916" i="1"/>
  <c r="AH916" i="1"/>
  <c r="AC917" i="1"/>
  <c r="AF917" i="1"/>
  <c r="AH917" i="1"/>
  <c r="AC918" i="1"/>
  <c r="AF918" i="1"/>
  <c r="AH918" i="1"/>
  <c r="AC919" i="1"/>
  <c r="AF919" i="1"/>
  <c r="AH919" i="1"/>
  <c r="AC920" i="1"/>
  <c r="AF920" i="1"/>
  <c r="AH920" i="1"/>
  <c r="AC921" i="1"/>
  <c r="AF921" i="1"/>
  <c r="AH921" i="1"/>
  <c r="AC922" i="1"/>
  <c r="AF922" i="1"/>
  <c r="AH922" i="1"/>
  <c r="AC923" i="1"/>
  <c r="AF923" i="1"/>
  <c r="AH923" i="1"/>
  <c r="AC924" i="1"/>
  <c r="AF924" i="1"/>
  <c r="AH924" i="1"/>
  <c r="AC925" i="1"/>
  <c r="AF925" i="1"/>
  <c r="AH925" i="1"/>
  <c r="AC926" i="1"/>
  <c r="AF926" i="1"/>
  <c r="AH926" i="1"/>
  <c r="AC927" i="1"/>
  <c r="AF927" i="1"/>
  <c r="AH927" i="1"/>
  <c r="AC928" i="1"/>
  <c r="AF928" i="1"/>
  <c r="AH928" i="1"/>
  <c r="AC929" i="1"/>
  <c r="AF929" i="1"/>
  <c r="AH929" i="1"/>
  <c r="AC930" i="1"/>
  <c r="AF930" i="1"/>
  <c r="AH930" i="1"/>
  <c r="AC931" i="1"/>
  <c r="AF931" i="1"/>
  <c r="AH931" i="1"/>
  <c r="AC932" i="1"/>
  <c r="AF932" i="1"/>
  <c r="AH932" i="1"/>
  <c r="AC933" i="1"/>
  <c r="AF933" i="1"/>
  <c r="AH933" i="1"/>
  <c r="AC934" i="1"/>
  <c r="AF934" i="1"/>
  <c r="AH934" i="1"/>
  <c r="AC935" i="1"/>
  <c r="AF935" i="1"/>
  <c r="AH935" i="1"/>
  <c r="AC936" i="1"/>
  <c r="AF936" i="1"/>
  <c r="AH936" i="1"/>
  <c r="AC937" i="1"/>
  <c r="AF937" i="1"/>
  <c r="AH937" i="1"/>
  <c r="AC938" i="1"/>
  <c r="AF938" i="1"/>
  <c r="AH938" i="1"/>
  <c r="AC939" i="1"/>
  <c r="AF939" i="1"/>
  <c r="AH939" i="1"/>
  <c r="AC940" i="1"/>
  <c r="AF940" i="1"/>
  <c r="AH940" i="1"/>
  <c r="AC941" i="1"/>
  <c r="AF941" i="1"/>
  <c r="AH941" i="1"/>
  <c r="AC942" i="1"/>
  <c r="AF942" i="1"/>
  <c r="AH942" i="1"/>
  <c r="AC943" i="1"/>
  <c r="AF943" i="1"/>
  <c r="AH943" i="1"/>
  <c r="AC944" i="1"/>
  <c r="AF944" i="1"/>
  <c r="AH944" i="1"/>
  <c r="AC945" i="1"/>
  <c r="AF945" i="1"/>
  <c r="AH945" i="1"/>
  <c r="AC946" i="1"/>
  <c r="AF946" i="1"/>
  <c r="AH946" i="1"/>
  <c r="AC947" i="1"/>
  <c r="AF947" i="1"/>
  <c r="AH947" i="1"/>
  <c r="AC948" i="1"/>
  <c r="AF948" i="1"/>
  <c r="AH948" i="1"/>
  <c r="AC949" i="1"/>
  <c r="AF949" i="1"/>
  <c r="AH949" i="1"/>
  <c r="AC950" i="1"/>
  <c r="AF950" i="1"/>
  <c r="AH950" i="1"/>
  <c r="AC951" i="1"/>
  <c r="AF951" i="1"/>
  <c r="AH951" i="1"/>
  <c r="AC952" i="1"/>
  <c r="AF952" i="1"/>
  <c r="AH952" i="1"/>
  <c r="AC953" i="1"/>
  <c r="AF953" i="1"/>
  <c r="AH953" i="1"/>
  <c r="AC954" i="1"/>
  <c r="AF954" i="1"/>
  <c r="AH954" i="1"/>
  <c r="AC955" i="1"/>
  <c r="AF955" i="1"/>
  <c r="AH955" i="1"/>
  <c r="AC956" i="1"/>
  <c r="AF956" i="1"/>
  <c r="AH956" i="1"/>
  <c r="AC957" i="1"/>
  <c r="AF957" i="1"/>
  <c r="AH957" i="1"/>
  <c r="AC958" i="1"/>
  <c r="AF958" i="1"/>
  <c r="AH958" i="1"/>
  <c r="AC959" i="1"/>
  <c r="AF959" i="1"/>
  <c r="AH959" i="1"/>
  <c r="AC960" i="1"/>
  <c r="AF960" i="1"/>
  <c r="AH960" i="1"/>
  <c r="AC961" i="1"/>
  <c r="AF961" i="1"/>
  <c r="AH961" i="1"/>
  <c r="AC962" i="1"/>
  <c r="AF962" i="1"/>
  <c r="AH962" i="1"/>
  <c r="AC963" i="1"/>
  <c r="AF963" i="1"/>
  <c r="AH963" i="1"/>
  <c r="AC964" i="1"/>
  <c r="AF964" i="1"/>
  <c r="AH964" i="1"/>
  <c r="AC965" i="1"/>
  <c r="AF965" i="1"/>
  <c r="AH965" i="1"/>
  <c r="AC966" i="1"/>
  <c r="AF966" i="1"/>
  <c r="AH966" i="1"/>
  <c r="AC967" i="1"/>
  <c r="AF967" i="1"/>
  <c r="AH967" i="1"/>
  <c r="AC968" i="1"/>
  <c r="AF968" i="1"/>
  <c r="AH968" i="1"/>
  <c r="AC969" i="1"/>
  <c r="AF969" i="1"/>
  <c r="AH969" i="1"/>
  <c r="AC970" i="1"/>
  <c r="AF970" i="1"/>
  <c r="AH970" i="1"/>
  <c r="AC971" i="1"/>
  <c r="AF971" i="1"/>
  <c r="AH971" i="1"/>
  <c r="AC972" i="1"/>
  <c r="AF972" i="1"/>
  <c r="AH972" i="1"/>
  <c r="AC973" i="1"/>
  <c r="AF973" i="1"/>
  <c r="AH973" i="1"/>
  <c r="AC974" i="1"/>
  <c r="AF974" i="1"/>
  <c r="AH974" i="1"/>
  <c r="AC975" i="1"/>
  <c r="AF975" i="1"/>
  <c r="AH975" i="1"/>
  <c r="AC976" i="1"/>
  <c r="AF976" i="1"/>
  <c r="AH976" i="1"/>
  <c r="AC977" i="1"/>
  <c r="AF977" i="1"/>
  <c r="AH977" i="1"/>
  <c r="AC978" i="1"/>
  <c r="AF978" i="1"/>
  <c r="AH978" i="1"/>
  <c r="AC979" i="1"/>
  <c r="AF979" i="1"/>
  <c r="AH979" i="1"/>
  <c r="AC980" i="1"/>
  <c r="AF980" i="1"/>
  <c r="AH980" i="1"/>
  <c r="AC981" i="1"/>
  <c r="AF981" i="1"/>
  <c r="AH981" i="1"/>
  <c r="AC982" i="1"/>
  <c r="AF982" i="1"/>
  <c r="AH982" i="1"/>
  <c r="AC983" i="1"/>
  <c r="AF983" i="1"/>
  <c r="AH983" i="1"/>
  <c r="AC984" i="1"/>
  <c r="AF984" i="1"/>
  <c r="AH984" i="1"/>
  <c r="AC985" i="1"/>
  <c r="AF985" i="1"/>
  <c r="AH985" i="1"/>
  <c r="AC986" i="1"/>
  <c r="AF986" i="1"/>
  <c r="AH986" i="1"/>
  <c r="AC987" i="1"/>
  <c r="AF987" i="1"/>
  <c r="AH987" i="1"/>
  <c r="AC988" i="1"/>
  <c r="AF988" i="1"/>
  <c r="AH988" i="1"/>
  <c r="AC989" i="1"/>
  <c r="AF989" i="1"/>
  <c r="AH989" i="1"/>
  <c r="AC990" i="1"/>
  <c r="AF990" i="1"/>
  <c r="AH990" i="1"/>
  <c r="AC991" i="1"/>
  <c r="AF991" i="1"/>
  <c r="AH991" i="1"/>
  <c r="AC992" i="1"/>
  <c r="AF992" i="1"/>
  <c r="AH992" i="1"/>
  <c r="AC993" i="1"/>
  <c r="AF993" i="1"/>
  <c r="AH993" i="1"/>
  <c r="AC994" i="1"/>
  <c r="AF994" i="1"/>
  <c r="AH994" i="1"/>
  <c r="AC995" i="1"/>
  <c r="AF995" i="1"/>
  <c r="AH995" i="1"/>
  <c r="AC996" i="1"/>
  <c r="AF996" i="1"/>
  <c r="AH996" i="1"/>
  <c r="AC997" i="1"/>
  <c r="AF997" i="1"/>
  <c r="AH997" i="1"/>
  <c r="AC998" i="1"/>
  <c r="AF998" i="1"/>
  <c r="AH998" i="1"/>
  <c r="AC999" i="1"/>
  <c r="AF999" i="1"/>
  <c r="AH999" i="1"/>
  <c r="AC1000" i="1"/>
  <c r="AF1000" i="1"/>
  <c r="AH1000" i="1"/>
  <c r="AC1001" i="1"/>
  <c r="AF1001" i="1"/>
  <c r="AH1001" i="1"/>
  <c r="AC1002" i="1"/>
  <c r="AF1002" i="1"/>
  <c r="AH1002" i="1"/>
  <c r="AC1003" i="1"/>
  <c r="AF1003" i="1"/>
  <c r="AH1003" i="1"/>
  <c r="AC1004" i="1"/>
  <c r="AF1004" i="1"/>
  <c r="AH1004" i="1"/>
  <c r="AC1005" i="1"/>
  <c r="AF1005" i="1"/>
  <c r="AH1005" i="1"/>
  <c r="AC1006" i="1"/>
  <c r="AF1006" i="1"/>
  <c r="AH1006" i="1"/>
  <c r="AC1007" i="1"/>
  <c r="AF1007" i="1"/>
  <c r="AH1007" i="1"/>
  <c r="AC1008" i="1"/>
  <c r="AF1008" i="1"/>
  <c r="AH1008" i="1"/>
  <c r="AC1009" i="1"/>
  <c r="AF1009" i="1"/>
  <c r="AH1009" i="1"/>
  <c r="AC1010" i="1"/>
  <c r="AF1010" i="1"/>
  <c r="AH1010" i="1"/>
  <c r="AC1011" i="1"/>
  <c r="AF1011" i="1"/>
  <c r="AH1011" i="1"/>
  <c r="AC1012" i="1"/>
  <c r="AF1012" i="1"/>
  <c r="AH1012" i="1"/>
  <c r="AC1013" i="1"/>
  <c r="AF1013" i="1"/>
  <c r="AH1013" i="1"/>
  <c r="AC1014" i="1"/>
  <c r="AF1014" i="1"/>
  <c r="AH1014" i="1"/>
  <c r="AC1015" i="1"/>
  <c r="AF1015" i="1"/>
  <c r="AH1015" i="1"/>
  <c r="AC1016" i="1"/>
  <c r="AF1016" i="1"/>
  <c r="AH1016" i="1"/>
  <c r="AC1017" i="1"/>
  <c r="AF1017" i="1"/>
  <c r="AH1017" i="1"/>
  <c r="AC1018" i="1"/>
  <c r="AF1018" i="1"/>
  <c r="AH1018" i="1"/>
  <c r="AC1019" i="1"/>
  <c r="AF1019" i="1"/>
  <c r="AH1019" i="1"/>
  <c r="AC1020" i="1"/>
  <c r="AF1020" i="1"/>
  <c r="AH1020" i="1"/>
  <c r="AC1021" i="1"/>
  <c r="AF1021" i="1"/>
  <c r="AH1021" i="1"/>
  <c r="AC1022" i="1"/>
  <c r="AF1022" i="1"/>
  <c r="AH1022" i="1"/>
  <c r="AC1023" i="1"/>
  <c r="AF1023" i="1"/>
  <c r="AH1023" i="1"/>
  <c r="AC1024" i="1"/>
  <c r="AF1024" i="1"/>
  <c r="AH1024" i="1"/>
  <c r="AC1025" i="1"/>
  <c r="AF1025" i="1"/>
  <c r="AH1025" i="1"/>
  <c r="AC1026" i="1"/>
  <c r="AF1026" i="1"/>
  <c r="AH1026" i="1"/>
  <c r="AC1027" i="1"/>
  <c r="AF1027" i="1"/>
  <c r="AH1027" i="1"/>
  <c r="AC1028" i="1"/>
  <c r="AF1028" i="1"/>
  <c r="AH1028" i="1"/>
  <c r="AC1029" i="1"/>
  <c r="AF1029" i="1"/>
  <c r="AH1029" i="1"/>
  <c r="AC1030" i="1"/>
  <c r="AF1030" i="1"/>
  <c r="AH1030" i="1"/>
  <c r="AC1031" i="1"/>
  <c r="AF1031" i="1"/>
  <c r="AH1031" i="1"/>
  <c r="AC1032" i="1"/>
  <c r="AF1032" i="1"/>
  <c r="AH1032" i="1"/>
  <c r="AC1033" i="1"/>
  <c r="AF1033" i="1"/>
  <c r="AH1033" i="1"/>
  <c r="AC1034" i="1"/>
  <c r="AF1034" i="1"/>
  <c r="AH1034" i="1"/>
  <c r="AC1035" i="1"/>
  <c r="AF1035" i="1"/>
  <c r="AH1035" i="1"/>
  <c r="AC1036" i="1"/>
  <c r="AF1036" i="1"/>
  <c r="AH1036" i="1"/>
  <c r="AC1037" i="1"/>
  <c r="AF1037" i="1"/>
  <c r="AH1037" i="1"/>
  <c r="AC1038" i="1"/>
  <c r="AF1038" i="1"/>
  <c r="AH1038" i="1"/>
  <c r="AC1039" i="1"/>
  <c r="AF1039" i="1"/>
  <c r="AH1039" i="1"/>
  <c r="AC1040" i="1"/>
  <c r="AF1040" i="1"/>
  <c r="AH1040" i="1"/>
  <c r="AC1041" i="1"/>
  <c r="AF1041" i="1"/>
  <c r="AH1041" i="1"/>
  <c r="AC1042" i="1"/>
  <c r="AF1042" i="1"/>
  <c r="AH1042" i="1"/>
  <c r="AC1043" i="1"/>
  <c r="AF1043" i="1"/>
  <c r="AH1043" i="1"/>
  <c r="AC1044" i="1"/>
  <c r="AF1044" i="1"/>
  <c r="AH1044" i="1"/>
  <c r="AC1045" i="1"/>
  <c r="AF1045" i="1"/>
  <c r="AH1045" i="1"/>
  <c r="AC1046" i="1"/>
  <c r="AF1046" i="1"/>
  <c r="AH1046" i="1"/>
  <c r="AC1047" i="1"/>
  <c r="AF1047" i="1"/>
  <c r="AH1047" i="1"/>
  <c r="AC1048" i="1"/>
  <c r="AF1048" i="1"/>
  <c r="AH1048" i="1"/>
  <c r="AC1049" i="1"/>
  <c r="AF1049" i="1"/>
  <c r="AH1049" i="1"/>
  <c r="AC1050" i="1"/>
  <c r="AF1050" i="1"/>
  <c r="AH1050" i="1"/>
  <c r="AC1051" i="1"/>
  <c r="AF1051" i="1"/>
  <c r="AH1051" i="1"/>
  <c r="AC1052" i="1"/>
  <c r="AF1052" i="1"/>
  <c r="AH1052" i="1"/>
  <c r="AC1053" i="1"/>
  <c r="AF1053" i="1"/>
  <c r="AH1053" i="1"/>
  <c r="AC1054" i="1"/>
  <c r="AF1054" i="1"/>
  <c r="AH1054" i="1"/>
  <c r="AC1055" i="1"/>
  <c r="AF1055" i="1"/>
  <c r="AH1055" i="1"/>
  <c r="AC1056" i="1"/>
  <c r="AF1056" i="1"/>
  <c r="AH1056" i="1"/>
  <c r="AC1057" i="1"/>
  <c r="AF1057" i="1"/>
  <c r="AH1057" i="1"/>
  <c r="AC1058" i="1"/>
  <c r="AF1058" i="1"/>
  <c r="AH1058" i="1"/>
  <c r="AC1059" i="1"/>
  <c r="AF1059" i="1"/>
  <c r="AH1059" i="1"/>
  <c r="AC1060" i="1"/>
  <c r="AF1060" i="1"/>
  <c r="AH1060" i="1"/>
  <c r="AC1061" i="1"/>
  <c r="AF1061" i="1"/>
  <c r="AH1061" i="1"/>
  <c r="AC1062" i="1"/>
  <c r="AF1062" i="1"/>
  <c r="AH1062" i="1"/>
  <c r="AC1063" i="1"/>
  <c r="AF1063" i="1"/>
  <c r="AH1063" i="1"/>
  <c r="AC1064" i="1"/>
  <c r="AF1064" i="1"/>
  <c r="AH1064" i="1"/>
  <c r="AC1065" i="1"/>
  <c r="AF1065" i="1"/>
  <c r="AH1065" i="1"/>
  <c r="AC1066" i="1"/>
  <c r="AF1066" i="1"/>
  <c r="AH1066" i="1"/>
  <c r="AC1067" i="1"/>
  <c r="AF1067" i="1"/>
  <c r="AH1067" i="1"/>
  <c r="AC1068" i="1"/>
  <c r="AF1068" i="1"/>
  <c r="AH1068" i="1"/>
  <c r="AC1069" i="1"/>
  <c r="AF1069" i="1"/>
  <c r="AH1069" i="1"/>
  <c r="AC1070" i="1"/>
  <c r="AF1070" i="1"/>
  <c r="AH1070" i="1"/>
  <c r="AC1071" i="1"/>
  <c r="AF1071" i="1"/>
  <c r="AH1071" i="1"/>
  <c r="AC1072" i="1"/>
  <c r="AF1072" i="1"/>
  <c r="AH1072" i="1"/>
  <c r="AC1073" i="1"/>
  <c r="AF1073" i="1"/>
  <c r="AH1073" i="1"/>
  <c r="AC1074" i="1"/>
  <c r="AF1074" i="1"/>
  <c r="AH1074" i="1"/>
  <c r="AC1075" i="1"/>
  <c r="AF1075" i="1"/>
  <c r="AH1075" i="1"/>
  <c r="AC1076" i="1"/>
  <c r="AF1076" i="1"/>
  <c r="AH1076" i="1"/>
  <c r="AC1077" i="1"/>
  <c r="AF1077" i="1"/>
  <c r="AH1077" i="1"/>
  <c r="AC1078" i="1"/>
  <c r="AF1078" i="1"/>
  <c r="AH1078" i="1"/>
  <c r="AC1079" i="1"/>
  <c r="AF1079" i="1"/>
  <c r="AH1079" i="1"/>
  <c r="AC1080" i="1"/>
  <c r="AF1080" i="1"/>
  <c r="AH1080" i="1"/>
  <c r="AC1081" i="1"/>
  <c r="AF1081" i="1"/>
  <c r="AH1081" i="1"/>
  <c r="AC1082" i="1"/>
  <c r="AF1082" i="1"/>
  <c r="AH1082" i="1"/>
  <c r="AC1083" i="1"/>
  <c r="AF1083" i="1"/>
  <c r="AH1083" i="1"/>
  <c r="AC1084" i="1"/>
  <c r="AF1084" i="1"/>
  <c r="AH1084" i="1"/>
  <c r="AC1085" i="1"/>
  <c r="AF1085" i="1"/>
  <c r="AH1085" i="1"/>
  <c r="AC1086" i="1"/>
  <c r="AF1086" i="1"/>
  <c r="AH1086" i="1"/>
  <c r="AC1087" i="1"/>
  <c r="AF1087" i="1"/>
  <c r="AH1087" i="1"/>
  <c r="AC1088" i="1"/>
  <c r="AF1088" i="1"/>
  <c r="AH1088" i="1"/>
  <c r="AC1089" i="1"/>
  <c r="AF1089" i="1"/>
  <c r="AH1089" i="1"/>
  <c r="AC1090" i="1"/>
  <c r="AF1090" i="1"/>
  <c r="AH1090" i="1"/>
  <c r="AC1091" i="1"/>
  <c r="AF1091" i="1"/>
  <c r="AH1091" i="1"/>
  <c r="AC1092" i="1"/>
  <c r="AF1092" i="1"/>
  <c r="AH1092" i="1"/>
  <c r="AC1093" i="1"/>
  <c r="AF1093" i="1"/>
  <c r="AH1093" i="1"/>
  <c r="AC1094" i="1"/>
  <c r="AF1094" i="1"/>
  <c r="AH1094" i="1"/>
  <c r="AC1095" i="1"/>
  <c r="AF1095" i="1"/>
  <c r="AH1095" i="1"/>
  <c r="AC1096" i="1"/>
  <c r="AF1096" i="1"/>
  <c r="AH1096" i="1"/>
  <c r="AC1097" i="1"/>
  <c r="AF1097" i="1"/>
  <c r="AH1097" i="1"/>
  <c r="AC1098" i="1"/>
  <c r="AF1098" i="1"/>
  <c r="AH1098" i="1"/>
  <c r="AC1099" i="1"/>
  <c r="AF1099" i="1"/>
  <c r="AH1099" i="1"/>
  <c r="AC1100" i="1"/>
  <c r="AF1100" i="1"/>
  <c r="AH1100" i="1"/>
  <c r="AC1101" i="1"/>
  <c r="AF1101" i="1"/>
  <c r="AH1101" i="1"/>
  <c r="AC1102" i="1"/>
  <c r="AF1102" i="1"/>
  <c r="AH1102" i="1"/>
  <c r="AC1103" i="1"/>
  <c r="AF1103" i="1"/>
  <c r="AH1103" i="1"/>
  <c r="AC1104" i="1"/>
  <c r="AF1104" i="1"/>
  <c r="AH1104" i="1"/>
  <c r="AC1105" i="1"/>
  <c r="AF1105" i="1"/>
  <c r="AH1105" i="1"/>
  <c r="AC1106" i="1"/>
  <c r="AF1106" i="1"/>
  <c r="AH1106" i="1"/>
  <c r="AC1107" i="1"/>
  <c r="AF1107" i="1"/>
  <c r="AH1107" i="1"/>
  <c r="AC1108" i="1"/>
  <c r="AF1108" i="1"/>
  <c r="AH1108" i="1"/>
  <c r="AC1109" i="1"/>
  <c r="AF1109" i="1"/>
  <c r="AH1109" i="1"/>
  <c r="AC1110" i="1"/>
  <c r="AF1110" i="1"/>
  <c r="AH1110" i="1"/>
  <c r="AC1111" i="1"/>
  <c r="AF1111" i="1"/>
  <c r="AH1111" i="1"/>
  <c r="AC1112" i="1"/>
  <c r="AF1112" i="1"/>
  <c r="AH1112" i="1"/>
  <c r="AC1113" i="1"/>
  <c r="AF1113" i="1"/>
  <c r="AH1113" i="1"/>
  <c r="AC1114" i="1"/>
  <c r="AF1114" i="1"/>
  <c r="AH1114" i="1"/>
  <c r="AC1115" i="1"/>
  <c r="AF1115" i="1"/>
  <c r="AH1115" i="1"/>
  <c r="AC1116" i="1"/>
  <c r="AF1116" i="1"/>
  <c r="AH1116" i="1"/>
  <c r="AC1117" i="1"/>
  <c r="AF1117" i="1"/>
  <c r="AH1117" i="1"/>
  <c r="AC1118" i="1"/>
  <c r="AF1118" i="1"/>
  <c r="AH1118" i="1"/>
  <c r="AC1119" i="1"/>
  <c r="AF1119" i="1"/>
  <c r="AH1119" i="1"/>
  <c r="AC1120" i="1"/>
  <c r="AF1120" i="1"/>
  <c r="AH1120" i="1"/>
  <c r="AC1121" i="1"/>
  <c r="AF1121" i="1"/>
  <c r="AH1121" i="1"/>
  <c r="AC1122" i="1"/>
  <c r="AF1122" i="1"/>
  <c r="AH1122" i="1"/>
  <c r="AC1123" i="1"/>
  <c r="AF1123" i="1"/>
  <c r="AH1123" i="1"/>
  <c r="AC1124" i="1"/>
  <c r="AF1124" i="1"/>
  <c r="AH1124" i="1"/>
  <c r="AC1125" i="1"/>
  <c r="AF1125" i="1"/>
  <c r="AH1125" i="1"/>
  <c r="AC1126" i="1"/>
  <c r="AF1126" i="1"/>
  <c r="AH1126" i="1"/>
  <c r="AC1127" i="1"/>
  <c r="AF1127" i="1"/>
  <c r="AH1127" i="1"/>
  <c r="AC1128" i="1"/>
  <c r="AF1128" i="1"/>
  <c r="AH1128" i="1"/>
  <c r="AC1129" i="1"/>
  <c r="AF1129" i="1"/>
  <c r="AH1129" i="1"/>
  <c r="AC1130" i="1"/>
  <c r="AF1130" i="1"/>
  <c r="AH1130" i="1"/>
  <c r="AC1131" i="1"/>
  <c r="AF1131" i="1"/>
  <c r="AH1131" i="1"/>
  <c r="AC1132" i="1"/>
  <c r="AF1132" i="1"/>
  <c r="AH1132" i="1"/>
  <c r="AC1133" i="1"/>
  <c r="AF1133" i="1"/>
  <c r="AH1133" i="1"/>
  <c r="AC1134" i="1"/>
  <c r="AF1134" i="1"/>
  <c r="AH1134" i="1"/>
  <c r="AC1135" i="1"/>
  <c r="AF1135" i="1"/>
  <c r="AH1135" i="1"/>
  <c r="AC1136" i="1"/>
  <c r="AF1136" i="1"/>
  <c r="AH1136" i="1"/>
  <c r="AC1137" i="1"/>
  <c r="AF1137" i="1"/>
  <c r="AH1137" i="1"/>
  <c r="AC1138" i="1"/>
  <c r="AF1138" i="1"/>
  <c r="AH1138" i="1"/>
  <c r="AC1139" i="1"/>
  <c r="AF1139" i="1"/>
  <c r="AH1139" i="1"/>
  <c r="AC1140" i="1"/>
  <c r="AF1140" i="1"/>
  <c r="AH1140" i="1"/>
  <c r="AC1141" i="1"/>
  <c r="AF1141" i="1"/>
  <c r="AH1141" i="1"/>
  <c r="AC1142" i="1"/>
  <c r="AF1142" i="1"/>
  <c r="AH1142" i="1"/>
  <c r="AC1143" i="1"/>
  <c r="AF1143" i="1"/>
  <c r="AH1143" i="1"/>
  <c r="AC1144" i="1"/>
  <c r="AF1144" i="1"/>
  <c r="AH1144" i="1"/>
  <c r="AC1145" i="1"/>
  <c r="AF1145" i="1"/>
  <c r="AH1145" i="1"/>
  <c r="AC1146" i="1"/>
  <c r="AF1146" i="1"/>
  <c r="AH1146" i="1"/>
  <c r="AC1147" i="1"/>
  <c r="AF1147" i="1"/>
  <c r="AH1147" i="1"/>
  <c r="AC1148" i="1"/>
  <c r="AF1148" i="1"/>
  <c r="AH1148" i="1"/>
  <c r="AC1149" i="1"/>
  <c r="AF1149" i="1"/>
  <c r="AH1149" i="1"/>
  <c r="AC1150" i="1"/>
  <c r="AF1150" i="1"/>
  <c r="AH1150" i="1"/>
  <c r="AC1151" i="1"/>
  <c r="AF1151" i="1"/>
  <c r="AH1151" i="1"/>
  <c r="AC1152" i="1"/>
  <c r="AF1152" i="1"/>
  <c r="AH1152" i="1"/>
  <c r="AC1153" i="1"/>
  <c r="AF1153" i="1"/>
  <c r="AH1153" i="1"/>
  <c r="AC1154" i="1"/>
  <c r="AF1154" i="1"/>
  <c r="AH1154" i="1"/>
  <c r="AC1155" i="1"/>
  <c r="AF1155" i="1"/>
  <c r="AH1155" i="1"/>
  <c r="AC1156" i="1"/>
  <c r="AF1156" i="1"/>
  <c r="AH1156" i="1"/>
  <c r="AC1157" i="1"/>
  <c r="AF1157" i="1"/>
  <c r="AH1157" i="1"/>
  <c r="AC1158" i="1"/>
  <c r="AF1158" i="1"/>
  <c r="AH1158" i="1"/>
  <c r="AC1159" i="1"/>
  <c r="AF1159" i="1"/>
  <c r="AH1159" i="1"/>
  <c r="AC1160" i="1"/>
  <c r="AF1160" i="1"/>
  <c r="AH1160" i="1"/>
  <c r="AC1161" i="1"/>
  <c r="AF1161" i="1"/>
  <c r="AH1161" i="1"/>
  <c r="AC1162" i="1"/>
  <c r="AF1162" i="1"/>
  <c r="AH1162" i="1"/>
  <c r="AC1163" i="1"/>
  <c r="AF1163" i="1"/>
  <c r="AH1163" i="1"/>
  <c r="AC1164" i="1"/>
  <c r="AF1164" i="1"/>
  <c r="AH1164" i="1"/>
  <c r="AC1165" i="1"/>
  <c r="AF1165" i="1"/>
  <c r="AH1165" i="1"/>
  <c r="AC1166" i="1"/>
  <c r="AF1166" i="1"/>
  <c r="AH1166" i="1"/>
  <c r="AC1167" i="1"/>
  <c r="AF1167" i="1"/>
  <c r="AH1167" i="1"/>
  <c r="AC1168" i="1"/>
  <c r="AF1168" i="1"/>
  <c r="AH1168" i="1"/>
  <c r="AC1169" i="1"/>
  <c r="AF1169" i="1"/>
  <c r="AH1169" i="1"/>
  <c r="AC1170" i="1"/>
  <c r="AF1170" i="1"/>
  <c r="AH1170" i="1"/>
  <c r="AC1171" i="1"/>
  <c r="AF1171" i="1"/>
  <c r="AH1171" i="1"/>
  <c r="AC1172" i="1"/>
  <c r="AF1172" i="1"/>
  <c r="AH1172" i="1"/>
  <c r="AC1173" i="1"/>
  <c r="AF1173" i="1"/>
  <c r="AH1173" i="1"/>
  <c r="AC1174" i="1"/>
  <c r="AF1174" i="1"/>
  <c r="AH1174" i="1"/>
  <c r="AC1175" i="1"/>
  <c r="AF1175" i="1"/>
  <c r="AH1175" i="1"/>
  <c r="AC1176" i="1"/>
  <c r="AF1176" i="1"/>
  <c r="AH1176" i="1"/>
  <c r="AC1177" i="1"/>
  <c r="AF1177" i="1"/>
  <c r="AH1177" i="1"/>
  <c r="AC1178" i="1"/>
  <c r="AF1178" i="1"/>
  <c r="AH1178" i="1"/>
  <c r="AC1179" i="1"/>
  <c r="AF1179" i="1"/>
  <c r="AH1179" i="1"/>
  <c r="AC1180" i="1"/>
  <c r="AF1180" i="1"/>
  <c r="AH1180" i="1"/>
  <c r="AC1181" i="1"/>
  <c r="AF1181" i="1"/>
  <c r="AH1181" i="1"/>
  <c r="AC1182" i="1"/>
  <c r="AF1182" i="1"/>
  <c r="AH1182" i="1"/>
  <c r="AC1183" i="1"/>
  <c r="AF1183" i="1"/>
  <c r="AH1183" i="1"/>
  <c r="AC1184" i="1"/>
  <c r="AF1184" i="1"/>
  <c r="AH1184" i="1"/>
  <c r="AC1185" i="1"/>
  <c r="AF1185" i="1"/>
  <c r="AH1185" i="1"/>
  <c r="AC1186" i="1"/>
  <c r="AF1186" i="1"/>
  <c r="AH1186" i="1"/>
  <c r="AC1187" i="1"/>
  <c r="AF1187" i="1"/>
  <c r="AH1187" i="1"/>
  <c r="AC1188" i="1"/>
  <c r="AF1188" i="1"/>
  <c r="AH1188" i="1"/>
  <c r="AC1189" i="1"/>
  <c r="AF1189" i="1"/>
  <c r="AH1189" i="1"/>
  <c r="AC1190" i="1"/>
  <c r="AF1190" i="1"/>
  <c r="AH1190" i="1"/>
  <c r="AC1191" i="1"/>
  <c r="AF1191" i="1"/>
  <c r="AH1191" i="1"/>
  <c r="AC1192" i="1"/>
  <c r="AF1192" i="1"/>
  <c r="AH1192" i="1"/>
  <c r="AC1193" i="1"/>
  <c r="AF1193" i="1"/>
  <c r="AH1193" i="1"/>
  <c r="AC1194" i="1"/>
  <c r="AF1194" i="1"/>
  <c r="AH1194" i="1"/>
  <c r="AC1195" i="1"/>
  <c r="AF1195" i="1"/>
  <c r="AH1195" i="1"/>
  <c r="AC1196" i="1"/>
  <c r="AF1196" i="1"/>
  <c r="AH1196" i="1"/>
  <c r="AC1197" i="1"/>
  <c r="AF1197" i="1"/>
  <c r="AH1197" i="1"/>
  <c r="AC1198" i="1"/>
  <c r="AF1198" i="1"/>
  <c r="AH1198" i="1"/>
  <c r="AC1199" i="1"/>
  <c r="AF1199" i="1"/>
  <c r="AH1199" i="1"/>
  <c r="AC1200" i="1"/>
  <c r="AF1200" i="1"/>
  <c r="AH1200" i="1"/>
  <c r="AC1201" i="1"/>
  <c r="AF1201" i="1"/>
  <c r="AH1201" i="1"/>
  <c r="AC1202" i="1"/>
  <c r="AF1202" i="1"/>
  <c r="AH1202" i="1"/>
  <c r="AC1203" i="1"/>
  <c r="AF1203" i="1"/>
  <c r="AH1203" i="1"/>
  <c r="AC1204" i="1"/>
  <c r="AF1204" i="1"/>
  <c r="AH1204" i="1"/>
  <c r="AC1205" i="1"/>
  <c r="AF1205" i="1"/>
  <c r="AH1205" i="1"/>
  <c r="AC1206" i="1"/>
  <c r="AF1206" i="1"/>
  <c r="AH1206" i="1"/>
  <c r="AC1207" i="1"/>
  <c r="AF1207" i="1"/>
  <c r="AH1207" i="1"/>
  <c r="AC1208" i="1"/>
  <c r="AF1208" i="1"/>
  <c r="AH1208" i="1"/>
  <c r="AC1209" i="1"/>
  <c r="AF1209" i="1"/>
  <c r="AH1209" i="1"/>
  <c r="AC1210" i="1"/>
  <c r="AF1210" i="1"/>
  <c r="AH1210" i="1"/>
  <c r="AC1211" i="1"/>
  <c r="AF1211" i="1"/>
  <c r="AH1211" i="1"/>
  <c r="AC1212" i="1"/>
  <c r="AF1212" i="1"/>
  <c r="AH1212" i="1"/>
  <c r="AC1213" i="1"/>
  <c r="AF1213" i="1"/>
  <c r="AH1213" i="1"/>
  <c r="AC1214" i="1"/>
  <c r="AF1214" i="1"/>
  <c r="AH1214" i="1"/>
  <c r="AC1215" i="1"/>
  <c r="AF1215" i="1"/>
  <c r="AH1215" i="1"/>
  <c r="AC1216" i="1"/>
  <c r="AF1216" i="1"/>
  <c r="AH1216" i="1"/>
  <c r="AC1217" i="1"/>
  <c r="AF1217" i="1"/>
  <c r="AH1217" i="1"/>
  <c r="AC1218" i="1"/>
  <c r="AF1218" i="1"/>
  <c r="AH1218" i="1"/>
  <c r="AC1219" i="1"/>
  <c r="AF1219" i="1"/>
  <c r="AH1219" i="1"/>
  <c r="AC1220" i="1"/>
  <c r="AF1220" i="1"/>
  <c r="AH1220" i="1"/>
  <c r="AC1221" i="1"/>
  <c r="AF1221" i="1"/>
  <c r="AH1221" i="1"/>
  <c r="AC1222" i="1"/>
  <c r="AF1222" i="1"/>
  <c r="AH1222" i="1"/>
  <c r="AC1223" i="1"/>
  <c r="AF1223" i="1"/>
  <c r="AH1223" i="1"/>
  <c r="AC1224" i="1"/>
  <c r="AF1224" i="1"/>
  <c r="AH1224" i="1"/>
  <c r="AC1225" i="1"/>
  <c r="AF1225" i="1"/>
  <c r="AH1225" i="1"/>
  <c r="AC1226" i="1"/>
  <c r="AF1226" i="1"/>
  <c r="AH1226" i="1"/>
  <c r="AC1227" i="1"/>
  <c r="AF1227" i="1"/>
  <c r="AH1227" i="1"/>
  <c r="AC1228" i="1"/>
  <c r="AF1228" i="1"/>
  <c r="AH1228" i="1"/>
  <c r="AC1229" i="1"/>
  <c r="AF1229" i="1"/>
  <c r="AH1229" i="1"/>
  <c r="AC1230" i="1"/>
  <c r="AF1230" i="1"/>
  <c r="AH1230" i="1"/>
  <c r="AC1231" i="1"/>
  <c r="AF1231" i="1"/>
  <c r="AH1231" i="1"/>
  <c r="AC1232" i="1"/>
  <c r="AF1232" i="1"/>
  <c r="AH1232" i="1"/>
  <c r="AC1233" i="1"/>
  <c r="AF1233" i="1"/>
  <c r="AH1233" i="1"/>
  <c r="AC1234" i="1"/>
  <c r="AF1234" i="1"/>
  <c r="AH1234" i="1"/>
  <c r="AC1235" i="1"/>
  <c r="AF1235" i="1"/>
  <c r="AH1235" i="1"/>
  <c r="AC1236" i="1"/>
  <c r="AF1236" i="1"/>
  <c r="AH1236" i="1"/>
  <c r="AC1237" i="1"/>
  <c r="AF1237" i="1"/>
  <c r="AH1237" i="1"/>
  <c r="AC1238" i="1"/>
  <c r="AF1238" i="1"/>
  <c r="AH1238" i="1"/>
  <c r="AC1239" i="1"/>
  <c r="AF1239" i="1"/>
  <c r="AH1239" i="1"/>
  <c r="AC1240" i="1"/>
  <c r="AF1240" i="1"/>
  <c r="AH1240" i="1"/>
  <c r="AC1241" i="1"/>
  <c r="AF1241" i="1"/>
  <c r="AH1241" i="1"/>
  <c r="AC1242" i="1"/>
  <c r="AF1242" i="1"/>
  <c r="AH1242" i="1"/>
  <c r="AC1243" i="1"/>
  <c r="AF1243" i="1"/>
  <c r="AH1243" i="1"/>
  <c r="AC1244" i="1"/>
  <c r="AF1244" i="1"/>
  <c r="AH1244" i="1"/>
  <c r="AC1245" i="1"/>
  <c r="AF1245" i="1"/>
  <c r="AH1245" i="1"/>
  <c r="AC1246" i="1"/>
  <c r="AF1246" i="1"/>
  <c r="AH1246" i="1"/>
  <c r="AC1247" i="1"/>
  <c r="AF1247" i="1"/>
  <c r="AH1247" i="1"/>
  <c r="AC1248" i="1"/>
  <c r="AF1248" i="1"/>
  <c r="AH1248" i="1"/>
  <c r="AC1249" i="1"/>
  <c r="AF1249" i="1"/>
  <c r="AH1249" i="1"/>
  <c r="AC1250" i="1"/>
  <c r="AF1250" i="1"/>
  <c r="AH1250" i="1"/>
  <c r="AC1251" i="1"/>
  <c r="AF1251" i="1"/>
  <c r="AH1251" i="1"/>
  <c r="AC1252" i="1"/>
  <c r="AF1252" i="1"/>
  <c r="AH1252" i="1"/>
  <c r="AC1253" i="1"/>
  <c r="AF1253" i="1"/>
  <c r="AH1253" i="1"/>
  <c r="AC1254" i="1"/>
  <c r="AF1254" i="1"/>
  <c r="AH1254" i="1"/>
  <c r="AC1255" i="1"/>
  <c r="AF1255" i="1"/>
  <c r="AH1255" i="1"/>
  <c r="AC1256" i="1"/>
  <c r="AF1256" i="1"/>
  <c r="AH1256" i="1"/>
  <c r="AC1257" i="1"/>
  <c r="AF1257" i="1"/>
  <c r="AH1257" i="1"/>
  <c r="AC1258" i="1"/>
  <c r="AF1258" i="1"/>
  <c r="AH1258" i="1"/>
  <c r="AC1259" i="1"/>
  <c r="AF1259" i="1"/>
  <c r="AH1259" i="1"/>
  <c r="AC1260" i="1"/>
  <c r="AF1260" i="1"/>
  <c r="AH1260" i="1"/>
  <c r="AC1261" i="1"/>
  <c r="AF1261" i="1"/>
  <c r="AH1261" i="1"/>
  <c r="AC1262" i="1"/>
  <c r="AF1262" i="1"/>
  <c r="AH1262" i="1"/>
  <c r="AC1263" i="1"/>
  <c r="AF1263" i="1"/>
  <c r="AH1263" i="1"/>
  <c r="AC1264" i="1"/>
  <c r="AF1264" i="1"/>
  <c r="AH1264" i="1"/>
  <c r="AC1265" i="1"/>
  <c r="AF1265" i="1"/>
  <c r="AH1265" i="1"/>
  <c r="AC1266" i="1"/>
  <c r="AF1266" i="1"/>
  <c r="AH1266" i="1"/>
  <c r="AC1267" i="1"/>
  <c r="AF1267" i="1"/>
  <c r="AH1267" i="1"/>
  <c r="AC1268" i="1"/>
  <c r="AF1268" i="1"/>
  <c r="AH1268" i="1"/>
  <c r="AC1269" i="1"/>
  <c r="AF1269" i="1"/>
  <c r="AH1269" i="1"/>
  <c r="AC1270" i="1"/>
  <c r="AF1270" i="1"/>
  <c r="AH1270" i="1"/>
  <c r="AC1271" i="1"/>
  <c r="AF1271" i="1"/>
  <c r="AH1271" i="1"/>
  <c r="AC1272" i="1"/>
  <c r="AF1272" i="1"/>
  <c r="AH1272" i="1"/>
  <c r="AC1273" i="1"/>
  <c r="AF1273" i="1"/>
  <c r="AH1273" i="1"/>
  <c r="AC1274" i="1"/>
  <c r="AF1274" i="1"/>
  <c r="AH1274" i="1"/>
  <c r="AC1275" i="1"/>
  <c r="AF1275" i="1"/>
  <c r="AH1275" i="1"/>
  <c r="AC1276" i="1"/>
  <c r="AF1276" i="1"/>
  <c r="AH1276" i="1"/>
  <c r="AC1277" i="1"/>
  <c r="AF1277" i="1"/>
  <c r="AH1277" i="1"/>
  <c r="AC1278" i="1"/>
  <c r="AF1278" i="1"/>
  <c r="AH1278" i="1"/>
  <c r="AC1279" i="1"/>
  <c r="AF1279" i="1"/>
  <c r="AH1279" i="1"/>
  <c r="AC1280" i="1"/>
  <c r="AF1280" i="1"/>
  <c r="AH1280" i="1"/>
  <c r="AC1281" i="1"/>
  <c r="AF1281" i="1"/>
  <c r="AH1281" i="1"/>
  <c r="AC1282" i="1"/>
  <c r="AF1282" i="1"/>
  <c r="AH1282" i="1"/>
  <c r="AC1283" i="1"/>
  <c r="AF1283" i="1"/>
  <c r="AH1283" i="1"/>
  <c r="AC1284" i="1"/>
  <c r="AF1284" i="1"/>
  <c r="AH1284" i="1"/>
  <c r="AC1285" i="1"/>
  <c r="AF1285" i="1"/>
  <c r="AH1285" i="1"/>
  <c r="AC1286" i="1"/>
  <c r="AF1286" i="1"/>
  <c r="AH1286" i="1"/>
  <c r="AC1287" i="1"/>
  <c r="AF1287" i="1"/>
  <c r="AH1287" i="1"/>
  <c r="AC1288" i="1"/>
  <c r="AF1288" i="1"/>
  <c r="AH1288" i="1"/>
  <c r="AC1289" i="1"/>
  <c r="AF1289" i="1"/>
  <c r="AH1289" i="1"/>
  <c r="AC1290" i="1"/>
  <c r="AF1290" i="1"/>
  <c r="AH1290" i="1"/>
  <c r="AC1291" i="1"/>
  <c r="AF1291" i="1"/>
  <c r="AH1291" i="1"/>
  <c r="AC1292" i="1"/>
  <c r="AF1292" i="1"/>
  <c r="AH1292" i="1"/>
  <c r="AC1293" i="1"/>
  <c r="AF1293" i="1"/>
  <c r="AH1293" i="1"/>
  <c r="AC1294" i="1"/>
  <c r="AF1294" i="1"/>
  <c r="AH1294" i="1"/>
  <c r="AC1295" i="1"/>
  <c r="AF1295" i="1"/>
  <c r="AH1295" i="1"/>
  <c r="AC1296" i="1"/>
  <c r="AF1296" i="1"/>
  <c r="AH1296" i="1"/>
  <c r="AC1297" i="1"/>
  <c r="AF1297" i="1"/>
  <c r="AH1297" i="1"/>
  <c r="AC1298" i="1"/>
  <c r="AF1298" i="1"/>
  <c r="AH1298" i="1"/>
  <c r="AC1299" i="1"/>
  <c r="AF1299" i="1"/>
  <c r="AH1299" i="1"/>
  <c r="AC1300" i="1"/>
  <c r="AF1300" i="1"/>
  <c r="AH1300" i="1"/>
  <c r="AC1301" i="1"/>
  <c r="AF1301" i="1"/>
  <c r="AH1301" i="1"/>
  <c r="AC1302" i="1"/>
  <c r="AF1302" i="1"/>
  <c r="AH1302" i="1"/>
  <c r="AC1303" i="1"/>
  <c r="AF1303" i="1"/>
  <c r="AH1303" i="1"/>
  <c r="AC1304" i="1"/>
  <c r="AF1304" i="1"/>
  <c r="AH1304" i="1"/>
  <c r="AC1305" i="1"/>
  <c r="AF1305" i="1"/>
  <c r="AH1305" i="1"/>
  <c r="AC1306" i="1"/>
  <c r="AF1306" i="1"/>
  <c r="AH1306" i="1"/>
  <c r="AC1307" i="1"/>
  <c r="AF1307" i="1"/>
  <c r="AH1307" i="1"/>
  <c r="AC1308" i="1"/>
  <c r="AF1308" i="1"/>
  <c r="AH1308" i="1"/>
  <c r="AC1309" i="1"/>
  <c r="AF1309" i="1"/>
  <c r="AH1309" i="1"/>
  <c r="AC1310" i="1"/>
  <c r="AF1310" i="1"/>
  <c r="AH1310" i="1"/>
  <c r="AC1311" i="1"/>
  <c r="AF1311" i="1"/>
  <c r="AH1311" i="1"/>
  <c r="AC1312" i="1"/>
  <c r="AF1312" i="1"/>
  <c r="AH1312" i="1"/>
  <c r="AC1313" i="1"/>
  <c r="AF1313" i="1"/>
  <c r="AH1313" i="1"/>
  <c r="AC1314" i="1"/>
  <c r="AF1314" i="1"/>
  <c r="AH1314" i="1"/>
  <c r="AC1315" i="1"/>
  <c r="AF1315" i="1"/>
  <c r="AH1315" i="1"/>
  <c r="AC1316" i="1"/>
  <c r="AF1316" i="1"/>
  <c r="AH1316" i="1"/>
  <c r="AC1317" i="1"/>
  <c r="AF1317" i="1"/>
  <c r="AH1317" i="1"/>
  <c r="AC1318" i="1"/>
  <c r="AF1318" i="1"/>
  <c r="AH1318" i="1"/>
  <c r="AC1319" i="1"/>
  <c r="AF1319" i="1"/>
  <c r="AH1319" i="1"/>
  <c r="AC1320" i="1"/>
  <c r="AF1320" i="1"/>
  <c r="AH1320" i="1"/>
  <c r="AC1321" i="1"/>
  <c r="AF1321" i="1"/>
  <c r="AH1321" i="1"/>
  <c r="AC1322" i="1"/>
  <c r="AF1322" i="1"/>
  <c r="AH1322" i="1"/>
  <c r="AC1323" i="1"/>
  <c r="AF1323" i="1"/>
  <c r="AH1323" i="1"/>
  <c r="AC1324" i="1"/>
  <c r="AF1324" i="1"/>
  <c r="AH1324" i="1"/>
  <c r="AC1325" i="1"/>
  <c r="AF1325" i="1"/>
  <c r="AH1325" i="1"/>
  <c r="AC1326" i="1"/>
  <c r="AF1326" i="1"/>
  <c r="AH1326" i="1"/>
  <c r="AC1327" i="1"/>
  <c r="AF1327" i="1"/>
  <c r="AH1327" i="1"/>
  <c r="AC1328" i="1"/>
  <c r="AF1328" i="1"/>
  <c r="AH1328" i="1"/>
  <c r="AC1329" i="1"/>
  <c r="AF1329" i="1"/>
  <c r="AH1329" i="1"/>
  <c r="AC1330" i="1"/>
  <c r="AF1330" i="1"/>
  <c r="AH1330" i="1"/>
  <c r="AC1331" i="1"/>
  <c r="AF1331" i="1"/>
  <c r="AH1331" i="1"/>
  <c r="AC1332" i="1"/>
  <c r="AF1332" i="1"/>
  <c r="AH1332" i="1"/>
  <c r="AC1333" i="1"/>
  <c r="AF1333" i="1"/>
  <c r="AH1333" i="1"/>
  <c r="AC1334" i="1"/>
  <c r="AF1334" i="1"/>
  <c r="AH1334" i="1"/>
  <c r="AC1335" i="1"/>
  <c r="AF1335" i="1"/>
  <c r="AH1335" i="1"/>
  <c r="AC1336" i="1"/>
  <c r="AF1336" i="1"/>
  <c r="AH1336" i="1"/>
  <c r="AC1337" i="1"/>
  <c r="AF1337" i="1"/>
  <c r="AH1337" i="1"/>
  <c r="AC1338" i="1"/>
  <c r="AF1338" i="1"/>
  <c r="AH1338" i="1"/>
  <c r="AC1339" i="1"/>
  <c r="AF1339" i="1"/>
  <c r="AH1339" i="1"/>
  <c r="AC1340" i="1"/>
  <c r="AF1340" i="1"/>
  <c r="AH1340" i="1"/>
  <c r="AC1341" i="1"/>
  <c r="AF1341" i="1"/>
  <c r="AH1341" i="1"/>
  <c r="AC1342" i="1"/>
  <c r="AF1342" i="1"/>
  <c r="AH1342" i="1"/>
  <c r="AC1343" i="1"/>
  <c r="AF1343" i="1"/>
  <c r="AH1343" i="1"/>
  <c r="AC1344" i="1"/>
  <c r="AF1344" i="1"/>
  <c r="AH1344" i="1"/>
  <c r="AC1345" i="1"/>
  <c r="AF1345" i="1"/>
  <c r="AH1345" i="1"/>
  <c r="AC1346" i="1"/>
  <c r="AF1346" i="1"/>
  <c r="AH1346" i="1"/>
  <c r="AC1347" i="1"/>
  <c r="AF1347" i="1"/>
  <c r="AH1347" i="1"/>
  <c r="AC1348" i="1"/>
  <c r="AF1348" i="1"/>
  <c r="AH1348" i="1"/>
  <c r="AC1349" i="1"/>
  <c r="AF1349" i="1"/>
  <c r="AH1349" i="1"/>
  <c r="AC1350" i="1"/>
  <c r="AF1350" i="1"/>
  <c r="AH1350" i="1"/>
  <c r="AC1351" i="1"/>
  <c r="AF1351" i="1"/>
  <c r="AH1351" i="1"/>
  <c r="AC1352" i="1"/>
  <c r="AF1352" i="1"/>
  <c r="AH1352" i="1"/>
  <c r="AC1353" i="1"/>
  <c r="AF1353" i="1"/>
  <c r="AH1353" i="1"/>
  <c r="AC1354" i="1"/>
  <c r="AF1354" i="1"/>
  <c r="AH1354" i="1"/>
  <c r="AC1355" i="1"/>
  <c r="AF1355" i="1"/>
  <c r="AH1355" i="1"/>
  <c r="AC1356" i="1"/>
  <c r="AF1356" i="1"/>
  <c r="AH1356" i="1"/>
  <c r="AC1357" i="1"/>
  <c r="AF1357" i="1"/>
  <c r="AH1357" i="1"/>
  <c r="AC1358" i="1"/>
  <c r="AF1358" i="1"/>
  <c r="AH1358" i="1"/>
  <c r="AC1359" i="1"/>
  <c r="AF1359" i="1"/>
  <c r="AH1359" i="1"/>
  <c r="AC1360" i="1"/>
  <c r="AF1360" i="1"/>
  <c r="AH1360" i="1"/>
  <c r="AC1361" i="1"/>
  <c r="AF1361" i="1"/>
  <c r="AH1361" i="1"/>
  <c r="AC1362" i="1"/>
  <c r="AF1362" i="1"/>
  <c r="AH1362" i="1"/>
  <c r="AC1363" i="1"/>
  <c r="AF1363" i="1"/>
  <c r="AH1363" i="1"/>
  <c r="AC1364" i="1"/>
  <c r="AF1364" i="1"/>
  <c r="AH1364" i="1"/>
  <c r="AC1365" i="1"/>
  <c r="AF1365" i="1"/>
  <c r="AH1365" i="1"/>
  <c r="AC1366" i="1"/>
  <c r="AF1366" i="1"/>
  <c r="AH1366" i="1"/>
  <c r="AC1367" i="1"/>
  <c r="AF1367" i="1"/>
  <c r="AH1367" i="1"/>
  <c r="AC1368" i="1"/>
  <c r="AF1368" i="1"/>
  <c r="AH1368" i="1"/>
  <c r="AC1369" i="1"/>
  <c r="AF1369" i="1"/>
  <c r="AH1369" i="1"/>
  <c r="AC1370" i="1"/>
  <c r="AF1370" i="1"/>
  <c r="AH1370" i="1"/>
  <c r="AC1371" i="1"/>
  <c r="AF1371" i="1"/>
  <c r="AH1371" i="1"/>
  <c r="AC1372" i="1"/>
  <c r="AF1372" i="1"/>
  <c r="AH1372" i="1"/>
  <c r="AC1373" i="1"/>
  <c r="AF1373" i="1"/>
  <c r="AH1373" i="1"/>
  <c r="AC1374" i="1"/>
  <c r="AF1374" i="1"/>
  <c r="AH1374" i="1"/>
  <c r="AC1375" i="1"/>
  <c r="AF1375" i="1"/>
  <c r="AH1375" i="1"/>
  <c r="AC1376" i="1"/>
  <c r="AF1376" i="1"/>
  <c r="AH1376" i="1"/>
  <c r="AC1377" i="1"/>
  <c r="AF1377" i="1"/>
  <c r="AH1377" i="1"/>
  <c r="AC1378" i="1"/>
  <c r="AF1378" i="1"/>
  <c r="AH1378" i="1"/>
  <c r="AC1379" i="1"/>
  <c r="AF1379" i="1"/>
  <c r="AH1379" i="1"/>
  <c r="AC1380" i="1"/>
  <c r="AF1380" i="1"/>
  <c r="AH1380" i="1"/>
  <c r="AC1381" i="1"/>
  <c r="AF1381" i="1"/>
  <c r="AH1381" i="1"/>
  <c r="AC1382" i="1"/>
  <c r="AF1382" i="1"/>
  <c r="AH1382" i="1"/>
  <c r="AC1383" i="1"/>
  <c r="AF1383" i="1"/>
  <c r="AH1383" i="1"/>
  <c r="AC1384" i="1"/>
  <c r="AF1384" i="1"/>
  <c r="AH1384" i="1"/>
  <c r="AC1385" i="1"/>
  <c r="AF1385" i="1"/>
  <c r="AH1385" i="1"/>
  <c r="AC1386" i="1"/>
  <c r="AF1386" i="1"/>
  <c r="AH1386" i="1"/>
  <c r="AC1387" i="1"/>
  <c r="AF1387" i="1"/>
  <c r="AH1387" i="1"/>
  <c r="AC1388" i="1"/>
  <c r="AF1388" i="1"/>
  <c r="AH1388" i="1"/>
  <c r="AC1389" i="1"/>
  <c r="AF1389" i="1"/>
  <c r="AH1389" i="1"/>
  <c r="AC1390" i="1"/>
  <c r="AF1390" i="1"/>
  <c r="AH1390" i="1"/>
  <c r="AC1391" i="1"/>
  <c r="AF1391" i="1"/>
  <c r="AH1391" i="1"/>
  <c r="AC1392" i="1"/>
  <c r="AF1392" i="1"/>
  <c r="AH1392" i="1"/>
  <c r="AC1393" i="1"/>
  <c r="AF1393" i="1"/>
  <c r="AH1393" i="1"/>
  <c r="AC1394" i="1"/>
  <c r="AF1394" i="1"/>
  <c r="AH1394" i="1"/>
  <c r="AC1395" i="1"/>
  <c r="AF1395" i="1"/>
  <c r="AH1395" i="1"/>
  <c r="AC1396" i="1"/>
  <c r="AF1396" i="1"/>
  <c r="AH1396" i="1"/>
  <c r="AC1397" i="1"/>
  <c r="AF1397" i="1"/>
  <c r="AH1397" i="1"/>
  <c r="AC1398" i="1"/>
  <c r="AF1398" i="1"/>
  <c r="AH1398" i="1"/>
  <c r="AC1399" i="1"/>
  <c r="AF1399" i="1"/>
  <c r="AH1399" i="1"/>
  <c r="AC1400" i="1"/>
  <c r="AF1400" i="1"/>
  <c r="AH1400" i="1"/>
  <c r="AC1401" i="1"/>
  <c r="AF1401" i="1"/>
  <c r="AH1401" i="1"/>
  <c r="AC1402" i="1"/>
  <c r="AF1402" i="1"/>
  <c r="AH1402" i="1"/>
  <c r="AC1403" i="1"/>
  <c r="AF1403" i="1"/>
  <c r="AH1403" i="1"/>
  <c r="AC1404" i="1"/>
  <c r="AF1404" i="1"/>
  <c r="AH1404" i="1"/>
  <c r="AC1405" i="1"/>
  <c r="AF1405" i="1"/>
  <c r="AH1405" i="1"/>
  <c r="AC1406" i="1"/>
  <c r="AF1406" i="1"/>
  <c r="AH1406" i="1"/>
  <c r="AC1407" i="1"/>
  <c r="AF1407" i="1"/>
  <c r="AH1407" i="1"/>
  <c r="AC1408" i="1"/>
  <c r="AF1408" i="1"/>
  <c r="AH1408" i="1"/>
  <c r="AC1409" i="1"/>
  <c r="AF1409" i="1"/>
  <c r="AH1409" i="1"/>
  <c r="AC1410" i="1"/>
  <c r="AF1410" i="1"/>
  <c r="AH1410" i="1"/>
  <c r="AC1411" i="1"/>
  <c r="AF1411" i="1"/>
  <c r="AH1411" i="1"/>
  <c r="AC1412" i="1"/>
  <c r="AF1412" i="1"/>
  <c r="AH1412" i="1"/>
  <c r="AC1413" i="1"/>
  <c r="AF1413" i="1"/>
  <c r="AH1413" i="1"/>
  <c r="AC1414" i="1"/>
  <c r="AF1414" i="1"/>
  <c r="AH1414" i="1"/>
  <c r="AC1415" i="1"/>
  <c r="AF1415" i="1"/>
  <c r="AH1415" i="1"/>
  <c r="AC1416" i="1"/>
  <c r="AF1416" i="1"/>
  <c r="AH1416" i="1"/>
  <c r="AC1417" i="1"/>
  <c r="AF1417" i="1"/>
  <c r="AH1417" i="1"/>
  <c r="AC1418" i="1"/>
  <c r="AF1418" i="1"/>
  <c r="AH1418" i="1"/>
  <c r="AC1419" i="1"/>
  <c r="AF1419" i="1"/>
  <c r="AH1419" i="1"/>
  <c r="AC1420" i="1"/>
  <c r="AF1420" i="1"/>
  <c r="AH1420" i="1"/>
  <c r="AC1421" i="1"/>
  <c r="AF1421" i="1"/>
  <c r="AH1421" i="1"/>
  <c r="AC1422" i="1"/>
  <c r="AF1422" i="1"/>
  <c r="AH1422" i="1"/>
  <c r="AC1423" i="1"/>
  <c r="AF1423" i="1"/>
  <c r="AH1423" i="1"/>
  <c r="AC1424" i="1"/>
  <c r="AF1424" i="1"/>
  <c r="AH1424" i="1"/>
  <c r="AC1425" i="1"/>
  <c r="AF1425" i="1"/>
  <c r="AH1425" i="1"/>
  <c r="AC1426" i="1"/>
  <c r="AF1426" i="1"/>
  <c r="AH1426" i="1"/>
  <c r="AC1427" i="1"/>
  <c r="AF1427" i="1"/>
  <c r="AH1427" i="1"/>
  <c r="AC1428" i="1"/>
  <c r="AF1428" i="1"/>
  <c r="AH1428" i="1"/>
  <c r="AC1429" i="1"/>
  <c r="AF1429" i="1"/>
  <c r="AH1429" i="1"/>
  <c r="AC1430" i="1"/>
  <c r="AF1430" i="1"/>
  <c r="AH1430" i="1"/>
  <c r="AC1431" i="1"/>
  <c r="AF1431" i="1"/>
  <c r="AH1431" i="1"/>
  <c r="AC1432" i="1"/>
  <c r="AF1432" i="1"/>
  <c r="AH1432" i="1"/>
  <c r="AC1433" i="1"/>
  <c r="AF1433" i="1"/>
  <c r="AH1433" i="1"/>
  <c r="AC1434" i="1"/>
  <c r="AF1434" i="1"/>
  <c r="AH1434" i="1"/>
  <c r="AC1435" i="1"/>
  <c r="AF1435" i="1"/>
  <c r="AH1435" i="1"/>
  <c r="AC1436" i="1"/>
  <c r="AF1436" i="1"/>
  <c r="AH1436" i="1"/>
  <c r="AC1437" i="1"/>
  <c r="AF1437" i="1"/>
  <c r="AH1437" i="1"/>
  <c r="AC1438" i="1"/>
  <c r="AF1438" i="1"/>
  <c r="AH1438" i="1"/>
  <c r="AC1439" i="1"/>
  <c r="AF1439" i="1"/>
  <c r="AH1439" i="1"/>
  <c r="AC1440" i="1"/>
  <c r="AF1440" i="1"/>
  <c r="AH1440" i="1"/>
  <c r="AC1441" i="1"/>
  <c r="AF1441" i="1"/>
  <c r="AH1441" i="1"/>
  <c r="AC1442" i="1"/>
  <c r="AF1442" i="1"/>
  <c r="AH1442" i="1"/>
  <c r="AC1443" i="1"/>
  <c r="AF1443" i="1"/>
  <c r="AH1443" i="1"/>
  <c r="AC1444" i="1"/>
  <c r="AF1444" i="1"/>
  <c r="AH1444" i="1"/>
  <c r="AC1445" i="1"/>
  <c r="AF1445" i="1"/>
  <c r="AH1445" i="1"/>
  <c r="AC1446" i="1"/>
  <c r="AF1446" i="1"/>
  <c r="AH1446" i="1"/>
  <c r="AC1447" i="1"/>
  <c r="AF1447" i="1"/>
  <c r="AH1447" i="1"/>
  <c r="AC1448" i="1"/>
  <c r="AF1448" i="1"/>
  <c r="AH1448" i="1"/>
  <c r="AC1449" i="1"/>
  <c r="AF1449" i="1"/>
  <c r="AH1449" i="1"/>
  <c r="AC1450" i="1"/>
  <c r="AF1450" i="1"/>
  <c r="AH1450" i="1"/>
  <c r="AC1451" i="1"/>
  <c r="AF1451" i="1"/>
  <c r="AH1451" i="1"/>
  <c r="AC1452" i="1"/>
  <c r="AF1452" i="1"/>
  <c r="AH1452" i="1"/>
  <c r="AC1453" i="1"/>
  <c r="AF1453" i="1"/>
  <c r="AH1453" i="1"/>
  <c r="AC1454" i="1"/>
  <c r="AF1454" i="1"/>
  <c r="AH1454" i="1"/>
  <c r="AC1455" i="1"/>
  <c r="AF1455" i="1"/>
  <c r="AH1455" i="1"/>
  <c r="AC1456" i="1"/>
  <c r="AF1456" i="1"/>
  <c r="AH1456" i="1"/>
  <c r="AC1457" i="1"/>
  <c r="AF1457" i="1"/>
  <c r="AH1457" i="1"/>
  <c r="AC1458" i="1"/>
  <c r="AF1458" i="1"/>
  <c r="AH1458" i="1"/>
  <c r="AC1459" i="1"/>
  <c r="AF1459" i="1"/>
  <c r="AH1459" i="1"/>
  <c r="AC1460" i="1"/>
  <c r="AF1460" i="1"/>
  <c r="AH1460" i="1"/>
  <c r="AC1461" i="1"/>
  <c r="AF1461" i="1"/>
  <c r="AH1461" i="1"/>
  <c r="AC1462" i="1"/>
  <c r="AF1462" i="1"/>
  <c r="AH1462" i="1"/>
  <c r="AC1463" i="1"/>
  <c r="AF1463" i="1"/>
  <c r="AH1463" i="1"/>
  <c r="AC1464" i="1"/>
  <c r="AF1464" i="1"/>
  <c r="AH1464" i="1"/>
  <c r="AC1465" i="1"/>
  <c r="AF1465" i="1"/>
  <c r="AH1465" i="1"/>
  <c r="AC1466" i="1"/>
  <c r="AF1466" i="1"/>
  <c r="AH1466" i="1"/>
  <c r="AC1467" i="1"/>
  <c r="AF1467" i="1"/>
  <c r="AH1467" i="1"/>
  <c r="AC1468" i="1"/>
  <c r="AF1468" i="1"/>
  <c r="AH1468" i="1"/>
  <c r="AC1469" i="1"/>
  <c r="AF1469" i="1"/>
  <c r="AH1469" i="1"/>
  <c r="AC1470" i="1"/>
  <c r="AF1470" i="1"/>
  <c r="AH1470" i="1"/>
  <c r="AC1471" i="1"/>
  <c r="AF1471" i="1"/>
  <c r="AH1471" i="1"/>
  <c r="AC1472" i="1"/>
  <c r="AF1472" i="1"/>
  <c r="AH1472" i="1"/>
  <c r="AC1473" i="1"/>
  <c r="AF1473" i="1"/>
  <c r="AH1473" i="1"/>
  <c r="AC1474" i="1"/>
  <c r="AF1474" i="1"/>
  <c r="AH1474" i="1"/>
  <c r="AC1475" i="1"/>
  <c r="AF1475" i="1"/>
  <c r="AH1475" i="1"/>
  <c r="AC1476" i="1"/>
  <c r="AF1476" i="1"/>
  <c r="AH1476" i="1"/>
  <c r="AC1477" i="1"/>
  <c r="AF1477" i="1"/>
  <c r="AH1477" i="1"/>
  <c r="AC1478" i="1"/>
  <c r="AF1478" i="1"/>
  <c r="AH1478" i="1"/>
  <c r="AC1479" i="1"/>
  <c r="AF1479" i="1"/>
  <c r="AH1479" i="1"/>
  <c r="AC1480" i="1"/>
  <c r="AF1480" i="1"/>
  <c r="AH1480" i="1"/>
  <c r="AC1481" i="1"/>
  <c r="AF1481" i="1"/>
  <c r="AH1481" i="1"/>
  <c r="AC1482" i="1"/>
  <c r="AF1482" i="1"/>
  <c r="AH1482" i="1"/>
  <c r="AC1483" i="1"/>
  <c r="AF1483" i="1"/>
  <c r="AH1483" i="1"/>
  <c r="AC1484" i="1"/>
  <c r="AF1484" i="1"/>
  <c r="AH1484" i="1"/>
  <c r="AC1485" i="1"/>
  <c r="AF1485" i="1"/>
  <c r="AH1485" i="1"/>
  <c r="AC1486" i="1"/>
  <c r="AF1486" i="1"/>
  <c r="AH1486" i="1"/>
  <c r="AC1487" i="1"/>
  <c r="AF1487" i="1"/>
  <c r="AH1487" i="1"/>
  <c r="AC1488" i="1"/>
  <c r="AF1488" i="1"/>
  <c r="AH1488" i="1"/>
  <c r="AC1489" i="1"/>
  <c r="AF1489" i="1"/>
  <c r="AH1489" i="1"/>
  <c r="AC1490" i="1"/>
  <c r="AF1490" i="1"/>
  <c r="AH1490" i="1"/>
  <c r="AC1491" i="1"/>
  <c r="AF1491" i="1"/>
  <c r="AH1491" i="1"/>
  <c r="AC1492" i="1"/>
  <c r="AF1492" i="1"/>
  <c r="AH1492" i="1"/>
  <c r="AC1493" i="1"/>
  <c r="AF1493" i="1"/>
  <c r="AH1493" i="1"/>
  <c r="AC1494" i="1"/>
  <c r="AF1494" i="1"/>
  <c r="AH1494" i="1"/>
  <c r="AC1495" i="1"/>
  <c r="AF1495" i="1"/>
  <c r="AH1495" i="1"/>
  <c r="AC1496" i="1"/>
  <c r="AF1496" i="1"/>
  <c r="AH1496" i="1"/>
  <c r="AC1497" i="1"/>
  <c r="AF1497" i="1"/>
  <c r="AH1497" i="1"/>
  <c r="AC1498" i="1"/>
  <c r="AF1498" i="1"/>
  <c r="AH1498" i="1"/>
  <c r="AC1499" i="1"/>
  <c r="AF1499" i="1"/>
  <c r="AH1499" i="1"/>
  <c r="AC1500" i="1"/>
  <c r="AF1500" i="1"/>
  <c r="AH1500" i="1"/>
  <c r="AC1501" i="1"/>
  <c r="AF1501" i="1"/>
  <c r="AH1501" i="1"/>
  <c r="AC1502" i="1"/>
  <c r="AF1502" i="1"/>
  <c r="AH1502" i="1"/>
  <c r="AC1503" i="1"/>
  <c r="AF1503" i="1"/>
  <c r="AH1503" i="1"/>
  <c r="AC1504" i="1"/>
  <c r="AF1504" i="1"/>
  <c r="AH1504" i="1"/>
  <c r="AC1505" i="1"/>
  <c r="AF1505" i="1"/>
  <c r="AH1505" i="1"/>
  <c r="AC1506" i="1"/>
  <c r="AF1506" i="1"/>
  <c r="AH1506" i="1"/>
  <c r="AC1507" i="1"/>
  <c r="AF1507" i="1"/>
  <c r="AH1507" i="1"/>
  <c r="AC1508" i="1"/>
  <c r="AF1508" i="1"/>
  <c r="AH1508" i="1"/>
  <c r="AC1509" i="1"/>
  <c r="AF1509" i="1"/>
  <c r="AH1509" i="1"/>
  <c r="AC1510" i="1"/>
  <c r="AF1510" i="1"/>
  <c r="AH1510" i="1"/>
  <c r="AC1511" i="1"/>
  <c r="AF1511" i="1"/>
  <c r="AH1511" i="1"/>
  <c r="AC1512" i="1"/>
  <c r="AF1512" i="1"/>
  <c r="AH1512" i="1"/>
  <c r="AC1513" i="1"/>
  <c r="AF1513" i="1"/>
  <c r="AH1513" i="1"/>
  <c r="AC1514" i="1"/>
  <c r="AF1514" i="1"/>
  <c r="AH1514" i="1"/>
  <c r="AC1515" i="1"/>
  <c r="AF1515" i="1"/>
  <c r="AH1515" i="1"/>
  <c r="AC1516" i="1"/>
  <c r="AF1516" i="1"/>
  <c r="AH1516" i="1"/>
  <c r="AC1517" i="1"/>
  <c r="AF1517" i="1"/>
  <c r="AH1517" i="1"/>
  <c r="AC1518" i="1"/>
  <c r="AF1518" i="1"/>
  <c r="AH1518" i="1"/>
  <c r="AC1519" i="1"/>
  <c r="AF1519" i="1"/>
  <c r="AH1519" i="1"/>
  <c r="AC1520" i="1"/>
  <c r="AF1520" i="1"/>
  <c r="AH1520" i="1"/>
  <c r="AC1521" i="1"/>
  <c r="AF1521" i="1"/>
  <c r="AH1521" i="1"/>
  <c r="AC1522" i="1"/>
  <c r="AF1522" i="1"/>
  <c r="AH1522" i="1"/>
  <c r="AC1523" i="1"/>
  <c r="AF1523" i="1"/>
  <c r="AH1523" i="1"/>
  <c r="AC1524" i="1"/>
  <c r="AF1524" i="1"/>
  <c r="AH1524" i="1"/>
  <c r="AC1525" i="1"/>
  <c r="AF1525" i="1"/>
  <c r="AH1525" i="1"/>
  <c r="AC1526" i="1"/>
  <c r="AF1526" i="1"/>
  <c r="AH1526" i="1"/>
  <c r="AC1527" i="1"/>
  <c r="AF1527" i="1"/>
  <c r="AH1527" i="1"/>
  <c r="AC1528" i="1"/>
  <c r="AF1528" i="1"/>
  <c r="AH1528" i="1"/>
  <c r="AC1529" i="1"/>
  <c r="AF1529" i="1"/>
  <c r="AH1529" i="1"/>
  <c r="AC1530" i="1"/>
  <c r="AF1530" i="1"/>
  <c r="AH1530" i="1"/>
  <c r="AC1531" i="1"/>
  <c r="AF1531" i="1"/>
  <c r="AH1531" i="1"/>
  <c r="AC1532" i="1"/>
  <c r="AF1532" i="1"/>
  <c r="AH1532" i="1"/>
  <c r="AC1533" i="1"/>
  <c r="AF1533" i="1"/>
  <c r="AH1533" i="1"/>
  <c r="AC1534" i="1"/>
  <c r="AF1534" i="1"/>
  <c r="AH1534" i="1"/>
  <c r="AC1535" i="1"/>
  <c r="AF1535" i="1"/>
  <c r="AH1535" i="1"/>
  <c r="AC1536" i="1"/>
  <c r="AF1536" i="1"/>
  <c r="AH1536" i="1"/>
  <c r="AC1537" i="1"/>
  <c r="AF1537" i="1"/>
  <c r="AH1537" i="1"/>
  <c r="AC1538" i="1"/>
  <c r="AF1538" i="1"/>
  <c r="AH1538" i="1"/>
  <c r="AC1539" i="1"/>
  <c r="AF1539" i="1"/>
  <c r="AH1539" i="1"/>
  <c r="AC1540" i="1"/>
  <c r="AF1540" i="1"/>
  <c r="AH1540" i="1"/>
  <c r="AC1541" i="1"/>
  <c r="AF1541" i="1"/>
  <c r="AH1541" i="1"/>
  <c r="AC1542" i="1"/>
  <c r="AF1542" i="1"/>
  <c r="AH1542" i="1"/>
  <c r="AC1543" i="1"/>
  <c r="AF1543" i="1"/>
  <c r="AH1543" i="1"/>
  <c r="AC1544" i="1"/>
  <c r="AF1544" i="1"/>
  <c r="AH1544" i="1"/>
  <c r="AC1545" i="1"/>
  <c r="AF1545" i="1"/>
  <c r="AH1545" i="1"/>
  <c r="AC1546" i="1"/>
  <c r="AF1546" i="1"/>
  <c r="AH1546" i="1"/>
  <c r="AC1547" i="1"/>
  <c r="AF1547" i="1"/>
  <c r="AH1547" i="1"/>
  <c r="AC1548" i="1"/>
  <c r="AF1548" i="1"/>
  <c r="AH1548" i="1"/>
  <c r="AC1549" i="1"/>
  <c r="AF1549" i="1"/>
  <c r="AH1549" i="1"/>
  <c r="AC1550" i="1"/>
  <c r="AF1550" i="1"/>
  <c r="AH1550" i="1"/>
  <c r="AC1551" i="1"/>
  <c r="AF1551" i="1"/>
  <c r="AH1551" i="1"/>
  <c r="AC1552" i="1"/>
  <c r="AF1552" i="1"/>
  <c r="AH1552" i="1"/>
  <c r="AC1553" i="1"/>
  <c r="AF1553" i="1"/>
  <c r="AH1553" i="1"/>
  <c r="AC1554" i="1"/>
  <c r="AF1554" i="1"/>
  <c r="AH1554" i="1"/>
  <c r="AC1555" i="1"/>
  <c r="AF1555" i="1"/>
  <c r="AH1555" i="1"/>
  <c r="AC1556" i="1"/>
  <c r="AF1556" i="1"/>
  <c r="AH1556" i="1"/>
  <c r="AC1557" i="1"/>
  <c r="AF1557" i="1"/>
  <c r="AH1557" i="1"/>
  <c r="AC1558" i="1"/>
  <c r="AF1558" i="1"/>
  <c r="AH1558" i="1"/>
  <c r="AC1559" i="1"/>
  <c r="AF1559" i="1"/>
  <c r="AH1559" i="1"/>
  <c r="AC1560" i="1"/>
  <c r="AF1560" i="1"/>
  <c r="AH1560" i="1"/>
  <c r="AC1561" i="1"/>
  <c r="AF1561" i="1"/>
  <c r="AH1561" i="1"/>
  <c r="AC1562" i="1"/>
  <c r="AF1562" i="1"/>
  <c r="AH1562" i="1"/>
  <c r="AC1563" i="1"/>
  <c r="AF1563" i="1"/>
  <c r="AH1563" i="1"/>
  <c r="AC1564" i="1"/>
  <c r="AF1564" i="1"/>
  <c r="AH1564" i="1"/>
  <c r="AC1565" i="1"/>
  <c r="AF1565" i="1"/>
  <c r="AH1565" i="1"/>
  <c r="AC1566" i="1"/>
  <c r="AF1566" i="1"/>
  <c r="AH1566" i="1"/>
  <c r="AC1567" i="1"/>
  <c r="AF1567" i="1"/>
  <c r="AH1567" i="1"/>
  <c r="AC1568" i="1"/>
  <c r="AF1568" i="1"/>
  <c r="AH1568" i="1"/>
  <c r="AC1569" i="1"/>
  <c r="AF1569" i="1"/>
  <c r="AH1569" i="1"/>
  <c r="AC1570" i="1"/>
  <c r="AF1570" i="1"/>
  <c r="AH1570" i="1"/>
  <c r="AC1571" i="1"/>
  <c r="AF1571" i="1"/>
  <c r="AH1571" i="1"/>
  <c r="AC1572" i="1"/>
  <c r="AF1572" i="1"/>
  <c r="AH1572" i="1"/>
  <c r="AC1573" i="1"/>
  <c r="AF1573" i="1"/>
  <c r="AH1573" i="1"/>
  <c r="AC1574" i="1"/>
  <c r="AF1574" i="1"/>
  <c r="AH1574" i="1"/>
  <c r="AC1575" i="1"/>
  <c r="AF1575" i="1"/>
  <c r="AH1575" i="1"/>
  <c r="AC1576" i="1"/>
  <c r="AF1576" i="1"/>
  <c r="AH1576" i="1"/>
  <c r="AC1577" i="1"/>
  <c r="AF1577" i="1"/>
  <c r="AH1577" i="1"/>
  <c r="AC1578" i="1"/>
  <c r="AF1578" i="1"/>
  <c r="AH1578" i="1"/>
  <c r="AC1579" i="1"/>
  <c r="AF1579" i="1"/>
  <c r="AH1579" i="1"/>
  <c r="AC1580" i="1"/>
  <c r="AF1580" i="1"/>
  <c r="AH1580" i="1"/>
  <c r="AC1581" i="1"/>
  <c r="AF1581" i="1"/>
  <c r="AH1581" i="1"/>
  <c r="AC1582" i="1"/>
  <c r="AF1582" i="1"/>
  <c r="AH1582" i="1"/>
  <c r="AC1583" i="1"/>
  <c r="AF1583" i="1"/>
  <c r="AH1583" i="1"/>
  <c r="AC1584" i="1"/>
  <c r="AF1584" i="1"/>
  <c r="AH1584" i="1"/>
  <c r="AC1585" i="1"/>
  <c r="AF1585" i="1"/>
  <c r="AH1585" i="1"/>
  <c r="AC1586" i="1"/>
  <c r="AF1586" i="1"/>
  <c r="AH1586" i="1"/>
  <c r="AC1587" i="1"/>
  <c r="AF1587" i="1"/>
  <c r="AH1587" i="1"/>
  <c r="AC1588" i="1"/>
  <c r="AF1588" i="1"/>
  <c r="AH1588" i="1"/>
  <c r="AC1589" i="1"/>
  <c r="AF1589" i="1"/>
  <c r="AH1589" i="1"/>
  <c r="AC1590" i="1"/>
  <c r="AF1590" i="1"/>
  <c r="AH1590" i="1"/>
  <c r="AC1591" i="1"/>
  <c r="AF1591" i="1"/>
  <c r="AH1591" i="1"/>
  <c r="AC1592" i="1"/>
  <c r="AF1592" i="1"/>
  <c r="AH1592" i="1"/>
  <c r="AC1593" i="1"/>
  <c r="AF1593" i="1"/>
  <c r="AH1593" i="1"/>
  <c r="AC1594" i="1"/>
  <c r="AF1594" i="1"/>
  <c r="AH1594" i="1"/>
  <c r="AC1595" i="1"/>
  <c r="AF1595" i="1"/>
  <c r="AH1595" i="1"/>
  <c r="AC1596" i="1"/>
  <c r="AF1596" i="1"/>
  <c r="AH1596" i="1"/>
  <c r="AC1597" i="1"/>
  <c r="AF1597" i="1"/>
  <c r="AH1597" i="1"/>
  <c r="AC1598" i="1"/>
  <c r="AF1598" i="1"/>
  <c r="AH1598" i="1"/>
  <c r="AC1599" i="1"/>
  <c r="AF1599" i="1"/>
  <c r="AH1599" i="1"/>
  <c r="AC1600" i="1"/>
  <c r="AF1600" i="1"/>
  <c r="AH1600" i="1"/>
  <c r="AC1601" i="1"/>
  <c r="AF1601" i="1"/>
  <c r="AH1601" i="1"/>
  <c r="AC1602" i="1"/>
  <c r="AF1602" i="1"/>
  <c r="AH1602" i="1"/>
  <c r="AC1603" i="1"/>
  <c r="AF1603" i="1"/>
  <c r="AH1603" i="1"/>
  <c r="AC1604" i="1"/>
  <c r="AF1604" i="1"/>
  <c r="AH1604" i="1"/>
  <c r="AC1605" i="1"/>
  <c r="AF1605" i="1"/>
  <c r="AH1605" i="1"/>
  <c r="AC1606" i="1"/>
  <c r="AF1606" i="1"/>
  <c r="AH1606" i="1"/>
  <c r="AC1607" i="1"/>
  <c r="AF1607" i="1"/>
  <c r="AH1607" i="1"/>
  <c r="AC1608" i="1"/>
  <c r="AF1608" i="1"/>
  <c r="AH1608" i="1"/>
  <c r="AC1609" i="1"/>
  <c r="AF1609" i="1"/>
  <c r="AH1609" i="1"/>
  <c r="AC1610" i="1"/>
  <c r="AF1610" i="1"/>
  <c r="AH1610" i="1"/>
  <c r="AC1611" i="1"/>
  <c r="AF1611" i="1"/>
  <c r="AH1611" i="1"/>
  <c r="AC1612" i="1"/>
  <c r="AF1612" i="1"/>
  <c r="AH1612" i="1"/>
  <c r="AC1613" i="1"/>
  <c r="AF1613" i="1"/>
  <c r="AH1613" i="1"/>
  <c r="AC1614" i="1"/>
  <c r="AF1614" i="1"/>
  <c r="AH1614" i="1"/>
  <c r="AC1615" i="1"/>
  <c r="AF1615" i="1"/>
  <c r="AH1615" i="1"/>
  <c r="AC1616" i="1"/>
  <c r="AF1616" i="1"/>
  <c r="AH1616" i="1"/>
  <c r="AC1617" i="1"/>
  <c r="AF1617" i="1"/>
  <c r="AH1617" i="1"/>
  <c r="AC1618" i="1"/>
  <c r="AF1618" i="1"/>
  <c r="AH1618" i="1"/>
  <c r="AC1619" i="1"/>
  <c r="AF1619" i="1"/>
  <c r="AH1619" i="1"/>
  <c r="AC1620" i="1"/>
  <c r="AF1620" i="1"/>
  <c r="AH1620" i="1"/>
  <c r="AC1621" i="1"/>
  <c r="AF1621" i="1"/>
  <c r="AH1621" i="1"/>
  <c r="AC1622" i="1"/>
  <c r="AF1622" i="1"/>
  <c r="AH1622" i="1"/>
  <c r="AC1623" i="1"/>
  <c r="AF1623" i="1"/>
  <c r="AH1623" i="1"/>
  <c r="AC1624" i="1"/>
  <c r="AF1624" i="1"/>
  <c r="AH1624" i="1"/>
  <c r="AC1625" i="1"/>
  <c r="AF1625" i="1"/>
  <c r="AH1625" i="1"/>
  <c r="AC1626" i="1"/>
  <c r="AF1626" i="1"/>
  <c r="AH1626" i="1"/>
  <c r="AC1627" i="1"/>
  <c r="AF1627" i="1"/>
  <c r="AH1627" i="1"/>
  <c r="AC1628" i="1"/>
  <c r="AF1628" i="1"/>
  <c r="AH1628" i="1"/>
  <c r="AC1629" i="1"/>
  <c r="AF1629" i="1"/>
  <c r="AH1629" i="1"/>
  <c r="AC1630" i="1"/>
  <c r="AF1630" i="1"/>
  <c r="AH1630" i="1"/>
  <c r="AC1631" i="1"/>
  <c r="AF1631" i="1"/>
  <c r="AH1631" i="1"/>
  <c r="AC1632" i="1"/>
  <c r="AF1632" i="1"/>
  <c r="AH1632" i="1"/>
  <c r="AC1633" i="1"/>
  <c r="AF1633" i="1"/>
  <c r="AH1633" i="1"/>
  <c r="AC1634" i="1"/>
  <c r="AF1634" i="1"/>
  <c r="AH1634" i="1"/>
  <c r="AC1635" i="1"/>
  <c r="AF1635" i="1"/>
  <c r="AH1635" i="1"/>
  <c r="AC1636" i="1"/>
  <c r="AF1636" i="1"/>
  <c r="AH1636" i="1"/>
  <c r="AC1637" i="1"/>
  <c r="AF1637" i="1"/>
  <c r="AH1637" i="1"/>
  <c r="AC1638" i="1"/>
  <c r="AF1638" i="1"/>
  <c r="AH1638" i="1"/>
  <c r="AC1639" i="1"/>
  <c r="AF1639" i="1"/>
  <c r="AH1639" i="1"/>
  <c r="AC1640" i="1"/>
  <c r="AF1640" i="1"/>
  <c r="AH1640" i="1"/>
  <c r="AC1641" i="1"/>
  <c r="AF1641" i="1"/>
  <c r="AH1641" i="1"/>
  <c r="AC1642" i="1"/>
  <c r="AF1642" i="1"/>
  <c r="AH1642" i="1"/>
  <c r="AC1643" i="1"/>
  <c r="AF1643" i="1"/>
  <c r="AH1643" i="1"/>
  <c r="AC1644" i="1"/>
  <c r="AF1644" i="1"/>
  <c r="AH1644" i="1"/>
  <c r="AC1645" i="1"/>
  <c r="AF1645" i="1"/>
  <c r="AH1645" i="1"/>
  <c r="AC1646" i="1"/>
  <c r="AF1646" i="1"/>
  <c r="AH1646" i="1"/>
  <c r="AC1647" i="1"/>
  <c r="AF1647" i="1"/>
  <c r="AH1647" i="1"/>
  <c r="AC1648" i="1"/>
  <c r="AF1648" i="1"/>
  <c r="AH1648" i="1"/>
  <c r="AC1649" i="1"/>
  <c r="AF1649" i="1"/>
  <c r="AH1649" i="1"/>
  <c r="AC1650" i="1"/>
  <c r="AF1650" i="1"/>
  <c r="AH1650" i="1"/>
  <c r="AC1651" i="1"/>
  <c r="AF1651" i="1"/>
  <c r="AH1651" i="1"/>
  <c r="AC1652" i="1"/>
  <c r="AF1652" i="1"/>
  <c r="AH1652" i="1"/>
  <c r="AC1653" i="1"/>
  <c r="AF1653" i="1"/>
  <c r="AH1653" i="1"/>
  <c r="AC1654" i="1"/>
  <c r="AF1654" i="1"/>
  <c r="AH1654" i="1"/>
  <c r="AC1655" i="1"/>
  <c r="AF1655" i="1"/>
  <c r="AH1655" i="1"/>
  <c r="AC1656" i="1"/>
  <c r="AF1656" i="1"/>
  <c r="AH1656" i="1"/>
  <c r="AC1657" i="1"/>
  <c r="AF1657" i="1"/>
  <c r="AH1657" i="1"/>
  <c r="AC1658" i="1"/>
  <c r="AF1658" i="1"/>
  <c r="AH1658" i="1"/>
  <c r="AC1659" i="1"/>
  <c r="AF1659" i="1"/>
  <c r="AH1659" i="1"/>
  <c r="AC1660" i="1"/>
  <c r="AF1660" i="1"/>
  <c r="AH1660" i="1"/>
  <c r="AC1661" i="1"/>
  <c r="AF1661" i="1"/>
  <c r="AH1661" i="1"/>
  <c r="AC1662" i="1"/>
  <c r="AF1662" i="1"/>
  <c r="AH1662" i="1"/>
  <c r="AC1663" i="1"/>
  <c r="AF1663" i="1"/>
  <c r="AH1663" i="1"/>
  <c r="AC1664" i="1"/>
  <c r="AF1664" i="1"/>
  <c r="AH1664" i="1"/>
  <c r="AC1665" i="1"/>
  <c r="AF1665" i="1"/>
  <c r="AH1665" i="1"/>
  <c r="AC1666" i="1"/>
  <c r="AF1666" i="1"/>
  <c r="AH1666" i="1"/>
  <c r="AC1667" i="1"/>
  <c r="AF1667" i="1"/>
  <c r="AH1667" i="1"/>
  <c r="AC1668" i="1"/>
  <c r="AF1668" i="1"/>
  <c r="AH1668" i="1"/>
  <c r="AC1669" i="1"/>
  <c r="AF1669" i="1"/>
  <c r="AH1669" i="1"/>
  <c r="AC1670" i="1"/>
  <c r="AF1670" i="1"/>
  <c r="AH1670" i="1"/>
  <c r="AC1671" i="1"/>
  <c r="AF1671" i="1"/>
  <c r="AH1671" i="1"/>
  <c r="AC1672" i="1"/>
  <c r="AF1672" i="1"/>
  <c r="AH1672" i="1"/>
  <c r="AC1673" i="1"/>
  <c r="AF1673" i="1"/>
  <c r="AH1673" i="1"/>
  <c r="AC1674" i="1"/>
  <c r="AF1674" i="1"/>
  <c r="AH1674" i="1"/>
  <c r="AC1675" i="1"/>
  <c r="AF1675" i="1"/>
  <c r="AH1675" i="1"/>
  <c r="AC1676" i="1"/>
  <c r="AF1676" i="1"/>
  <c r="AH1676" i="1"/>
  <c r="AC1677" i="1"/>
  <c r="AF1677" i="1"/>
  <c r="AH1677" i="1"/>
  <c r="AC1678" i="1"/>
  <c r="AF1678" i="1"/>
  <c r="AH1678" i="1"/>
  <c r="AC1679" i="1"/>
  <c r="AF1679" i="1"/>
  <c r="AH1679" i="1"/>
  <c r="AC1680" i="1"/>
  <c r="AF1680" i="1"/>
  <c r="AH1680" i="1"/>
  <c r="AC1681" i="1"/>
  <c r="AF1681" i="1"/>
  <c r="AH1681" i="1"/>
  <c r="AC1682" i="1"/>
  <c r="AF1682" i="1"/>
  <c r="AH1682" i="1"/>
  <c r="AC1683" i="1"/>
  <c r="AF1683" i="1"/>
  <c r="AH1683" i="1"/>
  <c r="AC1684" i="1"/>
  <c r="AF1684" i="1"/>
  <c r="AH1684" i="1"/>
  <c r="AC1685" i="1"/>
  <c r="AF1685" i="1"/>
  <c r="AH1685" i="1"/>
  <c r="AC1686" i="1"/>
  <c r="AF1686" i="1"/>
  <c r="AH1686" i="1"/>
  <c r="AC1687" i="1"/>
  <c r="AF1687" i="1"/>
  <c r="AH1687" i="1"/>
  <c r="AC1688" i="1"/>
  <c r="AF1688" i="1"/>
  <c r="AH1688" i="1"/>
  <c r="AC1689" i="1"/>
  <c r="AF1689" i="1"/>
  <c r="AH1689" i="1"/>
  <c r="AC1690" i="1"/>
  <c r="AF1690" i="1"/>
  <c r="AH1690" i="1"/>
  <c r="AC1691" i="1"/>
  <c r="AF1691" i="1"/>
  <c r="AH1691" i="1"/>
  <c r="AC1692" i="1"/>
  <c r="AF1692" i="1"/>
  <c r="AH1692" i="1"/>
  <c r="AC1693" i="1"/>
  <c r="AF1693" i="1"/>
  <c r="AH1693" i="1"/>
  <c r="AC1694" i="1"/>
  <c r="AF1694" i="1"/>
  <c r="AH1694" i="1"/>
  <c r="AC1695" i="1"/>
  <c r="AF1695" i="1"/>
  <c r="AH1695" i="1"/>
  <c r="AC1696" i="1"/>
  <c r="AF1696" i="1"/>
  <c r="AH1696" i="1"/>
  <c r="AC1697" i="1"/>
  <c r="AF1697" i="1"/>
  <c r="AH1697" i="1"/>
  <c r="AC1698" i="1"/>
  <c r="AF1698" i="1"/>
  <c r="AH1698" i="1"/>
  <c r="AC1699" i="1"/>
  <c r="AF1699" i="1"/>
  <c r="AH1699" i="1"/>
  <c r="AC1700" i="1"/>
  <c r="AF1700" i="1"/>
  <c r="AH1700" i="1"/>
  <c r="AC1701" i="1"/>
  <c r="AF1701" i="1"/>
  <c r="AH1701" i="1"/>
  <c r="AC1702" i="1"/>
  <c r="AF1702" i="1"/>
  <c r="AH1702" i="1"/>
  <c r="AC1703" i="1"/>
  <c r="AF1703" i="1"/>
  <c r="AH1703" i="1"/>
  <c r="AC1704" i="1"/>
  <c r="AF1704" i="1"/>
  <c r="AH1704" i="1"/>
  <c r="AC1705" i="1"/>
  <c r="AF1705" i="1"/>
  <c r="AH1705" i="1"/>
  <c r="AC1706" i="1"/>
  <c r="AF1706" i="1"/>
  <c r="AH1706" i="1"/>
  <c r="AC1707" i="1"/>
  <c r="AF1707" i="1"/>
  <c r="AH1707" i="1"/>
  <c r="AC1708" i="1"/>
  <c r="AF1708" i="1"/>
  <c r="AH1708" i="1"/>
  <c r="AC1709" i="1"/>
  <c r="AF1709" i="1"/>
  <c r="AH1709" i="1"/>
  <c r="AC1710" i="1"/>
  <c r="AF1710" i="1"/>
  <c r="AH1710" i="1"/>
  <c r="AC1711" i="1"/>
  <c r="AF1711" i="1"/>
  <c r="AH1711" i="1"/>
  <c r="AC1712" i="1"/>
  <c r="AF1712" i="1"/>
  <c r="AH1712" i="1"/>
  <c r="AC1713" i="1"/>
  <c r="AF1713" i="1"/>
  <c r="AH1713" i="1"/>
  <c r="AC1714" i="1"/>
  <c r="AF1714" i="1"/>
  <c r="AH1714" i="1"/>
  <c r="AC1715" i="1"/>
  <c r="AF1715" i="1"/>
  <c r="AH1715" i="1"/>
  <c r="AC1716" i="1"/>
  <c r="AF1716" i="1"/>
  <c r="AH1716" i="1"/>
  <c r="AC1717" i="1"/>
  <c r="AF1717" i="1"/>
  <c r="AH1717" i="1"/>
  <c r="AC1718" i="1"/>
  <c r="AF1718" i="1"/>
  <c r="AH1718" i="1"/>
  <c r="AC1719" i="1"/>
  <c r="AF1719" i="1"/>
  <c r="AH1719" i="1"/>
  <c r="AC1720" i="1"/>
  <c r="AF1720" i="1"/>
  <c r="AH1720" i="1"/>
  <c r="AC1721" i="1"/>
  <c r="AF1721" i="1"/>
  <c r="AH1721" i="1"/>
  <c r="AC1722" i="1"/>
  <c r="AF1722" i="1"/>
  <c r="AH1722" i="1"/>
  <c r="AC1723" i="1"/>
  <c r="AF1723" i="1"/>
  <c r="AH1723" i="1"/>
  <c r="AC1724" i="1"/>
  <c r="AF1724" i="1"/>
  <c r="AH1724" i="1"/>
  <c r="AC1725" i="1"/>
  <c r="AF1725" i="1"/>
  <c r="AH1725" i="1"/>
  <c r="AC1726" i="1"/>
  <c r="AF1726" i="1"/>
  <c r="AH1726" i="1"/>
  <c r="AC1727" i="1"/>
  <c r="AF1727" i="1"/>
  <c r="AH1727" i="1"/>
  <c r="AC1728" i="1"/>
  <c r="AF1728" i="1"/>
  <c r="AH1728" i="1"/>
  <c r="AC1729" i="1"/>
  <c r="AF1729" i="1"/>
  <c r="AH1729" i="1"/>
  <c r="AC1730" i="1"/>
  <c r="AF1730" i="1"/>
  <c r="AH1730" i="1"/>
  <c r="AC1731" i="1"/>
  <c r="AF1731" i="1"/>
  <c r="AH1731" i="1"/>
  <c r="AC1732" i="1"/>
  <c r="AF1732" i="1"/>
  <c r="AH1732" i="1"/>
  <c r="AC1733" i="1"/>
  <c r="AF1733" i="1"/>
  <c r="AH1733" i="1"/>
  <c r="AC1734" i="1"/>
  <c r="AF1734" i="1"/>
  <c r="AH1734" i="1"/>
  <c r="AC1735" i="1"/>
  <c r="AF1735" i="1"/>
  <c r="AH1735" i="1"/>
  <c r="AC1736" i="1"/>
  <c r="AF1736" i="1"/>
  <c r="AH1736" i="1"/>
  <c r="AC1737" i="1"/>
  <c r="AF1737" i="1"/>
  <c r="AH1737" i="1"/>
  <c r="AC1738" i="1"/>
  <c r="AF1738" i="1"/>
  <c r="AH1738" i="1"/>
  <c r="AC1739" i="1"/>
  <c r="AF1739" i="1"/>
  <c r="AH1739" i="1"/>
  <c r="AC1740" i="1"/>
  <c r="AF1740" i="1"/>
  <c r="AH1740" i="1"/>
  <c r="AC1741" i="1"/>
  <c r="AF1741" i="1"/>
  <c r="AH1741" i="1"/>
  <c r="AC1742" i="1"/>
  <c r="AF1742" i="1"/>
  <c r="AH1742" i="1"/>
  <c r="AC1743" i="1"/>
  <c r="AF1743" i="1"/>
  <c r="AH1743" i="1"/>
  <c r="AC1744" i="1"/>
  <c r="AF1744" i="1"/>
  <c r="AH1744" i="1"/>
  <c r="AC1745" i="1"/>
  <c r="AF1745" i="1"/>
  <c r="AH1745" i="1"/>
  <c r="AC1746" i="1"/>
  <c r="AF1746" i="1"/>
  <c r="AH1746" i="1"/>
  <c r="AC1747" i="1"/>
  <c r="AF1747" i="1"/>
  <c r="AH1747" i="1"/>
  <c r="AC1748" i="1"/>
  <c r="AF1748" i="1"/>
  <c r="AH1748" i="1"/>
  <c r="AC1749" i="1"/>
  <c r="AF1749" i="1"/>
  <c r="AH1749" i="1"/>
  <c r="AC1750" i="1"/>
  <c r="AF1750" i="1"/>
  <c r="AH1750" i="1"/>
  <c r="AC1751" i="1"/>
  <c r="AF1751" i="1"/>
  <c r="AH1751" i="1"/>
  <c r="AC1752" i="1"/>
  <c r="AF1752" i="1"/>
  <c r="AH1752" i="1"/>
  <c r="AC1753" i="1"/>
  <c r="AF1753" i="1"/>
  <c r="AH1753" i="1"/>
  <c r="AC1754" i="1"/>
  <c r="AF1754" i="1"/>
  <c r="AH1754" i="1"/>
  <c r="AC1755" i="1"/>
  <c r="AF1755" i="1"/>
  <c r="AH1755" i="1"/>
  <c r="AC1756" i="1"/>
  <c r="AF1756" i="1"/>
  <c r="AH1756" i="1"/>
  <c r="AC1757" i="1"/>
  <c r="AF1757" i="1"/>
  <c r="AH1757" i="1"/>
  <c r="AC1758" i="1"/>
  <c r="AF1758" i="1"/>
  <c r="AH1758" i="1"/>
  <c r="AC1759" i="1"/>
  <c r="AF1759" i="1"/>
  <c r="AH1759" i="1"/>
  <c r="AC1760" i="1"/>
  <c r="AF1760" i="1"/>
  <c r="AH1760" i="1"/>
  <c r="AC1761" i="1"/>
  <c r="AF1761" i="1"/>
  <c r="AH1761" i="1"/>
  <c r="AC1762" i="1"/>
  <c r="AF1762" i="1"/>
  <c r="AH1762" i="1"/>
  <c r="AC1763" i="1"/>
  <c r="AF1763" i="1"/>
  <c r="AH1763" i="1"/>
  <c r="AC1764" i="1"/>
  <c r="AF1764" i="1"/>
  <c r="AH1764" i="1"/>
  <c r="AC1765" i="1"/>
  <c r="AF1765" i="1"/>
  <c r="AH1765" i="1"/>
  <c r="AC1766" i="1"/>
  <c r="AF1766" i="1"/>
  <c r="AH1766" i="1"/>
  <c r="AC1767" i="1"/>
  <c r="AF1767" i="1"/>
  <c r="AH1767" i="1"/>
  <c r="AC1768" i="1"/>
  <c r="AF1768" i="1"/>
  <c r="AH1768" i="1"/>
  <c r="AC1769" i="1"/>
  <c r="AF1769" i="1"/>
  <c r="AH1769" i="1"/>
  <c r="AC1770" i="1"/>
  <c r="AF1770" i="1"/>
  <c r="AH1770" i="1"/>
  <c r="AC1771" i="1"/>
  <c r="AF1771" i="1"/>
  <c r="AH1771" i="1"/>
  <c r="AC1772" i="1"/>
  <c r="AF1772" i="1"/>
  <c r="AH1772" i="1"/>
  <c r="AC1773" i="1"/>
  <c r="AF1773" i="1"/>
  <c r="AH1773" i="1"/>
  <c r="AC1774" i="1"/>
  <c r="AF1774" i="1"/>
  <c r="AH1774" i="1"/>
  <c r="AC1775" i="1"/>
  <c r="AF1775" i="1"/>
  <c r="AH1775" i="1"/>
  <c r="AC1776" i="1"/>
  <c r="AF1776" i="1"/>
  <c r="AH1776" i="1"/>
  <c r="AC1777" i="1"/>
  <c r="AF1777" i="1"/>
  <c r="AH1777" i="1"/>
  <c r="AC1778" i="1"/>
  <c r="AF1778" i="1"/>
  <c r="AH1778" i="1"/>
  <c r="AC1779" i="1"/>
  <c r="AF1779" i="1"/>
  <c r="AH1779" i="1"/>
  <c r="AC1780" i="1"/>
  <c r="AF1780" i="1"/>
  <c r="AH1780" i="1"/>
  <c r="AC1781" i="1"/>
  <c r="AF1781" i="1"/>
  <c r="AH1781" i="1"/>
  <c r="AC1782" i="1"/>
  <c r="AF1782" i="1"/>
  <c r="AH1782" i="1"/>
  <c r="AC1783" i="1"/>
  <c r="AF1783" i="1"/>
  <c r="AH1783" i="1"/>
  <c r="AC1784" i="1"/>
  <c r="AF1784" i="1"/>
  <c r="AH1784" i="1"/>
  <c r="AC1785" i="1"/>
  <c r="AF1785" i="1"/>
  <c r="AH1785" i="1"/>
  <c r="AC1786" i="1"/>
  <c r="AF1786" i="1"/>
  <c r="AH1786" i="1"/>
  <c r="AC1787" i="1"/>
  <c r="AF1787" i="1"/>
  <c r="AH1787" i="1"/>
  <c r="AC1788" i="1"/>
  <c r="AF1788" i="1"/>
  <c r="AH1788" i="1"/>
  <c r="AC1789" i="1"/>
  <c r="AF1789" i="1"/>
  <c r="AH1789" i="1"/>
  <c r="AC1790" i="1"/>
  <c r="AF1790" i="1"/>
  <c r="AH1790" i="1"/>
  <c r="AC1791" i="1"/>
  <c r="AF1791" i="1"/>
  <c r="AH1791" i="1"/>
  <c r="AC1792" i="1"/>
  <c r="AF1792" i="1"/>
  <c r="AH1792" i="1"/>
  <c r="AC1793" i="1"/>
  <c r="AF1793" i="1"/>
  <c r="AH1793" i="1"/>
  <c r="AC1794" i="1"/>
  <c r="AF1794" i="1"/>
  <c r="AH1794" i="1"/>
  <c r="AC1795" i="1"/>
  <c r="AF1795" i="1"/>
  <c r="AH1795" i="1"/>
  <c r="AC1796" i="1"/>
  <c r="AF1796" i="1"/>
  <c r="AH1796" i="1"/>
  <c r="AC1797" i="1"/>
  <c r="AF1797" i="1"/>
  <c r="AH1797" i="1"/>
  <c r="AC1798" i="1"/>
  <c r="AF1798" i="1"/>
  <c r="AH1798" i="1"/>
  <c r="AC1799" i="1"/>
  <c r="AF1799" i="1"/>
  <c r="AH1799" i="1"/>
  <c r="AC1800" i="1"/>
  <c r="AF1800" i="1"/>
  <c r="AH1800" i="1"/>
  <c r="AC1801" i="1"/>
  <c r="AF1801" i="1"/>
  <c r="AH1801" i="1"/>
  <c r="AC1802" i="1"/>
  <c r="AF1802" i="1"/>
  <c r="AH1802" i="1"/>
  <c r="AC1803" i="1"/>
  <c r="AF1803" i="1"/>
  <c r="AH1803" i="1"/>
  <c r="AC1804" i="1"/>
  <c r="AF1804" i="1"/>
  <c r="AH1804" i="1"/>
  <c r="AC1805" i="1"/>
  <c r="AF1805" i="1"/>
  <c r="AH1805" i="1"/>
  <c r="AC1806" i="1"/>
  <c r="AF1806" i="1"/>
  <c r="AH1806" i="1"/>
  <c r="AC1807" i="1"/>
  <c r="AF1807" i="1"/>
  <c r="AH1807" i="1"/>
  <c r="AC1808" i="1"/>
  <c r="AF1808" i="1"/>
  <c r="AH1808" i="1"/>
  <c r="AC1809" i="1"/>
  <c r="AF1809" i="1"/>
  <c r="AH1809" i="1"/>
  <c r="AC1810" i="1"/>
  <c r="AF1810" i="1"/>
  <c r="AH1810" i="1"/>
  <c r="AC1811" i="1"/>
  <c r="AF1811" i="1"/>
  <c r="AH1811" i="1"/>
  <c r="AC1812" i="1"/>
  <c r="AF1812" i="1"/>
  <c r="AH1812" i="1"/>
  <c r="AC1813" i="1"/>
  <c r="AF1813" i="1"/>
  <c r="AH1813" i="1"/>
  <c r="AC1814" i="1"/>
  <c r="AF1814" i="1"/>
  <c r="AH1814" i="1"/>
  <c r="AC1815" i="1"/>
  <c r="AF1815" i="1"/>
  <c r="AH1815" i="1"/>
  <c r="AC1816" i="1"/>
  <c r="AF1816" i="1"/>
  <c r="AH1816" i="1"/>
  <c r="AC1817" i="1"/>
  <c r="AF1817" i="1"/>
  <c r="AH1817" i="1"/>
  <c r="AC1818" i="1"/>
  <c r="AF1818" i="1"/>
  <c r="AH1818" i="1"/>
  <c r="AC1819" i="1"/>
  <c r="AF1819" i="1"/>
  <c r="AH1819" i="1"/>
  <c r="AC1820" i="1"/>
  <c r="AF1820" i="1"/>
  <c r="AH1820" i="1"/>
  <c r="AC1821" i="1"/>
  <c r="AF1821" i="1"/>
  <c r="AH1821" i="1"/>
  <c r="AC1822" i="1"/>
  <c r="AF1822" i="1"/>
  <c r="AH1822" i="1"/>
  <c r="AC1823" i="1"/>
  <c r="AF1823" i="1"/>
  <c r="AH1823" i="1"/>
  <c r="AC1824" i="1"/>
  <c r="AF1824" i="1"/>
  <c r="AH1824" i="1"/>
  <c r="AC1825" i="1"/>
  <c r="AF1825" i="1"/>
  <c r="AH1825" i="1"/>
  <c r="AC1826" i="1"/>
  <c r="AF1826" i="1"/>
  <c r="AH1826" i="1"/>
  <c r="AC1827" i="1"/>
  <c r="AF1827" i="1"/>
  <c r="AH1827" i="1"/>
  <c r="AC1828" i="1"/>
  <c r="AF1828" i="1"/>
  <c r="AH1828" i="1"/>
  <c r="AC1829" i="1"/>
  <c r="AF1829" i="1"/>
  <c r="AH1829" i="1"/>
  <c r="AC1830" i="1"/>
  <c r="AF1830" i="1"/>
  <c r="AH1830" i="1"/>
  <c r="AC1831" i="1"/>
  <c r="AF1831" i="1"/>
  <c r="AH1831" i="1"/>
  <c r="AC1832" i="1"/>
  <c r="AF1832" i="1"/>
  <c r="AH1832" i="1"/>
  <c r="AC1833" i="1"/>
  <c r="AF1833" i="1"/>
  <c r="AH1833" i="1"/>
  <c r="AC1834" i="1"/>
  <c r="AF1834" i="1"/>
  <c r="AH1834" i="1"/>
  <c r="AC1835" i="1"/>
  <c r="AF1835" i="1"/>
  <c r="AH1835" i="1"/>
  <c r="AC1836" i="1"/>
  <c r="AF1836" i="1"/>
  <c r="AH1836" i="1"/>
  <c r="AC1837" i="1"/>
  <c r="AF1837" i="1"/>
  <c r="AH1837" i="1"/>
  <c r="AC1838" i="1"/>
  <c r="AF1838" i="1"/>
  <c r="AH1838" i="1"/>
  <c r="AC1839" i="1"/>
  <c r="AF1839" i="1"/>
  <c r="AH1839" i="1"/>
  <c r="AC1840" i="1"/>
  <c r="AF1840" i="1"/>
  <c r="AH1840" i="1"/>
  <c r="AC1841" i="1"/>
  <c r="AF1841" i="1"/>
  <c r="AH1841" i="1"/>
  <c r="AC1842" i="1"/>
  <c r="AF1842" i="1"/>
  <c r="AH1842" i="1"/>
  <c r="AC1843" i="1"/>
  <c r="AF1843" i="1"/>
  <c r="AH1843" i="1"/>
  <c r="AC1844" i="1"/>
  <c r="AF1844" i="1"/>
  <c r="AH1844" i="1"/>
  <c r="AC1845" i="1"/>
  <c r="AF1845" i="1"/>
  <c r="AH1845" i="1"/>
  <c r="AC1846" i="1"/>
  <c r="AF1846" i="1"/>
  <c r="AH1846" i="1"/>
  <c r="AC1847" i="1"/>
  <c r="AF1847" i="1"/>
  <c r="AH1847" i="1"/>
  <c r="AC1848" i="1"/>
  <c r="AF1848" i="1"/>
  <c r="AH1848" i="1"/>
  <c r="AC1849" i="1"/>
  <c r="AF1849" i="1"/>
  <c r="AH1849" i="1"/>
  <c r="AC1850" i="1"/>
  <c r="AF1850" i="1"/>
  <c r="AH1850" i="1"/>
  <c r="AC1851" i="1"/>
  <c r="AF1851" i="1"/>
  <c r="AH1851" i="1"/>
  <c r="AC1852" i="1"/>
  <c r="AF1852" i="1"/>
  <c r="AH1852" i="1"/>
  <c r="AC1853" i="1"/>
  <c r="AF1853" i="1"/>
  <c r="AH1853" i="1"/>
  <c r="AC1854" i="1"/>
  <c r="AF1854" i="1"/>
  <c r="AH1854" i="1"/>
  <c r="AC1855" i="1"/>
  <c r="AF1855" i="1"/>
  <c r="AH1855" i="1"/>
  <c r="AC1856" i="1"/>
  <c r="AF1856" i="1"/>
  <c r="AH1856" i="1"/>
  <c r="AC1857" i="1"/>
  <c r="AF1857" i="1"/>
  <c r="AH1857" i="1"/>
  <c r="AC1858" i="1"/>
  <c r="AF1858" i="1"/>
  <c r="AH1858" i="1"/>
  <c r="AC1859" i="1"/>
  <c r="AF1859" i="1"/>
  <c r="AH1859" i="1"/>
  <c r="AC1860" i="1"/>
  <c r="AF1860" i="1"/>
  <c r="AH1860" i="1"/>
  <c r="AC1861" i="1"/>
  <c r="AF1861" i="1"/>
  <c r="AH1861" i="1"/>
  <c r="AC1862" i="1"/>
  <c r="AF1862" i="1"/>
  <c r="AH1862" i="1"/>
  <c r="AC1863" i="1"/>
  <c r="AF1863" i="1"/>
  <c r="AH1863" i="1"/>
  <c r="AC1864" i="1"/>
  <c r="AF1864" i="1"/>
  <c r="AH1864" i="1"/>
  <c r="AC1865" i="1"/>
  <c r="AF1865" i="1"/>
  <c r="AH1865" i="1"/>
  <c r="AC1866" i="1"/>
  <c r="AF1866" i="1"/>
  <c r="AH1866" i="1"/>
  <c r="AC1867" i="1"/>
  <c r="AF1867" i="1"/>
  <c r="AH1867" i="1"/>
  <c r="AC1868" i="1"/>
  <c r="AF1868" i="1"/>
  <c r="AH1868" i="1"/>
  <c r="AC1869" i="1"/>
  <c r="AF1869" i="1"/>
  <c r="AH1869" i="1"/>
  <c r="AC1870" i="1"/>
  <c r="AF1870" i="1"/>
  <c r="AH1870" i="1"/>
  <c r="AC1871" i="1"/>
  <c r="AF1871" i="1"/>
  <c r="AH1871" i="1"/>
  <c r="AC1872" i="1"/>
  <c r="AF1872" i="1"/>
  <c r="AH1872" i="1"/>
  <c r="AC1873" i="1"/>
  <c r="AF1873" i="1"/>
  <c r="AH1873" i="1"/>
  <c r="AC1874" i="1"/>
  <c r="AF1874" i="1"/>
  <c r="AH1874" i="1"/>
  <c r="AC1875" i="1"/>
  <c r="AF1875" i="1"/>
  <c r="AH1875" i="1"/>
  <c r="AC1876" i="1"/>
  <c r="AF1876" i="1"/>
  <c r="AH1876" i="1"/>
  <c r="AC1877" i="1"/>
  <c r="AF1877" i="1"/>
  <c r="AH1877" i="1"/>
  <c r="AC1878" i="1"/>
  <c r="AF1878" i="1"/>
  <c r="AH1878" i="1"/>
  <c r="AC1879" i="1"/>
  <c r="AF1879" i="1"/>
  <c r="AH1879" i="1"/>
  <c r="AC1880" i="1"/>
  <c r="AF1880" i="1"/>
  <c r="AH1880" i="1"/>
  <c r="AC1881" i="1"/>
  <c r="AF1881" i="1"/>
  <c r="AH1881" i="1"/>
  <c r="AC1882" i="1"/>
  <c r="AF1882" i="1"/>
  <c r="AH1882" i="1"/>
  <c r="AC1883" i="1"/>
  <c r="AF1883" i="1"/>
  <c r="AH1883" i="1"/>
  <c r="AC1884" i="1"/>
  <c r="AF1884" i="1"/>
  <c r="AH1884" i="1"/>
  <c r="AC1885" i="1"/>
  <c r="AF1885" i="1"/>
  <c r="AH1885" i="1"/>
  <c r="AC1886" i="1"/>
  <c r="AF1886" i="1"/>
  <c r="AH1886" i="1"/>
  <c r="AC1887" i="1"/>
  <c r="AF1887" i="1"/>
  <c r="AH1887" i="1"/>
  <c r="AC1888" i="1"/>
  <c r="AF1888" i="1"/>
  <c r="AH1888" i="1"/>
  <c r="AC1889" i="1"/>
  <c r="AF1889" i="1"/>
  <c r="AH1889" i="1"/>
  <c r="AC1890" i="1"/>
  <c r="AF1890" i="1"/>
  <c r="AH1890" i="1"/>
  <c r="AC1891" i="1"/>
  <c r="AF1891" i="1"/>
  <c r="AH1891" i="1"/>
  <c r="AC1892" i="1"/>
  <c r="AF1892" i="1"/>
  <c r="AH1892" i="1"/>
  <c r="AC1893" i="1"/>
  <c r="AF1893" i="1"/>
  <c r="AH1893" i="1"/>
  <c r="AC1894" i="1"/>
  <c r="AF1894" i="1"/>
  <c r="AH1894" i="1"/>
  <c r="AC1895" i="1"/>
  <c r="AF1895" i="1"/>
  <c r="AH1895" i="1"/>
  <c r="AC1896" i="1"/>
  <c r="AF1896" i="1"/>
  <c r="AH1896" i="1"/>
  <c r="AC1897" i="1"/>
  <c r="AF1897" i="1"/>
  <c r="AH1897" i="1"/>
  <c r="AC1898" i="1"/>
  <c r="AF1898" i="1"/>
  <c r="AH1898" i="1"/>
  <c r="AC1899" i="1"/>
  <c r="AF1899" i="1"/>
  <c r="AH1899" i="1"/>
  <c r="AC1900" i="1"/>
  <c r="AF1900" i="1"/>
  <c r="AH1900" i="1"/>
  <c r="AC1901" i="1"/>
  <c r="AF1901" i="1"/>
  <c r="AH1901" i="1"/>
  <c r="AC1902" i="1"/>
  <c r="AF1902" i="1"/>
  <c r="AH1902" i="1"/>
  <c r="AC1903" i="1"/>
  <c r="AF1903" i="1"/>
  <c r="AH1903" i="1"/>
  <c r="AC1904" i="1"/>
  <c r="AF1904" i="1"/>
  <c r="AH1904" i="1"/>
  <c r="AC1905" i="1"/>
  <c r="AF1905" i="1"/>
  <c r="AH1905" i="1"/>
  <c r="AC1906" i="1"/>
  <c r="AF1906" i="1"/>
  <c r="AH1906" i="1"/>
  <c r="AC1907" i="1"/>
  <c r="AF1907" i="1"/>
  <c r="AH1907" i="1"/>
  <c r="AC1908" i="1"/>
  <c r="AF1908" i="1"/>
  <c r="AH1908" i="1"/>
  <c r="AC1909" i="1"/>
  <c r="AF1909" i="1"/>
  <c r="AH1909" i="1"/>
  <c r="AC1910" i="1"/>
  <c r="AF1910" i="1"/>
  <c r="AH1910" i="1"/>
  <c r="AC1911" i="1"/>
  <c r="AF1911" i="1"/>
  <c r="AH1911" i="1"/>
  <c r="AC1912" i="1"/>
  <c r="AF1912" i="1"/>
  <c r="AH1912" i="1"/>
  <c r="AC1913" i="1"/>
  <c r="AF1913" i="1"/>
  <c r="AH1913" i="1"/>
  <c r="AC1914" i="1"/>
  <c r="AF1914" i="1"/>
  <c r="AH1914" i="1"/>
  <c r="AC1915" i="1"/>
  <c r="AF1915" i="1"/>
  <c r="AH1915" i="1"/>
  <c r="AC1916" i="1"/>
  <c r="AF1916" i="1"/>
  <c r="AH1916" i="1"/>
  <c r="AC1917" i="1"/>
  <c r="AF1917" i="1"/>
  <c r="AH1917" i="1"/>
  <c r="AC1918" i="1"/>
  <c r="AF1918" i="1"/>
  <c r="AH1918" i="1"/>
  <c r="AC1919" i="1"/>
  <c r="AF1919" i="1"/>
  <c r="AH1919" i="1"/>
  <c r="AC1920" i="1"/>
  <c r="AF1920" i="1"/>
  <c r="AH1920" i="1"/>
  <c r="AC1921" i="1"/>
  <c r="AF1921" i="1"/>
  <c r="AH1921" i="1"/>
  <c r="AC1922" i="1"/>
  <c r="AF1922" i="1"/>
  <c r="AH1922" i="1"/>
  <c r="AC1923" i="1"/>
  <c r="AF1923" i="1"/>
  <c r="AH1923" i="1"/>
  <c r="AC1924" i="1"/>
  <c r="AF1924" i="1"/>
  <c r="AH1924" i="1"/>
  <c r="AC1925" i="1"/>
  <c r="AF1925" i="1"/>
  <c r="AH1925" i="1"/>
  <c r="AC1926" i="1"/>
  <c r="AF1926" i="1"/>
  <c r="AH1926" i="1"/>
  <c r="AC1927" i="1"/>
  <c r="AF1927" i="1"/>
  <c r="AH1927" i="1"/>
  <c r="AC1928" i="1"/>
  <c r="AF1928" i="1"/>
  <c r="AH1928" i="1"/>
  <c r="AC1929" i="1"/>
  <c r="AF1929" i="1"/>
  <c r="AH1929" i="1"/>
  <c r="AC1930" i="1"/>
  <c r="AF1930" i="1"/>
  <c r="AH1930" i="1"/>
  <c r="AC1931" i="1"/>
  <c r="AF1931" i="1"/>
  <c r="AH1931" i="1"/>
  <c r="AC1932" i="1"/>
  <c r="AF1932" i="1"/>
  <c r="AH1932" i="1"/>
  <c r="AC1933" i="1"/>
  <c r="AF1933" i="1"/>
  <c r="AH1933" i="1"/>
  <c r="AC1934" i="1"/>
  <c r="AF1934" i="1"/>
  <c r="AH1934" i="1"/>
  <c r="AC1935" i="1"/>
  <c r="AF1935" i="1"/>
  <c r="AH1935" i="1"/>
  <c r="AC1936" i="1"/>
  <c r="AF1936" i="1"/>
  <c r="AH1936" i="1"/>
  <c r="AC1937" i="1"/>
  <c r="AF1937" i="1"/>
  <c r="AH1937" i="1"/>
  <c r="AC1938" i="1"/>
  <c r="AF1938" i="1"/>
  <c r="AH1938" i="1"/>
  <c r="AC1939" i="1"/>
  <c r="AF1939" i="1"/>
  <c r="AH1939" i="1"/>
  <c r="AC1940" i="1"/>
  <c r="AF1940" i="1"/>
  <c r="AH1940" i="1"/>
  <c r="AC1941" i="1"/>
  <c r="AF1941" i="1"/>
  <c r="AH1941" i="1"/>
  <c r="AC1942" i="1"/>
  <c r="AF1942" i="1"/>
  <c r="AH1942" i="1"/>
  <c r="AC1943" i="1"/>
  <c r="AF1943" i="1"/>
  <c r="AH1943" i="1"/>
  <c r="AC1944" i="1"/>
  <c r="AF1944" i="1"/>
  <c r="AH1944" i="1"/>
  <c r="AC1945" i="1"/>
  <c r="AF1945" i="1"/>
  <c r="AH1945" i="1"/>
  <c r="AC1946" i="1"/>
  <c r="AF1946" i="1"/>
  <c r="AH1946" i="1"/>
  <c r="AC1947" i="1"/>
  <c r="AF1947" i="1"/>
  <c r="AH1947" i="1"/>
  <c r="AC1948" i="1"/>
  <c r="AF1948" i="1"/>
  <c r="AH1948" i="1"/>
  <c r="AC1949" i="1"/>
  <c r="AF1949" i="1"/>
  <c r="AH1949" i="1"/>
  <c r="AC1950" i="1"/>
  <c r="AF1950" i="1"/>
  <c r="AH1950" i="1"/>
  <c r="AC1951" i="1"/>
  <c r="AF1951" i="1"/>
  <c r="AH1951" i="1"/>
  <c r="AC1952" i="1"/>
  <c r="AF1952" i="1"/>
  <c r="AH1952" i="1"/>
  <c r="AC1953" i="1"/>
  <c r="AF1953" i="1"/>
  <c r="AH1953" i="1"/>
  <c r="AC1954" i="1"/>
  <c r="AF1954" i="1"/>
  <c r="AH1954" i="1"/>
  <c r="AC1955" i="1"/>
  <c r="AF1955" i="1"/>
  <c r="AH1955" i="1"/>
  <c r="AC1956" i="1"/>
  <c r="AF1956" i="1"/>
  <c r="AH1956" i="1"/>
  <c r="AC1957" i="1"/>
  <c r="AF1957" i="1"/>
  <c r="AH1957" i="1"/>
  <c r="AC1958" i="1"/>
  <c r="AF1958" i="1"/>
  <c r="AH1958" i="1"/>
  <c r="AC1959" i="1"/>
  <c r="AF1959" i="1"/>
  <c r="AH1959" i="1"/>
  <c r="AC1960" i="1"/>
  <c r="AF1960" i="1"/>
  <c r="AH1960" i="1"/>
  <c r="AC1961" i="1"/>
  <c r="AF1961" i="1"/>
  <c r="AH1961" i="1"/>
  <c r="AC1962" i="1"/>
  <c r="AF1962" i="1"/>
  <c r="AH1962" i="1"/>
  <c r="AC1963" i="1"/>
  <c r="AF1963" i="1"/>
  <c r="AH1963" i="1"/>
  <c r="AC1964" i="1"/>
  <c r="AF1964" i="1"/>
  <c r="AH1964" i="1"/>
  <c r="AC1965" i="1"/>
  <c r="AF1965" i="1"/>
  <c r="AH1965" i="1"/>
  <c r="AC1966" i="1"/>
  <c r="AF1966" i="1"/>
  <c r="AH1966" i="1"/>
  <c r="AC1967" i="1"/>
  <c r="AF1967" i="1"/>
  <c r="AH1967" i="1"/>
  <c r="AC1968" i="1"/>
  <c r="AF1968" i="1"/>
  <c r="AH1968" i="1"/>
  <c r="AC1969" i="1"/>
  <c r="AF1969" i="1"/>
  <c r="AH1969" i="1"/>
  <c r="AC1970" i="1"/>
  <c r="AF1970" i="1"/>
  <c r="AH1970" i="1"/>
  <c r="AC1971" i="1"/>
  <c r="AF1971" i="1"/>
  <c r="AH1971" i="1"/>
  <c r="AC1972" i="1"/>
  <c r="AF1972" i="1"/>
  <c r="AH1972" i="1"/>
  <c r="AC1973" i="1"/>
  <c r="AF1973" i="1"/>
  <c r="AH1973" i="1"/>
  <c r="AC1974" i="1"/>
  <c r="AF1974" i="1"/>
  <c r="AH1974" i="1"/>
  <c r="AC1975" i="1"/>
  <c r="AF1975" i="1"/>
  <c r="AH1975" i="1"/>
  <c r="AC1976" i="1"/>
  <c r="AF1976" i="1"/>
  <c r="AH1976" i="1"/>
  <c r="AC1977" i="1"/>
  <c r="AF1977" i="1"/>
  <c r="AH1977" i="1"/>
  <c r="AC1978" i="1"/>
  <c r="AF1978" i="1"/>
  <c r="AH1978" i="1"/>
  <c r="AC1979" i="1"/>
  <c r="AF1979" i="1"/>
  <c r="AH1979" i="1"/>
  <c r="AC1980" i="1"/>
  <c r="AF1980" i="1"/>
  <c r="AH1980" i="1"/>
  <c r="AC1981" i="1"/>
  <c r="AF1981" i="1"/>
  <c r="AH1981" i="1"/>
  <c r="AC1982" i="1"/>
  <c r="AF1982" i="1"/>
  <c r="AH1982" i="1"/>
  <c r="AC1983" i="1"/>
  <c r="AF1983" i="1"/>
  <c r="AH1983" i="1"/>
  <c r="AC1984" i="1"/>
  <c r="AF1984" i="1"/>
  <c r="AH1984" i="1"/>
  <c r="AC1985" i="1"/>
  <c r="AF1985" i="1"/>
  <c r="AH1985" i="1"/>
  <c r="AC1986" i="1"/>
  <c r="AF1986" i="1"/>
  <c r="AH1986" i="1"/>
  <c r="AC1987" i="1"/>
  <c r="AF1987" i="1"/>
  <c r="AH1987" i="1"/>
  <c r="AC1988" i="1"/>
  <c r="AF1988" i="1"/>
  <c r="AH1988" i="1"/>
  <c r="AC1989" i="1"/>
  <c r="AF1989" i="1"/>
  <c r="AH1989" i="1"/>
  <c r="AC1990" i="1"/>
  <c r="AF1990" i="1"/>
  <c r="AH1990" i="1"/>
  <c r="AC1991" i="1"/>
  <c r="AF1991" i="1"/>
  <c r="AH1991" i="1"/>
  <c r="AC1992" i="1"/>
  <c r="AF1992" i="1"/>
  <c r="AH1992" i="1"/>
  <c r="AC1993" i="1"/>
  <c r="AF1993" i="1"/>
  <c r="AH1993" i="1"/>
  <c r="AC1994" i="1"/>
  <c r="AF1994" i="1"/>
  <c r="AH1994" i="1"/>
  <c r="AC1995" i="1"/>
  <c r="AF1995" i="1"/>
  <c r="AH1995" i="1"/>
  <c r="AC1996" i="1"/>
  <c r="AF1996" i="1"/>
  <c r="AH1996" i="1"/>
  <c r="AC1997" i="1"/>
  <c r="AF1997" i="1"/>
  <c r="AH1997" i="1"/>
  <c r="AC1998" i="1"/>
  <c r="AF1998" i="1"/>
  <c r="AH1998" i="1"/>
  <c r="AC1999" i="1"/>
  <c r="AF1999" i="1"/>
  <c r="AH1999" i="1"/>
  <c r="AC2000" i="1"/>
  <c r="AF2000" i="1"/>
  <c r="AH2000" i="1"/>
  <c r="AC2001" i="1"/>
  <c r="AF2001" i="1"/>
  <c r="AH2001" i="1"/>
  <c r="AC2002" i="1"/>
  <c r="AF2002" i="1"/>
  <c r="AH2002" i="1"/>
  <c r="AC2003" i="1"/>
  <c r="AF2003" i="1"/>
  <c r="AH2003" i="1"/>
  <c r="AC2004" i="1"/>
  <c r="AF2004" i="1"/>
  <c r="AH2004" i="1"/>
  <c r="AC2005" i="1"/>
  <c r="AF2005" i="1"/>
  <c r="AH2005" i="1"/>
  <c r="AC2006" i="1"/>
  <c r="AF2006" i="1"/>
  <c r="AH2006" i="1"/>
  <c r="AC2007" i="1"/>
  <c r="AF2007" i="1"/>
  <c r="AH2007" i="1"/>
  <c r="AC2008" i="1"/>
  <c r="AF2008" i="1"/>
  <c r="AH2008" i="1"/>
  <c r="AC2009" i="1"/>
  <c r="AF2009" i="1"/>
  <c r="AH2009" i="1"/>
  <c r="AC2010" i="1"/>
  <c r="AF2010" i="1"/>
  <c r="AH2010" i="1"/>
  <c r="AC2011" i="1"/>
  <c r="AF2011" i="1"/>
  <c r="AH2011" i="1"/>
  <c r="AC2012" i="1"/>
  <c r="AF2012" i="1"/>
  <c r="AH2012" i="1"/>
  <c r="AC2013" i="1"/>
  <c r="AF2013" i="1"/>
  <c r="AH2013" i="1"/>
  <c r="AC2014" i="1"/>
  <c r="AF2014" i="1"/>
  <c r="AH2014" i="1"/>
  <c r="AC2015" i="1"/>
  <c r="AF2015" i="1"/>
  <c r="AH2015" i="1"/>
  <c r="AC2016" i="1"/>
  <c r="AF2016" i="1"/>
  <c r="AH2016" i="1"/>
  <c r="AC2017" i="1"/>
  <c r="AF2017" i="1"/>
  <c r="AH2017" i="1"/>
  <c r="AC2018" i="1"/>
  <c r="AF2018" i="1"/>
  <c r="AH2018" i="1"/>
  <c r="AC2019" i="1"/>
  <c r="AF2019" i="1"/>
  <c r="AH2019" i="1"/>
  <c r="AC2020" i="1"/>
  <c r="AF2020" i="1"/>
  <c r="AH2020" i="1"/>
  <c r="AC2021" i="1"/>
  <c r="AF2021" i="1"/>
  <c r="AH2021" i="1"/>
  <c r="AC2022" i="1"/>
  <c r="AF2022" i="1"/>
  <c r="AH2022" i="1"/>
  <c r="AC2023" i="1"/>
  <c r="AF2023" i="1"/>
  <c r="AH2023" i="1"/>
  <c r="AC2024" i="1"/>
  <c r="AF2024" i="1"/>
  <c r="AH2024" i="1"/>
  <c r="AC2025" i="1"/>
  <c r="AF2025" i="1"/>
  <c r="AH2025" i="1"/>
  <c r="AC2026" i="1"/>
  <c r="AF2026" i="1"/>
  <c r="AH2026" i="1"/>
  <c r="AC2027" i="1"/>
  <c r="AF2027" i="1"/>
  <c r="AH2027" i="1"/>
  <c r="AC2028" i="1"/>
  <c r="AF2028" i="1"/>
  <c r="AH2028" i="1"/>
  <c r="AC2029" i="1"/>
  <c r="AF2029" i="1"/>
  <c r="AH2029" i="1"/>
  <c r="AC2030" i="1"/>
  <c r="AF2030" i="1"/>
  <c r="AH2030" i="1"/>
  <c r="AC2031" i="1"/>
  <c r="AF2031" i="1"/>
  <c r="AH2031" i="1"/>
  <c r="AC2032" i="1"/>
  <c r="AF2032" i="1"/>
  <c r="AH2032" i="1"/>
  <c r="AC2033" i="1"/>
  <c r="AF2033" i="1"/>
  <c r="AH2033" i="1"/>
  <c r="AC2034" i="1"/>
  <c r="AF2034" i="1"/>
  <c r="AH2034" i="1"/>
  <c r="AC2035" i="1"/>
  <c r="AF2035" i="1"/>
  <c r="AH2035" i="1"/>
  <c r="AC2036" i="1"/>
  <c r="AF2036" i="1"/>
  <c r="AH2036" i="1"/>
  <c r="AC2037" i="1"/>
  <c r="AF2037" i="1"/>
  <c r="AH2037" i="1"/>
  <c r="AC2038" i="1"/>
  <c r="AF2038" i="1"/>
  <c r="AH2038" i="1"/>
  <c r="AC2039" i="1"/>
  <c r="AF2039" i="1"/>
  <c r="AH2039" i="1"/>
  <c r="AC2040" i="1"/>
  <c r="AF2040" i="1"/>
  <c r="AH2040" i="1"/>
  <c r="AC2041" i="1"/>
  <c r="AF2041" i="1"/>
  <c r="AH2041" i="1"/>
  <c r="AC2042" i="1"/>
  <c r="AF2042" i="1"/>
  <c r="AH2042" i="1"/>
  <c r="AC2043" i="1"/>
  <c r="AF2043" i="1"/>
  <c r="AH2043" i="1"/>
  <c r="AC2044" i="1"/>
  <c r="AF2044" i="1"/>
  <c r="AH2044" i="1"/>
  <c r="AC2045" i="1"/>
  <c r="AF2045" i="1"/>
  <c r="AH2045" i="1"/>
  <c r="AC2046" i="1"/>
  <c r="AF2046" i="1"/>
  <c r="AH2046" i="1"/>
  <c r="AC2047" i="1"/>
  <c r="AF2047" i="1"/>
  <c r="AH2047" i="1"/>
  <c r="AC2048" i="1"/>
  <c r="AF2048" i="1"/>
  <c r="AH2048" i="1"/>
  <c r="AC2049" i="1"/>
  <c r="AF2049" i="1"/>
  <c r="AH2049" i="1"/>
  <c r="AC2050" i="1"/>
  <c r="AF2050" i="1"/>
  <c r="AH2050" i="1"/>
  <c r="AC2051" i="1"/>
  <c r="AF2051" i="1"/>
  <c r="AH2051" i="1"/>
  <c r="AC2052" i="1"/>
  <c r="AF2052" i="1"/>
  <c r="AH2052" i="1"/>
  <c r="AC2053" i="1"/>
  <c r="AF2053" i="1"/>
  <c r="AH2053" i="1"/>
  <c r="AC2054" i="1"/>
  <c r="AF2054" i="1"/>
  <c r="AH2054" i="1"/>
  <c r="AC2055" i="1"/>
  <c r="AF2055" i="1"/>
  <c r="AH2055" i="1"/>
  <c r="AC2056" i="1"/>
  <c r="AF2056" i="1"/>
  <c r="AH2056" i="1"/>
  <c r="AC2057" i="1"/>
  <c r="AF2057" i="1"/>
  <c r="AH2057" i="1"/>
  <c r="AC2058" i="1"/>
  <c r="AF2058" i="1"/>
  <c r="AH2058" i="1"/>
  <c r="AC2059" i="1"/>
  <c r="AF2059" i="1"/>
  <c r="AH2059" i="1"/>
  <c r="AC2060" i="1"/>
  <c r="AF2060" i="1"/>
  <c r="AH2060" i="1"/>
  <c r="AC2061" i="1"/>
  <c r="AF2061" i="1"/>
  <c r="AH2061" i="1"/>
  <c r="AC2062" i="1"/>
  <c r="AF2062" i="1"/>
  <c r="AH2062" i="1"/>
  <c r="AC2063" i="1"/>
  <c r="AF2063" i="1"/>
  <c r="AH2063" i="1"/>
  <c r="AC2064" i="1"/>
  <c r="AF2064" i="1"/>
  <c r="AH2064" i="1"/>
  <c r="AC2065" i="1"/>
  <c r="AF2065" i="1"/>
  <c r="AH2065" i="1"/>
  <c r="AC2066" i="1"/>
  <c r="AF2066" i="1"/>
  <c r="AH2066" i="1"/>
  <c r="AC2067" i="1"/>
  <c r="AF2067" i="1"/>
  <c r="AH2067" i="1"/>
  <c r="AC2068" i="1"/>
  <c r="AF2068" i="1"/>
  <c r="AH2068" i="1"/>
  <c r="AC2069" i="1"/>
  <c r="AF2069" i="1"/>
  <c r="AH2069" i="1"/>
  <c r="AC2070" i="1"/>
  <c r="AF2070" i="1"/>
  <c r="AH2070" i="1"/>
  <c r="AC2071" i="1"/>
  <c r="AF2071" i="1"/>
  <c r="AH2071" i="1"/>
  <c r="AC2072" i="1"/>
  <c r="AF2072" i="1"/>
  <c r="AH2072" i="1"/>
  <c r="AC2073" i="1"/>
  <c r="AF2073" i="1"/>
  <c r="AH2073" i="1"/>
  <c r="AC2074" i="1"/>
  <c r="AF2074" i="1"/>
  <c r="AH2074" i="1"/>
  <c r="AC2075" i="1"/>
  <c r="AF2075" i="1"/>
  <c r="AH2075" i="1"/>
  <c r="AC2076" i="1"/>
  <c r="AF2076" i="1"/>
  <c r="AH2076" i="1"/>
  <c r="AC2077" i="1"/>
  <c r="AF2077" i="1"/>
  <c r="AH2077" i="1"/>
  <c r="AC2078" i="1"/>
  <c r="AF2078" i="1"/>
  <c r="AH2078" i="1"/>
  <c r="AC2079" i="1"/>
  <c r="AF2079" i="1"/>
  <c r="AH2079" i="1"/>
  <c r="AC2080" i="1"/>
  <c r="AF2080" i="1"/>
  <c r="AH2080" i="1"/>
  <c r="AC2081" i="1"/>
  <c r="AF2081" i="1"/>
  <c r="AH2081" i="1"/>
  <c r="AC2082" i="1"/>
  <c r="AF2082" i="1"/>
  <c r="AH2082" i="1"/>
  <c r="AC2083" i="1"/>
  <c r="AF2083" i="1"/>
  <c r="AH2083" i="1"/>
  <c r="AC2084" i="1"/>
  <c r="AF2084" i="1"/>
  <c r="AH2084" i="1"/>
  <c r="AC2085" i="1"/>
  <c r="AF2085" i="1"/>
  <c r="AH2085" i="1"/>
  <c r="AC2086" i="1"/>
  <c r="AF2086" i="1"/>
  <c r="AH2086" i="1"/>
  <c r="AC2087" i="1"/>
  <c r="AF2087" i="1"/>
  <c r="AH2087" i="1"/>
  <c r="AC2088" i="1"/>
  <c r="AF2088" i="1"/>
  <c r="AH2088" i="1"/>
  <c r="AC2089" i="1"/>
  <c r="AF2089" i="1"/>
  <c r="AH2089" i="1"/>
  <c r="AC2090" i="1"/>
  <c r="AF2090" i="1"/>
  <c r="AH2090" i="1"/>
  <c r="AC2091" i="1"/>
  <c r="AF2091" i="1"/>
  <c r="AH2091" i="1"/>
  <c r="AC2092" i="1"/>
  <c r="AF2092" i="1"/>
  <c r="AH2092" i="1"/>
  <c r="AC2093" i="1"/>
  <c r="AF2093" i="1"/>
  <c r="AH2093" i="1"/>
  <c r="AC2094" i="1"/>
  <c r="AF2094" i="1"/>
  <c r="AH2094" i="1"/>
  <c r="AC2095" i="1"/>
  <c r="AF2095" i="1"/>
  <c r="AH2095" i="1"/>
  <c r="AC2096" i="1"/>
  <c r="AF2096" i="1"/>
  <c r="AH2096" i="1"/>
  <c r="AC2097" i="1"/>
  <c r="AF2097" i="1"/>
  <c r="AH2097" i="1"/>
  <c r="AC2098" i="1"/>
  <c r="AF2098" i="1"/>
  <c r="AH2098" i="1"/>
  <c r="AC2099" i="1"/>
  <c r="AF2099" i="1"/>
  <c r="AH2099" i="1"/>
  <c r="AC2100" i="1"/>
  <c r="AF2100" i="1"/>
  <c r="AH2100" i="1"/>
  <c r="AC2101" i="1"/>
  <c r="AF2101" i="1"/>
  <c r="AH2101" i="1"/>
  <c r="AC2102" i="1"/>
  <c r="AF2102" i="1"/>
  <c r="AH2102" i="1"/>
  <c r="AC2103" i="1"/>
  <c r="AF2103" i="1"/>
  <c r="AH2103" i="1"/>
  <c r="AC2104" i="1"/>
  <c r="AF2104" i="1"/>
  <c r="AH2104" i="1"/>
  <c r="AC2105" i="1"/>
  <c r="AF2105" i="1"/>
  <c r="AH2105" i="1"/>
  <c r="AC2106" i="1"/>
  <c r="AF2106" i="1"/>
  <c r="AH2106" i="1"/>
  <c r="AC2107" i="1"/>
  <c r="AF2107" i="1"/>
  <c r="AH2107" i="1"/>
  <c r="AC2108" i="1"/>
  <c r="AF2108" i="1"/>
  <c r="AH2108" i="1"/>
  <c r="AC2109" i="1"/>
  <c r="AF2109" i="1"/>
  <c r="AH2109" i="1"/>
  <c r="AC2110" i="1"/>
  <c r="AF2110" i="1"/>
  <c r="AH2110" i="1"/>
  <c r="AC2111" i="1"/>
  <c r="AF2111" i="1"/>
  <c r="AH2111" i="1"/>
  <c r="AC2112" i="1"/>
  <c r="AF2112" i="1"/>
  <c r="AH2112" i="1"/>
  <c r="AC2113" i="1"/>
  <c r="AF2113" i="1"/>
  <c r="AH2113" i="1"/>
  <c r="AC2114" i="1"/>
  <c r="AF2114" i="1"/>
  <c r="AH2114" i="1"/>
  <c r="AC2115" i="1"/>
  <c r="AF2115" i="1"/>
  <c r="AH2115" i="1"/>
  <c r="AC2116" i="1"/>
  <c r="AF2116" i="1"/>
  <c r="AH2116" i="1"/>
  <c r="AC2117" i="1"/>
  <c r="AF2117" i="1"/>
  <c r="AH2117" i="1"/>
  <c r="AC2118" i="1"/>
  <c r="AF2118" i="1"/>
  <c r="AH2118" i="1"/>
  <c r="AC2119" i="1"/>
  <c r="AF2119" i="1"/>
  <c r="AH2119" i="1"/>
  <c r="AC2120" i="1"/>
  <c r="AF2120" i="1"/>
  <c r="AH2120" i="1"/>
  <c r="AC2121" i="1"/>
  <c r="AF2121" i="1"/>
  <c r="AH2121" i="1"/>
  <c r="AC2122" i="1"/>
  <c r="AF2122" i="1"/>
  <c r="AH2122" i="1"/>
  <c r="AC2123" i="1"/>
  <c r="AF2123" i="1"/>
  <c r="AH2123" i="1"/>
  <c r="AC2124" i="1"/>
  <c r="AF2124" i="1"/>
  <c r="AH2124" i="1"/>
  <c r="AC2125" i="1"/>
  <c r="AF2125" i="1"/>
  <c r="AH2125" i="1"/>
  <c r="AC2126" i="1"/>
  <c r="AF2126" i="1"/>
  <c r="AH2126" i="1"/>
  <c r="AC2127" i="1"/>
  <c r="AF2127" i="1"/>
  <c r="AH2127" i="1"/>
  <c r="AC2128" i="1"/>
  <c r="AF2128" i="1"/>
  <c r="AH2128" i="1"/>
  <c r="AC2129" i="1"/>
  <c r="AF2129" i="1"/>
  <c r="AH2129" i="1"/>
  <c r="AC2130" i="1"/>
  <c r="AF2130" i="1"/>
  <c r="AH2130" i="1"/>
  <c r="AC2131" i="1"/>
  <c r="AF2131" i="1"/>
  <c r="AH2131" i="1"/>
  <c r="AC2132" i="1"/>
  <c r="AF2132" i="1"/>
  <c r="AH2132" i="1"/>
  <c r="AC2133" i="1"/>
  <c r="AF2133" i="1"/>
  <c r="AH2133" i="1"/>
  <c r="AC2134" i="1"/>
  <c r="AF2134" i="1"/>
  <c r="AH2134" i="1"/>
  <c r="AC2135" i="1"/>
  <c r="AF2135" i="1"/>
  <c r="AH2135" i="1"/>
  <c r="AC2136" i="1"/>
  <c r="AF2136" i="1"/>
  <c r="AH2136" i="1"/>
  <c r="AC2137" i="1"/>
  <c r="AF2137" i="1"/>
  <c r="AH2137" i="1"/>
  <c r="AC2138" i="1"/>
  <c r="AF2138" i="1"/>
  <c r="AH2138" i="1"/>
  <c r="AC2139" i="1"/>
  <c r="AF2139" i="1"/>
  <c r="AH2139" i="1"/>
  <c r="AC2140" i="1"/>
  <c r="AF2140" i="1"/>
  <c r="AH2140" i="1"/>
  <c r="AC2141" i="1"/>
  <c r="AF2141" i="1"/>
  <c r="AH2141" i="1"/>
  <c r="AC2142" i="1"/>
  <c r="AF2142" i="1"/>
  <c r="AH2142" i="1"/>
  <c r="AC2143" i="1"/>
  <c r="AF2143" i="1"/>
  <c r="AH2143" i="1"/>
  <c r="AC2144" i="1"/>
  <c r="AF2144" i="1"/>
  <c r="AH2144" i="1"/>
  <c r="AC2145" i="1"/>
  <c r="AF2145" i="1"/>
  <c r="AH2145" i="1"/>
  <c r="AC2146" i="1"/>
  <c r="AF2146" i="1"/>
  <c r="AH2146" i="1"/>
  <c r="AC2147" i="1"/>
  <c r="AF2147" i="1"/>
  <c r="AH2147" i="1"/>
  <c r="AC2148" i="1"/>
  <c r="AF2148" i="1"/>
  <c r="AH2148" i="1"/>
  <c r="AC2149" i="1"/>
  <c r="AF2149" i="1"/>
  <c r="AH2149" i="1"/>
  <c r="AC2150" i="1"/>
  <c r="AF2150" i="1"/>
  <c r="AH2150" i="1"/>
  <c r="AC2151" i="1"/>
  <c r="AF2151" i="1"/>
  <c r="AH2151" i="1"/>
  <c r="AC2152" i="1"/>
  <c r="AF2152" i="1"/>
  <c r="AH2152" i="1"/>
  <c r="AC2153" i="1"/>
  <c r="AF2153" i="1"/>
  <c r="AH2153" i="1"/>
  <c r="AC2154" i="1"/>
  <c r="AF2154" i="1"/>
  <c r="AH2154" i="1"/>
  <c r="AC2155" i="1"/>
  <c r="AF2155" i="1"/>
  <c r="AH2155" i="1"/>
  <c r="AC2156" i="1"/>
  <c r="AF2156" i="1"/>
  <c r="AH2156" i="1"/>
  <c r="AC2157" i="1"/>
  <c r="AF2157" i="1"/>
  <c r="AH2157" i="1"/>
  <c r="AC2158" i="1"/>
  <c r="AF2158" i="1"/>
  <c r="AH2158" i="1"/>
  <c r="AC2159" i="1"/>
  <c r="AF2159" i="1"/>
  <c r="AH2159" i="1"/>
  <c r="AC2160" i="1"/>
  <c r="AF2160" i="1"/>
  <c r="AH2160" i="1"/>
  <c r="AC2161" i="1"/>
  <c r="AF2161" i="1"/>
  <c r="AH2161" i="1"/>
  <c r="AC2162" i="1"/>
  <c r="AF2162" i="1"/>
  <c r="AH2162" i="1"/>
  <c r="AC2163" i="1"/>
  <c r="AF2163" i="1"/>
  <c r="AH2163" i="1"/>
  <c r="AC2164" i="1"/>
  <c r="AF2164" i="1"/>
  <c r="AH2164" i="1"/>
  <c r="AC2165" i="1"/>
  <c r="AF2165" i="1"/>
  <c r="AH2165" i="1"/>
  <c r="AC2166" i="1"/>
  <c r="AF2166" i="1"/>
  <c r="AH2166" i="1"/>
  <c r="AC2167" i="1"/>
  <c r="AF2167" i="1"/>
  <c r="AH2167" i="1"/>
  <c r="AC2168" i="1"/>
  <c r="AF2168" i="1"/>
  <c r="AH2168" i="1"/>
  <c r="AC2169" i="1"/>
  <c r="AF2169" i="1"/>
  <c r="AH2169" i="1"/>
  <c r="AC2170" i="1"/>
  <c r="AF2170" i="1"/>
  <c r="AH2170" i="1"/>
  <c r="AC2171" i="1"/>
  <c r="AF2171" i="1"/>
  <c r="AH2171" i="1"/>
  <c r="AC2172" i="1"/>
  <c r="AF2172" i="1"/>
  <c r="AH2172" i="1"/>
  <c r="AC2173" i="1"/>
  <c r="AF2173" i="1"/>
  <c r="AH2173" i="1"/>
  <c r="AC2174" i="1"/>
  <c r="AF2174" i="1"/>
  <c r="AH2174" i="1"/>
  <c r="AC2175" i="1"/>
  <c r="AF2175" i="1"/>
  <c r="AH2175" i="1"/>
  <c r="AC2176" i="1"/>
  <c r="AF2176" i="1"/>
  <c r="AH2176" i="1"/>
  <c r="AC2177" i="1"/>
  <c r="AF2177" i="1"/>
  <c r="AH2177" i="1"/>
  <c r="AC2178" i="1"/>
  <c r="AF2178" i="1"/>
  <c r="AH2178" i="1"/>
  <c r="AC2179" i="1"/>
  <c r="AF2179" i="1"/>
  <c r="AH2179" i="1"/>
  <c r="AC2180" i="1"/>
  <c r="AF2180" i="1"/>
  <c r="AH2180" i="1"/>
  <c r="AC2181" i="1"/>
  <c r="AF2181" i="1"/>
  <c r="AH2181" i="1"/>
  <c r="AC2182" i="1"/>
  <c r="AF2182" i="1"/>
  <c r="AH2182" i="1"/>
  <c r="AC2183" i="1"/>
  <c r="AF2183" i="1"/>
  <c r="AH2183" i="1"/>
  <c r="AC2184" i="1"/>
  <c r="AF2184" i="1"/>
  <c r="AH2184" i="1"/>
  <c r="AC2185" i="1"/>
  <c r="AF2185" i="1"/>
  <c r="AH2185" i="1"/>
  <c r="AC2186" i="1"/>
  <c r="AF2186" i="1"/>
  <c r="AH2186" i="1"/>
  <c r="AC2187" i="1"/>
  <c r="AF2187" i="1"/>
  <c r="AH2187" i="1"/>
  <c r="AC2188" i="1"/>
  <c r="AF2188" i="1"/>
  <c r="AH2188" i="1"/>
  <c r="AC2189" i="1"/>
  <c r="AF2189" i="1"/>
  <c r="AH2189" i="1"/>
  <c r="AC2190" i="1"/>
  <c r="AF2190" i="1"/>
  <c r="AH2190" i="1"/>
  <c r="AC2191" i="1"/>
  <c r="AF2191" i="1"/>
  <c r="AH2191" i="1"/>
  <c r="AC2192" i="1"/>
  <c r="AF2192" i="1"/>
  <c r="AH2192" i="1"/>
  <c r="AC2193" i="1"/>
  <c r="AF2193" i="1"/>
  <c r="AH2193" i="1"/>
  <c r="AC2194" i="1"/>
  <c r="AF2194" i="1"/>
  <c r="AH2194" i="1"/>
  <c r="AC2195" i="1"/>
  <c r="AF2195" i="1"/>
  <c r="AH2195" i="1"/>
  <c r="AC2196" i="1"/>
  <c r="AF2196" i="1"/>
  <c r="AH2196" i="1"/>
  <c r="AC2197" i="1"/>
  <c r="AF2197" i="1"/>
  <c r="AH2197" i="1"/>
  <c r="AC2198" i="1"/>
  <c r="AF2198" i="1"/>
  <c r="AH2198" i="1"/>
  <c r="AC2199" i="1"/>
  <c r="AF2199" i="1"/>
  <c r="AH2199" i="1"/>
  <c r="AC2200" i="1"/>
  <c r="AF2200" i="1"/>
  <c r="AH2200" i="1"/>
  <c r="AC2201" i="1"/>
  <c r="AF2201" i="1"/>
  <c r="AH2201" i="1"/>
  <c r="AC2202" i="1"/>
  <c r="AF2202" i="1"/>
  <c r="AH2202" i="1"/>
  <c r="AC2203" i="1"/>
  <c r="AF2203" i="1"/>
  <c r="AH2203" i="1"/>
  <c r="AC2204" i="1"/>
  <c r="AF2204" i="1"/>
  <c r="AH2204" i="1"/>
  <c r="AC2205" i="1"/>
  <c r="AF2205" i="1"/>
  <c r="AH2205" i="1"/>
  <c r="AC2206" i="1"/>
  <c r="AF2206" i="1"/>
  <c r="AH2206" i="1"/>
  <c r="AC2207" i="1"/>
  <c r="AF2207" i="1"/>
  <c r="AH2207" i="1"/>
  <c r="AC2208" i="1"/>
  <c r="AF2208" i="1"/>
  <c r="AH2208" i="1"/>
  <c r="AC2209" i="1"/>
  <c r="AF2209" i="1"/>
  <c r="AH2209" i="1"/>
  <c r="AC2210" i="1"/>
  <c r="AF2210" i="1"/>
  <c r="AH2210" i="1"/>
  <c r="AC2211" i="1"/>
  <c r="AF2211" i="1"/>
  <c r="AH2211" i="1"/>
  <c r="AC2212" i="1"/>
  <c r="AF2212" i="1"/>
  <c r="AH2212" i="1"/>
  <c r="AC2213" i="1"/>
  <c r="AF2213" i="1"/>
  <c r="AH2213" i="1"/>
  <c r="AC2214" i="1"/>
  <c r="AF2214" i="1"/>
  <c r="AH2214" i="1"/>
  <c r="AC2215" i="1"/>
  <c r="AF2215" i="1"/>
  <c r="AH2215" i="1"/>
  <c r="AC2216" i="1"/>
  <c r="AF2216" i="1"/>
  <c r="AH2216" i="1"/>
  <c r="AC2217" i="1"/>
  <c r="AF2217" i="1"/>
  <c r="AH2217" i="1"/>
  <c r="AC2218" i="1"/>
  <c r="AF2218" i="1"/>
  <c r="AH2218" i="1"/>
  <c r="AC2219" i="1"/>
  <c r="AF2219" i="1"/>
  <c r="AH2219" i="1"/>
  <c r="AC2220" i="1"/>
  <c r="AF2220" i="1"/>
  <c r="AH2220" i="1"/>
  <c r="AC2221" i="1"/>
  <c r="AF2221" i="1"/>
  <c r="AH2221" i="1"/>
  <c r="AC2222" i="1"/>
  <c r="AF2222" i="1"/>
  <c r="AH2222" i="1"/>
  <c r="AC2223" i="1"/>
  <c r="AF2223" i="1"/>
  <c r="AH2223" i="1"/>
  <c r="AC2224" i="1"/>
  <c r="AF2224" i="1"/>
  <c r="AH2224" i="1"/>
  <c r="AC2225" i="1"/>
  <c r="AF2225" i="1"/>
  <c r="AH2225" i="1"/>
  <c r="AC2226" i="1"/>
  <c r="AF2226" i="1"/>
  <c r="AH2226" i="1"/>
  <c r="AC2227" i="1"/>
  <c r="AF2227" i="1"/>
  <c r="AH2227" i="1"/>
  <c r="AC2228" i="1"/>
  <c r="AF2228" i="1"/>
  <c r="AH2228" i="1"/>
  <c r="AC2229" i="1"/>
  <c r="AF2229" i="1"/>
  <c r="AH2229" i="1"/>
  <c r="AC2230" i="1"/>
  <c r="AF2230" i="1"/>
  <c r="AH2230" i="1"/>
  <c r="AC2231" i="1"/>
  <c r="AF2231" i="1"/>
  <c r="AH2231" i="1"/>
  <c r="AC2232" i="1"/>
  <c r="AF2232" i="1"/>
  <c r="AH2232" i="1"/>
  <c r="AC2233" i="1"/>
  <c r="AF2233" i="1"/>
  <c r="AH2233" i="1"/>
  <c r="AC2234" i="1"/>
  <c r="AF2234" i="1"/>
  <c r="AH2234" i="1"/>
  <c r="AC2235" i="1"/>
  <c r="AF2235" i="1"/>
  <c r="AH2235" i="1"/>
  <c r="AC2236" i="1"/>
  <c r="AF2236" i="1"/>
  <c r="AH2236" i="1"/>
  <c r="AC2237" i="1"/>
  <c r="AF2237" i="1"/>
  <c r="AH2237" i="1"/>
  <c r="AC2238" i="1"/>
  <c r="AF2238" i="1"/>
  <c r="AH2238" i="1"/>
  <c r="AC2239" i="1"/>
  <c r="AF2239" i="1"/>
  <c r="AH2239" i="1"/>
  <c r="AC2240" i="1"/>
  <c r="AF2240" i="1"/>
  <c r="AH2240" i="1"/>
  <c r="AC2241" i="1"/>
  <c r="AF2241" i="1"/>
  <c r="AH2241" i="1"/>
  <c r="AC2242" i="1"/>
  <c r="AF2242" i="1"/>
  <c r="AH2242" i="1"/>
  <c r="AC2243" i="1"/>
  <c r="AF2243" i="1"/>
  <c r="AH2243" i="1"/>
  <c r="AC2244" i="1"/>
  <c r="AF2244" i="1"/>
  <c r="AH2244" i="1"/>
  <c r="AC2245" i="1"/>
  <c r="AF2245" i="1"/>
  <c r="AH2245" i="1"/>
  <c r="AC2246" i="1"/>
  <c r="AF2246" i="1"/>
  <c r="AH2246" i="1"/>
  <c r="AC2247" i="1"/>
  <c r="AF2247" i="1"/>
  <c r="AH2247" i="1"/>
  <c r="AC2248" i="1"/>
  <c r="AF2248" i="1"/>
  <c r="AH2248" i="1"/>
  <c r="AC2249" i="1"/>
  <c r="AF2249" i="1"/>
  <c r="AH2249" i="1"/>
  <c r="AC2250" i="1"/>
  <c r="AF2250" i="1"/>
  <c r="AH2250" i="1"/>
  <c r="AC2251" i="1"/>
  <c r="AF2251" i="1"/>
  <c r="AH2251" i="1"/>
  <c r="AC2252" i="1"/>
  <c r="AF2252" i="1"/>
  <c r="AH2252" i="1"/>
  <c r="AC2253" i="1"/>
  <c r="AF2253" i="1"/>
  <c r="AH2253" i="1"/>
  <c r="AC2254" i="1"/>
  <c r="AF2254" i="1"/>
  <c r="AH2254" i="1"/>
  <c r="AC2255" i="1"/>
  <c r="AF2255" i="1"/>
  <c r="AH2255" i="1"/>
  <c r="AC2256" i="1"/>
  <c r="AF2256" i="1"/>
  <c r="AH2256" i="1"/>
  <c r="AC2257" i="1"/>
  <c r="AF2257" i="1"/>
  <c r="AH2257" i="1"/>
  <c r="AC2258" i="1"/>
  <c r="AF2258" i="1"/>
  <c r="AH2258" i="1"/>
  <c r="AC2259" i="1"/>
  <c r="AF2259" i="1"/>
  <c r="AH2259" i="1"/>
  <c r="AC2260" i="1"/>
  <c r="AF2260" i="1"/>
  <c r="AH2260" i="1"/>
  <c r="AC2261" i="1"/>
  <c r="AF2261" i="1"/>
  <c r="AH2261" i="1"/>
  <c r="AC2262" i="1"/>
  <c r="AF2262" i="1"/>
  <c r="AH2262" i="1"/>
  <c r="AC2263" i="1"/>
  <c r="AF2263" i="1"/>
  <c r="AH2263" i="1"/>
  <c r="AC2264" i="1"/>
  <c r="AF2264" i="1"/>
  <c r="AH2264" i="1"/>
  <c r="AC2265" i="1"/>
  <c r="AF2265" i="1"/>
  <c r="AH2265" i="1"/>
  <c r="AC2266" i="1"/>
  <c r="AF2266" i="1"/>
  <c r="AH2266" i="1"/>
  <c r="AC2267" i="1"/>
  <c r="AF2267" i="1"/>
  <c r="AH2267" i="1"/>
  <c r="AC2268" i="1"/>
  <c r="AF2268" i="1"/>
  <c r="AH2268" i="1"/>
  <c r="AC2269" i="1"/>
  <c r="AF2269" i="1"/>
  <c r="AH2269" i="1"/>
  <c r="AC2270" i="1"/>
  <c r="AF2270" i="1"/>
  <c r="AH2270" i="1"/>
  <c r="AC2271" i="1"/>
  <c r="AF2271" i="1"/>
  <c r="AH2271" i="1"/>
  <c r="AC2272" i="1"/>
  <c r="AF2272" i="1"/>
  <c r="AH2272" i="1"/>
  <c r="AC2273" i="1"/>
  <c r="AF2273" i="1"/>
  <c r="AH2273" i="1"/>
  <c r="AC2274" i="1"/>
  <c r="AF2274" i="1"/>
  <c r="AH2274" i="1"/>
  <c r="AC2275" i="1"/>
  <c r="AF2275" i="1"/>
  <c r="AH2275" i="1"/>
  <c r="AC2276" i="1"/>
  <c r="AF2276" i="1"/>
  <c r="AH2276" i="1"/>
  <c r="AC2277" i="1"/>
  <c r="AF2277" i="1"/>
  <c r="AH2277" i="1"/>
  <c r="AC2278" i="1"/>
  <c r="AF2278" i="1"/>
  <c r="AH2278" i="1"/>
  <c r="AC2279" i="1"/>
  <c r="AF2279" i="1"/>
  <c r="AH2279" i="1"/>
  <c r="AC2280" i="1"/>
  <c r="AF2280" i="1"/>
  <c r="AH2280" i="1"/>
  <c r="AC2281" i="1"/>
  <c r="AF2281" i="1"/>
  <c r="AH2281" i="1"/>
  <c r="AC2282" i="1"/>
  <c r="AF2282" i="1"/>
  <c r="AH2282" i="1"/>
  <c r="AC2283" i="1"/>
  <c r="AF2283" i="1"/>
  <c r="AH2283" i="1"/>
  <c r="AC2284" i="1"/>
  <c r="AF2284" i="1"/>
  <c r="AH2284" i="1"/>
  <c r="AC2285" i="1"/>
  <c r="AF2285" i="1"/>
  <c r="AH2285" i="1"/>
  <c r="AC2286" i="1"/>
  <c r="AF2286" i="1"/>
  <c r="AH2286" i="1"/>
  <c r="AC2287" i="1"/>
  <c r="AF2287" i="1"/>
  <c r="AH2287" i="1"/>
  <c r="AC2288" i="1"/>
  <c r="AF2288" i="1"/>
  <c r="AH2288" i="1"/>
  <c r="AC2289" i="1"/>
  <c r="AF2289" i="1"/>
  <c r="AH2289" i="1"/>
  <c r="AC2290" i="1"/>
  <c r="AF2290" i="1"/>
  <c r="AH2290" i="1"/>
  <c r="AC2291" i="1"/>
  <c r="AF2291" i="1"/>
  <c r="AH2291" i="1"/>
  <c r="AC2292" i="1"/>
  <c r="AF2292" i="1"/>
  <c r="AH2292" i="1"/>
  <c r="AC2293" i="1"/>
  <c r="AF2293" i="1"/>
  <c r="AH2293" i="1"/>
  <c r="AC2294" i="1"/>
  <c r="AF2294" i="1"/>
  <c r="AH2294" i="1"/>
  <c r="AC2295" i="1"/>
  <c r="AF2295" i="1"/>
  <c r="AH2295" i="1"/>
  <c r="AC2296" i="1"/>
  <c r="AF2296" i="1"/>
  <c r="AH2296" i="1"/>
  <c r="AC2297" i="1"/>
  <c r="AF2297" i="1"/>
  <c r="AH2297" i="1"/>
  <c r="AC2298" i="1"/>
  <c r="AF2298" i="1"/>
  <c r="AH2298" i="1"/>
  <c r="AC2299" i="1"/>
  <c r="AF2299" i="1"/>
  <c r="AH2299" i="1"/>
  <c r="AC2300" i="1"/>
  <c r="AF2300" i="1"/>
  <c r="AH2300" i="1"/>
  <c r="AC2301" i="1"/>
  <c r="AF2301" i="1"/>
  <c r="AH2301" i="1"/>
  <c r="AC2302" i="1"/>
  <c r="AF2302" i="1"/>
  <c r="AH2302" i="1"/>
  <c r="AC2303" i="1"/>
  <c r="AF2303" i="1"/>
  <c r="AH2303" i="1"/>
  <c r="AC2304" i="1"/>
  <c r="AF2304" i="1"/>
  <c r="AH2304" i="1"/>
  <c r="AC2305" i="1"/>
  <c r="AF2305" i="1"/>
  <c r="AH2305" i="1"/>
  <c r="AC2306" i="1"/>
  <c r="AF2306" i="1"/>
  <c r="AH2306" i="1"/>
  <c r="AC2307" i="1"/>
  <c r="AF2307" i="1"/>
  <c r="AH2307" i="1"/>
  <c r="AC2308" i="1"/>
  <c r="AF2308" i="1"/>
  <c r="AH2308" i="1"/>
  <c r="AC2309" i="1"/>
  <c r="AF2309" i="1"/>
  <c r="AH2309" i="1"/>
  <c r="AC2310" i="1"/>
  <c r="AF2310" i="1"/>
  <c r="AH2310" i="1"/>
  <c r="AC2311" i="1"/>
  <c r="AF2311" i="1"/>
  <c r="AH2311" i="1"/>
  <c r="AC2312" i="1"/>
  <c r="AF2312" i="1"/>
  <c r="AH2312" i="1"/>
  <c r="AC2313" i="1"/>
  <c r="AF2313" i="1"/>
  <c r="AH2313" i="1"/>
  <c r="AC2314" i="1"/>
  <c r="AF2314" i="1"/>
  <c r="AH2314" i="1"/>
  <c r="AC2315" i="1"/>
  <c r="AF2315" i="1"/>
  <c r="AH2315" i="1"/>
  <c r="AC2316" i="1"/>
  <c r="AF2316" i="1"/>
  <c r="AH2316" i="1"/>
  <c r="AC2317" i="1"/>
  <c r="AF2317" i="1"/>
  <c r="AH2317" i="1"/>
  <c r="AC2318" i="1"/>
  <c r="AF2318" i="1"/>
  <c r="AH2318" i="1"/>
  <c r="AC2319" i="1"/>
  <c r="AF2319" i="1"/>
  <c r="AH2319" i="1"/>
  <c r="AC2320" i="1"/>
  <c r="AF2320" i="1"/>
  <c r="AH2320" i="1"/>
  <c r="AC2321" i="1"/>
  <c r="AF2321" i="1"/>
  <c r="AH2321" i="1"/>
  <c r="AC2322" i="1"/>
  <c r="AF2322" i="1"/>
  <c r="AH2322" i="1"/>
  <c r="AC2323" i="1"/>
  <c r="AF2323" i="1"/>
  <c r="AH2323" i="1"/>
  <c r="AC2324" i="1"/>
  <c r="AF2324" i="1"/>
  <c r="AH2324" i="1"/>
  <c r="AC2325" i="1"/>
  <c r="AF2325" i="1"/>
  <c r="AH2325" i="1"/>
  <c r="AC2326" i="1"/>
  <c r="AF2326" i="1"/>
  <c r="AH2326" i="1"/>
  <c r="AC2327" i="1"/>
  <c r="AF2327" i="1"/>
  <c r="AH2327" i="1"/>
  <c r="AC2328" i="1"/>
  <c r="AF2328" i="1"/>
  <c r="AH2328" i="1"/>
  <c r="AC2329" i="1"/>
  <c r="AF2329" i="1"/>
  <c r="AH2329" i="1"/>
  <c r="AC2330" i="1"/>
  <c r="AF2330" i="1"/>
  <c r="AH2330" i="1"/>
  <c r="AC2331" i="1"/>
  <c r="AF2331" i="1"/>
  <c r="AH2331" i="1"/>
  <c r="AC2332" i="1"/>
  <c r="AF2332" i="1"/>
  <c r="AH2332" i="1"/>
  <c r="AC2333" i="1"/>
  <c r="AF2333" i="1"/>
  <c r="AH2333" i="1"/>
  <c r="AC2334" i="1"/>
  <c r="AF2334" i="1"/>
  <c r="AH2334" i="1"/>
  <c r="AC2335" i="1"/>
  <c r="AF2335" i="1"/>
  <c r="AH2335" i="1"/>
  <c r="AC2336" i="1"/>
  <c r="AF2336" i="1"/>
  <c r="AH2336" i="1"/>
  <c r="AC2337" i="1"/>
  <c r="AF2337" i="1"/>
  <c r="AH2337" i="1"/>
  <c r="AC2338" i="1"/>
  <c r="AF2338" i="1"/>
  <c r="AH2338" i="1"/>
  <c r="AC2339" i="1"/>
  <c r="AF2339" i="1"/>
  <c r="AH2339" i="1"/>
  <c r="AC2340" i="1"/>
  <c r="AF2340" i="1"/>
  <c r="AH2340" i="1"/>
  <c r="AC2341" i="1"/>
  <c r="AF2341" i="1"/>
  <c r="AH2341" i="1"/>
  <c r="AC2342" i="1"/>
  <c r="AF2342" i="1"/>
  <c r="AH2342" i="1"/>
  <c r="AC2343" i="1"/>
  <c r="AF2343" i="1"/>
  <c r="AH2343" i="1"/>
  <c r="AC2344" i="1"/>
  <c r="AF2344" i="1"/>
  <c r="AH2344" i="1"/>
  <c r="AC2345" i="1"/>
  <c r="AF2345" i="1"/>
  <c r="AH2345" i="1"/>
  <c r="AC2346" i="1"/>
  <c r="AF2346" i="1"/>
  <c r="AH2346" i="1"/>
  <c r="AC2347" i="1"/>
  <c r="AF2347" i="1"/>
  <c r="AH2347" i="1"/>
  <c r="AC2348" i="1"/>
  <c r="AF2348" i="1"/>
  <c r="AH2348" i="1"/>
  <c r="AC2349" i="1"/>
  <c r="AF2349" i="1"/>
  <c r="AH2349" i="1"/>
  <c r="AC2350" i="1"/>
  <c r="AF2350" i="1"/>
  <c r="AH2350" i="1"/>
  <c r="AC2351" i="1"/>
  <c r="AF2351" i="1"/>
  <c r="AH2351" i="1"/>
  <c r="AC2352" i="1"/>
  <c r="AF2352" i="1"/>
  <c r="AH2352" i="1"/>
  <c r="AC2353" i="1"/>
  <c r="AF2353" i="1"/>
  <c r="AH2353" i="1"/>
  <c r="AC2354" i="1"/>
  <c r="AF2354" i="1"/>
  <c r="AH2354" i="1"/>
  <c r="AC2355" i="1"/>
  <c r="AF2355" i="1"/>
  <c r="AH2355" i="1"/>
  <c r="AC2356" i="1"/>
  <c r="AF2356" i="1"/>
  <c r="AH2356" i="1"/>
  <c r="AC2357" i="1"/>
  <c r="AF2357" i="1"/>
  <c r="AH2357" i="1"/>
  <c r="AC2358" i="1"/>
  <c r="AF2358" i="1"/>
  <c r="AH2358" i="1"/>
  <c r="AC2359" i="1"/>
  <c r="AF2359" i="1"/>
  <c r="AH2359" i="1"/>
  <c r="AC2360" i="1"/>
  <c r="AF2360" i="1"/>
  <c r="AH2360" i="1"/>
  <c r="AC2361" i="1"/>
  <c r="AF2361" i="1"/>
  <c r="AH2361" i="1"/>
  <c r="AC2362" i="1"/>
  <c r="AF2362" i="1"/>
  <c r="AH2362" i="1"/>
  <c r="AC2363" i="1"/>
  <c r="AF2363" i="1"/>
  <c r="AH2363" i="1"/>
  <c r="AC2364" i="1"/>
  <c r="AF2364" i="1"/>
  <c r="AH2364" i="1"/>
  <c r="AC2365" i="1"/>
  <c r="AF2365" i="1"/>
  <c r="AH2365" i="1"/>
  <c r="AC2366" i="1"/>
  <c r="AF2366" i="1"/>
  <c r="AH2366" i="1"/>
  <c r="AC2367" i="1"/>
  <c r="AF2367" i="1"/>
  <c r="AH2367" i="1"/>
  <c r="AC2368" i="1"/>
  <c r="AF2368" i="1"/>
  <c r="AH2368" i="1"/>
  <c r="AC2369" i="1"/>
  <c r="AF2369" i="1"/>
  <c r="AH2369" i="1"/>
  <c r="AC2370" i="1"/>
  <c r="AF2370" i="1"/>
  <c r="AH2370" i="1"/>
  <c r="AC2371" i="1"/>
  <c r="AF2371" i="1"/>
  <c r="AH2371" i="1"/>
  <c r="AC2372" i="1"/>
  <c r="AF2372" i="1"/>
  <c r="AH2372" i="1"/>
  <c r="AC2373" i="1"/>
  <c r="AF2373" i="1"/>
  <c r="AH2373" i="1"/>
  <c r="AC2374" i="1"/>
  <c r="AF2374" i="1"/>
  <c r="AH2374" i="1"/>
  <c r="AC2375" i="1"/>
  <c r="AF2375" i="1"/>
  <c r="AH2375" i="1"/>
  <c r="AC2376" i="1"/>
  <c r="AF2376" i="1"/>
  <c r="AH2376" i="1"/>
  <c r="AC2377" i="1"/>
  <c r="AF2377" i="1"/>
  <c r="AH2377" i="1"/>
  <c r="AC2378" i="1"/>
  <c r="AF2378" i="1"/>
  <c r="AH2378" i="1"/>
  <c r="AC2379" i="1"/>
  <c r="AF2379" i="1"/>
  <c r="AH2379" i="1"/>
  <c r="AC2380" i="1"/>
  <c r="AF2380" i="1"/>
  <c r="AH2380" i="1"/>
  <c r="AC2381" i="1"/>
  <c r="AF2381" i="1"/>
  <c r="AH2381" i="1"/>
  <c r="AC2382" i="1"/>
  <c r="AF2382" i="1"/>
  <c r="AH2382" i="1"/>
  <c r="AC2383" i="1"/>
  <c r="AF2383" i="1"/>
  <c r="AH2383" i="1"/>
  <c r="AC2384" i="1"/>
  <c r="AF2384" i="1"/>
  <c r="AH2384" i="1"/>
  <c r="AC2385" i="1"/>
  <c r="AF2385" i="1"/>
  <c r="AH2385" i="1"/>
  <c r="AC2386" i="1"/>
  <c r="AF2386" i="1"/>
  <c r="AH2386" i="1"/>
  <c r="AC2387" i="1"/>
  <c r="AF2387" i="1"/>
  <c r="AH2387" i="1"/>
  <c r="AC2388" i="1"/>
  <c r="AF2388" i="1"/>
  <c r="AH2388" i="1"/>
  <c r="AC2389" i="1"/>
  <c r="AF2389" i="1"/>
  <c r="AH2389" i="1"/>
  <c r="AC2390" i="1"/>
  <c r="AF2390" i="1"/>
  <c r="AH2390" i="1"/>
  <c r="AC2391" i="1"/>
  <c r="AF2391" i="1"/>
  <c r="AH2391" i="1"/>
  <c r="AC2392" i="1"/>
  <c r="AF2392" i="1"/>
  <c r="AH2392" i="1"/>
  <c r="AC2393" i="1"/>
  <c r="AF2393" i="1"/>
  <c r="AH2393" i="1"/>
  <c r="AC2394" i="1"/>
  <c r="AF2394" i="1"/>
  <c r="AH2394" i="1"/>
  <c r="AC2395" i="1"/>
  <c r="AF2395" i="1"/>
  <c r="AH2395" i="1"/>
  <c r="AC2396" i="1"/>
  <c r="AF2396" i="1"/>
  <c r="AH2396" i="1"/>
  <c r="AC2397" i="1"/>
  <c r="AF2397" i="1"/>
  <c r="AH2397" i="1"/>
  <c r="AC2398" i="1"/>
  <c r="AF2398" i="1"/>
  <c r="AH2398" i="1"/>
  <c r="AC2399" i="1"/>
  <c r="AF2399" i="1"/>
  <c r="AH2399" i="1"/>
  <c r="AC2400" i="1"/>
  <c r="AF2400" i="1"/>
  <c r="AH2400" i="1"/>
  <c r="AC2401" i="1"/>
  <c r="AF2401" i="1"/>
  <c r="AH2401" i="1"/>
  <c r="AC2402" i="1"/>
  <c r="AF2402" i="1"/>
  <c r="AH2402" i="1"/>
  <c r="AC2403" i="1"/>
  <c r="AF2403" i="1"/>
  <c r="AH2403" i="1"/>
  <c r="AC2404" i="1"/>
  <c r="AF2404" i="1"/>
  <c r="AH2404" i="1"/>
  <c r="AC2405" i="1"/>
  <c r="AF2405" i="1"/>
  <c r="AH2405" i="1"/>
  <c r="AC2406" i="1"/>
  <c r="AF2406" i="1"/>
  <c r="AH2406" i="1"/>
  <c r="AC2407" i="1"/>
  <c r="AF2407" i="1"/>
  <c r="AH2407" i="1"/>
  <c r="AC2408" i="1"/>
  <c r="AF2408" i="1"/>
  <c r="AH2408" i="1"/>
  <c r="AC2409" i="1"/>
  <c r="AF2409" i="1"/>
  <c r="AH2409" i="1"/>
  <c r="AC2410" i="1"/>
  <c r="AF2410" i="1"/>
  <c r="AH2410" i="1"/>
  <c r="AC2411" i="1"/>
  <c r="AF2411" i="1"/>
  <c r="AH2411" i="1"/>
  <c r="AC2412" i="1"/>
  <c r="AF2412" i="1"/>
  <c r="AH2412" i="1"/>
  <c r="AC2413" i="1"/>
  <c r="AF2413" i="1"/>
  <c r="AH2413" i="1"/>
  <c r="AC2414" i="1"/>
  <c r="AF2414" i="1"/>
  <c r="AH2414" i="1"/>
  <c r="AC2415" i="1"/>
  <c r="AF2415" i="1"/>
  <c r="AH2415" i="1"/>
  <c r="AC2416" i="1"/>
  <c r="AF2416" i="1"/>
  <c r="AH2416" i="1"/>
  <c r="AC2417" i="1"/>
  <c r="AF2417" i="1"/>
  <c r="AH2417" i="1"/>
  <c r="AC2418" i="1"/>
  <c r="AF2418" i="1"/>
  <c r="AH2418" i="1"/>
  <c r="AC2419" i="1"/>
  <c r="AF2419" i="1"/>
  <c r="AH2419" i="1"/>
  <c r="AC2420" i="1"/>
  <c r="AF2420" i="1"/>
  <c r="AH2420" i="1"/>
  <c r="AC2421" i="1"/>
  <c r="AF2421" i="1"/>
  <c r="AH2421" i="1"/>
  <c r="AC2422" i="1"/>
  <c r="AF2422" i="1"/>
  <c r="AH2422" i="1"/>
  <c r="AC2423" i="1"/>
  <c r="AF2423" i="1"/>
  <c r="AH2423" i="1"/>
  <c r="AC2424" i="1"/>
  <c r="AF2424" i="1"/>
  <c r="AH2424" i="1"/>
  <c r="AC2425" i="1"/>
  <c r="AF2425" i="1"/>
  <c r="AH2425" i="1"/>
  <c r="AC2426" i="1"/>
  <c r="AF2426" i="1"/>
  <c r="AH2426" i="1"/>
  <c r="AC2427" i="1"/>
  <c r="AF2427" i="1"/>
  <c r="AH2427" i="1"/>
  <c r="AC2428" i="1"/>
  <c r="AF2428" i="1"/>
  <c r="AH2428" i="1"/>
  <c r="AC2429" i="1"/>
  <c r="AF2429" i="1"/>
  <c r="AH2429" i="1"/>
  <c r="AC2430" i="1"/>
  <c r="AF2430" i="1"/>
  <c r="AH2430" i="1"/>
  <c r="AC2431" i="1"/>
  <c r="AF2431" i="1"/>
  <c r="AH2431" i="1"/>
  <c r="AC2432" i="1"/>
  <c r="AF2432" i="1"/>
  <c r="AH2432" i="1"/>
  <c r="AC2433" i="1"/>
  <c r="AF2433" i="1"/>
  <c r="AH2433" i="1"/>
  <c r="AC2434" i="1"/>
  <c r="AF2434" i="1"/>
  <c r="AH2434" i="1"/>
  <c r="AC2435" i="1"/>
  <c r="AF2435" i="1"/>
  <c r="AH2435" i="1"/>
  <c r="AC2436" i="1"/>
  <c r="AF2436" i="1"/>
  <c r="AH2436" i="1"/>
  <c r="AC2437" i="1"/>
  <c r="AF2437" i="1"/>
  <c r="AH2437" i="1"/>
  <c r="AC2438" i="1"/>
  <c r="AF2438" i="1"/>
  <c r="AH2438" i="1"/>
  <c r="AC2439" i="1"/>
  <c r="AF2439" i="1"/>
  <c r="AH2439" i="1"/>
  <c r="AC2440" i="1"/>
  <c r="AF2440" i="1"/>
  <c r="AH2440" i="1"/>
  <c r="AC2441" i="1"/>
  <c r="AF2441" i="1"/>
  <c r="AH2441" i="1"/>
  <c r="AC2442" i="1"/>
  <c r="AF2442" i="1"/>
  <c r="AH2442" i="1"/>
  <c r="AC2443" i="1"/>
  <c r="AF2443" i="1"/>
  <c r="AH2443" i="1"/>
  <c r="AC2444" i="1"/>
  <c r="AF2444" i="1"/>
  <c r="AH2444" i="1"/>
  <c r="AC2445" i="1"/>
  <c r="AF2445" i="1"/>
  <c r="AH2445" i="1"/>
  <c r="AC2446" i="1"/>
  <c r="AF2446" i="1"/>
  <c r="AH2446" i="1"/>
  <c r="AC2447" i="1"/>
  <c r="AF2447" i="1"/>
  <c r="AH2447" i="1"/>
  <c r="AC2448" i="1"/>
  <c r="AF2448" i="1"/>
  <c r="AH2448" i="1"/>
  <c r="AC2449" i="1"/>
  <c r="AF2449" i="1"/>
  <c r="AH2449" i="1"/>
  <c r="AC2450" i="1"/>
  <c r="AF2450" i="1"/>
  <c r="AH2450" i="1"/>
  <c r="AC2451" i="1"/>
  <c r="AF2451" i="1"/>
  <c r="AH2451" i="1"/>
  <c r="AC2452" i="1"/>
  <c r="AF2452" i="1"/>
  <c r="AH2452" i="1"/>
  <c r="AC2453" i="1"/>
  <c r="AF2453" i="1"/>
  <c r="AH2453" i="1"/>
  <c r="AC2454" i="1"/>
  <c r="AF2454" i="1"/>
  <c r="AH2454" i="1"/>
  <c r="AC2455" i="1"/>
  <c r="AF2455" i="1"/>
  <c r="AH2455" i="1"/>
  <c r="AC2456" i="1"/>
  <c r="AF2456" i="1"/>
  <c r="AH2456" i="1"/>
  <c r="AC2457" i="1"/>
  <c r="AF2457" i="1"/>
  <c r="AH2457" i="1"/>
  <c r="AC2458" i="1"/>
  <c r="AF2458" i="1"/>
  <c r="AH2458" i="1"/>
  <c r="AC2459" i="1"/>
  <c r="AF2459" i="1"/>
  <c r="AH2459" i="1"/>
  <c r="AC2460" i="1"/>
  <c r="AF2460" i="1"/>
  <c r="AH2460" i="1"/>
  <c r="AC2461" i="1"/>
  <c r="AF2461" i="1"/>
  <c r="AH2461" i="1"/>
  <c r="AC2462" i="1"/>
  <c r="AF2462" i="1"/>
  <c r="AH2462" i="1"/>
  <c r="AC2463" i="1"/>
  <c r="AF2463" i="1"/>
  <c r="AH2463" i="1"/>
  <c r="AC2464" i="1"/>
  <c r="AF2464" i="1"/>
  <c r="AH2464" i="1"/>
  <c r="AC2465" i="1"/>
  <c r="AF2465" i="1"/>
  <c r="AH2465" i="1"/>
  <c r="AC2466" i="1"/>
  <c r="AF2466" i="1"/>
  <c r="AH2466" i="1"/>
  <c r="AC2467" i="1"/>
  <c r="AF2467" i="1"/>
  <c r="AH2467" i="1"/>
  <c r="AC2468" i="1"/>
  <c r="AF2468" i="1"/>
  <c r="AH2468" i="1"/>
  <c r="AC2469" i="1"/>
  <c r="AF2469" i="1"/>
  <c r="AH2469" i="1"/>
  <c r="AC2470" i="1"/>
  <c r="AF2470" i="1"/>
  <c r="AH2470" i="1"/>
  <c r="AC2471" i="1"/>
  <c r="AF2471" i="1"/>
  <c r="AH2471" i="1"/>
  <c r="AC2472" i="1"/>
  <c r="AF2472" i="1"/>
  <c r="AH2472" i="1"/>
  <c r="AC2473" i="1"/>
  <c r="AF2473" i="1"/>
  <c r="AH2473" i="1"/>
  <c r="AC2474" i="1"/>
  <c r="AF2474" i="1"/>
  <c r="AH2474" i="1"/>
  <c r="AC2475" i="1"/>
  <c r="AF2475" i="1"/>
  <c r="AH2475" i="1"/>
  <c r="AC2476" i="1"/>
  <c r="AF2476" i="1"/>
  <c r="AH2476" i="1"/>
  <c r="AC2477" i="1"/>
  <c r="AF2477" i="1"/>
  <c r="AH2477" i="1"/>
  <c r="AC2478" i="1"/>
  <c r="AF2478" i="1"/>
  <c r="AH2478" i="1"/>
  <c r="AC2479" i="1"/>
  <c r="AF2479" i="1"/>
  <c r="AH2479" i="1"/>
  <c r="AC2480" i="1"/>
  <c r="AF2480" i="1"/>
  <c r="AH2480" i="1"/>
  <c r="AC2481" i="1"/>
  <c r="AF2481" i="1"/>
  <c r="AH2481" i="1"/>
  <c r="AC2482" i="1"/>
  <c r="AF2482" i="1"/>
  <c r="AH2482" i="1"/>
  <c r="AC2483" i="1"/>
  <c r="AF2483" i="1"/>
  <c r="AH2483" i="1"/>
  <c r="AC2484" i="1"/>
  <c r="AF2484" i="1"/>
  <c r="AH2484" i="1"/>
  <c r="AC2485" i="1"/>
  <c r="AF2485" i="1"/>
  <c r="AH2485" i="1"/>
  <c r="AC2486" i="1"/>
  <c r="AF2486" i="1"/>
  <c r="AH2486" i="1"/>
  <c r="AC2487" i="1"/>
  <c r="AF2487" i="1"/>
  <c r="AH2487" i="1"/>
  <c r="AC2488" i="1"/>
  <c r="AF2488" i="1"/>
  <c r="AH2488" i="1"/>
  <c r="AC2489" i="1"/>
  <c r="AF2489" i="1"/>
  <c r="AH2489" i="1"/>
  <c r="AC2490" i="1"/>
  <c r="AF2490" i="1"/>
  <c r="AH2490" i="1"/>
  <c r="AC2491" i="1"/>
  <c r="AF2491" i="1"/>
  <c r="AH2491" i="1"/>
  <c r="AC2492" i="1"/>
  <c r="AF2492" i="1"/>
  <c r="AH2492" i="1"/>
  <c r="AC2493" i="1"/>
  <c r="AF2493" i="1"/>
  <c r="AH2493" i="1"/>
  <c r="AC2494" i="1"/>
  <c r="AF2494" i="1"/>
  <c r="AH2494" i="1"/>
  <c r="AC2495" i="1"/>
  <c r="AF2495" i="1"/>
  <c r="AH2495" i="1"/>
  <c r="AC2496" i="1"/>
  <c r="AF2496" i="1"/>
  <c r="AH2496" i="1"/>
  <c r="AC2497" i="1"/>
  <c r="AF2497" i="1"/>
  <c r="AH2497" i="1"/>
  <c r="AC2498" i="1"/>
  <c r="AF2498" i="1"/>
  <c r="AH2498" i="1"/>
  <c r="AC2499" i="1"/>
  <c r="AF2499" i="1"/>
  <c r="AH2499" i="1"/>
  <c r="AC2500" i="1"/>
  <c r="AF2500" i="1"/>
  <c r="AH2500" i="1"/>
  <c r="AC2501" i="1"/>
  <c r="AF2501" i="1"/>
  <c r="AH2501" i="1"/>
  <c r="AC2502" i="1"/>
  <c r="AF2502" i="1"/>
  <c r="AH2502" i="1"/>
  <c r="AC2503" i="1"/>
  <c r="AF2503" i="1"/>
  <c r="AH2503" i="1"/>
  <c r="AC2504" i="1"/>
  <c r="AF2504" i="1"/>
  <c r="AH2504" i="1"/>
  <c r="AC2505" i="1"/>
  <c r="AF2505" i="1"/>
  <c r="AH2505" i="1"/>
  <c r="AC2506" i="1"/>
  <c r="AF2506" i="1"/>
  <c r="AH2506" i="1"/>
  <c r="AC2507" i="1"/>
  <c r="AF2507" i="1"/>
  <c r="AH2507" i="1"/>
  <c r="AC2508" i="1"/>
  <c r="AF2508" i="1"/>
  <c r="AH2508" i="1"/>
  <c r="AC2509" i="1"/>
  <c r="AF2509" i="1"/>
  <c r="AH2509" i="1"/>
  <c r="AC2510" i="1"/>
  <c r="AF2510" i="1"/>
  <c r="AH2510" i="1"/>
  <c r="AC2511" i="1"/>
  <c r="AF2511" i="1"/>
  <c r="AH2511" i="1"/>
  <c r="AC2512" i="1"/>
  <c r="AF2512" i="1"/>
  <c r="AH2512" i="1"/>
  <c r="AC2513" i="1"/>
  <c r="AF2513" i="1"/>
  <c r="AH2513" i="1"/>
  <c r="AC2514" i="1"/>
  <c r="AF2514" i="1"/>
  <c r="AH2514" i="1"/>
  <c r="AC2515" i="1"/>
  <c r="AF2515" i="1"/>
  <c r="AH2515" i="1"/>
  <c r="AC2516" i="1"/>
  <c r="AF2516" i="1"/>
  <c r="AH2516" i="1"/>
  <c r="AC2517" i="1"/>
  <c r="AF2517" i="1"/>
  <c r="AH2517" i="1"/>
  <c r="AC2518" i="1"/>
  <c r="AF2518" i="1"/>
  <c r="AH2518" i="1"/>
  <c r="AC2519" i="1"/>
  <c r="AF2519" i="1"/>
  <c r="AH2519" i="1"/>
  <c r="AC2520" i="1"/>
  <c r="AF2520" i="1"/>
  <c r="AH2520" i="1"/>
  <c r="AC2521" i="1"/>
  <c r="AF2521" i="1"/>
  <c r="AH2521" i="1"/>
  <c r="AC2522" i="1"/>
  <c r="AF2522" i="1"/>
  <c r="AH2522" i="1"/>
  <c r="AC2523" i="1"/>
  <c r="AF2523" i="1"/>
  <c r="AH2523" i="1"/>
  <c r="AC2524" i="1"/>
  <c r="AF2524" i="1"/>
  <c r="AH2524" i="1"/>
  <c r="AC2525" i="1"/>
  <c r="AF2525" i="1"/>
  <c r="AH2525" i="1"/>
  <c r="AC2526" i="1"/>
  <c r="AF2526" i="1"/>
  <c r="AH2526" i="1"/>
  <c r="AC2527" i="1"/>
  <c r="AF2527" i="1"/>
  <c r="AH2527" i="1"/>
  <c r="AC2528" i="1"/>
  <c r="AF2528" i="1"/>
  <c r="AH2528" i="1"/>
  <c r="AC2529" i="1"/>
  <c r="AF2529" i="1"/>
  <c r="AH2529" i="1"/>
  <c r="AC2530" i="1"/>
  <c r="AF2530" i="1"/>
  <c r="AH2530" i="1"/>
  <c r="AC2531" i="1"/>
  <c r="AF2531" i="1"/>
  <c r="AH2531" i="1"/>
  <c r="AC2532" i="1"/>
  <c r="AF2532" i="1"/>
  <c r="AH2532" i="1"/>
  <c r="AC2533" i="1"/>
  <c r="AF2533" i="1"/>
  <c r="AH2533" i="1"/>
  <c r="AC2534" i="1"/>
  <c r="AF2534" i="1"/>
  <c r="AH2534" i="1"/>
  <c r="AC2535" i="1"/>
  <c r="AF2535" i="1"/>
  <c r="AH2535" i="1"/>
  <c r="AC2536" i="1"/>
  <c r="AF2536" i="1"/>
  <c r="AH2536" i="1"/>
  <c r="AC2537" i="1"/>
  <c r="AF2537" i="1"/>
  <c r="AH2537" i="1"/>
  <c r="AC2538" i="1"/>
  <c r="AF2538" i="1"/>
  <c r="AH2538" i="1"/>
  <c r="AC2539" i="1"/>
  <c r="AF2539" i="1"/>
  <c r="AH2539" i="1"/>
  <c r="AC2540" i="1"/>
  <c r="AF2540" i="1"/>
  <c r="AH2540" i="1"/>
  <c r="AC2541" i="1"/>
  <c r="AF2541" i="1"/>
  <c r="AH2541" i="1"/>
  <c r="AC2542" i="1"/>
  <c r="AF2542" i="1"/>
  <c r="AH2542" i="1"/>
  <c r="AC2543" i="1"/>
  <c r="AF2543" i="1"/>
  <c r="AH2543" i="1"/>
  <c r="AC2544" i="1"/>
  <c r="AF2544" i="1"/>
  <c r="AH2544" i="1"/>
  <c r="AC2545" i="1"/>
  <c r="AF2545" i="1"/>
  <c r="AH2545" i="1"/>
  <c r="AC2546" i="1"/>
  <c r="AF2546" i="1"/>
  <c r="AH2546" i="1"/>
  <c r="AC2547" i="1"/>
  <c r="AF2547" i="1"/>
  <c r="AH2547" i="1"/>
  <c r="AC2548" i="1"/>
  <c r="AF2548" i="1"/>
  <c r="AH2548" i="1"/>
  <c r="AC2549" i="1"/>
  <c r="AF2549" i="1"/>
  <c r="AH2549" i="1"/>
  <c r="AC2550" i="1"/>
  <c r="AF2550" i="1"/>
  <c r="AH2550" i="1"/>
  <c r="AC2551" i="1"/>
  <c r="AF2551" i="1"/>
  <c r="AH2551" i="1"/>
  <c r="AC2552" i="1"/>
  <c r="AF2552" i="1"/>
  <c r="AH2552" i="1"/>
  <c r="AC2553" i="1"/>
  <c r="AF2553" i="1"/>
  <c r="AH2553" i="1"/>
  <c r="AC2554" i="1"/>
  <c r="AF2554" i="1"/>
  <c r="AH2554" i="1"/>
  <c r="AC2555" i="1"/>
  <c r="AF2555" i="1"/>
  <c r="AH2555" i="1"/>
  <c r="AC2556" i="1"/>
  <c r="AF2556" i="1"/>
  <c r="AH2556" i="1"/>
  <c r="AC2557" i="1"/>
  <c r="AF2557" i="1"/>
  <c r="AH2557" i="1"/>
  <c r="AC2558" i="1"/>
  <c r="AF2558" i="1"/>
  <c r="AH2558" i="1"/>
  <c r="AC2559" i="1"/>
  <c r="AF2559" i="1"/>
  <c r="AH2559" i="1"/>
  <c r="AC2560" i="1"/>
  <c r="AF2560" i="1"/>
  <c r="AH2560" i="1"/>
  <c r="AC2561" i="1"/>
  <c r="AF2561" i="1"/>
  <c r="AH2561" i="1"/>
  <c r="AC2562" i="1"/>
  <c r="AF2562" i="1"/>
  <c r="AH2562" i="1"/>
  <c r="AC2563" i="1"/>
  <c r="AF2563" i="1"/>
  <c r="AH2563" i="1"/>
  <c r="AC2564" i="1"/>
  <c r="AF2564" i="1"/>
  <c r="AH2564" i="1"/>
  <c r="AC2565" i="1"/>
  <c r="AF2565" i="1"/>
  <c r="AH2565" i="1"/>
  <c r="AC2566" i="1"/>
  <c r="AF2566" i="1"/>
  <c r="AH2566" i="1"/>
  <c r="AC2567" i="1"/>
  <c r="AF2567" i="1"/>
  <c r="AH2567" i="1"/>
  <c r="AC2568" i="1"/>
  <c r="AF2568" i="1"/>
  <c r="AH2568" i="1"/>
  <c r="AC2569" i="1"/>
  <c r="AF2569" i="1"/>
  <c r="AH2569" i="1"/>
  <c r="AC2570" i="1"/>
  <c r="AF2570" i="1"/>
  <c r="AH2570" i="1"/>
  <c r="AC2571" i="1"/>
  <c r="AF2571" i="1"/>
  <c r="AH2571" i="1"/>
  <c r="AC2572" i="1"/>
  <c r="AF2572" i="1"/>
  <c r="AH2572" i="1"/>
  <c r="AC2573" i="1"/>
  <c r="AF2573" i="1"/>
  <c r="AH2573" i="1"/>
  <c r="AC2574" i="1"/>
  <c r="AF2574" i="1"/>
  <c r="AH2574" i="1"/>
  <c r="AC2575" i="1"/>
  <c r="AF2575" i="1"/>
  <c r="AH2575" i="1"/>
  <c r="AC2576" i="1"/>
  <c r="AF2576" i="1"/>
  <c r="AH2576" i="1"/>
  <c r="AC2577" i="1"/>
  <c r="AF2577" i="1"/>
  <c r="AH2577" i="1"/>
  <c r="AC2578" i="1"/>
  <c r="AF2578" i="1"/>
  <c r="AH2578" i="1"/>
  <c r="AC2579" i="1"/>
  <c r="AF2579" i="1"/>
  <c r="AH2579" i="1"/>
  <c r="AC2580" i="1"/>
  <c r="AF2580" i="1"/>
  <c r="AH2580" i="1"/>
  <c r="AC2581" i="1"/>
  <c r="AF2581" i="1"/>
  <c r="AH2581" i="1"/>
  <c r="AC2582" i="1"/>
  <c r="AF2582" i="1"/>
  <c r="AH2582" i="1"/>
  <c r="AC2583" i="1"/>
  <c r="AF2583" i="1"/>
  <c r="AH2583" i="1"/>
  <c r="AC2584" i="1"/>
  <c r="AF2584" i="1"/>
  <c r="AH2584" i="1"/>
  <c r="AC2585" i="1"/>
  <c r="AF2585" i="1"/>
  <c r="AH2585" i="1"/>
  <c r="AC2586" i="1"/>
  <c r="AF2586" i="1"/>
  <c r="AH2586" i="1"/>
  <c r="AC2587" i="1"/>
  <c r="AF2587" i="1"/>
  <c r="AH2587" i="1"/>
  <c r="AC2588" i="1"/>
  <c r="AF2588" i="1"/>
  <c r="AH2588" i="1"/>
  <c r="AC2589" i="1"/>
  <c r="AF2589" i="1"/>
  <c r="AH2589" i="1"/>
  <c r="AC2590" i="1"/>
  <c r="AF2590" i="1"/>
  <c r="AH2590" i="1"/>
  <c r="AC2591" i="1"/>
  <c r="AF2591" i="1"/>
  <c r="AH2591" i="1"/>
  <c r="AC2592" i="1"/>
  <c r="AF2592" i="1"/>
  <c r="AH2592" i="1"/>
  <c r="AC2593" i="1"/>
  <c r="AF2593" i="1"/>
  <c r="AH2593" i="1"/>
  <c r="AC2594" i="1"/>
  <c r="AF2594" i="1"/>
  <c r="AH2594" i="1"/>
  <c r="AC2595" i="1"/>
  <c r="AF2595" i="1"/>
  <c r="AH2595" i="1"/>
  <c r="AC2596" i="1"/>
  <c r="AF2596" i="1"/>
  <c r="AH2596" i="1"/>
  <c r="AC2597" i="1"/>
  <c r="AF2597" i="1"/>
  <c r="AH2597" i="1"/>
  <c r="AC2598" i="1"/>
  <c r="AF2598" i="1"/>
  <c r="AH2598" i="1"/>
  <c r="AC2599" i="1"/>
  <c r="AF2599" i="1"/>
  <c r="AH2599" i="1"/>
  <c r="AC2600" i="1"/>
  <c r="AF2600" i="1"/>
  <c r="AH2600" i="1"/>
  <c r="AC2601" i="1"/>
  <c r="AF2601" i="1"/>
  <c r="AH2601" i="1"/>
  <c r="AC2602" i="1"/>
  <c r="AF2602" i="1"/>
  <c r="AH2602" i="1"/>
  <c r="AC2603" i="1"/>
  <c r="AF2603" i="1"/>
  <c r="AH2603" i="1"/>
  <c r="AC2604" i="1"/>
  <c r="AF2604" i="1"/>
  <c r="AH2604" i="1"/>
  <c r="AC2605" i="1"/>
  <c r="AF2605" i="1"/>
  <c r="AH2605" i="1"/>
  <c r="AC2606" i="1"/>
  <c r="AF2606" i="1"/>
  <c r="AH2606" i="1"/>
  <c r="AC2607" i="1"/>
  <c r="AF2607" i="1"/>
  <c r="AH2607" i="1"/>
  <c r="AC2608" i="1"/>
  <c r="AF2608" i="1"/>
  <c r="AH2608" i="1"/>
  <c r="M4" i="34" l="1"/>
  <c r="M5" i="34"/>
  <c r="M6" i="34"/>
  <c r="M7" i="34"/>
  <c r="M8" i="34"/>
  <c r="M9" i="34"/>
  <c r="M16" i="34"/>
  <c r="M17" i="34"/>
  <c r="M20" i="34"/>
  <c r="M21" i="34"/>
  <c r="M22" i="34"/>
  <c r="M3" i="34"/>
  <c r="L4" i="34"/>
  <c r="L5" i="34"/>
  <c r="L6" i="34"/>
  <c r="L7" i="34"/>
  <c r="L8" i="34"/>
  <c r="L9" i="34"/>
  <c r="L16" i="34"/>
  <c r="L17" i="34"/>
  <c r="L20" i="34"/>
  <c r="L21" i="34"/>
  <c r="L22" i="34"/>
  <c r="L3" i="34"/>
  <c r="G28" i="34" l="1"/>
  <c r="H28" i="34"/>
  <c r="I28" i="34"/>
  <c r="G29" i="34"/>
  <c r="H29" i="34"/>
  <c r="I29" i="34"/>
  <c r="G30" i="34"/>
  <c r="H30" i="34"/>
  <c r="I30" i="34"/>
  <c r="G31" i="34"/>
  <c r="H31" i="34"/>
  <c r="I31" i="34"/>
  <c r="G32" i="34"/>
  <c r="H32" i="34"/>
  <c r="I32" i="34"/>
  <c r="G33" i="34"/>
  <c r="H33" i="34"/>
  <c r="I33" i="34"/>
  <c r="G34" i="34"/>
  <c r="H34" i="34"/>
  <c r="I34" i="34"/>
  <c r="G35" i="34"/>
  <c r="H35" i="34"/>
  <c r="I35" i="34"/>
  <c r="G36" i="34"/>
  <c r="H36" i="34"/>
  <c r="I36" i="34"/>
  <c r="G37" i="34"/>
  <c r="H37" i="34"/>
  <c r="I37" i="34"/>
  <c r="G38" i="34"/>
  <c r="H38" i="34"/>
  <c r="I38" i="34"/>
  <c r="G39" i="34"/>
  <c r="H39" i="34"/>
  <c r="I39" i="34"/>
  <c r="G46" i="34"/>
  <c r="H46" i="34"/>
  <c r="I46" i="34"/>
  <c r="G47" i="34"/>
  <c r="H47" i="34"/>
  <c r="I47" i="34"/>
  <c r="G48" i="34"/>
  <c r="H48" i="34"/>
  <c r="I48" i="34"/>
  <c r="G49" i="34"/>
  <c r="H49" i="34"/>
  <c r="I49" i="34"/>
  <c r="G50" i="34"/>
  <c r="H50" i="34"/>
  <c r="I50" i="34"/>
  <c r="G51" i="34"/>
  <c r="H51" i="34"/>
  <c r="I51" i="34"/>
  <c r="G52" i="34"/>
  <c r="H52" i="34"/>
  <c r="I52" i="34"/>
  <c r="G53" i="34"/>
  <c r="H53" i="34"/>
  <c r="I53" i="34"/>
  <c r="G54" i="34"/>
  <c r="H54" i="34"/>
  <c r="I54" i="34"/>
  <c r="G55" i="34"/>
  <c r="H55" i="34"/>
  <c r="I55" i="34"/>
  <c r="I27" i="34"/>
  <c r="H27" i="34"/>
  <c r="G27" i="34"/>
  <c r="G56" i="34" l="1"/>
  <c r="I56" i="34"/>
  <c r="H56" i="34"/>
  <c r="H85" i="2"/>
  <c r="I62" i="11"/>
  <c r="I17" i="11"/>
  <c r="I18" i="11"/>
  <c r="I20" i="11"/>
  <c r="I21" i="11"/>
  <c r="I22" i="11"/>
  <c r="I26" i="11"/>
  <c r="I27" i="11"/>
  <c r="I30" i="11"/>
  <c r="I31" i="11"/>
  <c r="I33" i="11"/>
  <c r="I34" i="11"/>
  <c r="I35" i="11"/>
  <c r="I37" i="11"/>
  <c r="I38" i="11"/>
  <c r="I39" i="11"/>
  <c r="I41" i="11"/>
  <c r="I42" i="11"/>
  <c r="I43" i="11"/>
  <c r="I45" i="11"/>
  <c r="I46" i="11"/>
  <c r="I47" i="11"/>
  <c r="I51" i="11"/>
  <c r="I52" i="11"/>
  <c r="I54" i="11"/>
  <c r="I55" i="11"/>
  <c r="I56" i="11"/>
  <c r="I60" i="11"/>
  <c r="I59" i="11" l="1"/>
  <c r="I58" i="11"/>
  <c r="I50" i="11"/>
  <c r="I49" i="11"/>
  <c r="I48" i="11"/>
  <c r="I29" i="11"/>
  <c r="I44" i="11"/>
  <c r="I28" i="11"/>
  <c r="I57" i="11"/>
  <c r="I40" i="11"/>
  <c r="I23" i="11"/>
  <c r="I53" i="11"/>
  <c r="I36" i="11"/>
  <c r="I19" i="11"/>
  <c r="I32" i="11"/>
  <c r="L23" i="34"/>
  <c r="M23" i="34"/>
  <c r="K48" i="11" l="1"/>
  <c r="J48" i="11"/>
  <c r="J49" i="11"/>
  <c r="K49" i="11"/>
  <c r="C40" i="26"/>
  <c r="E40" i="26"/>
  <c r="I40" i="26"/>
  <c r="C41" i="26"/>
  <c r="E41" i="26"/>
  <c r="I41" i="26"/>
  <c r="C42" i="26"/>
  <c r="E42" i="26"/>
  <c r="I42" i="26"/>
  <c r="C43" i="26"/>
  <c r="E43" i="26"/>
  <c r="I43" i="26"/>
  <c r="C44" i="26"/>
  <c r="E44" i="26"/>
  <c r="I44" i="26"/>
  <c r="C45" i="26"/>
  <c r="E45" i="26"/>
  <c r="I45" i="26"/>
  <c r="C46" i="26"/>
  <c r="E46" i="26"/>
  <c r="I46" i="26"/>
  <c r="C47" i="26"/>
  <c r="E47" i="26"/>
  <c r="I47" i="26"/>
  <c r="C48" i="26"/>
  <c r="E48" i="26"/>
  <c r="I48" i="26"/>
  <c r="C49" i="26"/>
  <c r="E49" i="26"/>
  <c r="I49" i="26"/>
  <c r="C50" i="26"/>
  <c r="E50" i="26"/>
  <c r="I50" i="26"/>
  <c r="C46" i="30"/>
  <c r="D46" i="30" s="1"/>
  <c r="C47" i="30"/>
  <c r="D47" i="30" s="1"/>
  <c r="C49" i="30"/>
  <c r="D49" i="30" s="1"/>
  <c r="C248" i="36"/>
  <c r="E248" i="36"/>
  <c r="C249" i="36"/>
  <c r="E249" i="36"/>
  <c r="C250" i="36"/>
  <c r="E250" i="36"/>
  <c r="C251" i="36"/>
  <c r="E251" i="36"/>
  <c r="B24" i="38"/>
  <c r="C24" i="38"/>
  <c r="D24" i="38"/>
  <c r="E24" i="38"/>
  <c r="G24" i="38"/>
  <c r="B25" i="38"/>
  <c r="C25" i="38"/>
  <c r="D25" i="38"/>
  <c r="E25" i="38"/>
  <c r="G25" i="38"/>
  <c r="B26" i="38"/>
  <c r="C26" i="38"/>
  <c r="D26" i="38"/>
  <c r="E26" i="38"/>
  <c r="G26" i="38"/>
  <c r="B27" i="38"/>
  <c r="C27" i="38"/>
  <c r="D27" i="38"/>
  <c r="E27" i="38"/>
  <c r="G27" i="38"/>
  <c r="B28" i="38"/>
  <c r="C28" i="38"/>
  <c r="D28" i="38"/>
  <c r="E28" i="38"/>
  <c r="G28" i="38"/>
  <c r="B29" i="38"/>
  <c r="C29" i="38"/>
  <c r="D29" i="38"/>
  <c r="E29" i="38"/>
  <c r="G29" i="38"/>
  <c r="B30" i="38"/>
  <c r="C30" i="38"/>
  <c r="D30" i="38"/>
  <c r="E30" i="38"/>
  <c r="G30" i="38"/>
  <c r="B31" i="38"/>
  <c r="C31" i="38"/>
  <c r="D31" i="38"/>
  <c r="E31" i="38"/>
  <c r="G31" i="38"/>
  <c r="B32" i="38"/>
  <c r="C32" i="38"/>
  <c r="D32" i="38"/>
  <c r="E32" i="38"/>
  <c r="G32" i="38"/>
  <c r="B33" i="38"/>
  <c r="C33" i="38"/>
  <c r="D33" i="38"/>
  <c r="E33" i="38"/>
  <c r="G33" i="38"/>
  <c r="B34" i="38"/>
  <c r="C34" i="38"/>
  <c r="D34" i="38"/>
  <c r="E34" i="38"/>
  <c r="G34" i="38"/>
  <c r="B35" i="38"/>
  <c r="C35" i="38"/>
  <c r="D35" i="38"/>
  <c r="E35" i="38"/>
  <c r="G35" i="38"/>
  <c r="B36" i="38"/>
  <c r="C36" i="38"/>
  <c r="D36" i="38"/>
  <c r="E36" i="38"/>
  <c r="G36" i="38"/>
  <c r="B37" i="38"/>
  <c r="C37" i="38"/>
  <c r="D37" i="38"/>
  <c r="E37" i="38"/>
  <c r="G37" i="38"/>
  <c r="B38" i="38"/>
  <c r="C38" i="38"/>
  <c r="D38" i="38"/>
  <c r="E38" i="38"/>
  <c r="G38" i="38"/>
  <c r="B39" i="38"/>
  <c r="C39" i="38"/>
  <c r="D39" i="38"/>
  <c r="E39" i="38"/>
  <c r="G39" i="38"/>
  <c r="B40" i="38"/>
  <c r="C40" i="38"/>
  <c r="D40" i="38"/>
  <c r="E40" i="38"/>
  <c r="G40" i="38"/>
  <c r="B41" i="38"/>
  <c r="C41" i="38"/>
  <c r="D41" i="38"/>
  <c r="E41" i="38"/>
  <c r="G41" i="38"/>
  <c r="B42" i="38"/>
  <c r="C42" i="38"/>
  <c r="D42" i="38"/>
  <c r="E42" i="38"/>
  <c r="G42" i="38"/>
  <c r="B43" i="38"/>
  <c r="C43" i="38"/>
  <c r="D43" i="38"/>
  <c r="E43" i="38"/>
  <c r="G43" i="38"/>
  <c r="B44" i="38"/>
  <c r="C44" i="38"/>
  <c r="D44" i="38"/>
  <c r="E44" i="38"/>
  <c r="G44" i="38"/>
  <c r="B45" i="38"/>
  <c r="C45" i="38"/>
  <c r="D45" i="38"/>
  <c r="E45" i="38"/>
  <c r="G45" i="38"/>
  <c r="B46" i="38"/>
  <c r="C46" i="38"/>
  <c r="D46" i="38"/>
  <c r="E46" i="38"/>
  <c r="G46" i="38"/>
  <c r="B47" i="38"/>
  <c r="C47" i="38"/>
  <c r="D47" i="38"/>
  <c r="E47" i="38"/>
  <c r="G47" i="38"/>
  <c r="B48" i="38"/>
  <c r="C48" i="38"/>
  <c r="D48" i="38"/>
  <c r="E48" i="38"/>
  <c r="G48" i="38"/>
  <c r="B49" i="38"/>
  <c r="C49" i="38"/>
  <c r="D49" i="38"/>
  <c r="E49" i="38"/>
  <c r="G49" i="38"/>
  <c r="B50" i="38"/>
  <c r="C50" i="38"/>
  <c r="D50" i="38"/>
  <c r="E50" i="38"/>
  <c r="G50" i="38"/>
  <c r="B51" i="38"/>
  <c r="C51" i="38"/>
  <c r="D51" i="38"/>
  <c r="E51" i="38"/>
  <c r="G51" i="38"/>
  <c r="B56" i="38"/>
  <c r="C56" i="38"/>
  <c r="D56" i="38"/>
  <c r="E56" i="38"/>
  <c r="G56" i="38"/>
  <c r="B57" i="38"/>
  <c r="C57" i="38"/>
  <c r="D57" i="38"/>
  <c r="E57" i="38"/>
  <c r="G57" i="38"/>
  <c r="B58" i="38"/>
  <c r="C58" i="38"/>
  <c r="D58" i="38"/>
  <c r="E58" i="38"/>
  <c r="G58" i="38"/>
  <c r="B59" i="38"/>
  <c r="C59" i="38"/>
  <c r="D59" i="38"/>
  <c r="E59" i="38"/>
  <c r="G59" i="38"/>
  <c r="B60" i="38"/>
  <c r="C60" i="38"/>
  <c r="D60" i="38"/>
  <c r="E60" i="38"/>
  <c r="G60" i="38"/>
  <c r="B61" i="38"/>
  <c r="C61" i="38"/>
  <c r="D61" i="38"/>
  <c r="E61" i="38"/>
  <c r="G61" i="38"/>
  <c r="B62" i="38"/>
  <c r="C62" i="38"/>
  <c r="D62" i="38"/>
  <c r="E62" i="38"/>
  <c r="G62" i="38"/>
  <c r="B63" i="38"/>
  <c r="C63" i="38"/>
  <c r="D63" i="38"/>
  <c r="E63" i="38"/>
  <c r="G63" i="38"/>
  <c r="B68" i="38"/>
  <c r="C68" i="38"/>
  <c r="D68" i="38"/>
  <c r="E68" i="38"/>
  <c r="G68" i="38"/>
  <c r="B73" i="38"/>
  <c r="C73" i="38"/>
  <c r="D73" i="38"/>
  <c r="E73" i="38"/>
  <c r="G73" i="38"/>
  <c r="B74" i="38"/>
  <c r="C74" i="38"/>
  <c r="D74" i="38"/>
  <c r="E74" i="38"/>
  <c r="G74" i="38"/>
  <c r="E50" i="35"/>
  <c r="G50" i="35"/>
  <c r="E51" i="35"/>
  <c r="G51" i="35"/>
  <c r="C246" i="36"/>
  <c r="E246" i="36"/>
  <c r="C247" i="36"/>
  <c r="E247" i="36"/>
  <c r="F33" i="38" l="1"/>
  <c r="F29" i="38"/>
  <c r="F74" i="38"/>
  <c r="F68" i="38"/>
  <c r="F62" i="38"/>
  <c r="F58" i="38"/>
  <c r="F49" i="38"/>
  <c r="F37" i="38"/>
  <c r="F45" i="38"/>
  <c r="F41" i="38"/>
  <c r="F25" i="38"/>
  <c r="F73" i="38"/>
  <c r="F61" i="38"/>
  <c r="F57" i="38"/>
  <c r="F48" i="38"/>
  <c r="F44" i="38"/>
  <c r="F40" i="38"/>
  <c r="F36" i="38"/>
  <c r="F32" i="38"/>
  <c r="F28" i="38"/>
  <c r="F24" i="38"/>
  <c r="F60" i="38"/>
  <c r="F56" i="38"/>
  <c r="F51" i="38"/>
  <c r="F47" i="38"/>
  <c r="F43" i="38"/>
  <c r="F39" i="38"/>
  <c r="F35" i="38"/>
  <c r="F31" i="38"/>
  <c r="F27" i="38"/>
  <c r="F63" i="38"/>
  <c r="F59" i="38"/>
  <c r="F50" i="38"/>
  <c r="F46" i="38"/>
  <c r="F42" i="38"/>
  <c r="F38" i="38"/>
  <c r="F34" i="38"/>
  <c r="F30" i="38"/>
  <c r="F26" i="38"/>
  <c r="C244" i="36" l="1"/>
  <c r="E244" i="36"/>
  <c r="C245" i="36"/>
  <c r="E245" i="36"/>
  <c r="E53" i="35"/>
  <c r="G53" i="35"/>
  <c r="Z51" i="5" l="1"/>
  <c r="U51" i="5"/>
  <c r="V51" i="5"/>
  <c r="P51" i="5"/>
  <c r="Q51" i="5" s="1"/>
  <c r="W51" i="5"/>
  <c r="X51" i="5" l="1"/>
  <c r="E387" i="35" l="1"/>
  <c r="G387" i="35"/>
  <c r="C252" i="36" l="1"/>
  <c r="E252" i="36"/>
  <c r="C253" i="36"/>
  <c r="E253" i="36"/>
  <c r="C254" i="36"/>
  <c r="E254" i="36"/>
  <c r="G9" i="34" l="1"/>
  <c r="H9" i="34"/>
  <c r="I9" i="34"/>
  <c r="G21" i="34"/>
  <c r="H21" i="34"/>
  <c r="I21" i="34"/>
  <c r="G22" i="34"/>
  <c r="H22" i="34"/>
  <c r="I22" i="34"/>
  <c r="G23" i="34"/>
  <c r="H23" i="34"/>
  <c r="I23" i="34"/>
  <c r="F111" i="14"/>
  <c r="G111" i="14" s="1"/>
  <c r="H111" i="14"/>
  <c r="F112" i="14"/>
  <c r="G112" i="14" s="1"/>
  <c r="H112" i="14"/>
  <c r="G46" i="35"/>
  <c r="G47" i="35" s="1"/>
  <c r="E46" i="35"/>
  <c r="E47" i="35" s="1"/>
  <c r="Z50" i="5" l="1"/>
  <c r="U50" i="5"/>
  <c r="V50" i="5"/>
  <c r="P50" i="5"/>
  <c r="Q50" i="5" s="1"/>
  <c r="W50" i="5"/>
  <c r="B22" i="38"/>
  <c r="C22" i="38"/>
  <c r="D22" i="38"/>
  <c r="E22" i="38"/>
  <c r="G22" i="38"/>
  <c r="B23" i="38"/>
  <c r="C23" i="38"/>
  <c r="D23" i="38"/>
  <c r="E23" i="38"/>
  <c r="G23" i="38"/>
  <c r="E333" i="35"/>
  <c r="G333" i="35"/>
  <c r="E334" i="35"/>
  <c r="G334" i="35"/>
  <c r="B18" i="38"/>
  <c r="C18" i="38"/>
  <c r="D18" i="38"/>
  <c r="E18" i="38"/>
  <c r="G18" i="38"/>
  <c r="B19" i="38"/>
  <c r="C19" i="38"/>
  <c r="D19" i="38"/>
  <c r="E19" i="38"/>
  <c r="G19" i="38"/>
  <c r="B20" i="38"/>
  <c r="C20" i="38"/>
  <c r="D20" i="38"/>
  <c r="E20" i="38"/>
  <c r="G20" i="38"/>
  <c r="C255" i="36"/>
  <c r="E255" i="36"/>
  <c r="C256" i="36"/>
  <c r="E256" i="36"/>
  <c r="X50" i="5" l="1"/>
  <c r="F22" i="38"/>
  <c r="F23" i="38"/>
  <c r="F19" i="38"/>
  <c r="F18" i="38"/>
  <c r="F20" i="38"/>
  <c r="C56" i="37"/>
  <c r="D56" i="37"/>
  <c r="E56" i="37"/>
  <c r="F56" i="37"/>
  <c r="C57" i="37"/>
  <c r="D57" i="37"/>
  <c r="E57" i="37"/>
  <c r="F57" i="37"/>
  <c r="C58" i="37"/>
  <c r="D58" i="37"/>
  <c r="E58" i="37"/>
  <c r="F58" i="37"/>
  <c r="C59" i="37"/>
  <c r="D59" i="37"/>
  <c r="E59" i="37"/>
  <c r="F59" i="37"/>
  <c r="C60" i="37"/>
  <c r="D60" i="37"/>
  <c r="E60" i="37"/>
  <c r="F60" i="37"/>
  <c r="C61" i="37"/>
  <c r="D61" i="37"/>
  <c r="E61" i="37"/>
  <c r="F61" i="37"/>
  <c r="C62" i="37"/>
  <c r="D62" i="37"/>
  <c r="E62" i="37"/>
  <c r="F62" i="37"/>
  <c r="C108" i="37"/>
  <c r="D108" i="37"/>
  <c r="E108" i="37"/>
  <c r="F108" i="37"/>
  <c r="K108" i="37"/>
  <c r="C109" i="37"/>
  <c r="D109" i="37"/>
  <c r="E109" i="37"/>
  <c r="F109" i="37"/>
  <c r="K109" i="37"/>
  <c r="C110" i="37"/>
  <c r="D110" i="37"/>
  <c r="E110" i="37"/>
  <c r="F110" i="37"/>
  <c r="K110" i="37"/>
  <c r="C111" i="37"/>
  <c r="D111" i="37"/>
  <c r="E111" i="37"/>
  <c r="F111" i="37"/>
  <c r="K111" i="37"/>
  <c r="C112" i="37"/>
  <c r="D112" i="37"/>
  <c r="E112" i="37"/>
  <c r="F112" i="37"/>
  <c r="K112" i="37"/>
  <c r="C113" i="37"/>
  <c r="D113" i="37"/>
  <c r="E113" i="37"/>
  <c r="F113" i="37"/>
  <c r="K113" i="37"/>
  <c r="C114" i="37"/>
  <c r="D114" i="37"/>
  <c r="E114" i="37"/>
  <c r="F114" i="37"/>
  <c r="K114" i="37"/>
  <c r="C115" i="37"/>
  <c r="D115" i="37"/>
  <c r="E115" i="37"/>
  <c r="F115" i="37"/>
  <c r="K115" i="37"/>
  <c r="M115" i="37" s="1"/>
  <c r="C116" i="37"/>
  <c r="D116" i="37"/>
  <c r="E116" i="37"/>
  <c r="F116" i="37"/>
  <c r="K116" i="37"/>
  <c r="M116" i="37" s="1"/>
  <c r="C117" i="37"/>
  <c r="D117" i="37"/>
  <c r="E117" i="37"/>
  <c r="F117" i="37"/>
  <c r="K117" i="37"/>
  <c r="M117" i="37" s="1"/>
  <c r="C118" i="37"/>
  <c r="D118" i="37"/>
  <c r="E118" i="37"/>
  <c r="F118" i="37"/>
  <c r="K118" i="37"/>
  <c r="M118" i="37" s="1"/>
  <c r="C119" i="37"/>
  <c r="D119" i="37"/>
  <c r="E119" i="37"/>
  <c r="F119" i="37"/>
  <c r="K119" i="37"/>
  <c r="M119" i="37" s="1"/>
  <c r="C120" i="37"/>
  <c r="D120" i="37"/>
  <c r="E120" i="37"/>
  <c r="F120" i="37"/>
  <c r="K120" i="37"/>
  <c r="M120" i="37" s="1"/>
  <c r="C121" i="37"/>
  <c r="D121" i="37"/>
  <c r="E121" i="37"/>
  <c r="F121" i="37"/>
  <c r="K121" i="37"/>
  <c r="M121" i="37" s="1"/>
  <c r="G384" i="35"/>
  <c r="G388" i="35" s="1"/>
  <c r="E384" i="35"/>
  <c r="E388" i="35" s="1"/>
  <c r="F38" i="14"/>
  <c r="G38" i="14" s="1"/>
  <c r="H38" i="14"/>
  <c r="H51" i="7"/>
  <c r="J56" i="37" l="1"/>
  <c r="J60" i="37"/>
  <c r="H110" i="37"/>
  <c r="J110" i="37" s="1"/>
  <c r="H119" i="37"/>
  <c r="J119" i="37" s="1"/>
  <c r="H114" i="37"/>
  <c r="J114" i="37" s="1"/>
  <c r="H118" i="37"/>
  <c r="J118" i="37" s="1"/>
  <c r="H111" i="37"/>
  <c r="J111" i="37" s="1"/>
  <c r="H115" i="37"/>
  <c r="J115" i="37" s="1"/>
  <c r="H121" i="37"/>
  <c r="J121" i="37" s="1"/>
  <c r="H117" i="37"/>
  <c r="J117" i="37" s="1"/>
  <c r="H116" i="37"/>
  <c r="J116" i="37" s="1"/>
  <c r="H113" i="37"/>
  <c r="J113" i="37" s="1"/>
  <c r="H112" i="37"/>
  <c r="J112" i="37" s="1"/>
  <c r="H109" i="37"/>
  <c r="J109" i="37" s="1"/>
  <c r="H108" i="37"/>
  <c r="J108" i="37" s="1"/>
  <c r="J62" i="37"/>
  <c r="J61" i="37"/>
  <c r="J59" i="37"/>
  <c r="J57" i="37"/>
  <c r="J58" i="37"/>
  <c r="H120" i="37"/>
  <c r="J120" i="37" s="1"/>
  <c r="E52" i="35"/>
  <c r="G52" i="35"/>
  <c r="C241" i="36" l="1"/>
  <c r="E241" i="36"/>
  <c r="C242" i="36"/>
  <c r="E242" i="36"/>
  <c r="C17" i="10" l="1"/>
  <c r="C18" i="10"/>
  <c r="C19" i="10"/>
  <c r="C20" i="10"/>
  <c r="C21" i="10"/>
  <c r="C22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Z49" i="5"/>
  <c r="W49" i="5"/>
  <c r="U49" i="5"/>
  <c r="V49" i="5"/>
  <c r="P49" i="5"/>
  <c r="Q49" i="5" s="1"/>
  <c r="E153" i="35"/>
  <c r="G153" i="35"/>
  <c r="C130" i="36"/>
  <c r="E130" i="36"/>
  <c r="C131" i="36"/>
  <c r="E131" i="36"/>
  <c r="C132" i="36"/>
  <c r="D132" i="36"/>
  <c r="E132" i="36"/>
  <c r="E349" i="35"/>
  <c r="G349" i="35"/>
  <c r="E350" i="35"/>
  <c r="F350" i="35"/>
  <c r="G350" i="35"/>
  <c r="X49" i="5" l="1"/>
  <c r="E332" i="35"/>
  <c r="G332" i="35"/>
  <c r="E336" i="35"/>
  <c r="F336" i="35"/>
  <c r="G336" i="35"/>
  <c r="E337" i="35"/>
  <c r="G337" i="35"/>
  <c r="E338" i="35"/>
  <c r="G338" i="35"/>
  <c r="E339" i="35"/>
  <c r="G339" i="35"/>
  <c r="E341" i="35"/>
  <c r="G341" i="35"/>
  <c r="E342" i="35"/>
  <c r="G342" i="35"/>
  <c r="E343" i="35"/>
  <c r="G343" i="35"/>
  <c r="E344" i="35"/>
  <c r="F344" i="35"/>
  <c r="G344" i="35"/>
  <c r="E345" i="35"/>
  <c r="G345" i="35"/>
  <c r="E346" i="35"/>
  <c r="G346" i="35"/>
  <c r="E347" i="35"/>
  <c r="F347" i="35"/>
  <c r="G347" i="35"/>
  <c r="E348" i="35"/>
  <c r="F348" i="35"/>
  <c r="G348" i="35"/>
  <c r="E351" i="35"/>
  <c r="G351" i="35"/>
  <c r="E352" i="35"/>
  <c r="G352" i="35"/>
  <c r="E354" i="35"/>
  <c r="G354" i="35"/>
  <c r="E355" i="35"/>
  <c r="F355" i="35"/>
  <c r="G355" i="35"/>
  <c r="E356" i="35"/>
  <c r="F356" i="35"/>
  <c r="G356" i="35"/>
  <c r="E357" i="35"/>
  <c r="G357" i="35"/>
  <c r="E358" i="35"/>
  <c r="G358" i="35"/>
  <c r="E359" i="35"/>
  <c r="F359" i="35"/>
  <c r="G359" i="35"/>
  <c r="E360" i="35"/>
  <c r="G360" i="35"/>
  <c r="E361" i="35"/>
  <c r="F361" i="35"/>
  <c r="G361" i="35"/>
  <c r="E362" i="35"/>
  <c r="G362" i="35"/>
  <c r="E363" i="35"/>
  <c r="G363" i="35"/>
  <c r="E364" i="35"/>
  <c r="F364" i="35"/>
  <c r="G364" i="35"/>
  <c r="E365" i="35"/>
  <c r="F365" i="35"/>
  <c r="G365" i="35"/>
  <c r="E366" i="35"/>
  <c r="F366" i="35"/>
  <c r="G366" i="35"/>
  <c r="E367" i="35"/>
  <c r="F367" i="35"/>
  <c r="G367" i="35"/>
  <c r="E369" i="35"/>
  <c r="G369" i="35"/>
  <c r="E374" i="35"/>
  <c r="G374" i="35"/>
  <c r="E375" i="35"/>
  <c r="F375" i="35"/>
  <c r="G375" i="35"/>
  <c r="E376" i="35"/>
  <c r="F376" i="35"/>
  <c r="G376" i="35"/>
  <c r="E377" i="35"/>
  <c r="F377" i="35"/>
  <c r="G377" i="35"/>
  <c r="E378" i="35"/>
  <c r="F378" i="35"/>
  <c r="G378" i="35"/>
  <c r="E379" i="35"/>
  <c r="F379" i="35"/>
  <c r="G379" i="35"/>
  <c r="E380" i="35"/>
  <c r="G380" i="35"/>
  <c r="E381" i="35"/>
  <c r="G381" i="35"/>
  <c r="E382" i="35"/>
  <c r="F382" i="35"/>
  <c r="G382" i="35"/>
  <c r="E390" i="35"/>
  <c r="F390" i="35"/>
  <c r="G390" i="35"/>
  <c r="E391" i="35"/>
  <c r="F391" i="35"/>
  <c r="G391" i="35"/>
  <c r="E371" i="35" l="1"/>
  <c r="E340" i="35"/>
  <c r="G340" i="35"/>
  <c r="G383" i="35"/>
  <c r="E383" i="35"/>
  <c r="E368" i="35"/>
  <c r="E335" i="35"/>
  <c r="G371" i="35"/>
  <c r="E353" i="35"/>
  <c r="G368" i="35"/>
  <c r="G353" i="35"/>
  <c r="G335" i="35"/>
  <c r="C57" i="36"/>
  <c r="E57" i="36"/>
  <c r="C58" i="36"/>
  <c r="E58" i="36"/>
  <c r="C59" i="36"/>
  <c r="E59" i="36"/>
  <c r="C60" i="36"/>
  <c r="E60" i="36"/>
  <c r="Z48" i="5"/>
  <c r="U48" i="5"/>
  <c r="V48" i="5"/>
  <c r="P48" i="5"/>
  <c r="Q48" i="5" s="1"/>
  <c r="W48" i="5"/>
  <c r="Z47" i="5"/>
  <c r="U47" i="5"/>
  <c r="V47" i="5"/>
  <c r="P47" i="5"/>
  <c r="Q47" i="5" s="1"/>
  <c r="W47" i="5"/>
  <c r="Z46" i="5"/>
  <c r="U46" i="5"/>
  <c r="V46" i="5"/>
  <c r="P46" i="5"/>
  <c r="Q46" i="5" s="1"/>
  <c r="W46" i="5"/>
  <c r="X47" i="5" l="1"/>
  <c r="X48" i="5"/>
  <c r="X46" i="5"/>
  <c r="G152" i="35" l="1"/>
  <c r="G154" i="35" s="1"/>
  <c r="E152" i="35"/>
  <c r="E154" i="35" s="1"/>
  <c r="E49" i="35"/>
  <c r="G49" i="35"/>
  <c r="E55" i="35"/>
  <c r="G55" i="35"/>
  <c r="G48" i="35"/>
  <c r="E48" i="35"/>
  <c r="E32" i="35"/>
  <c r="G32" i="35"/>
  <c r="E33" i="35"/>
  <c r="F33" i="35"/>
  <c r="G33" i="35"/>
  <c r="G31" i="35"/>
  <c r="E31" i="35"/>
  <c r="Z45" i="5"/>
  <c r="U45" i="5"/>
  <c r="V45" i="5"/>
  <c r="P45" i="5"/>
  <c r="Q45" i="5" s="1"/>
  <c r="W45" i="5"/>
  <c r="Z44" i="5"/>
  <c r="U44" i="5"/>
  <c r="V44" i="5"/>
  <c r="P44" i="5"/>
  <c r="Q44" i="5" s="1"/>
  <c r="W44" i="5"/>
  <c r="Z43" i="5"/>
  <c r="U43" i="5"/>
  <c r="V43" i="5"/>
  <c r="P43" i="5"/>
  <c r="Q43" i="5" s="1"/>
  <c r="W43" i="5"/>
  <c r="Z42" i="5"/>
  <c r="U42" i="5"/>
  <c r="V42" i="5"/>
  <c r="P42" i="5"/>
  <c r="Q42" i="5" s="1"/>
  <c r="W42" i="5"/>
  <c r="Z41" i="5"/>
  <c r="U41" i="5"/>
  <c r="V41" i="5"/>
  <c r="P41" i="5"/>
  <c r="Q41" i="5" s="1"/>
  <c r="W41" i="5"/>
  <c r="X45" i="5" l="1"/>
  <c r="X41" i="5"/>
  <c r="X42" i="5"/>
  <c r="X44" i="5"/>
  <c r="X43" i="5"/>
  <c r="AF955" i="33" l="1"/>
  <c r="AE955" i="33"/>
  <c r="AG955" i="33" s="1"/>
  <c r="AD955" i="33"/>
  <c r="S955" i="33"/>
  <c r="AI955" i="33" s="1"/>
  <c r="J955" i="33"/>
  <c r="AF954" i="33"/>
  <c r="AE954" i="33"/>
  <c r="AG954" i="33" s="1"/>
  <c r="AD954" i="33"/>
  <c r="S954" i="33"/>
  <c r="AI954" i="33" s="1"/>
  <c r="J954" i="33"/>
  <c r="AF953" i="33"/>
  <c r="AE953" i="33"/>
  <c r="AD953" i="33"/>
  <c r="S953" i="33"/>
  <c r="AI953" i="33" s="1"/>
  <c r="J953" i="33"/>
  <c r="AF952" i="33"/>
  <c r="AE952" i="33"/>
  <c r="AD952" i="33"/>
  <c r="S952" i="33"/>
  <c r="AI952" i="33" s="1"/>
  <c r="J952" i="33"/>
  <c r="AF951" i="33"/>
  <c r="AE951" i="33"/>
  <c r="AD951" i="33"/>
  <c r="S951" i="33"/>
  <c r="AI951" i="33" s="1"/>
  <c r="J951" i="33"/>
  <c r="AF950" i="33"/>
  <c r="AE950" i="33"/>
  <c r="AG950" i="33" s="1"/>
  <c r="AD950" i="33"/>
  <c r="S950" i="33"/>
  <c r="AI950" i="33" s="1"/>
  <c r="J950" i="33"/>
  <c r="AF949" i="33"/>
  <c r="AE949" i="33"/>
  <c r="AG949" i="33" s="1"/>
  <c r="AD949" i="33"/>
  <c r="S949" i="33"/>
  <c r="AI949" i="33" s="1"/>
  <c r="J949" i="33"/>
  <c r="AF948" i="33"/>
  <c r="AE948" i="33"/>
  <c r="AD948" i="33"/>
  <c r="S948" i="33"/>
  <c r="AI948" i="33" s="1"/>
  <c r="J948" i="33"/>
  <c r="C202" i="36"/>
  <c r="E202" i="36"/>
  <c r="C203" i="36"/>
  <c r="E203" i="36"/>
  <c r="C204" i="36"/>
  <c r="E204" i="36"/>
  <c r="AG951" i="33" l="1"/>
  <c r="AG952" i="33"/>
  <c r="AG953" i="33"/>
  <c r="AG948" i="33"/>
  <c r="AF947" i="33"/>
  <c r="AE947" i="33"/>
  <c r="AG947" i="33" s="1"/>
  <c r="AD947" i="33"/>
  <c r="S947" i="33"/>
  <c r="AI947" i="33" s="1"/>
  <c r="J947" i="33"/>
  <c r="F102" i="37"/>
  <c r="F103" i="37"/>
  <c r="F104" i="37"/>
  <c r="F105" i="37"/>
  <c r="F106" i="37"/>
  <c r="F107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01" i="37"/>
  <c r="F149" i="37" l="1"/>
  <c r="C257" i="36" l="1"/>
  <c r="E257" i="36"/>
  <c r="C258" i="36"/>
  <c r="E258" i="36"/>
  <c r="E180" i="35"/>
  <c r="G180" i="35"/>
  <c r="E149" i="35"/>
  <c r="G149" i="35"/>
  <c r="E150" i="35"/>
  <c r="F150" i="35"/>
  <c r="G150" i="35"/>
  <c r="E124" i="35" l="1"/>
  <c r="G124" i="35"/>
  <c r="E125" i="35"/>
  <c r="G125" i="35"/>
  <c r="E126" i="35"/>
  <c r="G126" i="35"/>
  <c r="E127" i="35"/>
  <c r="G127" i="35"/>
  <c r="C243" i="36" l="1"/>
  <c r="E243" i="36"/>
  <c r="B17" i="38"/>
  <c r="C17" i="38"/>
  <c r="D17" i="38"/>
  <c r="E17" i="38"/>
  <c r="G17" i="38"/>
  <c r="B21" i="38"/>
  <c r="C21" i="38"/>
  <c r="D21" i="38"/>
  <c r="E21" i="38"/>
  <c r="G21" i="38"/>
  <c r="Z40" i="5"/>
  <c r="U40" i="5"/>
  <c r="V40" i="5"/>
  <c r="P40" i="5"/>
  <c r="Q40" i="5" s="1"/>
  <c r="W40" i="5"/>
  <c r="Z39" i="5"/>
  <c r="U39" i="5"/>
  <c r="V39" i="5"/>
  <c r="P39" i="5"/>
  <c r="Q39" i="5" s="1"/>
  <c r="W39" i="5"/>
  <c r="Z38" i="5"/>
  <c r="U38" i="5"/>
  <c r="V38" i="5"/>
  <c r="P38" i="5"/>
  <c r="Q38" i="5" s="1"/>
  <c r="W38" i="5"/>
  <c r="Z37" i="5"/>
  <c r="U37" i="5"/>
  <c r="V37" i="5"/>
  <c r="P37" i="5"/>
  <c r="Q37" i="5" s="1"/>
  <c r="W37" i="5"/>
  <c r="Z36" i="5"/>
  <c r="U36" i="5"/>
  <c r="V36" i="5"/>
  <c r="P36" i="5"/>
  <c r="Q36" i="5" s="1"/>
  <c r="W36" i="5"/>
  <c r="X39" i="5" l="1"/>
  <c r="X36" i="5"/>
  <c r="X38" i="5"/>
  <c r="X37" i="5"/>
  <c r="F17" i="38"/>
  <c r="F21" i="38"/>
  <c r="X40" i="5"/>
  <c r="Z35" i="5" l="1"/>
  <c r="U35" i="5"/>
  <c r="V35" i="5"/>
  <c r="P35" i="5"/>
  <c r="Q35" i="5" s="1"/>
  <c r="W35" i="5"/>
  <c r="Z34" i="5"/>
  <c r="U34" i="5"/>
  <c r="V34" i="5"/>
  <c r="P34" i="5"/>
  <c r="Q34" i="5" s="1"/>
  <c r="W34" i="5"/>
  <c r="Z33" i="5"/>
  <c r="U33" i="5"/>
  <c r="V33" i="5"/>
  <c r="P33" i="5"/>
  <c r="Q33" i="5" s="1"/>
  <c r="W33" i="5"/>
  <c r="Z32" i="5"/>
  <c r="U32" i="5"/>
  <c r="V32" i="5"/>
  <c r="P32" i="5"/>
  <c r="Q32" i="5" s="1"/>
  <c r="W32" i="5"/>
  <c r="Z31" i="5"/>
  <c r="U31" i="5"/>
  <c r="V31" i="5"/>
  <c r="P31" i="5"/>
  <c r="Q31" i="5" s="1"/>
  <c r="W31" i="5"/>
  <c r="Z30" i="5"/>
  <c r="U30" i="5"/>
  <c r="V30" i="5"/>
  <c r="P30" i="5"/>
  <c r="Q30" i="5" s="1"/>
  <c r="W30" i="5"/>
  <c r="X30" i="5" l="1"/>
  <c r="X34" i="5"/>
  <c r="X31" i="5"/>
  <c r="X35" i="5"/>
  <c r="X32" i="5"/>
  <c r="X33" i="5"/>
  <c r="E241" i="35"/>
  <c r="G241" i="35"/>
  <c r="E242" i="35"/>
  <c r="G242" i="35"/>
  <c r="E243" i="35"/>
  <c r="G243" i="35"/>
  <c r="N8" i="2" l="1"/>
  <c r="E81" i="35"/>
  <c r="G81" i="35"/>
  <c r="E82" i="35"/>
  <c r="G82" i="35"/>
  <c r="E70" i="35"/>
  <c r="G70" i="35"/>
  <c r="E71" i="35"/>
  <c r="G71" i="35"/>
  <c r="E205" i="35" l="1"/>
  <c r="G205" i="35"/>
  <c r="E206" i="35"/>
  <c r="G206" i="35"/>
  <c r="E207" i="35"/>
  <c r="G207" i="35"/>
  <c r="E418" i="35"/>
  <c r="G418" i="35"/>
  <c r="E419" i="35"/>
  <c r="F419" i="35"/>
  <c r="G419" i="35"/>
  <c r="E411" i="35"/>
  <c r="G411" i="35"/>
  <c r="E168" i="35" l="1"/>
  <c r="G168" i="35"/>
  <c r="E169" i="35"/>
  <c r="G169" i="35"/>
  <c r="E170" i="35"/>
  <c r="G170" i="35"/>
  <c r="E395" i="35"/>
  <c r="G395" i="35"/>
  <c r="E247" i="35" l="1"/>
  <c r="G247" i="35"/>
  <c r="W28" i="5" l="1"/>
  <c r="W29" i="5"/>
  <c r="Z28" i="5"/>
  <c r="Z29" i="5"/>
  <c r="U28" i="5"/>
  <c r="V28" i="5"/>
  <c r="U29" i="5"/>
  <c r="V29" i="5"/>
  <c r="P28" i="5"/>
  <c r="Q28" i="5" s="1"/>
  <c r="P29" i="5"/>
  <c r="Q29" i="5" s="1"/>
  <c r="Z27" i="5"/>
  <c r="U27" i="5"/>
  <c r="V27" i="5"/>
  <c r="P27" i="5"/>
  <c r="Q27" i="5" s="1"/>
  <c r="W27" i="5"/>
  <c r="X28" i="5" l="1"/>
  <c r="X29" i="5"/>
  <c r="X27" i="5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E2" i="1"/>
  <c r="AE3" i="1"/>
  <c r="AE4" i="1"/>
  <c r="AE5" i="1"/>
  <c r="AE6" i="1"/>
  <c r="AE7" i="1"/>
  <c r="AE8" i="1"/>
  <c r="AE9" i="1"/>
  <c r="AE10" i="1"/>
  <c r="AE11" i="1"/>
  <c r="G40" i="26" s="1"/>
  <c r="J40" i="26" s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G47" i="26" s="1"/>
  <c r="J47" i="26" s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F165" i="1" s="1"/>
  <c r="AE166" i="1"/>
  <c r="AF166" i="1" s="1"/>
  <c r="AE167" i="1"/>
  <c r="AF167" i="1" s="1"/>
  <c r="AE168" i="1"/>
  <c r="AF168" i="1" s="1"/>
  <c r="AE169" i="1"/>
  <c r="AF169" i="1" s="1"/>
  <c r="AE170" i="1"/>
  <c r="AF170" i="1" s="1"/>
  <c r="AE171" i="1"/>
  <c r="AF171" i="1" s="1"/>
  <c r="AE172" i="1"/>
  <c r="AF172" i="1" s="1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R2" i="1"/>
  <c r="AH2" i="1" s="1"/>
  <c r="R3" i="1"/>
  <c r="AH3" i="1" s="1"/>
  <c r="R4" i="1"/>
  <c r="AH4" i="1" s="1"/>
  <c r="R5" i="1"/>
  <c r="AH5" i="1" s="1"/>
  <c r="R6" i="1"/>
  <c r="AH6" i="1" s="1"/>
  <c r="R7" i="1"/>
  <c r="AH7" i="1" s="1"/>
  <c r="R8" i="1"/>
  <c r="AH8" i="1" s="1"/>
  <c r="R9" i="1"/>
  <c r="AH9" i="1" s="1"/>
  <c r="R10" i="1"/>
  <c r="AH10" i="1" s="1"/>
  <c r="R11" i="1"/>
  <c r="AH11" i="1" s="1"/>
  <c r="D40" i="26" s="1"/>
  <c r="R12" i="1"/>
  <c r="AH12" i="1" s="1"/>
  <c r="R13" i="1"/>
  <c r="AH13" i="1" s="1"/>
  <c r="R14" i="1"/>
  <c r="AH14" i="1" s="1"/>
  <c r="R15" i="1"/>
  <c r="AH15" i="1" s="1"/>
  <c r="R16" i="1"/>
  <c r="AH16" i="1" s="1"/>
  <c r="R17" i="1"/>
  <c r="AH17" i="1" s="1"/>
  <c r="R18" i="1"/>
  <c r="AH18" i="1" s="1"/>
  <c r="R19" i="1"/>
  <c r="AH19" i="1" s="1"/>
  <c r="R20" i="1"/>
  <c r="AH20" i="1" s="1"/>
  <c r="R21" i="1"/>
  <c r="AH21" i="1" s="1"/>
  <c r="R22" i="1"/>
  <c r="AH22" i="1" s="1"/>
  <c r="R23" i="1"/>
  <c r="AH23" i="1" s="1"/>
  <c r="R24" i="1"/>
  <c r="AH24" i="1" s="1"/>
  <c r="R25" i="1"/>
  <c r="AH25" i="1" s="1"/>
  <c r="R26" i="1"/>
  <c r="AH26" i="1" s="1"/>
  <c r="R27" i="1"/>
  <c r="AH27" i="1" s="1"/>
  <c r="R28" i="1"/>
  <c r="AH28" i="1" s="1"/>
  <c r="R29" i="1"/>
  <c r="AH29" i="1" s="1"/>
  <c r="R30" i="1"/>
  <c r="AH30" i="1" s="1"/>
  <c r="R31" i="1"/>
  <c r="AH31" i="1" s="1"/>
  <c r="R32" i="1"/>
  <c r="AH32" i="1" s="1"/>
  <c r="R33" i="1"/>
  <c r="AH33" i="1" s="1"/>
  <c r="R34" i="1"/>
  <c r="AH34" i="1" s="1"/>
  <c r="R35" i="1"/>
  <c r="AH35" i="1" s="1"/>
  <c r="R36" i="1"/>
  <c r="AH36" i="1" s="1"/>
  <c r="R37" i="1"/>
  <c r="AH37" i="1" s="1"/>
  <c r="R38" i="1"/>
  <c r="AH38" i="1" s="1"/>
  <c r="R39" i="1"/>
  <c r="AH39" i="1" s="1"/>
  <c r="R40" i="1"/>
  <c r="AH40" i="1" s="1"/>
  <c r="R41" i="1"/>
  <c r="AH41" i="1" s="1"/>
  <c r="R42" i="1"/>
  <c r="AH42" i="1" s="1"/>
  <c r="R43" i="1"/>
  <c r="AH43" i="1" s="1"/>
  <c r="R44" i="1"/>
  <c r="AH44" i="1" s="1"/>
  <c r="R45" i="1"/>
  <c r="AH45" i="1" s="1"/>
  <c r="R46" i="1"/>
  <c r="AH46" i="1" s="1"/>
  <c r="R47" i="1"/>
  <c r="AH47" i="1" s="1"/>
  <c r="R48" i="1"/>
  <c r="AH48" i="1" s="1"/>
  <c r="R49" i="1"/>
  <c r="AH49" i="1" s="1"/>
  <c r="R50" i="1"/>
  <c r="AH50" i="1" s="1"/>
  <c r="R51" i="1"/>
  <c r="AH51" i="1" s="1"/>
  <c r="R52" i="1"/>
  <c r="AH52" i="1" s="1"/>
  <c r="R53" i="1"/>
  <c r="AH53" i="1" s="1"/>
  <c r="R54" i="1"/>
  <c r="AH54" i="1" s="1"/>
  <c r="R55" i="1"/>
  <c r="AH55" i="1" s="1"/>
  <c r="R56" i="1"/>
  <c r="AH56" i="1" s="1"/>
  <c r="R57" i="1"/>
  <c r="AH57" i="1" s="1"/>
  <c r="R58" i="1"/>
  <c r="AH58" i="1" s="1"/>
  <c r="D47" i="26" s="1"/>
  <c r="R59" i="1"/>
  <c r="AH59" i="1" s="1"/>
  <c r="R60" i="1"/>
  <c r="AH60" i="1" s="1"/>
  <c r="R61" i="1"/>
  <c r="AH61" i="1" s="1"/>
  <c r="R62" i="1"/>
  <c r="AH62" i="1" s="1"/>
  <c r="R63" i="1"/>
  <c r="AH63" i="1" s="1"/>
  <c r="R64" i="1"/>
  <c r="AH64" i="1" s="1"/>
  <c r="R65" i="1"/>
  <c r="AH65" i="1" s="1"/>
  <c r="R66" i="1"/>
  <c r="AH66" i="1" s="1"/>
  <c r="R67" i="1"/>
  <c r="AH67" i="1" s="1"/>
  <c r="R68" i="1"/>
  <c r="AH68" i="1" s="1"/>
  <c r="R69" i="1"/>
  <c r="AH69" i="1" s="1"/>
  <c r="R70" i="1"/>
  <c r="AH70" i="1" s="1"/>
  <c r="R71" i="1"/>
  <c r="AH71" i="1" s="1"/>
  <c r="R72" i="1"/>
  <c r="AH72" i="1" s="1"/>
  <c r="R73" i="1"/>
  <c r="AH73" i="1" s="1"/>
  <c r="R74" i="1"/>
  <c r="AH74" i="1" s="1"/>
  <c r="R75" i="1"/>
  <c r="AH75" i="1" s="1"/>
  <c r="R76" i="1"/>
  <c r="AH76" i="1" s="1"/>
  <c r="R77" i="1"/>
  <c r="AH77" i="1" s="1"/>
  <c r="R78" i="1"/>
  <c r="AH78" i="1" s="1"/>
  <c r="R79" i="1"/>
  <c r="AH79" i="1" s="1"/>
  <c r="R80" i="1"/>
  <c r="AH80" i="1" s="1"/>
  <c r="R81" i="1"/>
  <c r="AH81" i="1" s="1"/>
  <c r="R82" i="1"/>
  <c r="AH82" i="1" s="1"/>
  <c r="R83" i="1"/>
  <c r="AH83" i="1" s="1"/>
  <c r="R84" i="1"/>
  <c r="AH84" i="1" s="1"/>
  <c r="R85" i="1"/>
  <c r="AH85" i="1" s="1"/>
  <c r="R86" i="1"/>
  <c r="AH86" i="1" s="1"/>
  <c r="R87" i="1"/>
  <c r="AH87" i="1" s="1"/>
  <c r="R88" i="1"/>
  <c r="AH88" i="1" s="1"/>
  <c r="R89" i="1"/>
  <c r="AH89" i="1" s="1"/>
  <c r="R90" i="1"/>
  <c r="AH90" i="1" s="1"/>
  <c r="R91" i="1"/>
  <c r="AH91" i="1" s="1"/>
  <c r="R92" i="1"/>
  <c r="AH92" i="1" s="1"/>
  <c r="R93" i="1"/>
  <c r="AH93" i="1" s="1"/>
  <c r="R94" i="1"/>
  <c r="AH94" i="1" s="1"/>
  <c r="R95" i="1"/>
  <c r="AH95" i="1" s="1"/>
  <c r="R96" i="1"/>
  <c r="AH96" i="1" s="1"/>
  <c r="R97" i="1"/>
  <c r="AH97" i="1" s="1"/>
  <c r="R98" i="1"/>
  <c r="AH98" i="1" s="1"/>
  <c r="R99" i="1"/>
  <c r="AH99" i="1" s="1"/>
  <c r="R100" i="1"/>
  <c r="AH100" i="1" s="1"/>
  <c r="R101" i="1"/>
  <c r="AH101" i="1" s="1"/>
  <c r="R102" i="1"/>
  <c r="AH102" i="1" s="1"/>
  <c r="R103" i="1"/>
  <c r="AH103" i="1" s="1"/>
  <c r="R104" i="1"/>
  <c r="AH104" i="1" s="1"/>
  <c r="R105" i="1"/>
  <c r="AH105" i="1" s="1"/>
  <c r="R106" i="1"/>
  <c r="AH106" i="1" s="1"/>
  <c r="R107" i="1"/>
  <c r="AH107" i="1" s="1"/>
  <c r="R108" i="1"/>
  <c r="AH108" i="1" s="1"/>
  <c r="R109" i="1"/>
  <c r="AH109" i="1" s="1"/>
  <c r="R110" i="1"/>
  <c r="AH110" i="1" s="1"/>
  <c r="R111" i="1"/>
  <c r="AH111" i="1" s="1"/>
  <c r="R112" i="1"/>
  <c r="AH112" i="1" s="1"/>
  <c r="R113" i="1"/>
  <c r="AH113" i="1" s="1"/>
  <c r="R114" i="1"/>
  <c r="AH114" i="1" s="1"/>
  <c r="R115" i="1"/>
  <c r="AH115" i="1" s="1"/>
  <c r="R116" i="1"/>
  <c r="AH116" i="1" s="1"/>
  <c r="R117" i="1"/>
  <c r="AH117" i="1" s="1"/>
  <c r="R118" i="1"/>
  <c r="AH118" i="1" s="1"/>
  <c r="R119" i="1"/>
  <c r="AH119" i="1" s="1"/>
  <c r="R120" i="1"/>
  <c r="AH120" i="1" s="1"/>
  <c r="R121" i="1"/>
  <c r="AH121" i="1" s="1"/>
  <c r="R122" i="1"/>
  <c r="AH122" i="1" s="1"/>
  <c r="R123" i="1"/>
  <c r="AH123" i="1" s="1"/>
  <c r="R124" i="1"/>
  <c r="AH124" i="1" s="1"/>
  <c r="R125" i="1"/>
  <c r="AH125" i="1" s="1"/>
  <c r="R126" i="1"/>
  <c r="AH126" i="1" s="1"/>
  <c r="R127" i="1"/>
  <c r="AH127" i="1" s="1"/>
  <c r="R128" i="1"/>
  <c r="AH128" i="1" s="1"/>
  <c r="R129" i="1"/>
  <c r="AH129" i="1" s="1"/>
  <c r="R130" i="1"/>
  <c r="AH130" i="1" s="1"/>
  <c r="R131" i="1"/>
  <c r="AH131" i="1" s="1"/>
  <c r="R132" i="1"/>
  <c r="AH132" i="1" s="1"/>
  <c r="R133" i="1"/>
  <c r="AH133" i="1" s="1"/>
  <c r="R134" i="1"/>
  <c r="AH134" i="1" s="1"/>
  <c r="R135" i="1"/>
  <c r="AH135" i="1" s="1"/>
  <c r="R136" i="1"/>
  <c r="AH136" i="1" s="1"/>
  <c r="R137" i="1"/>
  <c r="AH137" i="1" s="1"/>
  <c r="R138" i="1"/>
  <c r="AH138" i="1" s="1"/>
  <c r="R139" i="1"/>
  <c r="AH139" i="1" s="1"/>
  <c r="R140" i="1"/>
  <c r="AH140" i="1" s="1"/>
  <c r="R141" i="1"/>
  <c r="AH141" i="1" s="1"/>
  <c r="R142" i="1"/>
  <c r="AH142" i="1" s="1"/>
  <c r="R143" i="1"/>
  <c r="AH143" i="1" s="1"/>
  <c r="R144" i="1"/>
  <c r="AH144" i="1" s="1"/>
  <c r="R145" i="1"/>
  <c r="AH145" i="1" s="1"/>
  <c r="R146" i="1"/>
  <c r="AH146" i="1" s="1"/>
  <c r="R147" i="1"/>
  <c r="AH147" i="1" s="1"/>
  <c r="R148" i="1"/>
  <c r="AH148" i="1" s="1"/>
  <c r="R149" i="1"/>
  <c r="AH149" i="1" s="1"/>
  <c r="R150" i="1"/>
  <c r="AH150" i="1" s="1"/>
  <c r="R151" i="1"/>
  <c r="AH151" i="1" s="1"/>
  <c r="R152" i="1"/>
  <c r="AH152" i="1" s="1"/>
  <c r="R153" i="1"/>
  <c r="AH153" i="1" s="1"/>
  <c r="R154" i="1"/>
  <c r="AH154" i="1" s="1"/>
  <c r="R155" i="1"/>
  <c r="AH155" i="1" s="1"/>
  <c r="R156" i="1"/>
  <c r="AH156" i="1" s="1"/>
  <c r="R157" i="1"/>
  <c r="AH157" i="1" s="1"/>
  <c r="R158" i="1"/>
  <c r="AH158" i="1" s="1"/>
  <c r="R159" i="1"/>
  <c r="AH159" i="1" s="1"/>
  <c r="R160" i="1"/>
  <c r="AH160" i="1" s="1"/>
  <c r="R161" i="1"/>
  <c r="AH161" i="1" s="1"/>
  <c r="R162" i="1"/>
  <c r="AH162" i="1" s="1"/>
  <c r="R163" i="1"/>
  <c r="AH163" i="1" s="1"/>
  <c r="R164" i="1"/>
  <c r="AH164" i="1" s="1"/>
  <c r="R165" i="1"/>
  <c r="AH165" i="1" s="1"/>
  <c r="R166" i="1"/>
  <c r="AH166" i="1" s="1"/>
  <c r="R167" i="1"/>
  <c r="AH167" i="1" s="1"/>
  <c r="R168" i="1"/>
  <c r="AH168" i="1" s="1"/>
  <c r="R169" i="1"/>
  <c r="AH169" i="1" s="1"/>
  <c r="R170" i="1"/>
  <c r="AH170" i="1" s="1"/>
  <c r="R171" i="1"/>
  <c r="AH171" i="1" s="1"/>
  <c r="R172" i="1"/>
  <c r="AH172" i="1" s="1"/>
  <c r="R173" i="1"/>
  <c r="AH173" i="1" s="1"/>
  <c r="R174" i="1"/>
  <c r="AH174" i="1" s="1"/>
  <c r="R175" i="1"/>
  <c r="AH175" i="1" s="1"/>
  <c r="R176" i="1"/>
  <c r="AH176" i="1" s="1"/>
  <c r="R177" i="1"/>
  <c r="AH177" i="1" s="1"/>
  <c r="R178" i="1"/>
  <c r="AH178" i="1" s="1"/>
  <c r="R179" i="1"/>
  <c r="AH179" i="1" s="1"/>
  <c r="R180" i="1"/>
  <c r="AH180" i="1" s="1"/>
  <c r="R181" i="1"/>
  <c r="AH181" i="1" s="1"/>
  <c r="R182" i="1"/>
  <c r="AH182" i="1" s="1"/>
  <c r="R183" i="1"/>
  <c r="AH183" i="1" s="1"/>
  <c r="R184" i="1"/>
  <c r="AH184" i="1" s="1"/>
  <c r="R185" i="1"/>
  <c r="AH185" i="1" s="1"/>
  <c r="R186" i="1"/>
  <c r="AH186" i="1" s="1"/>
  <c r="R187" i="1"/>
  <c r="AH187" i="1" s="1"/>
  <c r="R188" i="1"/>
  <c r="AH188" i="1" s="1"/>
  <c r="R189" i="1"/>
  <c r="AH189" i="1" s="1"/>
  <c r="R190" i="1"/>
  <c r="AH190" i="1" s="1"/>
  <c r="R191" i="1"/>
  <c r="AH191" i="1" s="1"/>
  <c r="R192" i="1"/>
  <c r="AH192" i="1" s="1"/>
  <c r="R193" i="1"/>
  <c r="AH193" i="1" s="1"/>
  <c r="R194" i="1"/>
  <c r="AH194" i="1" s="1"/>
  <c r="R195" i="1"/>
  <c r="AH195" i="1" s="1"/>
  <c r="R196" i="1"/>
  <c r="AH196" i="1" s="1"/>
  <c r="R197" i="1"/>
  <c r="AH197" i="1" s="1"/>
  <c r="R198" i="1"/>
  <c r="AH198" i="1" s="1"/>
  <c r="R199" i="1"/>
  <c r="AH199" i="1" s="1"/>
  <c r="R200" i="1"/>
  <c r="AH200" i="1" s="1"/>
  <c r="R201" i="1"/>
  <c r="AH201" i="1" s="1"/>
  <c r="R202" i="1"/>
  <c r="AH202" i="1" s="1"/>
  <c r="R203" i="1"/>
  <c r="AH203" i="1" s="1"/>
  <c r="R204" i="1"/>
  <c r="AH204" i="1" s="1"/>
  <c r="R205" i="1"/>
  <c r="AH205" i="1" s="1"/>
  <c r="R206" i="1"/>
  <c r="AH206" i="1" s="1"/>
  <c r="R207" i="1"/>
  <c r="AH207" i="1" s="1"/>
  <c r="R208" i="1"/>
  <c r="AH208" i="1" s="1"/>
  <c r="R209" i="1"/>
  <c r="AH209" i="1" s="1"/>
  <c r="R210" i="1"/>
  <c r="AH210" i="1" s="1"/>
  <c r="R211" i="1"/>
  <c r="AH211" i="1" s="1"/>
  <c r="R212" i="1"/>
  <c r="AH212" i="1" s="1"/>
  <c r="R213" i="1"/>
  <c r="AH213" i="1" s="1"/>
  <c r="R214" i="1"/>
  <c r="AH214" i="1" s="1"/>
  <c r="R215" i="1"/>
  <c r="AH215" i="1" s="1"/>
  <c r="R216" i="1"/>
  <c r="AH216" i="1" s="1"/>
  <c r="R217" i="1"/>
  <c r="AH217" i="1" s="1"/>
  <c r="R218" i="1"/>
  <c r="AH218" i="1" s="1"/>
  <c r="R219" i="1"/>
  <c r="AH219" i="1" s="1"/>
  <c r="R220" i="1"/>
  <c r="AH220" i="1" s="1"/>
  <c r="R221" i="1"/>
  <c r="AH221" i="1" s="1"/>
  <c r="R222" i="1"/>
  <c r="AH222" i="1" s="1"/>
  <c r="R223" i="1"/>
  <c r="AH223" i="1" s="1"/>
  <c r="R224" i="1"/>
  <c r="AH224" i="1" s="1"/>
  <c r="R225" i="1"/>
  <c r="AH225" i="1" s="1"/>
  <c r="R226" i="1"/>
  <c r="AH226" i="1" s="1"/>
  <c r="R227" i="1"/>
  <c r="AH227" i="1" s="1"/>
  <c r="R228" i="1"/>
  <c r="AH228" i="1" s="1"/>
  <c r="R229" i="1"/>
  <c r="AH229" i="1" s="1"/>
  <c r="R230" i="1"/>
  <c r="AH230" i="1" s="1"/>
  <c r="R231" i="1"/>
  <c r="AH231" i="1" s="1"/>
  <c r="R232" i="1"/>
  <c r="AH232" i="1" s="1"/>
  <c r="R233" i="1"/>
  <c r="AH233" i="1" s="1"/>
  <c r="R234" i="1"/>
  <c r="AH234" i="1" s="1"/>
  <c r="R235" i="1"/>
  <c r="AH235" i="1" s="1"/>
  <c r="R236" i="1"/>
  <c r="AH236" i="1" s="1"/>
  <c r="R237" i="1"/>
  <c r="AH237" i="1" s="1"/>
  <c r="R238" i="1"/>
  <c r="AH238" i="1" s="1"/>
  <c r="R239" i="1"/>
  <c r="AH239" i="1" s="1"/>
  <c r="R240" i="1"/>
  <c r="AH240" i="1" s="1"/>
  <c r="R241" i="1"/>
  <c r="AH241" i="1" s="1"/>
  <c r="R242" i="1"/>
  <c r="AH242" i="1" s="1"/>
  <c r="R243" i="1"/>
  <c r="AH243" i="1" s="1"/>
  <c r="R244" i="1"/>
  <c r="AH244" i="1" s="1"/>
  <c r="R245" i="1"/>
  <c r="AH245" i="1" s="1"/>
  <c r="R246" i="1"/>
  <c r="AH246" i="1" s="1"/>
  <c r="R247" i="1"/>
  <c r="AH247" i="1" s="1"/>
  <c r="R248" i="1"/>
  <c r="AH248" i="1" s="1"/>
  <c r="R249" i="1"/>
  <c r="AH249" i="1" s="1"/>
  <c r="R250" i="1"/>
  <c r="AH250" i="1" s="1"/>
  <c r="R251" i="1"/>
  <c r="AH251" i="1" s="1"/>
  <c r="R252" i="1"/>
  <c r="AH252" i="1" s="1"/>
  <c r="R253" i="1"/>
  <c r="AH253" i="1" s="1"/>
  <c r="R254" i="1"/>
  <c r="AH254" i="1" s="1"/>
  <c r="R255" i="1"/>
  <c r="AH255" i="1" s="1"/>
  <c r="R256" i="1"/>
  <c r="AH256" i="1" s="1"/>
  <c r="R257" i="1"/>
  <c r="AH257" i="1" s="1"/>
  <c r="R258" i="1"/>
  <c r="AH258" i="1" s="1"/>
  <c r="R259" i="1"/>
  <c r="AH259" i="1" s="1"/>
  <c r="R260" i="1"/>
  <c r="AH260" i="1" s="1"/>
  <c r="R261" i="1"/>
  <c r="AH261" i="1" s="1"/>
  <c r="R262" i="1"/>
  <c r="AH262" i="1" s="1"/>
  <c r="R263" i="1"/>
  <c r="AH263" i="1" s="1"/>
  <c r="R264" i="1"/>
  <c r="AH264" i="1" s="1"/>
  <c r="R265" i="1"/>
  <c r="AH265" i="1" s="1"/>
  <c r="R266" i="1"/>
  <c r="AH266" i="1" s="1"/>
  <c r="R267" i="1"/>
  <c r="AH267" i="1" s="1"/>
  <c r="R268" i="1"/>
  <c r="AH268" i="1" s="1"/>
  <c r="R269" i="1"/>
  <c r="AH269" i="1" s="1"/>
  <c r="R270" i="1"/>
  <c r="AH270" i="1" s="1"/>
  <c r="R271" i="1"/>
  <c r="AH271" i="1" s="1"/>
  <c r="R272" i="1"/>
  <c r="AH272" i="1" s="1"/>
  <c r="R273" i="1"/>
  <c r="AH273" i="1" s="1"/>
  <c r="R274" i="1"/>
  <c r="AH274" i="1" s="1"/>
  <c r="R275" i="1"/>
  <c r="AH275" i="1" s="1"/>
  <c r="R276" i="1"/>
  <c r="AH276" i="1" s="1"/>
  <c r="R277" i="1"/>
  <c r="AH277" i="1" s="1"/>
  <c r="R278" i="1"/>
  <c r="AH278" i="1" s="1"/>
  <c r="R279" i="1"/>
  <c r="AH279" i="1" s="1"/>
  <c r="R280" i="1"/>
  <c r="AH280" i="1" s="1"/>
  <c r="R281" i="1"/>
  <c r="AH281" i="1" s="1"/>
  <c r="R282" i="1"/>
  <c r="AH282" i="1" s="1"/>
  <c r="R283" i="1"/>
  <c r="AH283" i="1" s="1"/>
  <c r="R284" i="1"/>
  <c r="AH284" i="1" s="1"/>
  <c r="R285" i="1"/>
  <c r="AH285" i="1" s="1"/>
  <c r="R286" i="1"/>
  <c r="AH286" i="1" s="1"/>
  <c r="R287" i="1"/>
  <c r="AH287" i="1" s="1"/>
  <c r="R288" i="1"/>
  <c r="AH288" i="1" s="1"/>
  <c r="R289" i="1"/>
  <c r="AH289" i="1" s="1"/>
  <c r="R290" i="1"/>
  <c r="AH290" i="1" s="1"/>
  <c r="R291" i="1"/>
  <c r="AH291" i="1" s="1"/>
  <c r="R292" i="1"/>
  <c r="AH292" i="1" s="1"/>
  <c r="R293" i="1"/>
  <c r="AH293" i="1" s="1"/>
  <c r="R294" i="1"/>
  <c r="AH294" i="1" s="1"/>
  <c r="R295" i="1"/>
  <c r="AH295" i="1" s="1"/>
  <c r="R296" i="1"/>
  <c r="AH296" i="1" s="1"/>
  <c r="R297" i="1"/>
  <c r="AH297" i="1" s="1"/>
  <c r="R298" i="1"/>
  <c r="AH298" i="1" s="1"/>
  <c r="R299" i="1"/>
  <c r="AH299" i="1" s="1"/>
  <c r="R300" i="1"/>
  <c r="AH300" i="1" s="1"/>
  <c r="R301" i="1"/>
  <c r="AH301" i="1" s="1"/>
  <c r="R302" i="1"/>
  <c r="AH302" i="1" s="1"/>
  <c r="R303" i="1"/>
  <c r="AH303" i="1" s="1"/>
  <c r="R304" i="1"/>
  <c r="AH304" i="1" s="1"/>
  <c r="R305" i="1"/>
  <c r="AH305" i="1" s="1"/>
  <c r="R306" i="1"/>
  <c r="AH306" i="1" s="1"/>
  <c r="R307" i="1"/>
  <c r="AH307" i="1" s="1"/>
  <c r="R308" i="1"/>
  <c r="AH308" i="1" s="1"/>
  <c r="R309" i="1"/>
  <c r="AH309" i="1" s="1"/>
  <c r="R310" i="1"/>
  <c r="AH310" i="1" s="1"/>
  <c r="R311" i="1"/>
  <c r="AH311" i="1" s="1"/>
  <c r="R312" i="1"/>
  <c r="AH312" i="1" s="1"/>
  <c r="R313" i="1"/>
  <c r="AH313" i="1" s="1"/>
  <c r="R314" i="1"/>
  <c r="AH314" i="1" s="1"/>
  <c r="R315" i="1"/>
  <c r="AH315" i="1" s="1"/>
  <c r="R316" i="1"/>
  <c r="AH316" i="1" s="1"/>
  <c r="R317" i="1"/>
  <c r="AH317" i="1" s="1"/>
  <c r="R318" i="1"/>
  <c r="AH318" i="1" s="1"/>
  <c r="R319" i="1"/>
  <c r="AH319" i="1" s="1"/>
  <c r="R320" i="1"/>
  <c r="AH320" i="1" s="1"/>
  <c r="R321" i="1"/>
  <c r="AH321" i="1" s="1"/>
  <c r="R322" i="1"/>
  <c r="AH322" i="1" s="1"/>
  <c r="R323" i="1"/>
  <c r="AH323" i="1" s="1"/>
  <c r="R324" i="1"/>
  <c r="AH324" i="1" s="1"/>
  <c r="R325" i="1"/>
  <c r="AH325" i="1" s="1"/>
  <c r="R326" i="1"/>
  <c r="AH326" i="1" s="1"/>
  <c r="R327" i="1"/>
  <c r="AH327" i="1" s="1"/>
  <c r="R328" i="1"/>
  <c r="AH328" i="1" s="1"/>
  <c r="R329" i="1"/>
  <c r="AH329" i="1" s="1"/>
  <c r="R330" i="1"/>
  <c r="AH330" i="1" s="1"/>
  <c r="R331" i="1"/>
  <c r="AH331" i="1" s="1"/>
  <c r="R332" i="1"/>
  <c r="AH332" i="1" s="1"/>
  <c r="R333" i="1"/>
  <c r="AH333" i="1" s="1"/>
  <c r="R334" i="1"/>
  <c r="AH334" i="1" s="1"/>
  <c r="R335" i="1"/>
  <c r="AH335" i="1" s="1"/>
  <c r="R336" i="1"/>
  <c r="AH336" i="1" s="1"/>
  <c r="R337" i="1"/>
  <c r="AH337" i="1" s="1"/>
  <c r="R338" i="1"/>
  <c r="AH338" i="1" s="1"/>
  <c r="R339" i="1"/>
  <c r="AH339" i="1" s="1"/>
  <c r="R340" i="1"/>
  <c r="AH340" i="1" s="1"/>
  <c r="R341" i="1"/>
  <c r="AH341" i="1" s="1"/>
  <c r="R342" i="1"/>
  <c r="AH342" i="1" s="1"/>
  <c r="R343" i="1"/>
  <c r="AH343" i="1" s="1"/>
  <c r="R344" i="1"/>
  <c r="AH344" i="1" s="1"/>
  <c r="R345" i="1"/>
  <c r="AH345" i="1" s="1"/>
  <c r="R346" i="1"/>
  <c r="AH346" i="1" s="1"/>
  <c r="R347" i="1"/>
  <c r="AH347" i="1" s="1"/>
  <c r="R348" i="1"/>
  <c r="AH348" i="1" s="1"/>
  <c r="R349" i="1"/>
  <c r="AH349" i="1" s="1"/>
  <c r="R350" i="1"/>
  <c r="AH350" i="1" s="1"/>
  <c r="R351" i="1"/>
  <c r="AH351" i="1" s="1"/>
  <c r="R352" i="1"/>
  <c r="AH352" i="1" s="1"/>
  <c r="R353" i="1"/>
  <c r="AH353" i="1" s="1"/>
  <c r="R354" i="1"/>
  <c r="AH354" i="1" s="1"/>
  <c r="R355" i="1"/>
  <c r="AH355" i="1" s="1"/>
  <c r="R356" i="1"/>
  <c r="AH356" i="1" s="1"/>
  <c r="R357" i="1"/>
  <c r="AH357" i="1" s="1"/>
  <c r="R358" i="1"/>
  <c r="AH358" i="1" s="1"/>
  <c r="R359" i="1"/>
  <c r="AH359" i="1" s="1"/>
  <c r="R360" i="1"/>
  <c r="AH360" i="1" s="1"/>
  <c r="R361" i="1"/>
  <c r="AH361" i="1" s="1"/>
  <c r="R362" i="1"/>
  <c r="AH362" i="1" s="1"/>
  <c r="R363" i="1"/>
  <c r="AH363" i="1" s="1"/>
  <c r="R364" i="1"/>
  <c r="AH364" i="1" s="1"/>
  <c r="R365" i="1"/>
  <c r="AH365" i="1" s="1"/>
  <c r="R366" i="1"/>
  <c r="AH366" i="1" s="1"/>
  <c r="R367" i="1"/>
  <c r="AH367" i="1" s="1"/>
  <c r="R368" i="1"/>
  <c r="AH368" i="1" s="1"/>
  <c r="R369" i="1"/>
  <c r="AH369" i="1" s="1"/>
  <c r="R370" i="1"/>
  <c r="AH370" i="1" s="1"/>
  <c r="R371" i="1"/>
  <c r="AH371" i="1" s="1"/>
  <c r="R372" i="1"/>
  <c r="AH372" i="1" s="1"/>
  <c r="R373" i="1"/>
  <c r="AH373" i="1" s="1"/>
  <c r="R374" i="1"/>
  <c r="AH374" i="1" s="1"/>
  <c r="R375" i="1"/>
  <c r="AH375" i="1" s="1"/>
  <c r="R376" i="1"/>
  <c r="AH376" i="1" s="1"/>
  <c r="R377" i="1"/>
  <c r="AH377" i="1" s="1"/>
  <c r="R378" i="1"/>
  <c r="AH378" i="1" s="1"/>
  <c r="R379" i="1"/>
  <c r="AH379" i="1" s="1"/>
  <c r="R380" i="1"/>
  <c r="AH380" i="1" s="1"/>
  <c r="R381" i="1"/>
  <c r="AH381" i="1" s="1"/>
  <c r="R382" i="1"/>
  <c r="AH382" i="1" s="1"/>
  <c r="R383" i="1"/>
  <c r="AH383" i="1" s="1"/>
  <c r="R384" i="1"/>
  <c r="AH384" i="1" s="1"/>
  <c r="R385" i="1"/>
  <c r="AH385" i="1" s="1"/>
  <c r="R386" i="1"/>
  <c r="AH386" i="1" s="1"/>
  <c r="R387" i="1"/>
  <c r="AH387" i="1" s="1"/>
  <c r="R388" i="1"/>
  <c r="AH388" i="1" s="1"/>
  <c r="R389" i="1"/>
  <c r="AH389" i="1" s="1"/>
  <c r="R390" i="1"/>
  <c r="AH390" i="1" s="1"/>
  <c r="R391" i="1"/>
  <c r="AH391" i="1" s="1"/>
  <c r="R392" i="1"/>
  <c r="AH392" i="1" s="1"/>
  <c r="R393" i="1"/>
  <c r="AH393" i="1" s="1"/>
  <c r="R394" i="1"/>
  <c r="AH394" i="1" s="1"/>
  <c r="R395" i="1"/>
  <c r="AH395" i="1" s="1"/>
  <c r="R396" i="1"/>
  <c r="AH396" i="1" s="1"/>
  <c r="R397" i="1"/>
  <c r="AH397" i="1" s="1"/>
  <c r="R398" i="1"/>
  <c r="AH398" i="1" s="1"/>
  <c r="R399" i="1"/>
  <c r="AH399" i="1" s="1"/>
  <c r="R400" i="1"/>
  <c r="AH400" i="1" s="1"/>
  <c r="R401" i="1"/>
  <c r="AH401" i="1" s="1"/>
  <c r="R402" i="1"/>
  <c r="AH402" i="1" s="1"/>
  <c r="R403" i="1"/>
  <c r="AH403" i="1" s="1"/>
  <c r="R404" i="1"/>
  <c r="AH404" i="1" s="1"/>
  <c r="R405" i="1"/>
  <c r="AH405" i="1" s="1"/>
  <c r="R406" i="1"/>
  <c r="AH406" i="1" s="1"/>
  <c r="R407" i="1"/>
  <c r="AH407" i="1" s="1"/>
  <c r="R408" i="1"/>
  <c r="AH408" i="1" s="1"/>
  <c r="R409" i="1"/>
  <c r="AH409" i="1" s="1"/>
  <c r="R410" i="1"/>
  <c r="AH410" i="1" s="1"/>
  <c r="R411" i="1"/>
  <c r="AH411" i="1" s="1"/>
  <c r="R412" i="1"/>
  <c r="AH412" i="1" s="1"/>
  <c r="R413" i="1"/>
  <c r="AH413" i="1" s="1"/>
  <c r="R414" i="1"/>
  <c r="AH414" i="1" s="1"/>
  <c r="R415" i="1"/>
  <c r="AH415" i="1" s="1"/>
  <c r="R416" i="1"/>
  <c r="AH416" i="1" s="1"/>
  <c r="R417" i="1"/>
  <c r="AH417" i="1" s="1"/>
  <c r="R418" i="1"/>
  <c r="AH418" i="1" s="1"/>
  <c r="R419" i="1"/>
  <c r="AH419" i="1" s="1"/>
  <c r="R420" i="1"/>
  <c r="AH420" i="1" s="1"/>
  <c r="R421" i="1"/>
  <c r="AH421" i="1" s="1"/>
  <c r="R422" i="1"/>
  <c r="AH422" i="1" s="1"/>
  <c r="R423" i="1"/>
  <c r="AH423" i="1" s="1"/>
  <c r="R424" i="1"/>
  <c r="AH424" i="1" s="1"/>
  <c r="R425" i="1"/>
  <c r="AH425" i="1" s="1"/>
  <c r="R426" i="1"/>
  <c r="AH426" i="1" s="1"/>
  <c r="R427" i="1"/>
  <c r="AH427" i="1" s="1"/>
  <c r="R428" i="1"/>
  <c r="AH428" i="1" s="1"/>
  <c r="R429" i="1"/>
  <c r="AH429" i="1" s="1"/>
  <c r="R430" i="1"/>
  <c r="AH430" i="1" s="1"/>
  <c r="R431" i="1"/>
  <c r="AH431" i="1" s="1"/>
  <c r="R432" i="1"/>
  <c r="AH432" i="1" s="1"/>
  <c r="R433" i="1"/>
  <c r="AH433" i="1" s="1"/>
  <c r="R434" i="1"/>
  <c r="AH434" i="1" s="1"/>
  <c r="R435" i="1"/>
  <c r="AH435" i="1" s="1"/>
  <c r="R436" i="1"/>
  <c r="AH436" i="1" s="1"/>
  <c r="R437" i="1"/>
  <c r="AH437" i="1" s="1"/>
  <c r="R438" i="1"/>
  <c r="AH438" i="1" s="1"/>
  <c r="R439" i="1"/>
  <c r="AH439" i="1" s="1"/>
  <c r="R440" i="1"/>
  <c r="AH440" i="1" s="1"/>
  <c r="R441" i="1"/>
  <c r="AH441" i="1" s="1"/>
  <c r="R442" i="1"/>
  <c r="AH442" i="1" s="1"/>
  <c r="R443" i="1"/>
  <c r="AH443" i="1" s="1"/>
  <c r="R444" i="1"/>
  <c r="AH444" i="1" s="1"/>
  <c r="R445" i="1"/>
  <c r="AH445" i="1" s="1"/>
  <c r="R446" i="1"/>
  <c r="AH446" i="1" s="1"/>
  <c r="R447" i="1"/>
  <c r="AH447" i="1" s="1"/>
  <c r="R448" i="1"/>
  <c r="AH448" i="1" s="1"/>
  <c r="R449" i="1"/>
  <c r="AH449" i="1" s="1"/>
  <c r="R450" i="1"/>
  <c r="AH450" i="1" s="1"/>
  <c r="R451" i="1"/>
  <c r="AH451" i="1" s="1"/>
  <c r="R452" i="1"/>
  <c r="AH452" i="1" s="1"/>
  <c r="R453" i="1"/>
  <c r="AH453" i="1" s="1"/>
  <c r="R454" i="1"/>
  <c r="AH454" i="1" s="1"/>
  <c r="R455" i="1"/>
  <c r="AH455" i="1" s="1"/>
  <c r="R456" i="1"/>
  <c r="AH456" i="1" s="1"/>
  <c r="R457" i="1"/>
  <c r="AH457" i="1" s="1"/>
  <c r="R458" i="1"/>
  <c r="AH458" i="1" s="1"/>
  <c r="R459" i="1"/>
  <c r="AH459" i="1" s="1"/>
  <c r="R460" i="1"/>
  <c r="AH460" i="1" s="1"/>
  <c r="R461" i="1"/>
  <c r="AH461" i="1" s="1"/>
  <c r="R462" i="1"/>
  <c r="AH462" i="1" s="1"/>
  <c r="R463" i="1"/>
  <c r="AH463" i="1" s="1"/>
  <c r="R464" i="1"/>
  <c r="AH464" i="1" s="1"/>
  <c r="R465" i="1"/>
  <c r="AH465" i="1" s="1"/>
  <c r="R466" i="1"/>
  <c r="AH466" i="1" s="1"/>
  <c r="R467" i="1"/>
  <c r="AH467" i="1" s="1"/>
  <c r="R468" i="1"/>
  <c r="AH468" i="1" s="1"/>
  <c r="R469" i="1"/>
  <c r="AH469" i="1" s="1"/>
  <c r="R470" i="1"/>
  <c r="AH470" i="1" s="1"/>
  <c r="R471" i="1"/>
  <c r="AH471" i="1" s="1"/>
  <c r="R472" i="1"/>
  <c r="AH472" i="1" s="1"/>
  <c r="R473" i="1"/>
  <c r="AH473" i="1" s="1"/>
  <c r="R474" i="1"/>
  <c r="AH474" i="1" s="1"/>
  <c r="R475" i="1"/>
  <c r="AH475" i="1" s="1"/>
  <c r="R476" i="1"/>
  <c r="AH476" i="1" s="1"/>
  <c r="R477" i="1"/>
  <c r="AH477" i="1" s="1"/>
  <c r="R478" i="1"/>
  <c r="AH478" i="1" s="1"/>
  <c r="R479" i="1"/>
  <c r="AH479" i="1" s="1"/>
  <c r="R480" i="1"/>
  <c r="AH480" i="1" s="1"/>
  <c r="R481" i="1"/>
  <c r="AH481" i="1" s="1"/>
  <c r="R482" i="1"/>
  <c r="AH482" i="1" s="1"/>
  <c r="R483" i="1"/>
  <c r="AH483" i="1" s="1"/>
  <c r="R484" i="1"/>
  <c r="AH484" i="1" s="1"/>
  <c r="R485" i="1"/>
  <c r="AH485" i="1" s="1"/>
  <c r="R486" i="1"/>
  <c r="AH486" i="1" s="1"/>
  <c r="R487" i="1"/>
  <c r="AH487" i="1" s="1"/>
  <c r="R488" i="1"/>
  <c r="AH488" i="1" s="1"/>
  <c r="R489" i="1"/>
  <c r="AH489" i="1" s="1"/>
  <c r="R490" i="1"/>
  <c r="AH490" i="1" s="1"/>
  <c r="R491" i="1"/>
  <c r="AH491" i="1" s="1"/>
  <c r="R492" i="1"/>
  <c r="AH492" i="1" s="1"/>
  <c r="R493" i="1"/>
  <c r="AH493" i="1" s="1"/>
  <c r="R494" i="1"/>
  <c r="AH494" i="1" s="1"/>
  <c r="R495" i="1"/>
  <c r="AH495" i="1" s="1"/>
  <c r="R496" i="1"/>
  <c r="AH496" i="1" s="1"/>
  <c r="R497" i="1"/>
  <c r="AH497" i="1" s="1"/>
  <c r="R498" i="1"/>
  <c r="AH498" i="1" s="1"/>
  <c r="R499" i="1"/>
  <c r="AH499" i="1" s="1"/>
  <c r="R500" i="1"/>
  <c r="AH500" i="1" s="1"/>
  <c r="R501" i="1"/>
  <c r="AH501" i="1" s="1"/>
  <c r="R502" i="1"/>
  <c r="AH502" i="1" s="1"/>
  <c r="R503" i="1"/>
  <c r="AH503" i="1" s="1"/>
  <c r="R504" i="1"/>
  <c r="AH504" i="1" s="1"/>
  <c r="R505" i="1"/>
  <c r="AH505" i="1" s="1"/>
  <c r="R506" i="1"/>
  <c r="AH506" i="1" s="1"/>
  <c r="R507" i="1"/>
  <c r="AH507" i="1" s="1"/>
  <c r="R508" i="1"/>
  <c r="AH508" i="1" s="1"/>
  <c r="R509" i="1"/>
  <c r="AH509" i="1" s="1"/>
  <c r="R510" i="1"/>
  <c r="AH510" i="1" s="1"/>
  <c r="R511" i="1"/>
  <c r="AH511" i="1" s="1"/>
  <c r="R512" i="1"/>
  <c r="AH512" i="1" s="1"/>
  <c r="R513" i="1"/>
  <c r="AH513" i="1" s="1"/>
  <c r="R514" i="1"/>
  <c r="AH514" i="1" s="1"/>
  <c r="R515" i="1"/>
  <c r="AH515" i="1" s="1"/>
  <c r="R516" i="1"/>
  <c r="AH516" i="1" s="1"/>
  <c r="R517" i="1"/>
  <c r="AH517" i="1" s="1"/>
  <c r="R518" i="1"/>
  <c r="AH518" i="1" s="1"/>
  <c r="R519" i="1"/>
  <c r="AH519" i="1" s="1"/>
  <c r="R520" i="1"/>
  <c r="AH520" i="1" s="1"/>
  <c r="D243" i="36"/>
  <c r="D57" i="36"/>
  <c r="D130" i="36"/>
  <c r="D254" i="36"/>
  <c r="D253" i="36"/>
  <c r="D250" i="36"/>
  <c r="D131" i="36"/>
  <c r="D246" i="36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D59" i="36" s="1"/>
  <c r="I51" i="1"/>
  <c r="I52" i="1"/>
  <c r="I53" i="1"/>
  <c r="I54" i="1"/>
  <c r="I55" i="1"/>
  <c r="I56" i="1"/>
  <c r="D248" i="36" s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D242" i="36" s="1"/>
  <c r="I110" i="1"/>
  <c r="I111" i="1"/>
  <c r="D252" i="36" s="1"/>
  <c r="I112" i="1"/>
  <c r="I113" i="1"/>
  <c r="I114" i="1"/>
  <c r="I115" i="1"/>
  <c r="I116" i="1"/>
  <c r="I117" i="1"/>
  <c r="I118" i="1"/>
  <c r="I119" i="1"/>
  <c r="D203" i="36" s="1"/>
  <c r="I120" i="1"/>
  <c r="I121" i="1"/>
  <c r="I122" i="1"/>
  <c r="I123" i="1"/>
  <c r="I124" i="1"/>
  <c r="D245" i="36" s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D202" i="36" s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D249" i="36" s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2" i="1"/>
  <c r="E72" i="35"/>
  <c r="G72" i="35"/>
  <c r="E73" i="35"/>
  <c r="G73" i="35"/>
  <c r="F342" i="35" l="1"/>
  <c r="F346" i="35"/>
  <c r="D247" i="36"/>
  <c r="K163" i="19"/>
  <c r="K170" i="19"/>
  <c r="L170" i="19" s="1"/>
  <c r="K168" i="19"/>
  <c r="L168" i="19" s="1"/>
  <c r="C174" i="19"/>
  <c r="D174" i="19" s="1"/>
  <c r="K164" i="19"/>
  <c r="L164" i="19" s="1"/>
  <c r="K166" i="19"/>
  <c r="L166" i="19" s="1"/>
  <c r="K165" i="19"/>
  <c r="L165" i="19" s="1"/>
  <c r="K169" i="19"/>
  <c r="L169" i="19" s="1"/>
  <c r="K167" i="19"/>
  <c r="L167" i="19" s="1"/>
  <c r="D60" i="36"/>
  <c r="D58" i="36"/>
  <c r="D255" i="36"/>
  <c r="D44" i="26"/>
  <c r="G44" i="26"/>
  <c r="J44" i="26" s="1"/>
  <c r="D256" i="36"/>
  <c r="AF153" i="1"/>
  <c r="AF157" i="1"/>
  <c r="AF145" i="1"/>
  <c r="AF133" i="1"/>
  <c r="AF121" i="1"/>
  <c r="AF109" i="1"/>
  <c r="AF97" i="1"/>
  <c r="AF85" i="1"/>
  <c r="AF73" i="1"/>
  <c r="F358" i="35" s="1"/>
  <c r="AF61" i="1"/>
  <c r="F253" i="35" s="1"/>
  <c r="AF49" i="1"/>
  <c r="AF37" i="1"/>
  <c r="AF25" i="1"/>
  <c r="F333" i="35" s="1"/>
  <c r="AF13" i="1"/>
  <c r="D251" i="36"/>
  <c r="AF141" i="1"/>
  <c r="F54" i="35" s="1"/>
  <c r="AF129" i="1"/>
  <c r="F354" i="35" s="1"/>
  <c r="AF117" i="1"/>
  <c r="AF105" i="1"/>
  <c r="AF93" i="1"/>
  <c r="AF81" i="1"/>
  <c r="AF69" i="1"/>
  <c r="AF57" i="1"/>
  <c r="AF45" i="1"/>
  <c r="AF33" i="1"/>
  <c r="AF21" i="1"/>
  <c r="AF9" i="1"/>
  <c r="D244" i="36"/>
  <c r="AF161" i="1"/>
  <c r="AF149" i="1"/>
  <c r="AF137" i="1"/>
  <c r="AF125" i="1"/>
  <c r="AF113" i="1"/>
  <c r="F88" i="35" s="1"/>
  <c r="AF101" i="1"/>
  <c r="AF89" i="1"/>
  <c r="F87" i="35" s="1"/>
  <c r="AF77" i="1"/>
  <c r="AF65" i="1"/>
  <c r="AF53" i="1"/>
  <c r="AF41" i="1"/>
  <c r="AF29" i="1"/>
  <c r="AF17" i="1"/>
  <c r="D46" i="26"/>
  <c r="G48" i="26"/>
  <c r="J48" i="26" s="1"/>
  <c r="D50" i="26"/>
  <c r="G46" i="26"/>
  <c r="J46" i="26" s="1"/>
  <c r="G49" i="26"/>
  <c r="J49" i="26" s="1"/>
  <c r="G45" i="26"/>
  <c r="J45" i="26" s="1"/>
  <c r="D49" i="26"/>
  <c r="D45" i="26"/>
  <c r="G41" i="26"/>
  <c r="J41" i="26" s="1"/>
  <c r="G43" i="26"/>
  <c r="J43" i="26" s="1"/>
  <c r="D48" i="26"/>
  <c r="D41" i="26"/>
  <c r="D43" i="26"/>
  <c r="G42" i="26"/>
  <c r="J42" i="26" s="1"/>
  <c r="D42" i="26"/>
  <c r="G50" i="26"/>
  <c r="J50" i="26" s="1"/>
  <c r="AF163" i="1"/>
  <c r="AF159" i="1"/>
  <c r="AF155" i="1"/>
  <c r="AF151" i="1"/>
  <c r="AF147" i="1"/>
  <c r="AF143" i="1"/>
  <c r="AF139" i="1"/>
  <c r="AF135" i="1"/>
  <c r="AF131" i="1"/>
  <c r="AF127" i="1"/>
  <c r="F360" i="35" s="1"/>
  <c r="D241" i="36"/>
  <c r="D204" i="36"/>
  <c r="D257" i="36"/>
  <c r="AF123" i="1"/>
  <c r="AF119" i="1"/>
  <c r="AF115" i="1"/>
  <c r="F126" i="35" s="1"/>
  <c r="AF111" i="1"/>
  <c r="AF107" i="1"/>
  <c r="AF103" i="1"/>
  <c r="AF99" i="1"/>
  <c r="AF95" i="1"/>
  <c r="AF91" i="1"/>
  <c r="AF87" i="1"/>
  <c r="AF83" i="1"/>
  <c r="AF79" i="1"/>
  <c r="F357" i="35" s="1"/>
  <c r="AF75" i="1"/>
  <c r="F363" i="35" s="1"/>
  <c r="AF71" i="1"/>
  <c r="AF67" i="1"/>
  <c r="AF63" i="1"/>
  <c r="AF59" i="1"/>
  <c r="F86" i="35" s="1"/>
  <c r="AF55" i="1"/>
  <c r="AF51" i="1"/>
  <c r="AF47" i="1"/>
  <c r="AF43" i="1"/>
  <c r="AF39" i="1"/>
  <c r="AF35" i="1"/>
  <c r="AF31" i="1"/>
  <c r="AF27" i="1"/>
  <c r="AF23" i="1"/>
  <c r="AF19" i="1"/>
  <c r="AF15" i="1"/>
  <c r="AF11" i="1"/>
  <c r="F40" i="26" s="1"/>
  <c r="AF7" i="1"/>
  <c r="F153" i="35"/>
  <c r="F124" i="35"/>
  <c r="F70" i="35"/>
  <c r="F338" i="35"/>
  <c r="AF3" i="1"/>
  <c r="D258" i="36"/>
  <c r="AF162" i="1"/>
  <c r="AF158" i="1"/>
  <c r="F31" i="35" s="1"/>
  <c r="AF154" i="1"/>
  <c r="AF150" i="1"/>
  <c r="F261" i="35" s="1"/>
  <c r="F262" i="35" s="1"/>
  <c r="AF146" i="1"/>
  <c r="AF142" i="1"/>
  <c r="AF138" i="1"/>
  <c r="AF134" i="1"/>
  <c r="AF130" i="1"/>
  <c r="F259" i="35" s="1"/>
  <c r="AF126" i="1"/>
  <c r="AF122" i="1"/>
  <c r="AF118" i="1"/>
  <c r="AF114" i="1"/>
  <c r="AF110" i="1"/>
  <c r="AF106" i="1"/>
  <c r="AF102" i="1"/>
  <c r="AF98" i="1"/>
  <c r="AF94" i="1"/>
  <c r="F385" i="35" s="1"/>
  <c r="AF90" i="1"/>
  <c r="AF86" i="1"/>
  <c r="AF82" i="1"/>
  <c r="AF12" i="1"/>
  <c r="F125" i="35" s="1"/>
  <c r="F206" i="35"/>
  <c r="AF78" i="1"/>
  <c r="AF74" i="1"/>
  <c r="AF70" i="1"/>
  <c r="AF66" i="1"/>
  <c r="AF62" i="1"/>
  <c r="F51" i="35" s="1"/>
  <c r="AF58" i="1"/>
  <c r="F47" i="26" s="1"/>
  <c r="AF54" i="1"/>
  <c r="AF50" i="1"/>
  <c r="AF46" i="1"/>
  <c r="AF42" i="1"/>
  <c r="AF38" i="1"/>
  <c r="F314" i="35" s="1"/>
  <c r="F315" i="35" s="1"/>
  <c r="AF34" i="1"/>
  <c r="F32" i="35" s="1"/>
  <c r="AF30" i="1"/>
  <c r="AF26" i="1"/>
  <c r="F49" i="35" s="1"/>
  <c r="AF22" i="1"/>
  <c r="AF18" i="1"/>
  <c r="F50" i="35" s="1"/>
  <c r="AF14" i="1"/>
  <c r="F90" i="35" s="1"/>
  <c r="AF10" i="1"/>
  <c r="AF6" i="1"/>
  <c r="F170" i="35"/>
  <c r="F349" i="35"/>
  <c r="F82" i="35"/>
  <c r="F380" i="35"/>
  <c r="F168" i="35"/>
  <c r="AF2" i="1"/>
  <c r="AF5" i="1"/>
  <c r="F343" i="35" s="1"/>
  <c r="F71" i="35"/>
  <c r="F242" i="35"/>
  <c r="F352" i="35"/>
  <c r="F127" i="35"/>
  <c r="F337" i="35"/>
  <c r="AF164" i="1"/>
  <c r="F152" i="35" s="1"/>
  <c r="AF160" i="1"/>
  <c r="AF156" i="1"/>
  <c r="AF152" i="1"/>
  <c r="AF148" i="1"/>
  <c r="F386" i="35" s="1"/>
  <c r="AF144" i="1"/>
  <c r="AF140" i="1"/>
  <c r="AF136" i="1"/>
  <c r="AF132" i="1"/>
  <c r="AF128" i="1"/>
  <c r="F370" i="35" s="1"/>
  <c r="AF124" i="1"/>
  <c r="AF120" i="1"/>
  <c r="AF116" i="1"/>
  <c r="AF112" i="1"/>
  <c r="F243" i="35" s="1"/>
  <c r="AF108" i="1"/>
  <c r="F254" i="35" s="1"/>
  <c r="AF104" i="1"/>
  <c r="AF100" i="1"/>
  <c r="AF96" i="1"/>
  <c r="AF92" i="1"/>
  <c r="F334" i="35" s="1"/>
  <c r="AF88" i="1"/>
  <c r="AF84" i="1"/>
  <c r="AF80" i="1"/>
  <c r="F258" i="35" s="1"/>
  <c r="AF76" i="1"/>
  <c r="AF72" i="1"/>
  <c r="AF68" i="1"/>
  <c r="AF64" i="1"/>
  <c r="F53" i="35" s="1"/>
  <c r="AF60" i="1"/>
  <c r="AF56" i="1"/>
  <c r="AF52" i="1"/>
  <c r="AF48" i="1"/>
  <c r="AF44" i="1"/>
  <c r="AF40" i="1"/>
  <c r="AF36" i="1"/>
  <c r="F180" i="35" s="1"/>
  <c r="AF32" i="1"/>
  <c r="AF28" i="1"/>
  <c r="F252" i="35" s="1"/>
  <c r="AF24" i="1"/>
  <c r="F332" i="35" s="1"/>
  <c r="AF20" i="1"/>
  <c r="AF16" i="1"/>
  <c r="AF8" i="1"/>
  <c r="AF4" i="1"/>
  <c r="F345" i="35"/>
  <c r="F52" i="35"/>
  <c r="F241" i="35"/>
  <c r="F205" i="35"/>
  <c r="F169" i="35" l="1"/>
  <c r="L163" i="19"/>
  <c r="L171" i="19" s="1"/>
  <c r="K171" i="19"/>
  <c r="G71" i="2"/>
  <c r="G72" i="2"/>
  <c r="F387" i="35"/>
  <c r="F260" i="35"/>
  <c r="F28" i="35"/>
  <c r="F29" i="35" s="1"/>
  <c r="F341" i="35"/>
  <c r="F207" i="35"/>
  <c r="I9" i="2"/>
  <c r="F256" i="35"/>
  <c r="F257" i="35" s="1"/>
  <c r="G49" i="2"/>
  <c r="F44" i="26"/>
  <c r="G48" i="2"/>
  <c r="F175" i="35"/>
  <c r="F176" i="35" s="1"/>
  <c r="G47" i="2"/>
  <c r="F46" i="35"/>
  <c r="F47" i="35" s="1"/>
  <c r="G50" i="2"/>
  <c r="I8" i="2"/>
  <c r="F72" i="35"/>
  <c r="I10" i="2"/>
  <c r="F154" i="35"/>
  <c r="F362" i="35"/>
  <c r="F368" i="35" s="1"/>
  <c r="F50" i="26"/>
  <c r="F395" i="35"/>
  <c r="F49" i="26"/>
  <c r="F384" i="35"/>
  <c r="F388" i="35" s="1"/>
  <c r="F46" i="26"/>
  <c r="F247" i="35"/>
  <c r="F418" i="35"/>
  <c r="F45" i="26"/>
  <c r="F48" i="26"/>
  <c r="F42" i="26"/>
  <c r="F374" i="35"/>
  <c r="F43" i="26"/>
  <c r="F41" i="26"/>
  <c r="F339" i="35"/>
  <c r="F340" i="35" s="1"/>
  <c r="F149" i="35"/>
  <c r="F55" i="35"/>
  <c r="F73" i="35"/>
  <c r="F381" i="35"/>
  <c r="F369" i="35"/>
  <c r="F371" i="35" s="1"/>
  <c r="F335" i="35"/>
  <c r="F351" i="35"/>
  <c r="F48" i="35"/>
  <c r="F81" i="35"/>
  <c r="F411" i="35"/>
  <c r="E61" i="35"/>
  <c r="F61" i="35"/>
  <c r="G61" i="35"/>
  <c r="E62" i="35"/>
  <c r="F62" i="35"/>
  <c r="G62" i="35"/>
  <c r="F353" i="35" l="1"/>
  <c r="F383" i="35"/>
  <c r="C153" i="36"/>
  <c r="E153" i="36"/>
  <c r="C154" i="36"/>
  <c r="D154" i="36"/>
  <c r="E154" i="36"/>
  <c r="C155" i="36"/>
  <c r="D155" i="36"/>
  <c r="E155" i="36"/>
  <c r="E7" i="35"/>
  <c r="G7" i="35"/>
  <c r="E423" i="35" l="1"/>
  <c r="G423" i="35"/>
  <c r="C157" i="36"/>
  <c r="E157" i="36"/>
  <c r="C158" i="36"/>
  <c r="D158" i="36"/>
  <c r="E158" i="36"/>
  <c r="C159" i="36"/>
  <c r="D159" i="36"/>
  <c r="E159" i="36"/>
  <c r="C160" i="36"/>
  <c r="D160" i="36"/>
  <c r="E160" i="36"/>
  <c r="E12" i="35"/>
  <c r="G12" i="35"/>
  <c r="E40" i="35"/>
  <c r="F40" i="35"/>
  <c r="G40" i="35"/>
  <c r="E41" i="35"/>
  <c r="F41" i="35"/>
  <c r="G41" i="35"/>
  <c r="K104" i="37" l="1"/>
  <c r="M104" i="37" s="1"/>
  <c r="K105" i="37"/>
  <c r="M105" i="37" s="1"/>
  <c r="K106" i="37"/>
  <c r="M106" i="37" s="1"/>
  <c r="K107" i="37"/>
  <c r="M107" i="37" s="1"/>
  <c r="K122" i="37"/>
  <c r="M122" i="37" s="1"/>
  <c r="K123" i="37"/>
  <c r="M123" i="37" s="1"/>
  <c r="K124" i="37"/>
  <c r="M124" i="37" s="1"/>
  <c r="K125" i="37"/>
  <c r="M125" i="37" s="1"/>
  <c r="K126" i="37"/>
  <c r="M126" i="37" s="1"/>
  <c r="K127" i="37"/>
  <c r="M127" i="37" s="1"/>
  <c r="K128" i="37"/>
  <c r="M128" i="37" s="1"/>
  <c r="K129" i="37"/>
  <c r="M129" i="37" s="1"/>
  <c r="K130" i="37"/>
  <c r="M130" i="37" s="1"/>
  <c r="K131" i="37"/>
  <c r="M131" i="37" s="1"/>
  <c r="K132" i="37"/>
  <c r="M132" i="37" s="1"/>
  <c r="K133" i="37"/>
  <c r="M133" i="37" s="1"/>
  <c r="K134" i="37"/>
  <c r="M134" i="37" s="1"/>
  <c r="K135" i="37"/>
  <c r="M135" i="37" s="1"/>
  <c r="K136" i="37"/>
  <c r="M136" i="37" s="1"/>
  <c r="K137" i="37"/>
  <c r="M137" i="37" s="1"/>
  <c r="K138" i="37"/>
  <c r="M138" i="37" s="1"/>
  <c r="K139" i="37"/>
  <c r="M139" i="37" s="1"/>
  <c r="K140" i="37"/>
  <c r="M140" i="37" s="1"/>
  <c r="K141" i="37"/>
  <c r="M141" i="37" s="1"/>
  <c r="K142" i="37"/>
  <c r="M142" i="37" s="1"/>
  <c r="K143" i="37"/>
  <c r="M143" i="37" s="1"/>
  <c r="K144" i="37"/>
  <c r="M144" i="37" s="1"/>
  <c r="K145" i="37"/>
  <c r="M145" i="37" s="1"/>
  <c r="K146" i="37"/>
  <c r="M146" i="37" s="1"/>
  <c r="K147" i="37"/>
  <c r="M147" i="37" s="1"/>
  <c r="K148" i="37"/>
  <c r="M148" i="37" s="1"/>
  <c r="C135" i="37"/>
  <c r="D135" i="37"/>
  <c r="E135" i="37"/>
  <c r="C136" i="37"/>
  <c r="D136" i="37"/>
  <c r="E136" i="37"/>
  <c r="C137" i="37"/>
  <c r="D137" i="37"/>
  <c r="E137" i="37"/>
  <c r="C138" i="37"/>
  <c r="D138" i="37"/>
  <c r="E138" i="37"/>
  <c r="C139" i="37"/>
  <c r="D139" i="37"/>
  <c r="E139" i="37"/>
  <c r="C140" i="37"/>
  <c r="D140" i="37"/>
  <c r="E140" i="37"/>
  <c r="C141" i="37"/>
  <c r="D141" i="37"/>
  <c r="E141" i="37"/>
  <c r="C142" i="37"/>
  <c r="D142" i="37"/>
  <c r="E142" i="37"/>
  <c r="C143" i="37"/>
  <c r="D143" i="37"/>
  <c r="E143" i="37"/>
  <c r="C144" i="37"/>
  <c r="D144" i="37"/>
  <c r="E144" i="37"/>
  <c r="C145" i="37"/>
  <c r="D145" i="37"/>
  <c r="E145" i="37"/>
  <c r="C146" i="37"/>
  <c r="D146" i="37"/>
  <c r="E146" i="37"/>
  <c r="C147" i="37"/>
  <c r="D147" i="37"/>
  <c r="E147" i="37"/>
  <c r="C148" i="37"/>
  <c r="D148" i="37"/>
  <c r="E148" i="37"/>
  <c r="E102" i="37"/>
  <c r="E103" i="37"/>
  <c r="E104" i="37"/>
  <c r="E105" i="37"/>
  <c r="E106" i="37"/>
  <c r="E107" i="37"/>
  <c r="E122" i="37"/>
  <c r="E123" i="37"/>
  <c r="E124" i="37"/>
  <c r="E125" i="37"/>
  <c r="E126" i="37"/>
  <c r="E127" i="37"/>
  <c r="E128" i="37"/>
  <c r="E129" i="37"/>
  <c r="E130" i="37"/>
  <c r="E131" i="37"/>
  <c r="E132" i="37"/>
  <c r="E133" i="37"/>
  <c r="E134" i="37"/>
  <c r="E101" i="37"/>
  <c r="E38" i="37"/>
  <c r="E39" i="37"/>
  <c r="E40" i="37"/>
  <c r="E41" i="37"/>
  <c r="E42" i="37"/>
  <c r="E43" i="37"/>
  <c r="E44" i="37"/>
  <c r="E37" i="37"/>
  <c r="H147" i="37" l="1"/>
  <c r="J147" i="37" s="1"/>
  <c r="H143" i="37"/>
  <c r="J143" i="37" s="1"/>
  <c r="H139" i="37"/>
  <c r="J139" i="37" s="1"/>
  <c r="H135" i="37"/>
  <c r="J135" i="37" s="1"/>
  <c r="H148" i="37"/>
  <c r="J148" i="37" s="1"/>
  <c r="H144" i="37"/>
  <c r="J144" i="37" s="1"/>
  <c r="H140" i="37"/>
  <c r="J140" i="37" s="1"/>
  <c r="H136" i="37"/>
  <c r="J136" i="37" s="1"/>
  <c r="H145" i="37"/>
  <c r="J145" i="37" s="1"/>
  <c r="H141" i="37"/>
  <c r="J141" i="37" s="1"/>
  <c r="H137" i="37"/>
  <c r="J137" i="37" s="1"/>
  <c r="H146" i="37"/>
  <c r="J146" i="37" s="1"/>
  <c r="H142" i="37"/>
  <c r="J142" i="37" s="1"/>
  <c r="H138" i="37"/>
  <c r="J138" i="37" s="1"/>
  <c r="E149" i="37"/>
  <c r="E45" i="37"/>
  <c r="Z26" i="5" l="1"/>
  <c r="W26" i="5"/>
  <c r="V26" i="5"/>
  <c r="U26" i="5"/>
  <c r="P26" i="5"/>
  <c r="Q26" i="5" s="1"/>
  <c r="Z25" i="5"/>
  <c r="W25" i="5"/>
  <c r="V25" i="5"/>
  <c r="U25" i="5"/>
  <c r="P25" i="5"/>
  <c r="Q25" i="5" s="1"/>
  <c r="Z24" i="5"/>
  <c r="W24" i="5"/>
  <c r="V24" i="5"/>
  <c r="U24" i="5"/>
  <c r="P24" i="5"/>
  <c r="Q24" i="5" s="1"/>
  <c r="Z23" i="5"/>
  <c r="W23" i="5"/>
  <c r="V23" i="5"/>
  <c r="U23" i="5"/>
  <c r="P23" i="5"/>
  <c r="Q23" i="5" s="1"/>
  <c r="Z22" i="5"/>
  <c r="W22" i="5"/>
  <c r="V22" i="5"/>
  <c r="U22" i="5"/>
  <c r="P22" i="5"/>
  <c r="Q22" i="5" s="1"/>
  <c r="Z21" i="5"/>
  <c r="W21" i="5"/>
  <c r="V21" i="5"/>
  <c r="U21" i="5"/>
  <c r="P21" i="5"/>
  <c r="Q21" i="5" s="1"/>
  <c r="Z20" i="5"/>
  <c r="W20" i="5"/>
  <c r="V20" i="5"/>
  <c r="U20" i="5"/>
  <c r="P20" i="5"/>
  <c r="Q20" i="5" s="1"/>
  <c r="X20" i="5" l="1"/>
  <c r="X24" i="5"/>
  <c r="X25" i="5"/>
  <c r="X26" i="5"/>
  <c r="X21" i="5"/>
  <c r="X23" i="5"/>
  <c r="X22" i="5"/>
  <c r="D51" i="3" l="1"/>
  <c r="E51" i="3"/>
  <c r="F51" i="3"/>
  <c r="I51" i="3"/>
  <c r="C50" i="30"/>
  <c r="D50" i="30" s="1"/>
  <c r="G51" i="3" l="1"/>
  <c r="J51" i="3" s="1"/>
  <c r="C151" i="36"/>
  <c r="E151" i="36"/>
  <c r="C152" i="36"/>
  <c r="E152" i="36"/>
  <c r="C16" i="36"/>
  <c r="E16" i="36"/>
  <c r="C17" i="36"/>
  <c r="E17" i="36"/>
  <c r="C18" i="36"/>
  <c r="E18" i="36"/>
  <c r="C19" i="36"/>
  <c r="D19" i="36"/>
  <c r="E19" i="36"/>
  <c r="C20" i="36"/>
  <c r="D20" i="36"/>
  <c r="E20" i="36"/>
  <c r="G246" i="35"/>
  <c r="G248" i="35" s="1"/>
  <c r="G263" i="35" s="1"/>
  <c r="E246" i="35"/>
  <c r="E248" i="35" s="1"/>
  <c r="F63" i="14"/>
  <c r="G63" i="14" s="1"/>
  <c r="H63" i="14"/>
  <c r="F64" i="14"/>
  <c r="G64" i="14" s="1"/>
  <c r="H64" i="14"/>
  <c r="C260" i="36"/>
  <c r="E260" i="36"/>
  <c r="E187" i="35"/>
  <c r="G187" i="35"/>
  <c r="E188" i="35"/>
  <c r="G188" i="35"/>
  <c r="C212" i="36"/>
  <c r="E212" i="36"/>
  <c r="C213" i="36"/>
  <c r="E213" i="36"/>
  <c r="E148" i="35"/>
  <c r="G148" i="35"/>
  <c r="E201" i="36"/>
  <c r="F113" i="14"/>
  <c r="F84" i="14"/>
  <c r="G84" i="14" s="1"/>
  <c r="H84" i="14"/>
  <c r="F85" i="14"/>
  <c r="G85" i="14" s="1"/>
  <c r="H85" i="14"/>
  <c r="F86" i="14"/>
  <c r="G86" i="14" s="1"/>
  <c r="H86" i="14"/>
  <c r="Z19" i="5" l="1"/>
  <c r="U19" i="5"/>
  <c r="V19" i="5"/>
  <c r="P19" i="5"/>
  <c r="Q19" i="5" s="1"/>
  <c r="W19" i="5"/>
  <c r="Z18" i="5"/>
  <c r="U18" i="5"/>
  <c r="V18" i="5"/>
  <c r="P18" i="5"/>
  <c r="Q18" i="5" s="1"/>
  <c r="W18" i="5"/>
  <c r="Z17" i="5"/>
  <c r="U17" i="5"/>
  <c r="V17" i="5"/>
  <c r="P17" i="5"/>
  <c r="Q17" i="5" s="1"/>
  <c r="W17" i="5"/>
  <c r="Z16" i="5"/>
  <c r="U16" i="5"/>
  <c r="V16" i="5"/>
  <c r="W16" i="5"/>
  <c r="X16" i="5" l="1"/>
  <c r="X17" i="5"/>
  <c r="X18" i="5"/>
  <c r="X19" i="5"/>
  <c r="Z15" i="5"/>
  <c r="U15" i="5"/>
  <c r="V15" i="5"/>
  <c r="W15" i="5"/>
  <c r="Z14" i="5"/>
  <c r="U14" i="5"/>
  <c r="V14" i="5"/>
  <c r="W14" i="5"/>
  <c r="Z13" i="5"/>
  <c r="U13" i="5"/>
  <c r="V13" i="5"/>
  <c r="W13" i="5"/>
  <c r="C156" i="36"/>
  <c r="E156" i="36"/>
  <c r="C161" i="36"/>
  <c r="E161" i="36"/>
  <c r="E43" i="35"/>
  <c r="G43" i="35"/>
  <c r="C122" i="36"/>
  <c r="E122" i="36"/>
  <c r="C123" i="36"/>
  <c r="E123" i="36"/>
  <c r="C124" i="36"/>
  <c r="D124" i="36"/>
  <c r="E124" i="36"/>
  <c r="C125" i="36"/>
  <c r="E125" i="36"/>
  <c r="C126" i="36"/>
  <c r="E126" i="36"/>
  <c r="E329" i="35"/>
  <c r="G329" i="35"/>
  <c r="E330" i="35"/>
  <c r="F330" i="35"/>
  <c r="G330" i="35"/>
  <c r="C188" i="36"/>
  <c r="E188" i="36"/>
  <c r="C189" i="36"/>
  <c r="E189" i="36"/>
  <c r="C190" i="36"/>
  <c r="E190" i="36"/>
  <c r="E158" i="35"/>
  <c r="G158" i="35"/>
  <c r="E159" i="35"/>
  <c r="G159" i="35"/>
  <c r="E199" i="35"/>
  <c r="G199" i="35"/>
  <c r="X15" i="5" l="1"/>
  <c r="X14" i="5"/>
  <c r="X13" i="5"/>
  <c r="D2" i="38"/>
  <c r="C2" i="38"/>
  <c r="B2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2" i="38"/>
  <c r="P16" i="5"/>
  <c r="Q16" i="5" s="1"/>
  <c r="P13" i="5"/>
  <c r="Q13" i="5" s="1"/>
  <c r="P14" i="5"/>
  <c r="Q14" i="5" s="1"/>
  <c r="P15" i="5"/>
  <c r="Q15" i="5" s="1"/>
  <c r="D201" i="36"/>
  <c r="G122" i="38" l="1"/>
  <c r="I47" i="13"/>
  <c r="G36" i="13"/>
  <c r="G35" i="13"/>
  <c r="G19" i="13"/>
  <c r="G43" i="13"/>
  <c r="G25" i="13"/>
  <c r="G18" i="13"/>
  <c r="G21" i="13"/>
  <c r="G41" i="13"/>
  <c r="G5" i="13"/>
  <c r="G24" i="13"/>
  <c r="G26" i="13"/>
  <c r="G29" i="13"/>
  <c r="G20" i="13"/>
  <c r="G7" i="13"/>
  <c r="G39" i="13"/>
  <c r="G34" i="13"/>
  <c r="G33" i="13"/>
  <c r="G32" i="13"/>
  <c r="G27" i="13"/>
  <c r="G30" i="13"/>
  <c r="G16" i="13"/>
  <c r="G8" i="13"/>
  <c r="G42" i="13"/>
  <c r="G22" i="13"/>
  <c r="G40" i="13"/>
  <c r="G9" i="13"/>
  <c r="G17" i="13"/>
  <c r="G44" i="13"/>
  <c r="G13" i="13"/>
  <c r="G10" i="13"/>
  <c r="G6" i="13"/>
  <c r="G11" i="13"/>
  <c r="G37" i="13"/>
  <c r="G23" i="13"/>
  <c r="C12" i="36" l="1"/>
  <c r="E12" i="36"/>
  <c r="C13" i="36"/>
  <c r="E13" i="36"/>
  <c r="C14" i="36"/>
  <c r="E14" i="36"/>
  <c r="C15" i="36"/>
  <c r="E15" i="36"/>
  <c r="E298" i="35"/>
  <c r="G298" i="35"/>
  <c r="E299" i="35"/>
  <c r="G299" i="35"/>
  <c r="C162" i="36"/>
  <c r="E162" i="36"/>
  <c r="C163" i="36"/>
  <c r="E163" i="36"/>
  <c r="C164" i="36"/>
  <c r="E164" i="36"/>
  <c r="C165" i="36"/>
  <c r="E165" i="36"/>
  <c r="E194" i="35"/>
  <c r="G194" i="35"/>
  <c r="C90" i="36"/>
  <c r="E90" i="36"/>
  <c r="C91" i="36"/>
  <c r="D91" i="36"/>
  <c r="E91" i="36"/>
  <c r="C92" i="36"/>
  <c r="E92" i="36"/>
  <c r="C93" i="36"/>
  <c r="E93" i="36"/>
  <c r="C11" i="36" l="1"/>
  <c r="E11" i="36"/>
  <c r="E290" i="35"/>
  <c r="G290" i="35"/>
  <c r="E291" i="35"/>
  <c r="G291" i="35"/>
  <c r="E292" i="35"/>
  <c r="G292" i="35"/>
  <c r="C166" i="36"/>
  <c r="E166" i="36"/>
  <c r="C167" i="36"/>
  <c r="E167" i="36"/>
  <c r="C168" i="36"/>
  <c r="D168" i="36"/>
  <c r="E168" i="36"/>
  <c r="C89" i="36"/>
  <c r="E89" i="36"/>
  <c r="E63" i="35"/>
  <c r="G63" i="35"/>
  <c r="E64" i="35"/>
  <c r="G64" i="35"/>
  <c r="E408" i="35" l="1"/>
  <c r="G408" i="35"/>
  <c r="E409" i="35"/>
  <c r="G409" i="35"/>
  <c r="E410" i="35"/>
  <c r="F410" i="35"/>
  <c r="G410" i="35"/>
  <c r="E231" i="35" l="1"/>
  <c r="G231" i="35"/>
  <c r="C217" i="36" l="1"/>
  <c r="E217" i="36"/>
  <c r="C218" i="36"/>
  <c r="E218" i="36"/>
  <c r="C219" i="36"/>
  <c r="D219" i="36"/>
  <c r="E219" i="36"/>
  <c r="C220" i="36"/>
  <c r="D220" i="36"/>
  <c r="E220" i="36"/>
  <c r="E110" i="35"/>
  <c r="G110" i="35"/>
  <c r="E111" i="35"/>
  <c r="F111" i="35"/>
  <c r="G111" i="35"/>
  <c r="E112" i="35"/>
  <c r="G112" i="35"/>
  <c r="E276" i="35"/>
  <c r="G276" i="35"/>
  <c r="E277" i="35"/>
  <c r="F277" i="35"/>
  <c r="G277" i="35"/>
  <c r="C61" i="7" l="1"/>
  <c r="E51" i="7" l="1"/>
  <c r="F51" i="7"/>
  <c r="G51" i="7"/>
  <c r="C63" i="36"/>
  <c r="E63" i="36"/>
  <c r="C64" i="36"/>
  <c r="E64" i="36"/>
  <c r="C65" i="36"/>
  <c r="E65" i="36"/>
  <c r="C66" i="36"/>
  <c r="E66" i="36"/>
  <c r="E403" i="35"/>
  <c r="G403" i="35"/>
  <c r="E404" i="35"/>
  <c r="F404" i="35"/>
  <c r="G404" i="35"/>
  <c r="C259" i="36" l="1"/>
  <c r="E259" i="36"/>
  <c r="E193" i="35"/>
  <c r="G193" i="35"/>
  <c r="E195" i="35"/>
  <c r="G195" i="35"/>
  <c r="C221" i="36"/>
  <c r="E221" i="36"/>
  <c r="C21" i="36" l="1"/>
  <c r="E21" i="36"/>
  <c r="C22" i="36"/>
  <c r="E22" i="36"/>
  <c r="C23" i="36"/>
  <c r="E23" i="36"/>
  <c r="C24" i="36"/>
  <c r="D24" i="36"/>
  <c r="E24" i="36"/>
  <c r="C25" i="36"/>
  <c r="E25" i="36"/>
  <c r="E186" i="35"/>
  <c r="G186" i="35"/>
  <c r="C27" i="19"/>
  <c r="H27" i="19"/>
  <c r="C28" i="19"/>
  <c r="H28" i="19"/>
  <c r="C29" i="19"/>
  <c r="E29" i="19"/>
  <c r="H29" i="19"/>
  <c r="E42" i="35"/>
  <c r="G42" i="35"/>
  <c r="E44" i="35"/>
  <c r="G44" i="35"/>
  <c r="H18" i="7"/>
  <c r="H19" i="7"/>
  <c r="H20" i="7"/>
  <c r="H21" i="7"/>
  <c r="H22" i="7"/>
  <c r="H23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52" i="7"/>
  <c r="H53" i="7"/>
  <c r="H54" i="7"/>
  <c r="H55" i="7"/>
  <c r="H56" i="7"/>
  <c r="H57" i="7"/>
  <c r="H58" i="7"/>
  <c r="H59" i="7"/>
  <c r="H60" i="7"/>
  <c r="H61" i="7"/>
  <c r="H17" i="7"/>
  <c r="H62" i="7" l="1"/>
  <c r="G29" i="19"/>
  <c r="I29" i="19" s="1"/>
  <c r="E5" i="35"/>
  <c r="G5" i="35"/>
  <c r="E6" i="35"/>
  <c r="G6" i="35"/>
  <c r="E305" i="35"/>
  <c r="G305" i="35"/>
  <c r="E306" i="35"/>
  <c r="F306" i="35"/>
  <c r="G306" i="35"/>
  <c r="C95" i="36"/>
  <c r="E95" i="36"/>
  <c r="C96" i="36"/>
  <c r="E96" i="36"/>
  <c r="C97" i="36"/>
  <c r="D97" i="36"/>
  <c r="E97" i="36"/>
  <c r="E65" i="35"/>
  <c r="G65" i="35"/>
  <c r="E66" i="35"/>
  <c r="F66" i="35"/>
  <c r="G66" i="35"/>
  <c r="C170" i="36" l="1"/>
  <c r="E170" i="36"/>
  <c r="C171" i="36"/>
  <c r="E171" i="36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G19" i="35"/>
  <c r="G20" i="35" s="1"/>
  <c r="E19" i="35"/>
  <c r="E20" i="35" s="1"/>
  <c r="F18" i="14"/>
  <c r="G18" i="14" s="1"/>
  <c r="H18" i="14"/>
  <c r="D19" i="11"/>
  <c r="E19" i="11"/>
  <c r="F19" i="11"/>
  <c r="G19" i="11"/>
  <c r="D20" i="11"/>
  <c r="E20" i="11"/>
  <c r="F20" i="11"/>
  <c r="G20" i="11"/>
  <c r="C42" i="2"/>
  <c r="D42" i="2"/>
  <c r="E42" i="2"/>
  <c r="F42" i="2"/>
  <c r="C43" i="2"/>
  <c r="D43" i="2"/>
  <c r="E43" i="2"/>
  <c r="F43" i="2"/>
  <c r="G43" i="2"/>
  <c r="H18" i="10"/>
  <c r="F19" i="10"/>
  <c r="H19" i="10"/>
  <c r="E19" i="7"/>
  <c r="E20" i="7"/>
  <c r="E21" i="7"/>
  <c r="H61" i="37" l="1"/>
  <c r="H57" i="37"/>
  <c r="H60" i="37"/>
  <c r="H56" i="37"/>
  <c r="H59" i="37"/>
  <c r="H62" i="37"/>
  <c r="H58" i="37"/>
  <c r="I43" i="2"/>
  <c r="E18" i="10"/>
  <c r="K42" i="2"/>
  <c r="I42" i="2"/>
  <c r="K43" i="2"/>
  <c r="G18" i="10"/>
  <c r="H19" i="11"/>
  <c r="K19" i="11" s="1"/>
  <c r="E19" i="10"/>
  <c r="F18" i="10"/>
  <c r="H20" i="11"/>
  <c r="J20" i="11" s="1"/>
  <c r="G20" i="7"/>
  <c r="G19" i="7"/>
  <c r="F19" i="7"/>
  <c r="J43" i="2"/>
  <c r="J42" i="2"/>
  <c r="G21" i="7"/>
  <c r="F21" i="7"/>
  <c r="F20" i="7"/>
  <c r="G19" i="10"/>
  <c r="K58" i="37" l="1"/>
  <c r="I58" i="37"/>
  <c r="K56" i="37"/>
  <c r="I56" i="37"/>
  <c r="K57" i="37"/>
  <c r="I57" i="37"/>
  <c r="I62" i="37"/>
  <c r="K62" i="37"/>
  <c r="K59" i="37"/>
  <c r="I59" i="37"/>
  <c r="I60" i="37"/>
  <c r="K60" i="37"/>
  <c r="K61" i="37"/>
  <c r="I61" i="37"/>
  <c r="K20" i="11"/>
  <c r="J19" i="11"/>
  <c r="E232" i="35"/>
  <c r="E413" i="35"/>
  <c r="E422" i="35"/>
  <c r="E424" i="35" s="1"/>
  <c r="D18" i="11"/>
  <c r="E18" i="11"/>
  <c r="F18" i="11"/>
  <c r="G18" i="11"/>
  <c r="D21" i="11"/>
  <c r="E21" i="11"/>
  <c r="F21" i="11"/>
  <c r="G21" i="11"/>
  <c r="D22" i="11"/>
  <c r="E22" i="11"/>
  <c r="F22" i="11"/>
  <c r="G22" i="11"/>
  <c r="D23" i="11"/>
  <c r="E23" i="11"/>
  <c r="F23" i="11"/>
  <c r="G23" i="11"/>
  <c r="D26" i="11"/>
  <c r="E26" i="11"/>
  <c r="F26" i="11"/>
  <c r="G26" i="11"/>
  <c r="D27" i="11"/>
  <c r="E27" i="11"/>
  <c r="F27" i="11"/>
  <c r="G27" i="11"/>
  <c r="D28" i="11"/>
  <c r="E28" i="11"/>
  <c r="F28" i="11"/>
  <c r="G28" i="11"/>
  <c r="D29" i="11"/>
  <c r="E29" i="11"/>
  <c r="F29" i="11"/>
  <c r="G29" i="11"/>
  <c r="D30" i="11"/>
  <c r="E30" i="11"/>
  <c r="F30" i="11"/>
  <c r="G30" i="11"/>
  <c r="D31" i="11"/>
  <c r="E31" i="11"/>
  <c r="F31" i="11"/>
  <c r="G31" i="11"/>
  <c r="D32" i="11"/>
  <c r="E32" i="11"/>
  <c r="F32" i="11"/>
  <c r="G32" i="11"/>
  <c r="D33" i="11"/>
  <c r="E33" i="11"/>
  <c r="F33" i="11"/>
  <c r="G33" i="11"/>
  <c r="D34" i="11"/>
  <c r="E34" i="11"/>
  <c r="F34" i="11"/>
  <c r="G34" i="11"/>
  <c r="D35" i="11"/>
  <c r="E35" i="11"/>
  <c r="F35" i="11"/>
  <c r="G35" i="11"/>
  <c r="D36" i="11"/>
  <c r="E36" i="11"/>
  <c r="F36" i="11"/>
  <c r="G36" i="11"/>
  <c r="D37" i="11"/>
  <c r="E37" i="11"/>
  <c r="F37" i="11"/>
  <c r="G37" i="11"/>
  <c r="D38" i="11"/>
  <c r="E38" i="11"/>
  <c r="F38" i="11"/>
  <c r="G38" i="11"/>
  <c r="D39" i="11"/>
  <c r="E39" i="11"/>
  <c r="F39" i="11"/>
  <c r="G39" i="11"/>
  <c r="D40" i="11"/>
  <c r="E40" i="11"/>
  <c r="F40" i="11"/>
  <c r="G40" i="11"/>
  <c r="D41" i="11"/>
  <c r="E41" i="11"/>
  <c r="F41" i="11"/>
  <c r="G41" i="11"/>
  <c r="D42" i="11"/>
  <c r="E42" i="11"/>
  <c r="F42" i="11"/>
  <c r="G42" i="11"/>
  <c r="D43" i="11"/>
  <c r="E43" i="11"/>
  <c r="F43" i="11"/>
  <c r="G43" i="11"/>
  <c r="D44" i="11"/>
  <c r="E44" i="11"/>
  <c r="F44" i="11"/>
  <c r="G44" i="11"/>
  <c r="D45" i="11"/>
  <c r="E45" i="11"/>
  <c r="F45" i="11"/>
  <c r="G45" i="11"/>
  <c r="D46" i="11"/>
  <c r="E46" i="11"/>
  <c r="F46" i="11"/>
  <c r="G46" i="11"/>
  <c r="D47" i="11"/>
  <c r="E47" i="11"/>
  <c r="F47" i="11"/>
  <c r="G47" i="11"/>
  <c r="D50" i="11"/>
  <c r="E50" i="11"/>
  <c r="F50" i="11"/>
  <c r="G50" i="11"/>
  <c r="D51" i="11"/>
  <c r="E51" i="11"/>
  <c r="F51" i="11"/>
  <c r="G51" i="11"/>
  <c r="D52" i="11"/>
  <c r="E52" i="11"/>
  <c r="F52" i="11"/>
  <c r="G52" i="11"/>
  <c r="D53" i="11"/>
  <c r="E53" i="11"/>
  <c r="F53" i="11"/>
  <c r="G53" i="11"/>
  <c r="D54" i="11"/>
  <c r="E54" i="11"/>
  <c r="F54" i="11"/>
  <c r="G54" i="11"/>
  <c r="D55" i="11"/>
  <c r="E55" i="11"/>
  <c r="F55" i="11"/>
  <c r="G55" i="11"/>
  <c r="D56" i="11"/>
  <c r="E56" i="11"/>
  <c r="F56" i="11"/>
  <c r="G56" i="11"/>
  <c r="D57" i="11"/>
  <c r="E57" i="11"/>
  <c r="F57" i="11"/>
  <c r="G57" i="11"/>
  <c r="D58" i="11"/>
  <c r="E58" i="11"/>
  <c r="F58" i="11"/>
  <c r="G58" i="11"/>
  <c r="D59" i="11"/>
  <c r="E59" i="11"/>
  <c r="F59" i="11"/>
  <c r="G59" i="11"/>
  <c r="D60" i="11"/>
  <c r="E60" i="11"/>
  <c r="F60" i="11"/>
  <c r="G60" i="11"/>
  <c r="D61" i="11"/>
  <c r="E61" i="11"/>
  <c r="F61" i="11"/>
  <c r="G61" i="11"/>
  <c r="P25" i="2"/>
  <c r="P26" i="2"/>
  <c r="P27" i="2"/>
  <c r="P28" i="2"/>
  <c r="P29" i="2"/>
  <c r="P30" i="2"/>
  <c r="P31" i="2"/>
  <c r="P24" i="2"/>
  <c r="H22" i="11" l="1"/>
  <c r="J22" i="11" s="1"/>
  <c r="H31" i="11"/>
  <c r="J31" i="11" s="1"/>
  <c r="H30" i="11"/>
  <c r="J30" i="11" s="1"/>
  <c r="H26" i="11"/>
  <c r="J26" i="11" s="1"/>
  <c r="H60" i="11"/>
  <c r="K60" i="11" s="1"/>
  <c r="H56" i="11"/>
  <c r="K56" i="11" s="1"/>
  <c r="H52" i="11"/>
  <c r="K52" i="11" s="1"/>
  <c r="H47" i="11"/>
  <c r="K47" i="11" s="1"/>
  <c r="H43" i="11"/>
  <c r="K43" i="11" s="1"/>
  <c r="H39" i="11"/>
  <c r="K39" i="11" s="1"/>
  <c r="H35" i="11"/>
  <c r="J35" i="11" s="1"/>
  <c r="H32" i="11"/>
  <c r="H27" i="11"/>
  <c r="H21" i="11"/>
  <c r="H37" i="11"/>
  <c r="H33" i="11"/>
  <c r="H28" i="11"/>
  <c r="H23" i="11"/>
  <c r="H61" i="11"/>
  <c r="K61" i="11" s="1"/>
  <c r="H59" i="11"/>
  <c r="H58" i="11"/>
  <c r="H57" i="11"/>
  <c r="H55" i="11"/>
  <c r="H54" i="11"/>
  <c r="H53" i="11"/>
  <c r="H51" i="11"/>
  <c r="H50" i="11"/>
  <c r="H46" i="11"/>
  <c r="H45" i="11"/>
  <c r="H44" i="11"/>
  <c r="H42" i="11"/>
  <c r="H41" i="11"/>
  <c r="H40" i="11"/>
  <c r="H38" i="11"/>
  <c r="H36" i="11"/>
  <c r="H34" i="11"/>
  <c r="H29" i="11"/>
  <c r="H18" i="11"/>
  <c r="E39" i="35"/>
  <c r="G39" i="35"/>
  <c r="K35" i="11" l="1"/>
  <c r="J52" i="11"/>
  <c r="K26" i="11"/>
  <c r="K22" i="11"/>
  <c r="J60" i="11"/>
  <c r="K31" i="11"/>
  <c r="J43" i="11"/>
  <c r="J47" i="11"/>
  <c r="J39" i="11"/>
  <c r="K30" i="11"/>
  <c r="J56" i="11"/>
  <c r="J34" i="11"/>
  <c r="K34" i="11"/>
  <c r="J46" i="11"/>
  <c r="K46" i="11"/>
  <c r="K58" i="11"/>
  <c r="J58" i="11"/>
  <c r="J18" i="11"/>
  <c r="K18" i="11"/>
  <c r="J36" i="11"/>
  <c r="K36" i="11"/>
  <c r="J42" i="11"/>
  <c r="K42" i="11"/>
  <c r="J54" i="11"/>
  <c r="K54" i="11"/>
  <c r="J59" i="11"/>
  <c r="K59" i="11"/>
  <c r="K33" i="11"/>
  <c r="J33" i="11"/>
  <c r="K41" i="11"/>
  <c r="J41" i="11"/>
  <c r="J53" i="11"/>
  <c r="K53" i="11"/>
  <c r="J28" i="11"/>
  <c r="K28" i="11"/>
  <c r="J32" i="11"/>
  <c r="K32" i="11"/>
  <c r="J38" i="11"/>
  <c r="K38" i="11"/>
  <c r="J44" i="11"/>
  <c r="K44" i="11"/>
  <c r="K50" i="11"/>
  <c r="J50" i="11"/>
  <c r="J55" i="11"/>
  <c r="K55" i="11"/>
  <c r="K37" i="11"/>
  <c r="J37" i="11"/>
  <c r="J21" i="11"/>
  <c r="K21" i="11"/>
  <c r="K29" i="11"/>
  <c r="J29" i="11"/>
  <c r="J40" i="11"/>
  <c r="K40" i="11"/>
  <c r="K45" i="11"/>
  <c r="J45" i="11"/>
  <c r="J51" i="11"/>
  <c r="K51" i="11"/>
  <c r="J57" i="11"/>
  <c r="K57" i="11"/>
  <c r="J23" i="11"/>
  <c r="K23" i="11"/>
  <c r="K27" i="11"/>
  <c r="J27" i="11"/>
  <c r="C10" i="38"/>
  <c r="D10" i="38"/>
  <c r="E10" i="38"/>
  <c r="C11" i="38"/>
  <c r="D11" i="38"/>
  <c r="E11" i="38"/>
  <c r="C12" i="38"/>
  <c r="D12" i="38"/>
  <c r="E12" i="38"/>
  <c r="C13" i="38"/>
  <c r="D13" i="38"/>
  <c r="E13" i="38"/>
  <c r="C14" i="38"/>
  <c r="D14" i="38"/>
  <c r="E14" i="38"/>
  <c r="C15" i="38"/>
  <c r="D15" i="38"/>
  <c r="E15" i="38"/>
  <c r="C16" i="38"/>
  <c r="D16" i="38"/>
  <c r="E16" i="38"/>
  <c r="F15" i="38" l="1"/>
  <c r="F11" i="38"/>
  <c r="F16" i="38"/>
  <c r="F14" i="38"/>
  <c r="F12" i="38"/>
  <c r="F10" i="38"/>
  <c r="F13" i="38"/>
  <c r="C169" i="36"/>
  <c r="E169" i="36"/>
  <c r="E14" i="35"/>
  <c r="G14" i="35"/>
  <c r="E15" i="35"/>
  <c r="G15" i="35"/>
  <c r="C99" i="36"/>
  <c r="E99" i="36"/>
  <c r="C100" i="36"/>
  <c r="D100" i="36"/>
  <c r="E100" i="36"/>
  <c r="C101" i="36"/>
  <c r="E101" i="36"/>
  <c r="C9" i="38" l="1"/>
  <c r="D9" i="38"/>
  <c r="E9" i="38"/>
  <c r="C61" i="36"/>
  <c r="E61" i="36"/>
  <c r="C62" i="36"/>
  <c r="E62" i="36"/>
  <c r="E420" i="35"/>
  <c r="F420" i="35"/>
  <c r="G420" i="35"/>
  <c r="C6" i="36"/>
  <c r="E6" i="36"/>
  <c r="C7" i="36"/>
  <c r="E7" i="36"/>
  <c r="C8" i="36"/>
  <c r="D8" i="36"/>
  <c r="E8" i="36"/>
  <c r="E293" i="35"/>
  <c r="G293" i="35"/>
  <c r="F9" i="38" l="1"/>
  <c r="E244" i="35" l="1"/>
  <c r="F244" i="35"/>
  <c r="G244" i="35"/>
  <c r="C67" i="36" l="1"/>
  <c r="D67" i="36"/>
  <c r="E67" i="36"/>
  <c r="C68" i="36"/>
  <c r="E68" i="36"/>
  <c r="E417" i="35"/>
  <c r="G417" i="35"/>
  <c r="C172" i="36" l="1"/>
  <c r="D172" i="36"/>
  <c r="E172" i="36"/>
  <c r="C26" i="36" l="1"/>
  <c r="D26" i="36"/>
  <c r="E26" i="36"/>
  <c r="E266" i="35"/>
  <c r="G266" i="35"/>
  <c r="E267" i="35"/>
  <c r="F267" i="35"/>
  <c r="G267" i="35"/>
  <c r="E230" i="35"/>
  <c r="E144" i="35"/>
  <c r="G144" i="35"/>
  <c r="E145" i="35"/>
  <c r="G145" i="35"/>
  <c r="E146" i="35"/>
  <c r="F146" i="35"/>
  <c r="G146" i="35"/>
  <c r="E294" i="35"/>
  <c r="G294" i="35"/>
  <c r="E295" i="35"/>
  <c r="F295" i="35"/>
  <c r="G295" i="35"/>
  <c r="C94" i="36"/>
  <c r="E94" i="36"/>
  <c r="E60" i="35"/>
  <c r="G60" i="35"/>
  <c r="G56" i="35" l="1"/>
  <c r="E56" i="35"/>
  <c r="D5" i="3"/>
  <c r="E5" i="3"/>
  <c r="F5" i="3"/>
  <c r="I5" i="3"/>
  <c r="D6" i="3"/>
  <c r="E6" i="3"/>
  <c r="F6" i="3"/>
  <c r="I6" i="3"/>
  <c r="D7" i="3"/>
  <c r="E7" i="3"/>
  <c r="F7" i="3"/>
  <c r="I7" i="3"/>
  <c r="D8" i="3"/>
  <c r="E8" i="3"/>
  <c r="F8" i="3"/>
  <c r="I8" i="3"/>
  <c r="D9" i="3"/>
  <c r="E9" i="3"/>
  <c r="F9" i="3"/>
  <c r="I9" i="3"/>
  <c r="D10" i="3"/>
  <c r="E10" i="3"/>
  <c r="F10" i="3"/>
  <c r="I10" i="3"/>
  <c r="D11" i="3"/>
  <c r="E11" i="3"/>
  <c r="F11" i="3"/>
  <c r="I11" i="3"/>
  <c r="D12" i="3"/>
  <c r="E12" i="3"/>
  <c r="F12" i="3"/>
  <c r="I12" i="3"/>
  <c r="D13" i="3"/>
  <c r="E13" i="3"/>
  <c r="F13" i="3"/>
  <c r="I13" i="3"/>
  <c r="D14" i="3"/>
  <c r="E14" i="3"/>
  <c r="F14" i="3"/>
  <c r="I14" i="3"/>
  <c r="D15" i="3"/>
  <c r="E15" i="3"/>
  <c r="F15" i="3"/>
  <c r="I15" i="3"/>
  <c r="D16" i="3"/>
  <c r="E16" i="3"/>
  <c r="F16" i="3"/>
  <c r="I16" i="3"/>
  <c r="D17" i="3"/>
  <c r="E17" i="3"/>
  <c r="F17" i="3"/>
  <c r="I17" i="3"/>
  <c r="D18" i="3"/>
  <c r="E18" i="3"/>
  <c r="F18" i="3"/>
  <c r="I18" i="3"/>
  <c r="D19" i="3"/>
  <c r="E19" i="3"/>
  <c r="F19" i="3"/>
  <c r="I19" i="3"/>
  <c r="D20" i="3"/>
  <c r="E20" i="3"/>
  <c r="F20" i="3"/>
  <c r="I20" i="3"/>
  <c r="D21" i="3"/>
  <c r="E21" i="3"/>
  <c r="F21" i="3"/>
  <c r="I21" i="3"/>
  <c r="D22" i="3"/>
  <c r="E22" i="3"/>
  <c r="F22" i="3"/>
  <c r="I22" i="3"/>
  <c r="D23" i="3"/>
  <c r="E23" i="3"/>
  <c r="F23" i="3"/>
  <c r="I23" i="3"/>
  <c r="D24" i="3"/>
  <c r="E24" i="3"/>
  <c r="F24" i="3"/>
  <c r="I24" i="3"/>
  <c r="D25" i="3"/>
  <c r="E25" i="3"/>
  <c r="F25" i="3"/>
  <c r="I25" i="3"/>
  <c r="D26" i="3"/>
  <c r="E26" i="3"/>
  <c r="F26" i="3"/>
  <c r="I26" i="3"/>
  <c r="D27" i="3"/>
  <c r="E27" i="3"/>
  <c r="F27" i="3"/>
  <c r="I27" i="3"/>
  <c r="D28" i="3"/>
  <c r="E28" i="3"/>
  <c r="F28" i="3"/>
  <c r="I28" i="3"/>
  <c r="D29" i="3"/>
  <c r="E29" i="3"/>
  <c r="F29" i="3"/>
  <c r="I29" i="3"/>
  <c r="D30" i="3"/>
  <c r="E30" i="3"/>
  <c r="F30" i="3"/>
  <c r="I30" i="3"/>
  <c r="D31" i="3"/>
  <c r="E31" i="3"/>
  <c r="F31" i="3"/>
  <c r="I31" i="3"/>
  <c r="D32" i="3"/>
  <c r="E32" i="3"/>
  <c r="F32" i="3"/>
  <c r="I32" i="3"/>
  <c r="D33" i="3"/>
  <c r="E33" i="3"/>
  <c r="F33" i="3"/>
  <c r="I33" i="3"/>
  <c r="D34" i="3"/>
  <c r="E34" i="3"/>
  <c r="F34" i="3"/>
  <c r="I34" i="3"/>
  <c r="D35" i="3"/>
  <c r="E35" i="3"/>
  <c r="F35" i="3"/>
  <c r="I35" i="3"/>
  <c r="D36" i="3"/>
  <c r="E36" i="3"/>
  <c r="F36" i="3"/>
  <c r="I36" i="3"/>
  <c r="D37" i="3"/>
  <c r="E37" i="3"/>
  <c r="F37" i="3"/>
  <c r="I37" i="3"/>
  <c r="D38" i="3"/>
  <c r="E38" i="3"/>
  <c r="F38" i="3"/>
  <c r="I38" i="3"/>
  <c r="D39" i="3"/>
  <c r="E39" i="3"/>
  <c r="F39" i="3"/>
  <c r="I39" i="3"/>
  <c r="D40" i="3"/>
  <c r="E40" i="3"/>
  <c r="F40" i="3"/>
  <c r="I40" i="3"/>
  <c r="D43" i="3"/>
  <c r="E43" i="3"/>
  <c r="F43" i="3"/>
  <c r="I43" i="3"/>
  <c r="D44" i="3"/>
  <c r="E44" i="3"/>
  <c r="F44" i="3"/>
  <c r="I44" i="3"/>
  <c r="D45" i="3"/>
  <c r="E45" i="3"/>
  <c r="F45" i="3"/>
  <c r="H45" i="3"/>
  <c r="I45" i="3"/>
  <c r="D46" i="3"/>
  <c r="E46" i="3"/>
  <c r="F46" i="3"/>
  <c r="H46" i="3"/>
  <c r="I46" i="3"/>
  <c r="D47" i="3"/>
  <c r="E47" i="3"/>
  <c r="F47" i="3"/>
  <c r="I47" i="3"/>
  <c r="D48" i="3"/>
  <c r="E48" i="3"/>
  <c r="F48" i="3"/>
  <c r="I48" i="3"/>
  <c r="D50" i="3"/>
  <c r="E50" i="3"/>
  <c r="F50" i="3"/>
  <c r="I50" i="3"/>
  <c r="E1" i="14"/>
  <c r="H17" i="10"/>
  <c r="H20" i="10"/>
  <c r="H21" i="10"/>
  <c r="H22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16" i="10"/>
  <c r="E19" i="14" l="1"/>
  <c r="E20" i="14"/>
  <c r="E21" i="14"/>
  <c r="E48" i="14"/>
  <c r="E72" i="14"/>
  <c r="E111" i="14"/>
  <c r="E112" i="14"/>
  <c r="E38" i="14"/>
  <c r="E64" i="14"/>
  <c r="E63" i="14"/>
  <c r="E85" i="14"/>
  <c r="E84" i="14"/>
  <c r="E86" i="14"/>
  <c r="E18" i="14"/>
  <c r="E22" i="14"/>
  <c r="G5" i="3"/>
  <c r="J5" i="3" s="1"/>
  <c r="G21" i="3"/>
  <c r="J21" i="3" s="1"/>
  <c r="G19" i="3"/>
  <c r="J19" i="3" s="1"/>
  <c r="G16" i="3"/>
  <c r="J16" i="3" s="1"/>
  <c r="G12" i="3"/>
  <c r="J12" i="3" s="1"/>
  <c r="G10" i="3"/>
  <c r="J10" i="3" s="1"/>
  <c r="G9" i="3"/>
  <c r="J9" i="3" s="1"/>
  <c r="G37" i="3"/>
  <c r="J37" i="3" s="1"/>
  <c r="G29" i="3"/>
  <c r="J29" i="3" s="1"/>
  <c r="G27" i="3"/>
  <c r="J27" i="3" s="1"/>
  <c r="G11" i="3"/>
  <c r="J11" i="3" s="1"/>
  <c r="H61" i="10"/>
  <c r="G47" i="3"/>
  <c r="J47" i="3" s="1"/>
  <c r="G44" i="3"/>
  <c r="J44" i="3" s="1"/>
  <c r="G43" i="3"/>
  <c r="J43" i="3" s="1"/>
  <c r="G36" i="3"/>
  <c r="J36" i="3" s="1"/>
  <c r="G35" i="3"/>
  <c r="J35" i="3" s="1"/>
  <c r="G20" i="3"/>
  <c r="J20" i="3" s="1"/>
  <c r="G17" i="3"/>
  <c r="J17" i="3" s="1"/>
  <c r="G13" i="3"/>
  <c r="J13" i="3" s="1"/>
  <c r="G33" i="3"/>
  <c r="J33" i="3" s="1"/>
  <c r="G26" i="3"/>
  <c r="J26" i="3" s="1"/>
  <c r="G45" i="3"/>
  <c r="J45" i="3" s="1"/>
  <c r="G25" i="3"/>
  <c r="J25" i="3" s="1"/>
  <c r="G50" i="3"/>
  <c r="J50" i="3" s="1"/>
  <c r="G38" i="3"/>
  <c r="J38" i="3" s="1"/>
  <c r="G32" i="3"/>
  <c r="J32" i="3" s="1"/>
  <c r="G31" i="3"/>
  <c r="J31" i="3" s="1"/>
  <c r="G22" i="3"/>
  <c r="J22" i="3" s="1"/>
  <c r="G15" i="3"/>
  <c r="J15" i="3" s="1"/>
  <c r="G8" i="3"/>
  <c r="J8" i="3" s="1"/>
  <c r="G6" i="3"/>
  <c r="J6" i="3" s="1"/>
  <c r="G46" i="3"/>
  <c r="J46" i="3" s="1"/>
  <c r="G34" i="3"/>
  <c r="J34" i="3" s="1"/>
  <c r="G28" i="3"/>
  <c r="J28" i="3" s="1"/>
  <c r="G18" i="3"/>
  <c r="J18" i="3" s="1"/>
  <c r="G48" i="3"/>
  <c r="J48" i="3" s="1"/>
  <c r="G40" i="3"/>
  <c r="J40" i="3" s="1"/>
  <c r="G39" i="3"/>
  <c r="J39" i="3" s="1"/>
  <c r="G30" i="3"/>
  <c r="J30" i="3" s="1"/>
  <c r="G24" i="3"/>
  <c r="J24" i="3" s="1"/>
  <c r="G23" i="3"/>
  <c r="J23" i="3" s="1"/>
  <c r="G14" i="3"/>
  <c r="J14" i="3" s="1"/>
  <c r="G7" i="3"/>
  <c r="J7" i="3" s="1"/>
  <c r="C69" i="36"/>
  <c r="E69" i="36"/>
  <c r="C70" i="36"/>
  <c r="D70" i="36"/>
  <c r="E70" i="36"/>
  <c r="E218" i="35" l="1"/>
  <c r="G218" i="35"/>
  <c r="E219" i="35"/>
  <c r="G219" i="35"/>
  <c r="C127" i="36" l="1"/>
  <c r="E127" i="36"/>
  <c r="C128" i="36"/>
  <c r="E128" i="36"/>
  <c r="C129" i="36"/>
  <c r="D129" i="36"/>
  <c r="E129" i="36"/>
  <c r="G322" i="35"/>
  <c r="G323" i="35" s="1"/>
  <c r="E322" i="35"/>
  <c r="E323" i="35" s="1"/>
  <c r="M6" i="7" l="1"/>
  <c r="M5" i="7"/>
  <c r="C87" i="36"/>
  <c r="E87" i="36"/>
  <c r="C88" i="36"/>
  <c r="D88" i="36"/>
  <c r="E88" i="36"/>
  <c r="E83" i="35"/>
  <c r="F83" i="35"/>
  <c r="G83" i="35"/>
  <c r="C114" i="36"/>
  <c r="E114" i="36"/>
  <c r="C115" i="36"/>
  <c r="E115" i="36"/>
  <c r="C116" i="36"/>
  <c r="D116" i="36"/>
  <c r="E116" i="36"/>
  <c r="C27" i="36"/>
  <c r="D27" i="36"/>
  <c r="E27" i="36"/>
  <c r="C28" i="36"/>
  <c r="D28" i="36"/>
  <c r="E28" i="36"/>
  <c r="C29" i="36"/>
  <c r="D29" i="36"/>
  <c r="E29" i="36"/>
  <c r="E227" i="35"/>
  <c r="G227" i="35"/>
  <c r="C10" i="36" l="1"/>
  <c r="E10" i="36"/>
  <c r="E240" i="35"/>
  <c r="G240" i="35"/>
  <c r="E223" i="35" l="1"/>
  <c r="G223" i="35"/>
  <c r="E179" i="35" l="1"/>
  <c r="E208" i="35" l="1"/>
  <c r="F208" i="35"/>
  <c r="G208" i="35"/>
  <c r="E209" i="35"/>
  <c r="F209" i="35"/>
  <c r="G209" i="35"/>
  <c r="C121" i="36" l="1"/>
  <c r="E121" i="36"/>
  <c r="C71" i="36"/>
  <c r="E71" i="36"/>
  <c r="E220" i="35"/>
  <c r="G220" i="35"/>
  <c r="E221" i="35"/>
  <c r="F221" i="35"/>
  <c r="G221" i="35"/>
  <c r="E222" i="35"/>
  <c r="F222" i="35"/>
  <c r="G222" i="35"/>
  <c r="D127" i="36" l="1"/>
  <c r="E103" i="35" l="1"/>
  <c r="G103" i="35"/>
  <c r="C209" i="36"/>
  <c r="E209" i="36"/>
  <c r="C210" i="36"/>
  <c r="D210" i="36"/>
  <c r="E210" i="36"/>
  <c r="C211" i="36"/>
  <c r="E211" i="36"/>
  <c r="G230" i="35" l="1"/>
  <c r="G232" i="35"/>
  <c r="C191" i="36" l="1"/>
  <c r="E191" i="36"/>
  <c r="E160" i="35"/>
  <c r="G160" i="35"/>
  <c r="F409" i="35" l="1"/>
  <c r="F219" i="35"/>
  <c r="F223" i="35"/>
  <c r="F240" i="35"/>
  <c r="F293" i="35"/>
  <c r="H6" i="3"/>
  <c r="F15" i="35"/>
  <c r="F14" i="35"/>
  <c r="H5" i="3"/>
  <c r="F305" i="35"/>
  <c r="F5" i="35"/>
  <c r="F42" i="35"/>
  <c r="F160" i="35"/>
  <c r="F403" i="35"/>
  <c r="F110" i="35"/>
  <c r="F231" i="35"/>
  <c r="F63" i="35"/>
  <c r="F290" i="35"/>
  <c r="F194" i="35"/>
  <c r="F298" i="35"/>
  <c r="F199" i="35"/>
  <c r="F158" i="35"/>
  <c r="F329" i="35"/>
  <c r="F43" i="35"/>
  <c r="F187" i="35"/>
  <c r="F44" i="35"/>
  <c r="F148" i="35"/>
  <c r="F12" i="35"/>
  <c r="F7" i="35"/>
  <c r="F423" i="35" l="1"/>
  <c r="F65" i="35"/>
  <c r="H26" i="3"/>
  <c r="H8" i="3"/>
  <c r="F299" i="35"/>
  <c r="H38" i="3"/>
  <c r="F291" i="35"/>
  <c r="H40" i="3"/>
  <c r="H14" i="3"/>
  <c r="F6" i="35"/>
  <c r="H11" i="3"/>
  <c r="H30" i="3"/>
  <c r="H51" i="3"/>
  <c r="H20" i="3"/>
  <c r="F246" i="35"/>
  <c r="F248" i="35" s="1"/>
  <c r="F263" i="35" s="1"/>
  <c r="F188" i="35"/>
  <c r="F39" i="35"/>
  <c r="F64" i="35"/>
  <c r="F408" i="35"/>
  <c r="F112" i="35"/>
  <c r="F159" i="35"/>
  <c r="F292" i="35"/>
  <c r="F193" i="35"/>
  <c r="F186" i="35"/>
  <c r="F276" i="35"/>
  <c r="H36" i="3"/>
  <c r="F195" i="35"/>
  <c r="H34" i="3"/>
  <c r="H32" i="3"/>
  <c r="F218" i="35"/>
  <c r="H33" i="3"/>
  <c r="H10" i="3"/>
  <c r="G42" i="2"/>
  <c r="F19" i="35"/>
  <c r="F20" i="35" s="1"/>
  <c r="Q27" i="2"/>
  <c r="Q29" i="2"/>
  <c r="Q24" i="2"/>
  <c r="Q26" i="2"/>
  <c r="Q30" i="2"/>
  <c r="Q28" i="2"/>
  <c r="H19" i="3"/>
  <c r="Q31" i="2"/>
  <c r="H17" i="3"/>
  <c r="F417" i="35"/>
  <c r="F144" i="35"/>
  <c r="H31" i="3"/>
  <c r="H47" i="3"/>
  <c r="F294" i="35"/>
  <c r="H7" i="3"/>
  <c r="F266" i="35"/>
  <c r="H35" i="3"/>
  <c r="H48" i="3"/>
  <c r="F60" i="35"/>
  <c r="H25" i="3"/>
  <c r="F220" i="35"/>
  <c r="H21" i="3"/>
  <c r="H28" i="3"/>
  <c r="H13" i="3"/>
  <c r="F322" i="35"/>
  <c r="F323" i="35" s="1"/>
  <c r="H12" i="3"/>
  <c r="H24" i="3"/>
  <c r="H37" i="3"/>
  <c r="H39" i="3"/>
  <c r="H22" i="3"/>
  <c r="H23" i="3"/>
  <c r="H27" i="3"/>
  <c r="H50" i="3"/>
  <c r="F227" i="35"/>
  <c r="H18" i="3"/>
  <c r="H16" i="3"/>
  <c r="H15" i="3"/>
  <c r="F103" i="35"/>
  <c r="H9" i="3"/>
  <c r="H29" i="3"/>
  <c r="F232" i="35"/>
  <c r="F230" i="35"/>
  <c r="Z12" i="5"/>
  <c r="U12" i="5"/>
  <c r="V12" i="5"/>
  <c r="P12" i="5"/>
  <c r="Q12" i="5" s="1"/>
  <c r="W12" i="5"/>
  <c r="F56" i="35" l="1"/>
  <c r="X12" i="5"/>
  <c r="H44" i="3"/>
  <c r="F145" i="35" l="1"/>
  <c r="Q25" i="2"/>
  <c r="H43" i="3"/>
  <c r="AF550" i="33"/>
  <c r="AE550" i="33"/>
  <c r="AD550" i="33"/>
  <c r="S550" i="33"/>
  <c r="AI550" i="33" s="1"/>
  <c r="J550" i="33"/>
  <c r="AF549" i="33"/>
  <c r="AE549" i="33"/>
  <c r="AD549" i="33"/>
  <c r="S549" i="33"/>
  <c r="AI549" i="33" s="1"/>
  <c r="J549" i="33"/>
  <c r="AF548" i="33"/>
  <c r="AE548" i="33"/>
  <c r="AD548" i="33"/>
  <c r="S548" i="33"/>
  <c r="AI548" i="33" s="1"/>
  <c r="J548" i="33"/>
  <c r="AF547" i="33"/>
  <c r="AE547" i="33"/>
  <c r="AD547" i="33"/>
  <c r="S547" i="33"/>
  <c r="AI547" i="33" s="1"/>
  <c r="J547" i="33"/>
  <c r="AF546" i="33"/>
  <c r="AE546" i="33"/>
  <c r="AD546" i="33"/>
  <c r="S546" i="33"/>
  <c r="AI546" i="33" s="1"/>
  <c r="J546" i="33"/>
  <c r="AF545" i="33"/>
  <c r="AE545" i="33"/>
  <c r="AD545" i="33"/>
  <c r="S545" i="33"/>
  <c r="AI545" i="33" s="1"/>
  <c r="J545" i="33"/>
  <c r="AF544" i="33"/>
  <c r="AE544" i="33"/>
  <c r="AD544" i="33"/>
  <c r="S544" i="33"/>
  <c r="AI544" i="33" s="1"/>
  <c r="J544" i="33"/>
  <c r="AF543" i="33"/>
  <c r="AE543" i="33"/>
  <c r="AD543" i="33"/>
  <c r="S543" i="33"/>
  <c r="AI543" i="33" s="1"/>
  <c r="J543" i="33"/>
  <c r="AF542" i="33"/>
  <c r="AE542" i="33"/>
  <c r="AD542" i="33"/>
  <c r="S542" i="33"/>
  <c r="AI542" i="33" s="1"/>
  <c r="J542" i="33"/>
  <c r="AF541" i="33"/>
  <c r="AE541" i="33"/>
  <c r="AD541" i="33"/>
  <c r="S541" i="33"/>
  <c r="AI541" i="33" s="1"/>
  <c r="J541" i="33"/>
  <c r="AF540" i="33"/>
  <c r="AE540" i="33"/>
  <c r="AD540" i="33"/>
  <c r="S540" i="33"/>
  <c r="AI540" i="33" s="1"/>
  <c r="J540" i="33"/>
  <c r="AF539" i="33"/>
  <c r="AE539" i="33"/>
  <c r="AD539" i="33"/>
  <c r="S539" i="33"/>
  <c r="AI539" i="33" s="1"/>
  <c r="J539" i="33"/>
  <c r="AF538" i="33"/>
  <c r="AE538" i="33"/>
  <c r="AD538" i="33"/>
  <c r="S538" i="33"/>
  <c r="AI538" i="33" s="1"/>
  <c r="J538" i="33"/>
  <c r="AF537" i="33"/>
  <c r="AE537" i="33"/>
  <c r="AD537" i="33"/>
  <c r="S537" i="33"/>
  <c r="AI537" i="33" s="1"/>
  <c r="J537" i="33"/>
  <c r="AF536" i="33"/>
  <c r="AE536" i="33"/>
  <c r="AD536" i="33"/>
  <c r="S536" i="33"/>
  <c r="AI536" i="33" s="1"/>
  <c r="J536" i="33"/>
  <c r="AF535" i="33"/>
  <c r="AE535" i="33"/>
  <c r="AD535" i="33"/>
  <c r="S535" i="33"/>
  <c r="AI535" i="33" s="1"/>
  <c r="J535" i="33"/>
  <c r="AF534" i="33"/>
  <c r="AE534" i="33"/>
  <c r="AD534" i="33"/>
  <c r="S534" i="33"/>
  <c r="AI534" i="33" s="1"/>
  <c r="J534" i="33"/>
  <c r="AF533" i="33"/>
  <c r="AE533" i="33"/>
  <c r="AD533" i="33"/>
  <c r="S533" i="33"/>
  <c r="AI533" i="33" s="1"/>
  <c r="J533" i="33"/>
  <c r="AF532" i="33"/>
  <c r="AE532" i="33"/>
  <c r="AD532" i="33"/>
  <c r="S532" i="33"/>
  <c r="AI532" i="33" s="1"/>
  <c r="J532" i="33"/>
  <c r="AF531" i="33"/>
  <c r="AE531" i="33"/>
  <c r="AD531" i="33"/>
  <c r="S531" i="33"/>
  <c r="AI531" i="33" s="1"/>
  <c r="J531" i="33"/>
  <c r="AF530" i="33"/>
  <c r="AE530" i="33"/>
  <c r="AD530" i="33"/>
  <c r="S530" i="33"/>
  <c r="AI530" i="33" s="1"/>
  <c r="J530" i="33"/>
  <c r="AF529" i="33"/>
  <c r="AE529" i="33"/>
  <c r="AD529" i="33"/>
  <c r="S529" i="33"/>
  <c r="AI529" i="33" s="1"/>
  <c r="J529" i="33"/>
  <c r="AF528" i="33"/>
  <c r="AE528" i="33"/>
  <c r="AG528" i="33" s="1"/>
  <c r="AD528" i="33"/>
  <c r="S528" i="33"/>
  <c r="AI528" i="33" s="1"/>
  <c r="J528" i="33"/>
  <c r="AF527" i="33"/>
  <c r="AE527" i="33"/>
  <c r="AD527" i="33"/>
  <c r="S527" i="33"/>
  <c r="AI527" i="33" s="1"/>
  <c r="J527" i="33"/>
  <c r="AF526" i="33"/>
  <c r="AE526" i="33"/>
  <c r="AD526" i="33"/>
  <c r="S526" i="33"/>
  <c r="AI526" i="33" s="1"/>
  <c r="J526" i="33"/>
  <c r="AF525" i="33"/>
  <c r="AE525" i="33"/>
  <c r="AD525" i="33"/>
  <c r="S525" i="33"/>
  <c r="AI525" i="33" s="1"/>
  <c r="J525" i="33"/>
  <c r="AF524" i="33"/>
  <c r="AE524" i="33"/>
  <c r="AD524" i="33"/>
  <c r="S524" i="33"/>
  <c r="AI524" i="33" s="1"/>
  <c r="J524" i="33"/>
  <c r="AF523" i="33"/>
  <c r="AE523" i="33"/>
  <c r="AD523" i="33"/>
  <c r="S523" i="33"/>
  <c r="AI523" i="33" s="1"/>
  <c r="J523" i="33"/>
  <c r="AF522" i="33"/>
  <c r="AE522" i="33"/>
  <c r="AD522" i="33"/>
  <c r="S522" i="33"/>
  <c r="AI522" i="33" s="1"/>
  <c r="J522" i="33"/>
  <c r="AF521" i="33"/>
  <c r="AE521" i="33"/>
  <c r="AD521" i="33"/>
  <c r="S521" i="33"/>
  <c r="AI521" i="33" s="1"/>
  <c r="J521" i="33"/>
  <c r="AF520" i="33"/>
  <c r="AE520" i="33"/>
  <c r="AD520" i="33"/>
  <c r="S520" i="33"/>
  <c r="AI520" i="33" s="1"/>
  <c r="J520" i="33"/>
  <c r="AF519" i="33"/>
  <c r="AE519" i="33"/>
  <c r="AD519" i="33"/>
  <c r="S519" i="33"/>
  <c r="AI519" i="33" s="1"/>
  <c r="J519" i="33"/>
  <c r="AF518" i="33"/>
  <c r="AE518" i="33"/>
  <c r="AD518" i="33"/>
  <c r="S518" i="33"/>
  <c r="AI518" i="33" s="1"/>
  <c r="J518" i="33"/>
  <c r="AF517" i="33"/>
  <c r="AE517" i="33"/>
  <c r="AD517" i="33"/>
  <c r="S517" i="33"/>
  <c r="AI517" i="33" s="1"/>
  <c r="J517" i="33"/>
  <c r="AF516" i="33"/>
  <c r="AE516" i="33"/>
  <c r="AG516" i="33" s="1"/>
  <c r="AD516" i="33"/>
  <c r="S516" i="33"/>
  <c r="AI516" i="33" s="1"/>
  <c r="J516" i="33"/>
  <c r="AF515" i="33"/>
  <c r="AE515" i="33"/>
  <c r="AD515" i="33"/>
  <c r="S515" i="33"/>
  <c r="AI515" i="33" s="1"/>
  <c r="J515" i="33"/>
  <c r="AF514" i="33"/>
  <c r="AE514" i="33"/>
  <c r="AD514" i="33"/>
  <c r="S514" i="33"/>
  <c r="AI514" i="33" s="1"/>
  <c r="J514" i="33"/>
  <c r="AF513" i="33"/>
  <c r="AE513" i="33"/>
  <c r="AD513" i="33"/>
  <c r="S513" i="33"/>
  <c r="AI513" i="33" s="1"/>
  <c r="J513" i="33"/>
  <c r="AF512" i="33"/>
  <c r="AE512" i="33"/>
  <c r="AD512" i="33"/>
  <c r="S512" i="33"/>
  <c r="AI512" i="33" s="1"/>
  <c r="J512" i="33"/>
  <c r="AF511" i="33"/>
  <c r="AE511" i="33"/>
  <c r="AD511" i="33"/>
  <c r="S511" i="33"/>
  <c r="AI511" i="33" s="1"/>
  <c r="J511" i="33"/>
  <c r="AF510" i="33"/>
  <c r="AE510" i="33"/>
  <c r="AD510" i="33"/>
  <c r="S510" i="33"/>
  <c r="AI510" i="33" s="1"/>
  <c r="J510" i="33"/>
  <c r="AF509" i="33"/>
  <c r="AE509" i="33"/>
  <c r="AG509" i="33" s="1"/>
  <c r="AD509" i="33"/>
  <c r="S509" i="33"/>
  <c r="AI509" i="33" s="1"/>
  <c r="J509" i="33"/>
  <c r="AF508" i="33"/>
  <c r="AE508" i="33"/>
  <c r="AD508" i="33"/>
  <c r="S508" i="33"/>
  <c r="AI508" i="33" s="1"/>
  <c r="J508" i="33"/>
  <c r="AF507" i="33"/>
  <c r="AE507" i="33"/>
  <c r="AD507" i="33"/>
  <c r="S507" i="33"/>
  <c r="AI507" i="33" s="1"/>
  <c r="J507" i="33"/>
  <c r="AF506" i="33"/>
  <c r="AE506" i="33"/>
  <c r="AD506" i="33"/>
  <c r="S506" i="33"/>
  <c r="AI506" i="33" s="1"/>
  <c r="J506" i="33"/>
  <c r="AF505" i="33"/>
  <c r="AE505" i="33"/>
  <c r="AD505" i="33"/>
  <c r="S505" i="33"/>
  <c r="AI505" i="33" s="1"/>
  <c r="J505" i="33"/>
  <c r="AF504" i="33"/>
  <c r="AE504" i="33"/>
  <c r="AD504" i="33"/>
  <c r="S504" i="33"/>
  <c r="AI504" i="33" s="1"/>
  <c r="J504" i="33"/>
  <c r="AF503" i="33"/>
  <c r="AE503" i="33"/>
  <c r="AD503" i="33"/>
  <c r="S503" i="33"/>
  <c r="AI503" i="33" s="1"/>
  <c r="J503" i="33"/>
  <c r="AF502" i="33"/>
  <c r="AE502" i="33"/>
  <c r="AD502" i="33"/>
  <c r="S502" i="33"/>
  <c r="AI502" i="33" s="1"/>
  <c r="J502" i="33"/>
  <c r="AF501" i="33"/>
  <c r="AE501" i="33"/>
  <c r="AD501" i="33"/>
  <c r="S501" i="33"/>
  <c r="AI501" i="33" s="1"/>
  <c r="J501" i="33"/>
  <c r="AF500" i="33"/>
  <c r="AE500" i="33"/>
  <c r="AD500" i="33"/>
  <c r="S500" i="33"/>
  <c r="AI500" i="33" s="1"/>
  <c r="J500" i="33"/>
  <c r="AF499" i="33"/>
  <c r="AE499" i="33"/>
  <c r="AD499" i="33"/>
  <c r="S499" i="33"/>
  <c r="AI499" i="33" s="1"/>
  <c r="J499" i="33"/>
  <c r="AF498" i="33"/>
  <c r="AE498" i="33"/>
  <c r="AD498" i="33"/>
  <c r="S498" i="33"/>
  <c r="AI498" i="33" s="1"/>
  <c r="J498" i="33"/>
  <c r="AF497" i="33"/>
  <c r="AE497" i="33"/>
  <c r="AD497" i="33"/>
  <c r="S497" i="33"/>
  <c r="AI497" i="33" s="1"/>
  <c r="J497" i="33"/>
  <c r="AF496" i="33"/>
  <c r="AE496" i="33"/>
  <c r="AD496" i="33"/>
  <c r="S496" i="33"/>
  <c r="AI496" i="33" s="1"/>
  <c r="J496" i="33"/>
  <c r="AF495" i="33"/>
  <c r="AE495" i="33"/>
  <c r="AD495" i="33"/>
  <c r="S495" i="33"/>
  <c r="AI495" i="33" s="1"/>
  <c r="J495" i="33"/>
  <c r="AF494" i="33"/>
  <c r="AE494" i="33"/>
  <c r="AD494" i="33"/>
  <c r="S494" i="33"/>
  <c r="AI494" i="33" s="1"/>
  <c r="J494" i="33"/>
  <c r="AF493" i="33"/>
  <c r="AE493" i="33"/>
  <c r="AD493" i="33"/>
  <c r="S493" i="33"/>
  <c r="AI493" i="33" s="1"/>
  <c r="J493" i="33"/>
  <c r="AF492" i="33"/>
  <c r="AE492" i="33"/>
  <c r="AD492" i="33"/>
  <c r="S492" i="33"/>
  <c r="AI492" i="33" s="1"/>
  <c r="J492" i="33"/>
  <c r="AF491" i="33"/>
  <c r="AE491" i="33"/>
  <c r="AD491" i="33"/>
  <c r="S491" i="33"/>
  <c r="AI491" i="33" s="1"/>
  <c r="J491" i="33"/>
  <c r="AF490" i="33"/>
  <c r="AE490" i="33"/>
  <c r="AD490" i="33"/>
  <c r="S490" i="33"/>
  <c r="AI490" i="33" s="1"/>
  <c r="J490" i="33"/>
  <c r="AF489" i="33"/>
  <c r="AE489" i="33"/>
  <c r="AD489" i="33"/>
  <c r="S489" i="33"/>
  <c r="AI489" i="33" s="1"/>
  <c r="J489" i="33"/>
  <c r="AF488" i="33"/>
  <c r="AE488" i="33"/>
  <c r="AD488" i="33"/>
  <c r="S488" i="33"/>
  <c r="AI488" i="33" s="1"/>
  <c r="J488" i="33"/>
  <c r="AF487" i="33"/>
  <c r="AE487" i="33"/>
  <c r="AD487" i="33"/>
  <c r="S487" i="33"/>
  <c r="AI487" i="33" s="1"/>
  <c r="J487" i="33"/>
  <c r="AF486" i="33"/>
  <c r="AE486" i="33"/>
  <c r="AD486" i="33"/>
  <c r="S486" i="33"/>
  <c r="AI486" i="33" s="1"/>
  <c r="J486" i="33"/>
  <c r="AF485" i="33"/>
  <c r="AE485" i="33"/>
  <c r="AD485" i="33"/>
  <c r="S485" i="33"/>
  <c r="AI485" i="33" s="1"/>
  <c r="J485" i="33"/>
  <c r="AF484" i="33"/>
  <c r="AE484" i="33"/>
  <c r="AD484" i="33"/>
  <c r="S484" i="33"/>
  <c r="AI484" i="33" s="1"/>
  <c r="J484" i="33"/>
  <c r="AF483" i="33"/>
  <c r="AE483" i="33"/>
  <c r="AD483" i="33"/>
  <c r="S483" i="33"/>
  <c r="AI483" i="33" s="1"/>
  <c r="J483" i="33"/>
  <c r="AF482" i="33"/>
  <c r="AE482" i="33"/>
  <c r="AD482" i="33"/>
  <c r="S482" i="33"/>
  <c r="AI482" i="33" s="1"/>
  <c r="J482" i="33"/>
  <c r="AF481" i="33"/>
  <c r="AE481" i="33"/>
  <c r="AD481" i="33"/>
  <c r="S481" i="33"/>
  <c r="AI481" i="33" s="1"/>
  <c r="J481" i="33"/>
  <c r="AF480" i="33"/>
  <c r="AE480" i="33"/>
  <c r="AD480" i="33"/>
  <c r="S480" i="33"/>
  <c r="AI480" i="33" s="1"/>
  <c r="J480" i="33"/>
  <c r="AF479" i="33"/>
  <c r="AE479" i="33"/>
  <c r="AD479" i="33"/>
  <c r="S479" i="33"/>
  <c r="AI479" i="33" s="1"/>
  <c r="J479" i="33"/>
  <c r="AF478" i="33"/>
  <c r="AE478" i="33"/>
  <c r="AD478" i="33"/>
  <c r="S478" i="33"/>
  <c r="AI478" i="33" s="1"/>
  <c r="J478" i="33"/>
  <c r="AF477" i="33"/>
  <c r="AE477" i="33"/>
  <c r="AD477" i="33"/>
  <c r="S477" i="33"/>
  <c r="AI477" i="33" s="1"/>
  <c r="J477" i="33"/>
  <c r="AF476" i="33"/>
  <c r="AE476" i="33"/>
  <c r="AD476" i="33"/>
  <c r="S476" i="33"/>
  <c r="AI476" i="33" s="1"/>
  <c r="J476" i="33"/>
  <c r="AF475" i="33"/>
  <c r="AE475" i="33"/>
  <c r="AD475" i="33"/>
  <c r="S475" i="33"/>
  <c r="AI475" i="33" s="1"/>
  <c r="J475" i="33"/>
  <c r="AF474" i="33"/>
  <c r="AE474" i="33"/>
  <c r="AD474" i="33"/>
  <c r="S474" i="33"/>
  <c r="AI474" i="33" s="1"/>
  <c r="J474" i="33"/>
  <c r="AF473" i="33"/>
  <c r="AE473" i="33"/>
  <c r="AD473" i="33"/>
  <c r="S473" i="33"/>
  <c r="AI473" i="33" s="1"/>
  <c r="J473" i="33"/>
  <c r="AF472" i="33"/>
  <c r="AE472" i="33"/>
  <c r="AD472" i="33"/>
  <c r="S472" i="33"/>
  <c r="AI472" i="33" s="1"/>
  <c r="J472" i="33"/>
  <c r="AF471" i="33"/>
  <c r="AE471" i="33"/>
  <c r="AD471" i="33"/>
  <c r="S471" i="33"/>
  <c r="AI471" i="33" s="1"/>
  <c r="J471" i="33"/>
  <c r="AF470" i="33"/>
  <c r="AE470" i="33"/>
  <c r="AD470" i="33"/>
  <c r="S470" i="33"/>
  <c r="AI470" i="33" s="1"/>
  <c r="J470" i="33"/>
  <c r="AF469" i="33"/>
  <c r="AE469" i="33"/>
  <c r="AD469" i="33"/>
  <c r="S469" i="33"/>
  <c r="AI469" i="33" s="1"/>
  <c r="J469" i="33"/>
  <c r="AF468" i="33"/>
  <c r="AE468" i="33"/>
  <c r="AD468" i="33"/>
  <c r="S468" i="33"/>
  <c r="AI468" i="33" s="1"/>
  <c r="J468" i="33"/>
  <c r="AF467" i="33"/>
  <c r="AE467" i="33"/>
  <c r="AD467" i="33"/>
  <c r="S467" i="33"/>
  <c r="AI467" i="33" s="1"/>
  <c r="J467" i="33"/>
  <c r="AF466" i="33"/>
  <c r="AE466" i="33"/>
  <c r="AD466" i="33"/>
  <c r="S466" i="33"/>
  <c r="AI466" i="33" s="1"/>
  <c r="J466" i="33"/>
  <c r="AF465" i="33"/>
  <c r="AE465" i="33"/>
  <c r="AD465" i="33"/>
  <c r="S465" i="33"/>
  <c r="AI465" i="33" s="1"/>
  <c r="J465" i="33"/>
  <c r="AF464" i="33"/>
  <c r="AE464" i="33"/>
  <c r="AD464" i="33"/>
  <c r="S464" i="33"/>
  <c r="AI464" i="33" s="1"/>
  <c r="J464" i="33"/>
  <c r="AF463" i="33"/>
  <c r="AE463" i="33"/>
  <c r="AD463" i="33"/>
  <c r="S463" i="33"/>
  <c r="AI463" i="33" s="1"/>
  <c r="J463" i="33"/>
  <c r="AF462" i="33"/>
  <c r="AE462" i="33"/>
  <c r="AD462" i="33"/>
  <c r="S462" i="33"/>
  <c r="AI462" i="33" s="1"/>
  <c r="J462" i="33"/>
  <c r="AF461" i="33"/>
  <c r="AE461" i="33"/>
  <c r="AD461" i="33"/>
  <c r="S461" i="33"/>
  <c r="AI461" i="33" s="1"/>
  <c r="J461" i="33"/>
  <c r="AF460" i="33"/>
  <c r="AE460" i="33"/>
  <c r="AD460" i="33"/>
  <c r="S460" i="33"/>
  <c r="AI460" i="33" s="1"/>
  <c r="J460" i="33"/>
  <c r="AF459" i="33"/>
  <c r="AE459" i="33"/>
  <c r="AD459" i="33"/>
  <c r="S459" i="33"/>
  <c r="AI459" i="33" s="1"/>
  <c r="J459" i="33"/>
  <c r="AF458" i="33"/>
  <c r="AE458" i="33"/>
  <c r="AD458" i="33"/>
  <c r="S458" i="33"/>
  <c r="AI458" i="33" s="1"/>
  <c r="J458" i="33"/>
  <c r="AF457" i="33"/>
  <c r="AE457" i="33"/>
  <c r="AD457" i="33"/>
  <c r="S457" i="33"/>
  <c r="AI457" i="33" s="1"/>
  <c r="J457" i="33"/>
  <c r="AF456" i="33"/>
  <c r="AE456" i="33"/>
  <c r="AD456" i="33"/>
  <c r="S456" i="33"/>
  <c r="AI456" i="33" s="1"/>
  <c r="J456" i="33"/>
  <c r="AF455" i="33"/>
  <c r="AE455" i="33"/>
  <c r="AD455" i="33"/>
  <c r="S455" i="33"/>
  <c r="AI455" i="33" s="1"/>
  <c r="J455" i="33"/>
  <c r="AF454" i="33"/>
  <c r="AE454" i="33"/>
  <c r="AD454" i="33"/>
  <c r="S454" i="33"/>
  <c r="AI454" i="33" s="1"/>
  <c r="J454" i="33"/>
  <c r="AF453" i="33"/>
  <c r="AE453" i="33"/>
  <c r="AD453" i="33"/>
  <c r="S453" i="33"/>
  <c r="AI453" i="33" s="1"/>
  <c r="J453" i="33"/>
  <c r="AF452" i="33"/>
  <c r="AE452" i="33"/>
  <c r="AD452" i="33"/>
  <c r="S452" i="33"/>
  <c r="AI452" i="33" s="1"/>
  <c r="J452" i="33"/>
  <c r="AF451" i="33"/>
  <c r="AE451" i="33"/>
  <c r="AD451" i="33"/>
  <c r="S451" i="33"/>
  <c r="AI451" i="33" s="1"/>
  <c r="J451" i="33"/>
  <c r="AF450" i="33"/>
  <c r="AE450" i="33"/>
  <c r="AD450" i="33"/>
  <c r="S450" i="33"/>
  <c r="AI450" i="33" s="1"/>
  <c r="J450" i="33"/>
  <c r="AF449" i="33"/>
  <c r="AE449" i="33"/>
  <c r="AD449" i="33"/>
  <c r="S449" i="33"/>
  <c r="AI449" i="33" s="1"/>
  <c r="J449" i="33"/>
  <c r="AF448" i="33"/>
  <c r="AE448" i="33"/>
  <c r="AD448" i="33"/>
  <c r="S448" i="33"/>
  <c r="AI448" i="33" s="1"/>
  <c r="J448" i="33"/>
  <c r="AF447" i="33"/>
  <c r="AE447" i="33"/>
  <c r="AD447" i="33"/>
  <c r="S447" i="33"/>
  <c r="AI447" i="33" s="1"/>
  <c r="J447" i="33"/>
  <c r="AF446" i="33"/>
  <c r="AE446" i="33"/>
  <c r="AD446" i="33"/>
  <c r="S446" i="33"/>
  <c r="AI446" i="33" s="1"/>
  <c r="J446" i="33"/>
  <c r="AF445" i="33"/>
  <c r="AE445" i="33"/>
  <c r="AD445" i="33"/>
  <c r="S445" i="33"/>
  <c r="AI445" i="33" s="1"/>
  <c r="J445" i="33"/>
  <c r="AF444" i="33"/>
  <c r="AE444" i="33"/>
  <c r="AD444" i="33"/>
  <c r="S444" i="33"/>
  <c r="AI444" i="33" s="1"/>
  <c r="J444" i="33"/>
  <c r="AF443" i="33"/>
  <c r="AE443" i="33"/>
  <c r="AD443" i="33"/>
  <c r="S443" i="33"/>
  <c r="AI443" i="33" s="1"/>
  <c r="J443" i="33"/>
  <c r="AF442" i="33"/>
  <c r="AE442" i="33"/>
  <c r="AD442" i="33"/>
  <c r="S442" i="33"/>
  <c r="AI442" i="33" s="1"/>
  <c r="J442" i="33"/>
  <c r="AF441" i="33"/>
  <c r="AE441" i="33"/>
  <c r="AD441" i="33"/>
  <c r="S441" i="33"/>
  <c r="AI441" i="33" s="1"/>
  <c r="J441" i="33"/>
  <c r="AF440" i="33"/>
  <c r="AE440" i="33"/>
  <c r="AD440" i="33"/>
  <c r="S440" i="33"/>
  <c r="AI440" i="33" s="1"/>
  <c r="J440" i="33"/>
  <c r="AF439" i="33"/>
  <c r="AE439" i="33"/>
  <c r="AD439" i="33"/>
  <c r="S439" i="33"/>
  <c r="AI439" i="33" s="1"/>
  <c r="J439" i="33"/>
  <c r="AF438" i="33"/>
  <c r="AE438" i="33"/>
  <c r="AD438" i="33"/>
  <c r="S438" i="33"/>
  <c r="AI438" i="33" s="1"/>
  <c r="J438" i="33"/>
  <c r="AF437" i="33"/>
  <c r="AE437" i="33"/>
  <c r="AD437" i="33"/>
  <c r="S437" i="33"/>
  <c r="AI437" i="33" s="1"/>
  <c r="J437" i="33"/>
  <c r="AF436" i="33"/>
  <c r="AE436" i="33"/>
  <c r="AD436" i="33"/>
  <c r="S436" i="33"/>
  <c r="AI436" i="33" s="1"/>
  <c r="J436" i="33"/>
  <c r="AF435" i="33"/>
  <c r="AE435" i="33"/>
  <c r="AD435" i="33"/>
  <c r="S435" i="33"/>
  <c r="AI435" i="33" s="1"/>
  <c r="J435" i="33"/>
  <c r="AF434" i="33"/>
  <c r="AE434" i="33"/>
  <c r="AD434" i="33"/>
  <c r="S434" i="33"/>
  <c r="AI434" i="33" s="1"/>
  <c r="J434" i="33"/>
  <c r="AF433" i="33"/>
  <c r="AE433" i="33"/>
  <c r="AD433" i="33"/>
  <c r="S433" i="33"/>
  <c r="AI433" i="33" s="1"/>
  <c r="J433" i="33"/>
  <c r="AF432" i="33"/>
  <c r="AE432" i="33"/>
  <c r="AD432" i="33"/>
  <c r="S432" i="33"/>
  <c r="AI432" i="33" s="1"/>
  <c r="J432" i="33"/>
  <c r="AF431" i="33"/>
  <c r="AE431" i="33"/>
  <c r="AD431" i="33"/>
  <c r="S431" i="33"/>
  <c r="AI431" i="33" s="1"/>
  <c r="J431" i="33"/>
  <c r="AF430" i="33"/>
  <c r="AE430" i="33"/>
  <c r="AD430" i="33"/>
  <c r="S430" i="33"/>
  <c r="AI430" i="33" s="1"/>
  <c r="J430" i="33"/>
  <c r="AF429" i="33"/>
  <c r="AE429" i="33"/>
  <c r="AD429" i="33"/>
  <c r="S429" i="33"/>
  <c r="AI429" i="33" s="1"/>
  <c r="J429" i="33"/>
  <c r="AF428" i="33"/>
  <c r="AE428" i="33"/>
  <c r="AD428" i="33"/>
  <c r="S428" i="33"/>
  <c r="AI428" i="33" s="1"/>
  <c r="J428" i="33"/>
  <c r="AF427" i="33"/>
  <c r="AE427" i="33"/>
  <c r="AD427" i="33"/>
  <c r="S427" i="33"/>
  <c r="AI427" i="33" s="1"/>
  <c r="J427" i="33"/>
  <c r="AF426" i="33"/>
  <c r="AE426" i="33"/>
  <c r="AD426" i="33"/>
  <c r="S426" i="33"/>
  <c r="AI426" i="33" s="1"/>
  <c r="J426" i="33"/>
  <c r="AF425" i="33"/>
  <c r="AE425" i="33"/>
  <c r="AD425" i="33"/>
  <c r="S425" i="33"/>
  <c r="AI425" i="33" s="1"/>
  <c r="J425" i="33"/>
  <c r="AF424" i="33"/>
  <c r="AE424" i="33"/>
  <c r="AD424" i="33"/>
  <c r="S424" i="33"/>
  <c r="AI424" i="33" s="1"/>
  <c r="J424" i="33"/>
  <c r="AF423" i="33"/>
  <c r="AE423" i="33"/>
  <c r="AD423" i="33"/>
  <c r="S423" i="33"/>
  <c r="AI423" i="33" s="1"/>
  <c r="J423" i="33"/>
  <c r="AF422" i="33"/>
  <c r="AE422" i="33"/>
  <c r="AD422" i="33"/>
  <c r="S422" i="33"/>
  <c r="AI422" i="33" s="1"/>
  <c r="J422" i="33"/>
  <c r="AF421" i="33"/>
  <c r="AE421" i="33"/>
  <c r="AD421" i="33"/>
  <c r="S421" i="33"/>
  <c r="AI421" i="33" s="1"/>
  <c r="J421" i="33"/>
  <c r="AF420" i="33"/>
  <c r="AE420" i="33"/>
  <c r="AD420" i="33"/>
  <c r="S420" i="33"/>
  <c r="AI420" i="33" s="1"/>
  <c r="J420" i="33"/>
  <c r="AF419" i="33"/>
  <c r="AE419" i="33"/>
  <c r="AD419" i="33"/>
  <c r="S419" i="33"/>
  <c r="AI419" i="33" s="1"/>
  <c r="J419" i="33"/>
  <c r="AF418" i="33"/>
  <c r="AE418" i="33"/>
  <c r="AD418" i="33"/>
  <c r="S418" i="33"/>
  <c r="AI418" i="33" s="1"/>
  <c r="J418" i="33"/>
  <c r="AF417" i="33"/>
  <c r="AE417" i="33"/>
  <c r="AD417" i="33"/>
  <c r="S417" i="33"/>
  <c r="AI417" i="33" s="1"/>
  <c r="J417" i="33"/>
  <c r="AF416" i="33"/>
  <c r="AE416" i="33"/>
  <c r="AD416" i="33"/>
  <c r="S416" i="33"/>
  <c r="AI416" i="33" s="1"/>
  <c r="J416" i="33"/>
  <c r="AF415" i="33"/>
  <c r="AE415" i="33"/>
  <c r="AD415" i="33"/>
  <c r="S415" i="33"/>
  <c r="AI415" i="33" s="1"/>
  <c r="J415" i="33"/>
  <c r="AF414" i="33"/>
  <c r="AE414" i="33"/>
  <c r="AD414" i="33"/>
  <c r="S414" i="33"/>
  <c r="AI414" i="33" s="1"/>
  <c r="J414" i="33"/>
  <c r="AF413" i="33"/>
  <c r="AE413" i="33"/>
  <c r="AD413" i="33"/>
  <c r="S413" i="33"/>
  <c r="AI413" i="33" s="1"/>
  <c r="J413" i="33"/>
  <c r="AF412" i="33"/>
  <c r="AE412" i="33"/>
  <c r="AD412" i="33"/>
  <c r="S412" i="33"/>
  <c r="AI412" i="33" s="1"/>
  <c r="J412" i="33"/>
  <c r="AF411" i="33"/>
  <c r="AE411" i="33"/>
  <c r="AD411" i="33"/>
  <c r="S411" i="33"/>
  <c r="AI411" i="33" s="1"/>
  <c r="J411" i="33"/>
  <c r="AF410" i="33"/>
  <c r="AE410" i="33"/>
  <c r="AD410" i="33"/>
  <c r="S410" i="33"/>
  <c r="AI410" i="33" s="1"/>
  <c r="J410" i="33"/>
  <c r="AF409" i="33"/>
  <c r="AE409" i="33"/>
  <c r="AD409" i="33"/>
  <c r="S409" i="33"/>
  <c r="AI409" i="33" s="1"/>
  <c r="J409" i="33"/>
  <c r="AF408" i="33"/>
  <c r="AE408" i="33"/>
  <c r="AD408" i="33"/>
  <c r="S408" i="33"/>
  <c r="AI408" i="33" s="1"/>
  <c r="J408" i="33"/>
  <c r="AF407" i="33"/>
  <c r="AE407" i="33"/>
  <c r="AD407" i="33"/>
  <c r="S407" i="33"/>
  <c r="AI407" i="33" s="1"/>
  <c r="J407" i="33"/>
  <c r="AF406" i="33"/>
  <c r="AE406" i="33"/>
  <c r="AD406" i="33"/>
  <c r="S406" i="33"/>
  <c r="AI406" i="33" s="1"/>
  <c r="J406" i="33"/>
  <c r="AF405" i="33"/>
  <c r="AE405" i="33"/>
  <c r="AD405" i="33"/>
  <c r="S405" i="33"/>
  <c r="AI405" i="33" s="1"/>
  <c r="J405" i="33"/>
  <c r="AF404" i="33"/>
  <c r="AE404" i="33"/>
  <c r="AD404" i="33"/>
  <c r="S404" i="33"/>
  <c r="AI404" i="33" s="1"/>
  <c r="J404" i="33"/>
  <c r="AF403" i="33"/>
  <c r="AE403" i="33"/>
  <c r="AD403" i="33"/>
  <c r="S403" i="33"/>
  <c r="AI403" i="33" s="1"/>
  <c r="J403" i="33"/>
  <c r="AF402" i="33"/>
  <c r="AE402" i="33"/>
  <c r="AD402" i="33"/>
  <c r="S402" i="33"/>
  <c r="AI402" i="33" s="1"/>
  <c r="J402" i="33"/>
  <c r="AF401" i="33"/>
  <c r="AE401" i="33"/>
  <c r="AD401" i="33"/>
  <c r="S401" i="33"/>
  <c r="AI401" i="33" s="1"/>
  <c r="J401" i="33"/>
  <c r="AF400" i="33"/>
  <c r="AE400" i="33"/>
  <c r="AD400" i="33"/>
  <c r="S400" i="33"/>
  <c r="AI400" i="33" s="1"/>
  <c r="J400" i="33"/>
  <c r="AF399" i="33"/>
  <c r="AE399" i="33"/>
  <c r="AD399" i="33"/>
  <c r="S399" i="33"/>
  <c r="AI399" i="33" s="1"/>
  <c r="J399" i="33"/>
  <c r="AF398" i="33"/>
  <c r="AE398" i="33"/>
  <c r="AD398" i="33"/>
  <c r="S398" i="33"/>
  <c r="AI398" i="33" s="1"/>
  <c r="J398" i="33"/>
  <c r="AF397" i="33"/>
  <c r="AE397" i="33"/>
  <c r="AD397" i="33"/>
  <c r="S397" i="33"/>
  <c r="AI397" i="33" s="1"/>
  <c r="J397" i="33"/>
  <c r="AF396" i="33"/>
  <c r="AE396" i="33"/>
  <c r="AD396" i="33"/>
  <c r="S396" i="33"/>
  <c r="AI396" i="33" s="1"/>
  <c r="J396" i="33"/>
  <c r="AF395" i="33"/>
  <c r="AE395" i="33"/>
  <c r="AD395" i="33"/>
  <c r="S395" i="33"/>
  <c r="AI395" i="33" s="1"/>
  <c r="J395" i="33"/>
  <c r="AF394" i="33"/>
  <c r="AE394" i="33"/>
  <c r="AD394" i="33"/>
  <c r="S394" i="33"/>
  <c r="AI394" i="33" s="1"/>
  <c r="J394" i="33"/>
  <c r="AF393" i="33"/>
  <c r="AE393" i="33"/>
  <c r="AD393" i="33"/>
  <c r="S393" i="33"/>
  <c r="AI393" i="33" s="1"/>
  <c r="J393" i="33"/>
  <c r="AF392" i="33"/>
  <c r="AE392" i="33"/>
  <c r="AD392" i="33"/>
  <c r="S392" i="33"/>
  <c r="AI392" i="33" s="1"/>
  <c r="J392" i="33"/>
  <c r="AF391" i="33"/>
  <c r="AE391" i="33"/>
  <c r="AD391" i="33"/>
  <c r="S391" i="33"/>
  <c r="AI391" i="33" s="1"/>
  <c r="J391" i="33"/>
  <c r="AF390" i="33"/>
  <c r="AE390" i="33"/>
  <c r="AD390" i="33"/>
  <c r="S390" i="33"/>
  <c r="AI390" i="33" s="1"/>
  <c r="J390" i="33"/>
  <c r="AF389" i="33"/>
  <c r="AE389" i="33"/>
  <c r="AD389" i="33"/>
  <c r="S389" i="33"/>
  <c r="AI389" i="33" s="1"/>
  <c r="J389" i="33"/>
  <c r="AF388" i="33"/>
  <c r="AE388" i="33"/>
  <c r="AD388" i="33"/>
  <c r="S388" i="33"/>
  <c r="AI388" i="33" s="1"/>
  <c r="J388" i="33"/>
  <c r="AF387" i="33"/>
  <c r="AE387" i="33"/>
  <c r="AD387" i="33"/>
  <c r="S387" i="33"/>
  <c r="AI387" i="33" s="1"/>
  <c r="J387" i="33"/>
  <c r="AF386" i="33"/>
  <c r="AE386" i="33"/>
  <c r="AD386" i="33"/>
  <c r="S386" i="33"/>
  <c r="AI386" i="33" s="1"/>
  <c r="J386" i="33"/>
  <c r="AF385" i="33"/>
  <c r="AE385" i="33"/>
  <c r="AD385" i="33"/>
  <c r="S385" i="33"/>
  <c r="AI385" i="33" s="1"/>
  <c r="J385" i="33"/>
  <c r="AF384" i="33"/>
  <c r="AE384" i="33"/>
  <c r="AD384" i="33"/>
  <c r="S384" i="33"/>
  <c r="AI384" i="33" s="1"/>
  <c r="J384" i="33"/>
  <c r="AF383" i="33"/>
  <c r="AE383" i="33"/>
  <c r="AD383" i="33"/>
  <c r="S383" i="33"/>
  <c r="AI383" i="33" s="1"/>
  <c r="J383" i="33"/>
  <c r="AF382" i="33"/>
  <c r="AE382" i="33"/>
  <c r="AD382" i="33"/>
  <c r="S382" i="33"/>
  <c r="AI382" i="33" s="1"/>
  <c r="J382" i="33"/>
  <c r="AF381" i="33"/>
  <c r="AE381" i="33"/>
  <c r="AG381" i="33" s="1"/>
  <c r="AD381" i="33"/>
  <c r="S381" i="33"/>
  <c r="AI381" i="33" s="1"/>
  <c r="J381" i="33"/>
  <c r="AF380" i="33"/>
  <c r="AE380" i="33"/>
  <c r="AD380" i="33"/>
  <c r="S380" i="33"/>
  <c r="AI380" i="33" s="1"/>
  <c r="J380" i="33"/>
  <c r="AF379" i="33"/>
  <c r="AE379" i="33"/>
  <c r="AD379" i="33"/>
  <c r="S379" i="33"/>
  <c r="AI379" i="33" s="1"/>
  <c r="J379" i="33"/>
  <c r="AF378" i="33"/>
  <c r="AE378" i="33"/>
  <c r="AD378" i="33"/>
  <c r="S378" i="33"/>
  <c r="AI378" i="33" s="1"/>
  <c r="J378" i="33"/>
  <c r="AF377" i="33"/>
  <c r="AE377" i="33"/>
  <c r="AD377" i="33"/>
  <c r="S377" i="33"/>
  <c r="AI377" i="33" s="1"/>
  <c r="J377" i="33"/>
  <c r="AF376" i="33"/>
  <c r="AE376" i="33"/>
  <c r="AD376" i="33"/>
  <c r="S376" i="33"/>
  <c r="AI376" i="33" s="1"/>
  <c r="J376" i="33"/>
  <c r="AF375" i="33"/>
  <c r="AE375" i="33"/>
  <c r="AD375" i="33"/>
  <c r="S375" i="33"/>
  <c r="AI375" i="33" s="1"/>
  <c r="J375" i="33"/>
  <c r="AF374" i="33"/>
  <c r="AE374" i="33"/>
  <c r="AD374" i="33"/>
  <c r="S374" i="33"/>
  <c r="AI374" i="33" s="1"/>
  <c r="J374" i="33"/>
  <c r="AF373" i="33"/>
  <c r="AE373" i="33"/>
  <c r="AD373" i="33"/>
  <c r="S373" i="33"/>
  <c r="AI373" i="33" s="1"/>
  <c r="J373" i="33"/>
  <c r="AF372" i="33"/>
  <c r="AE372" i="33"/>
  <c r="AD372" i="33"/>
  <c r="S372" i="33"/>
  <c r="AI372" i="33" s="1"/>
  <c r="J372" i="33"/>
  <c r="AF371" i="33"/>
  <c r="AE371" i="33"/>
  <c r="AD371" i="33"/>
  <c r="S371" i="33"/>
  <c r="AI371" i="33" s="1"/>
  <c r="J371" i="33"/>
  <c r="AF370" i="33"/>
  <c r="AE370" i="33"/>
  <c r="AD370" i="33"/>
  <c r="S370" i="33"/>
  <c r="AI370" i="33" s="1"/>
  <c r="J370" i="33"/>
  <c r="AF369" i="33"/>
  <c r="AE369" i="33"/>
  <c r="AD369" i="33"/>
  <c r="S369" i="33"/>
  <c r="AI369" i="33" s="1"/>
  <c r="J369" i="33"/>
  <c r="AF368" i="33"/>
  <c r="AE368" i="33"/>
  <c r="AD368" i="33"/>
  <c r="S368" i="33"/>
  <c r="AI368" i="33" s="1"/>
  <c r="J368" i="33"/>
  <c r="AF367" i="33"/>
  <c r="AE367" i="33"/>
  <c r="AD367" i="33"/>
  <c r="S367" i="33"/>
  <c r="AI367" i="33" s="1"/>
  <c r="J367" i="33"/>
  <c r="AF366" i="33"/>
  <c r="AE366" i="33"/>
  <c r="AD366" i="33"/>
  <c r="S366" i="33"/>
  <c r="AI366" i="33" s="1"/>
  <c r="J366" i="33"/>
  <c r="AF365" i="33"/>
  <c r="AE365" i="33"/>
  <c r="AD365" i="33"/>
  <c r="S365" i="33"/>
  <c r="AI365" i="33" s="1"/>
  <c r="J365" i="33"/>
  <c r="AF364" i="33"/>
  <c r="AE364" i="33"/>
  <c r="AD364" i="33"/>
  <c r="S364" i="33"/>
  <c r="AI364" i="33" s="1"/>
  <c r="J364" i="33"/>
  <c r="AF363" i="33"/>
  <c r="AE363" i="33"/>
  <c r="AD363" i="33"/>
  <c r="S363" i="33"/>
  <c r="AI363" i="33" s="1"/>
  <c r="J363" i="33"/>
  <c r="AF362" i="33"/>
  <c r="AE362" i="33"/>
  <c r="AD362" i="33"/>
  <c r="S362" i="33"/>
  <c r="AI362" i="33" s="1"/>
  <c r="J362" i="33"/>
  <c r="AF361" i="33"/>
  <c r="AE361" i="33"/>
  <c r="AD361" i="33"/>
  <c r="S361" i="33"/>
  <c r="AI361" i="33" s="1"/>
  <c r="J361" i="33"/>
  <c r="AF360" i="33"/>
  <c r="AE360" i="33"/>
  <c r="AD360" i="33"/>
  <c r="S360" i="33"/>
  <c r="AI360" i="33" s="1"/>
  <c r="J360" i="33"/>
  <c r="AF359" i="33"/>
  <c r="AE359" i="33"/>
  <c r="AD359" i="33"/>
  <c r="S359" i="33"/>
  <c r="AI359" i="33" s="1"/>
  <c r="J359" i="33"/>
  <c r="AF358" i="33"/>
  <c r="AE358" i="33"/>
  <c r="AD358" i="33"/>
  <c r="S358" i="33"/>
  <c r="AI358" i="33" s="1"/>
  <c r="J358" i="33"/>
  <c r="AF357" i="33"/>
  <c r="AE357" i="33"/>
  <c r="AD357" i="33"/>
  <c r="S357" i="33"/>
  <c r="AI357" i="33" s="1"/>
  <c r="J357" i="33"/>
  <c r="AF356" i="33"/>
  <c r="AE356" i="33"/>
  <c r="AD356" i="33"/>
  <c r="S356" i="33"/>
  <c r="AI356" i="33" s="1"/>
  <c r="J356" i="33"/>
  <c r="AF355" i="33"/>
  <c r="AE355" i="33"/>
  <c r="AD355" i="33"/>
  <c r="S355" i="33"/>
  <c r="AI355" i="33" s="1"/>
  <c r="J355" i="33"/>
  <c r="AF354" i="33"/>
  <c r="AE354" i="33"/>
  <c r="AD354" i="33"/>
  <c r="S354" i="33"/>
  <c r="AI354" i="33" s="1"/>
  <c r="J354" i="33"/>
  <c r="AF353" i="33"/>
  <c r="AE353" i="33"/>
  <c r="AD353" i="33"/>
  <c r="S353" i="33"/>
  <c r="AI353" i="33" s="1"/>
  <c r="J353" i="33"/>
  <c r="AF352" i="33"/>
  <c r="AE352" i="33"/>
  <c r="AD352" i="33"/>
  <c r="S352" i="33"/>
  <c r="AI352" i="33" s="1"/>
  <c r="J352" i="33"/>
  <c r="AF351" i="33"/>
  <c r="AE351" i="33"/>
  <c r="AD351" i="33"/>
  <c r="S351" i="33"/>
  <c r="AI351" i="33" s="1"/>
  <c r="J351" i="33"/>
  <c r="AF350" i="33"/>
  <c r="AE350" i="33"/>
  <c r="AD350" i="33"/>
  <c r="S350" i="33"/>
  <c r="AI350" i="33" s="1"/>
  <c r="J350" i="33"/>
  <c r="AF349" i="33"/>
  <c r="AE349" i="33"/>
  <c r="AD349" i="33"/>
  <c r="S349" i="33"/>
  <c r="AI349" i="33" s="1"/>
  <c r="J349" i="33"/>
  <c r="AF348" i="33"/>
  <c r="AE348" i="33"/>
  <c r="AD348" i="33"/>
  <c r="S348" i="33"/>
  <c r="AI348" i="33" s="1"/>
  <c r="J348" i="33"/>
  <c r="AF347" i="33"/>
  <c r="AE347" i="33"/>
  <c r="AD347" i="33"/>
  <c r="S347" i="33"/>
  <c r="AI347" i="33" s="1"/>
  <c r="J347" i="33"/>
  <c r="AF346" i="33"/>
  <c r="AE346" i="33"/>
  <c r="AD346" i="33"/>
  <c r="S346" i="33"/>
  <c r="AI346" i="33" s="1"/>
  <c r="J346" i="33"/>
  <c r="AF345" i="33"/>
  <c r="AE345" i="33"/>
  <c r="AD345" i="33"/>
  <c r="S345" i="33"/>
  <c r="AI345" i="33" s="1"/>
  <c r="J345" i="33"/>
  <c r="AF344" i="33"/>
  <c r="AE344" i="33"/>
  <c r="AD344" i="33"/>
  <c r="S344" i="33"/>
  <c r="AI344" i="33" s="1"/>
  <c r="J344" i="33"/>
  <c r="AF343" i="33"/>
  <c r="AE343" i="33"/>
  <c r="AD343" i="33"/>
  <c r="S343" i="33"/>
  <c r="AI343" i="33" s="1"/>
  <c r="J343" i="33"/>
  <c r="AF342" i="33"/>
  <c r="AE342" i="33"/>
  <c r="AD342" i="33"/>
  <c r="S342" i="33"/>
  <c r="AI342" i="33" s="1"/>
  <c r="J342" i="33"/>
  <c r="AF341" i="33"/>
  <c r="AE341" i="33"/>
  <c r="AD341" i="33"/>
  <c r="S341" i="33"/>
  <c r="AI341" i="33" s="1"/>
  <c r="J341" i="33"/>
  <c r="AF340" i="33"/>
  <c r="AE340" i="33"/>
  <c r="AD340" i="33"/>
  <c r="S340" i="33"/>
  <c r="AI340" i="33" s="1"/>
  <c r="J340" i="33"/>
  <c r="AF339" i="33"/>
  <c r="AE339" i="33"/>
  <c r="AD339" i="33"/>
  <c r="S339" i="33"/>
  <c r="AI339" i="33" s="1"/>
  <c r="J339" i="33"/>
  <c r="AF338" i="33"/>
  <c r="AE338" i="33"/>
  <c r="AD338" i="33"/>
  <c r="S338" i="33"/>
  <c r="AI338" i="33" s="1"/>
  <c r="J338" i="33"/>
  <c r="AF337" i="33"/>
  <c r="AE337" i="33"/>
  <c r="AD337" i="33"/>
  <c r="S337" i="33"/>
  <c r="AI337" i="33" s="1"/>
  <c r="J337" i="33"/>
  <c r="AF336" i="33"/>
  <c r="AE336" i="33"/>
  <c r="AD336" i="33"/>
  <c r="S336" i="33"/>
  <c r="AI336" i="33" s="1"/>
  <c r="J336" i="33"/>
  <c r="AF335" i="33"/>
  <c r="AE335" i="33"/>
  <c r="AD335" i="33"/>
  <c r="S335" i="33"/>
  <c r="AI335" i="33" s="1"/>
  <c r="J335" i="33"/>
  <c r="AF334" i="33"/>
  <c r="AE334" i="33"/>
  <c r="AD334" i="33"/>
  <c r="S334" i="33"/>
  <c r="AI334" i="33" s="1"/>
  <c r="J334" i="33"/>
  <c r="AF333" i="33"/>
  <c r="AE333" i="33"/>
  <c r="AD333" i="33"/>
  <c r="S333" i="33"/>
  <c r="AI333" i="33" s="1"/>
  <c r="J333" i="33"/>
  <c r="AF332" i="33"/>
  <c r="AE332" i="33"/>
  <c r="AD332" i="33"/>
  <c r="S332" i="33"/>
  <c r="AI332" i="33" s="1"/>
  <c r="J332" i="33"/>
  <c r="AF331" i="33"/>
  <c r="AE331" i="33"/>
  <c r="AD331" i="33"/>
  <c r="S331" i="33"/>
  <c r="AI331" i="33" s="1"/>
  <c r="J331" i="33"/>
  <c r="AF330" i="33"/>
  <c r="AE330" i="33"/>
  <c r="AD330" i="33"/>
  <c r="S330" i="33"/>
  <c r="AI330" i="33" s="1"/>
  <c r="J330" i="33"/>
  <c r="AF329" i="33"/>
  <c r="AE329" i="33"/>
  <c r="AD329" i="33"/>
  <c r="S329" i="33"/>
  <c r="AI329" i="33" s="1"/>
  <c r="J329" i="33"/>
  <c r="AF328" i="33"/>
  <c r="AE328" i="33"/>
  <c r="AD328" i="33"/>
  <c r="S328" i="33"/>
  <c r="AI328" i="33" s="1"/>
  <c r="J328" i="33"/>
  <c r="AF327" i="33"/>
  <c r="AE327" i="33"/>
  <c r="AD327" i="33"/>
  <c r="S327" i="33"/>
  <c r="AI327" i="33" s="1"/>
  <c r="J327" i="33"/>
  <c r="AF326" i="33"/>
  <c r="AE326" i="33"/>
  <c r="AD326" i="33"/>
  <c r="S326" i="33"/>
  <c r="AI326" i="33" s="1"/>
  <c r="J326" i="33"/>
  <c r="AF325" i="33"/>
  <c r="AE325" i="33"/>
  <c r="AD325" i="33"/>
  <c r="S325" i="33"/>
  <c r="AI325" i="33" s="1"/>
  <c r="J325" i="33"/>
  <c r="AF324" i="33"/>
  <c r="AE324" i="33"/>
  <c r="AD324" i="33"/>
  <c r="S324" i="33"/>
  <c r="AI324" i="33" s="1"/>
  <c r="J324" i="33"/>
  <c r="AF323" i="33"/>
  <c r="AE323" i="33"/>
  <c r="AD323" i="33"/>
  <c r="S323" i="33"/>
  <c r="AI323" i="33" s="1"/>
  <c r="J323" i="33"/>
  <c r="AF322" i="33"/>
  <c r="AE322" i="33"/>
  <c r="AD322" i="33"/>
  <c r="S322" i="33"/>
  <c r="AI322" i="33" s="1"/>
  <c r="J322" i="33"/>
  <c r="AF321" i="33"/>
  <c r="AE321" i="33"/>
  <c r="AD321" i="33"/>
  <c r="S321" i="33"/>
  <c r="AI321" i="33" s="1"/>
  <c r="J321" i="33"/>
  <c r="AF320" i="33"/>
  <c r="AE320" i="33"/>
  <c r="AD320" i="33"/>
  <c r="S320" i="33"/>
  <c r="AI320" i="33" s="1"/>
  <c r="J320" i="33"/>
  <c r="AF319" i="33"/>
  <c r="AE319" i="33"/>
  <c r="AD319" i="33"/>
  <c r="S319" i="33"/>
  <c r="AI319" i="33" s="1"/>
  <c r="J319" i="33"/>
  <c r="AF318" i="33"/>
  <c r="AE318" i="33"/>
  <c r="AD318" i="33"/>
  <c r="S318" i="33"/>
  <c r="AI318" i="33" s="1"/>
  <c r="J318" i="33"/>
  <c r="AF317" i="33"/>
  <c r="AE317" i="33"/>
  <c r="AD317" i="33"/>
  <c r="S317" i="33"/>
  <c r="AI317" i="33" s="1"/>
  <c r="J317" i="33"/>
  <c r="AF316" i="33"/>
  <c r="AE316" i="33"/>
  <c r="AD316" i="33"/>
  <c r="S316" i="33"/>
  <c r="AI316" i="33" s="1"/>
  <c r="J316" i="33"/>
  <c r="AF315" i="33"/>
  <c r="AE315" i="33"/>
  <c r="AD315" i="33"/>
  <c r="S315" i="33"/>
  <c r="AI315" i="33" s="1"/>
  <c r="J315" i="33"/>
  <c r="AF314" i="33"/>
  <c r="AE314" i="33"/>
  <c r="AD314" i="33"/>
  <c r="S314" i="33"/>
  <c r="AI314" i="33" s="1"/>
  <c r="J314" i="33"/>
  <c r="AF313" i="33"/>
  <c r="AE313" i="33"/>
  <c r="AD313" i="33"/>
  <c r="S313" i="33"/>
  <c r="AI313" i="33" s="1"/>
  <c r="J313" i="33"/>
  <c r="AF312" i="33"/>
  <c r="AE312" i="33"/>
  <c r="AD312" i="33"/>
  <c r="S312" i="33"/>
  <c r="AI312" i="33" s="1"/>
  <c r="J312" i="33"/>
  <c r="AF311" i="33"/>
  <c r="AE311" i="33"/>
  <c r="AD311" i="33"/>
  <c r="S311" i="33"/>
  <c r="AI311" i="33" s="1"/>
  <c r="J311" i="33"/>
  <c r="AF310" i="33"/>
  <c r="AE310" i="33"/>
  <c r="AD310" i="33"/>
  <c r="S310" i="33"/>
  <c r="AI310" i="33" s="1"/>
  <c r="J310" i="33"/>
  <c r="AF309" i="33"/>
  <c r="AE309" i="33"/>
  <c r="AD309" i="33"/>
  <c r="S309" i="33"/>
  <c r="AI309" i="33" s="1"/>
  <c r="J309" i="33"/>
  <c r="AF308" i="33"/>
  <c r="AE308" i="33"/>
  <c r="AD308" i="33"/>
  <c r="S308" i="33"/>
  <c r="AI308" i="33" s="1"/>
  <c r="J308" i="33"/>
  <c r="AF307" i="33"/>
  <c r="AE307" i="33"/>
  <c r="AD307" i="33"/>
  <c r="S307" i="33"/>
  <c r="AI307" i="33" s="1"/>
  <c r="J307" i="33"/>
  <c r="AF306" i="33"/>
  <c r="AE306" i="33"/>
  <c r="AD306" i="33"/>
  <c r="S306" i="33"/>
  <c r="AI306" i="33" s="1"/>
  <c r="J306" i="33"/>
  <c r="AF305" i="33"/>
  <c r="AE305" i="33"/>
  <c r="AD305" i="33"/>
  <c r="S305" i="33"/>
  <c r="AI305" i="33" s="1"/>
  <c r="J305" i="33"/>
  <c r="AF304" i="33"/>
  <c r="AE304" i="33"/>
  <c r="AD304" i="33"/>
  <c r="S304" i="33"/>
  <c r="AI304" i="33" s="1"/>
  <c r="J304" i="33"/>
  <c r="AF303" i="33"/>
  <c r="AE303" i="33"/>
  <c r="AD303" i="33"/>
  <c r="S303" i="33"/>
  <c r="AI303" i="33" s="1"/>
  <c r="J303" i="33"/>
  <c r="AF302" i="33"/>
  <c r="AE302" i="33"/>
  <c r="AD302" i="33"/>
  <c r="S302" i="33"/>
  <c r="AI302" i="33" s="1"/>
  <c r="J302" i="33"/>
  <c r="AF301" i="33"/>
  <c r="AE301" i="33"/>
  <c r="AD301" i="33"/>
  <c r="S301" i="33"/>
  <c r="AI301" i="33" s="1"/>
  <c r="J301" i="33"/>
  <c r="AF300" i="33"/>
  <c r="AE300" i="33"/>
  <c r="AD300" i="33"/>
  <c r="S300" i="33"/>
  <c r="AI300" i="33" s="1"/>
  <c r="J300" i="33"/>
  <c r="AF299" i="33"/>
  <c r="AE299" i="33"/>
  <c r="AD299" i="33"/>
  <c r="S299" i="33"/>
  <c r="AI299" i="33" s="1"/>
  <c r="J299" i="33"/>
  <c r="AF298" i="33"/>
  <c r="AE298" i="33"/>
  <c r="AD298" i="33"/>
  <c r="S298" i="33"/>
  <c r="AI298" i="33" s="1"/>
  <c r="J298" i="33"/>
  <c r="AF297" i="33"/>
  <c r="AE297" i="33"/>
  <c r="AD297" i="33"/>
  <c r="S297" i="33"/>
  <c r="AI297" i="33" s="1"/>
  <c r="J297" i="33"/>
  <c r="AF296" i="33"/>
  <c r="AE296" i="33"/>
  <c r="AD296" i="33"/>
  <c r="S296" i="33"/>
  <c r="AI296" i="33" s="1"/>
  <c r="J296" i="33"/>
  <c r="AF295" i="33"/>
  <c r="AE295" i="33"/>
  <c r="AD295" i="33"/>
  <c r="S295" i="33"/>
  <c r="AI295" i="33" s="1"/>
  <c r="J295" i="33"/>
  <c r="AF294" i="33"/>
  <c r="AE294" i="33"/>
  <c r="AD294" i="33"/>
  <c r="S294" i="33"/>
  <c r="AI294" i="33" s="1"/>
  <c r="J294" i="33"/>
  <c r="AF293" i="33"/>
  <c r="AE293" i="33"/>
  <c r="AD293" i="33"/>
  <c r="S293" i="33"/>
  <c r="AI293" i="33" s="1"/>
  <c r="J293" i="33"/>
  <c r="AF292" i="33"/>
  <c r="AE292" i="33"/>
  <c r="AD292" i="33"/>
  <c r="S292" i="33"/>
  <c r="AI292" i="33" s="1"/>
  <c r="J292" i="33"/>
  <c r="AF291" i="33"/>
  <c r="AE291" i="33"/>
  <c r="AD291" i="33"/>
  <c r="S291" i="33"/>
  <c r="AI291" i="33" s="1"/>
  <c r="J291" i="33"/>
  <c r="AF290" i="33"/>
  <c r="AE290" i="33"/>
  <c r="AD290" i="33"/>
  <c r="S290" i="33"/>
  <c r="AI290" i="33" s="1"/>
  <c r="J290" i="33"/>
  <c r="AF289" i="33"/>
  <c r="AE289" i="33"/>
  <c r="AD289" i="33"/>
  <c r="S289" i="33"/>
  <c r="AI289" i="33" s="1"/>
  <c r="J289" i="33"/>
  <c r="AF288" i="33"/>
  <c r="AE288" i="33"/>
  <c r="AD288" i="33"/>
  <c r="S288" i="33"/>
  <c r="AI288" i="33" s="1"/>
  <c r="J288" i="33"/>
  <c r="AF287" i="33"/>
  <c r="AE287" i="33"/>
  <c r="AD287" i="33"/>
  <c r="S287" i="33"/>
  <c r="AI287" i="33" s="1"/>
  <c r="J287" i="33"/>
  <c r="AF286" i="33"/>
  <c r="AE286" i="33"/>
  <c r="AD286" i="33"/>
  <c r="S286" i="33"/>
  <c r="AI286" i="33" s="1"/>
  <c r="J286" i="33"/>
  <c r="AF285" i="33"/>
  <c r="AE285" i="33"/>
  <c r="AD285" i="33"/>
  <c r="S285" i="33"/>
  <c r="AI285" i="33" s="1"/>
  <c r="J285" i="33"/>
  <c r="AF284" i="33"/>
  <c r="AE284" i="33"/>
  <c r="AD284" i="33"/>
  <c r="S284" i="33"/>
  <c r="AI284" i="33" s="1"/>
  <c r="J284" i="33"/>
  <c r="AG507" i="33" l="1"/>
  <c r="AG465" i="33"/>
  <c r="AG417" i="33"/>
  <c r="AG513" i="33"/>
  <c r="AG290" i="33"/>
  <c r="AG298" i="33"/>
  <c r="AG310" i="33"/>
  <c r="AG314" i="33"/>
  <c r="AG334" i="33"/>
  <c r="AG338" i="33"/>
  <c r="AG350" i="33"/>
  <c r="AG398" i="33"/>
  <c r="AG410" i="33"/>
  <c r="AG434" i="33"/>
  <c r="AG446" i="33"/>
  <c r="AG454" i="33"/>
  <c r="AG458" i="33"/>
  <c r="AG466" i="33"/>
  <c r="AG470" i="33"/>
  <c r="AG482" i="33"/>
  <c r="AG490" i="33"/>
  <c r="AG494" i="33"/>
  <c r="AG502" i="33"/>
  <c r="AG506" i="33"/>
  <c r="AG296" i="33"/>
  <c r="AG545" i="33"/>
  <c r="AG549" i="33"/>
  <c r="AG423" i="33"/>
  <c r="AG427" i="33"/>
  <c r="AG499" i="33"/>
  <c r="AG431" i="33"/>
  <c r="AG455" i="33"/>
  <c r="AG503" i="33"/>
  <c r="AG355" i="33"/>
  <c r="AG287" i="33"/>
  <c r="AG288" i="33"/>
  <c r="AG291" i="33"/>
  <c r="AG300" i="33"/>
  <c r="AG304" i="33"/>
  <c r="AG311" i="33"/>
  <c r="AG312" i="33"/>
  <c r="AG328" i="33"/>
  <c r="AG335" i="33"/>
  <c r="AG367" i="33"/>
  <c r="AG375" i="33"/>
  <c r="AG379" i="33"/>
  <c r="AG387" i="33"/>
  <c r="AG391" i="33"/>
  <c r="AG415" i="33"/>
  <c r="AG418" i="33"/>
  <c r="AG419" i="33"/>
  <c r="AG479" i="33"/>
  <c r="AG526" i="33"/>
  <c r="AG289" i="33"/>
  <c r="AG297" i="33"/>
  <c r="AG301" i="33"/>
  <c r="AG333" i="33"/>
  <c r="AG336" i="33"/>
  <c r="AG384" i="33"/>
  <c r="AG396" i="33"/>
  <c r="AG412" i="33"/>
  <c r="AG420" i="33"/>
  <c r="AG432" i="33"/>
  <c r="AG444" i="33"/>
  <c r="AG460" i="33"/>
  <c r="AG480" i="33"/>
  <c r="AG484" i="33"/>
  <c r="AG495" i="33"/>
  <c r="AG527" i="33"/>
  <c r="AG539" i="33"/>
  <c r="AG547" i="33"/>
  <c r="AG546" i="33"/>
  <c r="AG323" i="33"/>
  <c r="AG337" i="33"/>
  <c r="AG349" i="33"/>
  <c r="AG373" i="33"/>
  <c r="AG409" i="33"/>
  <c r="AG512" i="33"/>
  <c r="AG347" i="33"/>
  <c r="AG443" i="33"/>
  <c r="AG324" i="33"/>
  <c r="AG439" i="33"/>
  <c r="AG475" i="33"/>
  <c r="AG360" i="33"/>
  <c r="AG372" i="33"/>
  <c r="AG408" i="33"/>
  <c r="AG468" i="33"/>
  <c r="AG492" i="33"/>
  <c r="AG504" i="33"/>
  <c r="AG511" i="33"/>
  <c r="AG523" i="33"/>
  <c r="AG395" i="33"/>
  <c r="AG491" i="33"/>
  <c r="AG341" i="33"/>
  <c r="AG353" i="33"/>
  <c r="AG365" i="33"/>
  <c r="AG377" i="33"/>
  <c r="AG389" i="33"/>
  <c r="AG401" i="33"/>
  <c r="AG413" i="33"/>
  <c r="AG449" i="33"/>
  <c r="AG461" i="33"/>
  <c r="AG473" i="33"/>
  <c r="AG485" i="33"/>
  <c r="AG497" i="33"/>
  <c r="AG462" i="33"/>
  <c r="AG522" i="33"/>
  <c r="AG284" i="33"/>
  <c r="AG320" i="33"/>
  <c r="AG332" i="33"/>
  <c r="AG346" i="33"/>
  <c r="AG370" i="33"/>
  <c r="AG382" i="33"/>
  <c r="AG394" i="33"/>
  <c r="AG406" i="33"/>
  <c r="AG442" i="33"/>
  <c r="AG538" i="33"/>
  <c r="AG438" i="33"/>
  <c r="AG359" i="33"/>
  <c r="AG294" i="33"/>
  <c r="AG306" i="33"/>
  <c r="AG330" i="33"/>
  <c r="AG356" i="33"/>
  <c r="AG380" i="33"/>
  <c r="AG392" i="33"/>
  <c r="AG416" i="33"/>
  <c r="AG488" i="33"/>
  <c r="AG500" i="33"/>
  <c r="AG519" i="33"/>
  <c r="AG543" i="33"/>
  <c r="AG303" i="33"/>
  <c r="AG317" i="33"/>
  <c r="AG383" i="33"/>
  <c r="AG390" i="33"/>
  <c r="AG456" i="33"/>
  <c r="AG508" i="33"/>
  <c r="AG515" i="33"/>
  <c r="AG518" i="33"/>
  <c r="AG525" i="33"/>
  <c r="AG529" i="33"/>
  <c r="AG533" i="33"/>
  <c r="AG540" i="33"/>
  <c r="AG374" i="33"/>
  <c r="AG378" i="33"/>
  <c r="AG397" i="33"/>
  <c r="AG405" i="33"/>
  <c r="AG467" i="33"/>
  <c r="AG474" i="33"/>
  <c r="AG481" i="33"/>
  <c r="AG322" i="33"/>
  <c r="AG358" i="33"/>
  <c r="AG450" i="33"/>
  <c r="AG451" i="33"/>
  <c r="AG457" i="33"/>
  <c r="AG534" i="33"/>
  <c r="AG535" i="33"/>
  <c r="AG542" i="33"/>
  <c r="AG550" i="33"/>
  <c r="AG286" i="33"/>
  <c r="AG292" i="33"/>
  <c r="AG299" i="33"/>
  <c r="AG319" i="33"/>
  <c r="AG327" i="33"/>
  <c r="AG340" i="33"/>
  <c r="AG348" i="33"/>
  <c r="AG362" i="33"/>
  <c r="AG376" i="33"/>
  <c r="AG428" i="33"/>
  <c r="AG486" i="33"/>
  <c r="AG293" i="33"/>
  <c r="AG295" i="33"/>
  <c r="AG302" i="33"/>
  <c r="AG305" i="33"/>
  <c r="AG307" i="33"/>
  <c r="AG308" i="33"/>
  <c r="AG315" i="33"/>
  <c r="AG318" i="33"/>
  <c r="AG321" i="33"/>
  <c r="AG325" i="33"/>
  <c r="AG345" i="33"/>
  <c r="AG364" i="33"/>
  <c r="AG371" i="33"/>
  <c r="AG403" i="33"/>
  <c r="AG411" i="33"/>
  <c r="AG414" i="33"/>
  <c r="AG430" i="33"/>
  <c r="AG448" i="33"/>
  <c r="AG472" i="33"/>
  <c r="AG285" i="33"/>
  <c r="AG309" i="33"/>
  <c r="AG313" i="33"/>
  <c r="AG316" i="33"/>
  <c r="AG339" i="33"/>
  <c r="AG342" i="33"/>
  <c r="AG352" i="33"/>
  <c r="AG361" i="33"/>
  <c r="AG369" i="33"/>
  <c r="AG400" i="33"/>
  <c r="AG407" i="33"/>
  <c r="AG437" i="33"/>
  <c r="AG445" i="33"/>
  <c r="AG453" i="33"/>
  <c r="AG463" i="33"/>
  <c r="AG469" i="33"/>
  <c r="AG477" i="33"/>
  <c r="AG487" i="33"/>
  <c r="AG343" i="33"/>
  <c r="AG385" i="33"/>
  <c r="AG421" i="33"/>
  <c r="AG424" i="33"/>
  <c r="AG426" i="33"/>
  <c r="AG429" i="33"/>
  <c r="AG435" i="33"/>
  <c r="AG440" i="33"/>
  <c r="AG510" i="33"/>
  <c r="AG517" i="33"/>
  <c r="AG520" i="33"/>
  <c r="AG524" i="33"/>
  <c r="AG531" i="33"/>
  <c r="AG326" i="33"/>
  <c r="AG329" i="33"/>
  <c r="AG331" i="33"/>
  <c r="AG344" i="33"/>
  <c r="AG351" i="33"/>
  <c r="AG354" i="33"/>
  <c r="AG357" i="33"/>
  <c r="AG363" i="33"/>
  <c r="AG366" i="33"/>
  <c r="AG368" i="33"/>
  <c r="AG386" i="33"/>
  <c r="AG388" i="33"/>
  <c r="AG393" i="33"/>
  <c r="AG399" i="33"/>
  <c r="AG402" i="33"/>
  <c r="AG404" i="33"/>
  <c r="AG422" i="33"/>
  <c r="AG425" i="33"/>
  <c r="AG433" i="33"/>
  <c r="AG436" i="33"/>
  <c r="AG441" i="33"/>
  <c r="AG447" i="33"/>
  <c r="AG452" i="33"/>
  <c r="AG459" i="33"/>
  <c r="AG464" i="33"/>
  <c r="AG471" i="33"/>
  <c r="AG476" i="33"/>
  <c r="AG478" i="33"/>
  <c r="AG483" i="33"/>
  <c r="AG532" i="33"/>
  <c r="AG536" i="33"/>
  <c r="AG489" i="33"/>
  <c r="AG493" i="33"/>
  <c r="AG496" i="33"/>
  <c r="AG498" i="33"/>
  <c r="AG501" i="33"/>
  <c r="AG505" i="33"/>
  <c r="AG514" i="33"/>
  <c r="AG521" i="33"/>
  <c r="AG530" i="33"/>
  <c r="AG537" i="33"/>
  <c r="AG541" i="33"/>
  <c r="AG544" i="33"/>
  <c r="AG548" i="33"/>
  <c r="AF283" i="33"/>
  <c r="AE283" i="33"/>
  <c r="AD283" i="33"/>
  <c r="S283" i="33"/>
  <c r="AI283" i="33" s="1"/>
  <c r="J283" i="33"/>
  <c r="AF282" i="33"/>
  <c r="AE282" i="33"/>
  <c r="AD282" i="33"/>
  <c r="S282" i="33"/>
  <c r="AI282" i="33" s="1"/>
  <c r="J282" i="33"/>
  <c r="AF281" i="33"/>
  <c r="AE281" i="33"/>
  <c r="AD281" i="33"/>
  <c r="S281" i="33"/>
  <c r="AI281" i="33" s="1"/>
  <c r="J281" i="33"/>
  <c r="AF280" i="33"/>
  <c r="AE280" i="33"/>
  <c r="AD280" i="33"/>
  <c r="S280" i="33"/>
  <c r="AI280" i="33" s="1"/>
  <c r="J280" i="33"/>
  <c r="AF279" i="33"/>
  <c r="AE279" i="33"/>
  <c r="AD279" i="33"/>
  <c r="S279" i="33"/>
  <c r="AI279" i="33" s="1"/>
  <c r="J279" i="33"/>
  <c r="AF278" i="33"/>
  <c r="AE278" i="33"/>
  <c r="AD278" i="33"/>
  <c r="S278" i="33"/>
  <c r="AI278" i="33" s="1"/>
  <c r="J278" i="33"/>
  <c r="AF277" i="33"/>
  <c r="AE277" i="33"/>
  <c r="AD277" i="33"/>
  <c r="S277" i="33"/>
  <c r="AI277" i="33" s="1"/>
  <c r="J277" i="33"/>
  <c r="AF276" i="33"/>
  <c r="AE276" i="33"/>
  <c r="AD276" i="33"/>
  <c r="S276" i="33"/>
  <c r="AI276" i="33" s="1"/>
  <c r="J276" i="33"/>
  <c r="AF275" i="33"/>
  <c r="AE275" i="33"/>
  <c r="AD275" i="33"/>
  <c r="S275" i="33"/>
  <c r="AI275" i="33" s="1"/>
  <c r="J275" i="33"/>
  <c r="AF274" i="33"/>
  <c r="AE274" i="33"/>
  <c r="AD274" i="33"/>
  <c r="S274" i="33"/>
  <c r="AI274" i="33" s="1"/>
  <c r="J274" i="33"/>
  <c r="AF273" i="33"/>
  <c r="AE273" i="33"/>
  <c r="AD273" i="33"/>
  <c r="S273" i="33"/>
  <c r="AI273" i="33" s="1"/>
  <c r="J273" i="33"/>
  <c r="AF272" i="33"/>
  <c r="AE272" i="33"/>
  <c r="AD272" i="33"/>
  <c r="S272" i="33"/>
  <c r="AI272" i="33" s="1"/>
  <c r="J272" i="33"/>
  <c r="AF271" i="33"/>
  <c r="AE271" i="33"/>
  <c r="AD271" i="33"/>
  <c r="S271" i="33"/>
  <c r="AI271" i="33" s="1"/>
  <c r="J271" i="33"/>
  <c r="AF270" i="33"/>
  <c r="AE270" i="33"/>
  <c r="AD270" i="33"/>
  <c r="S270" i="33"/>
  <c r="AI270" i="33" s="1"/>
  <c r="J270" i="33"/>
  <c r="AF269" i="33"/>
  <c r="AE269" i="33"/>
  <c r="AD269" i="33"/>
  <c r="S269" i="33"/>
  <c r="AI269" i="33" s="1"/>
  <c r="J269" i="33"/>
  <c r="AF268" i="33"/>
  <c r="AE268" i="33"/>
  <c r="AD268" i="33"/>
  <c r="S268" i="33"/>
  <c r="AI268" i="33" s="1"/>
  <c r="J268" i="33"/>
  <c r="AF267" i="33"/>
  <c r="AE267" i="33"/>
  <c r="AD267" i="33"/>
  <c r="S267" i="33"/>
  <c r="AI267" i="33" s="1"/>
  <c r="J267" i="33"/>
  <c r="AF266" i="33"/>
  <c r="AE266" i="33"/>
  <c r="AD266" i="33"/>
  <c r="S266" i="33"/>
  <c r="AI266" i="33" s="1"/>
  <c r="J266" i="33"/>
  <c r="AF265" i="33"/>
  <c r="AE265" i="33"/>
  <c r="AD265" i="33"/>
  <c r="S265" i="33"/>
  <c r="AI265" i="33" s="1"/>
  <c r="J265" i="33"/>
  <c r="AF264" i="33"/>
  <c r="AE264" i="33"/>
  <c r="AD264" i="33"/>
  <c r="S264" i="33"/>
  <c r="AI264" i="33" s="1"/>
  <c r="J264" i="33"/>
  <c r="AF263" i="33"/>
  <c r="AE263" i="33"/>
  <c r="AD263" i="33"/>
  <c r="S263" i="33"/>
  <c r="AI263" i="33" s="1"/>
  <c r="J263" i="33"/>
  <c r="AF262" i="33"/>
  <c r="AE262" i="33"/>
  <c r="AD262" i="33"/>
  <c r="S262" i="33"/>
  <c r="AI262" i="33" s="1"/>
  <c r="J262" i="33"/>
  <c r="AF261" i="33"/>
  <c r="AE261" i="33"/>
  <c r="AD261" i="33"/>
  <c r="S261" i="33"/>
  <c r="AI261" i="33" s="1"/>
  <c r="J261" i="33"/>
  <c r="AF260" i="33"/>
  <c r="AE260" i="33"/>
  <c r="AD260" i="33"/>
  <c r="S260" i="33"/>
  <c r="AI260" i="33" s="1"/>
  <c r="J260" i="33"/>
  <c r="AF259" i="33"/>
  <c r="AE259" i="33"/>
  <c r="AD259" i="33"/>
  <c r="S259" i="33"/>
  <c r="AI259" i="33" s="1"/>
  <c r="J259" i="33"/>
  <c r="AF258" i="33"/>
  <c r="AE258" i="33"/>
  <c r="AD258" i="33"/>
  <c r="S258" i="33"/>
  <c r="AI258" i="33" s="1"/>
  <c r="J258" i="33"/>
  <c r="AF257" i="33"/>
  <c r="AE257" i="33"/>
  <c r="AD257" i="33"/>
  <c r="S257" i="33"/>
  <c r="AI257" i="33" s="1"/>
  <c r="J257" i="33"/>
  <c r="AF256" i="33"/>
  <c r="AE256" i="33"/>
  <c r="AD256" i="33"/>
  <c r="S256" i="33"/>
  <c r="AI256" i="33" s="1"/>
  <c r="J256" i="33"/>
  <c r="AF255" i="33"/>
  <c r="AE255" i="33"/>
  <c r="AD255" i="33"/>
  <c r="S255" i="33"/>
  <c r="AI255" i="33" s="1"/>
  <c r="J255" i="33"/>
  <c r="AF254" i="33"/>
  <c r="AE254" i="33"/>
  <c r="AD254" i="33"/>
  <c r="S254" i="33"/>
  <c r="AI254" i="33" s="1"/>
  <c r="J254" i="33"/>
  <c r="AF253" i="33"/>
  <c r="AE253" i="33"/>
  <c r="AD253" i="33"/>
  <c r="S253" i="33"/>
  <c r="AI253" i="33" s="1"/>
  <c r="J253" i="33"/>
  <c r="AF252" i="33"/>
  <c r="AE252" i="33"/>
  <c r="AD252" i="33"/>
  <c r="S252" i="33"/>
  <c r="AI252" i="33" s="1"/>
  <c r="J252" i="33"/>
  <c r="AF251" i="33"/>
  <c r="AE251" i="33"/>
  <c r="AD251" i="33"/>
  <c r="S251" i="33"/>
  <c r="AI251" i="33" s="1"/>
  <c r="J251" i="33"/>
  <c r="AF250" i="33"/>
  <c r="AE250" i="33"/>
  <c r="AD250" i="33"/>
  <c r="S250" i="33"/>
  <c r="AI250" i="33" s="1"/>
  <c r="J250" i="33"/>
  <c r="AF249" i="33"/>
  <c r="AE249" i="33"/>
  <c r="AD249" i="33"/>
  <c r="S249" i="33"/>
  <c r="AI249" i="33" s="1"/>
  <c r="J249" i="33"/>
  <c r="AF248" i="33"/>
  <c r="AE248" i="33"/>
  <c r="AD248" i="33"/>
  <c r="S248" i="33"/>
  <c r="AI248" i="33" s="1"/>
  <c r="J248" i="33"/>
  <c r="AF247" i="33"/>
  <c r="AE247" i="33"/>
  <c r="AD247" i="33"/>
  <c r="S247" i="33"/>
  <c r="AI247" i="33" s="1"/>
  <c r="J247" i="33"/>
  <c r="AF246" i="33"/>
  <c r="AE246" i="33"/>
  <c r="AD246" i="33"/>
  <c r="S246" i="33"/>
  <c r="AI246" i="33" s="1"/>
  <c r="J246" i="33"/>
  <c r="AF245" i="33"/>
  <c r="AE245" i="33"/>
  <c r="AD245" i="33"/>
  <c r="S245" i="33"/>
  <c r="AI245" i="33" s="1"/>
  <c r="J245" i="33"/>
  <c r="AF244" i="33"/>
  <c r="AE244" i="33"/>
  <c r="AD244" i="33"/>
  <c r="S244" i="33"/>
  <c r="AI244" i="33" s="1"/>
  <c r="J244" i="33"/>
  <c r="AF243" i="33"/>
  <c r="AE243" i="33"/>
  <c r="AD243" i="33"/>
  <c r="S243" i="33"/>
  <c r="AI243" i="33" s="1"/>
  <c r="J243" i="33"/>
  <c r="AF242" i="33"/>
  <c r="AE242" i="33"/>
  <c r="AD242" i="33"/>
  <c r="S242" i="33"/>
  <c r="AI242" i="33" s="1"/>
  <c r="J242" i="33"/>
  <c r="AF241" i="33"/>
  <c r="AE241" i="33"/>
  <c r="AD241" i="33"/>
  <c r="S241" i="33"/>
  <c r="AI241" i="33" s="1"/>
  <c r="J241" i="33"/>
  <c r="AF240" i="33"/>
  <c r="AE240" i="33"/>
  <c r="AD240" i="33"/>
  <c r="S240" i="33"/>
  <c r="AI240" i="33" s="1"/>
  <c r="J240" i="33"/>
  <c r="AF239" i="33"/>
  <c r="AE239" i="33"/>
  <c r="AD239" i="33"/>
  <c r="S239" i="33"/>
  <c r="AI239" i="33" s="1"/>
  <c r="J239" i="33"/>
  <c r="AF238" i="33"/>
  <c r="AE238" i="33"/>
  <c r="AD238" i="33"/>
  <c r="S238" i="33"/>
  <c r="AI238" i="33" s="1"/>
  <c r="J238" i="33"/>
  <c r="AF237" i="33"/>
  <c r="AE237" i="33"/>
  <c r="AD237" i="33"/>
  <c r="S237" i="33"/>
  <c r="AI237" i="33" s="1"/>
  <c r="J237" i="33"/>
  <c r="AF236" i="33"/>
  <c r="AE236" i="33"/>
  <c r="AD236" i="33"/>
  <c r="S236" i="33"/>
  <c r="AI236" i="33" s="1"/>
  <c r="J236" i="33"/>
  <c r="AF235" i="33"/>
  <c r="AE235" i="33"/>
  <c r="AD235" i="33"/>
  <c r="S235" i="33"/>
  <c r="AI235" i="33" s="1"/>
  <c r="J235" i="33"/>
  <c r="AF234" i="33"/>
  <c r="AE234" i="33"/>
  <c r="AD234" i="33"/>
  <c r="S234" i="33"/>
  <c r="AI234" i="33" s="1"/>
  <c r="J234" i="33"/>
  <c r="AF233" i="33"/>
  <c r="AE233" i="33"/>
  <c r="AD233" i="33"/>
  <c r="S233" i="33"/>
  <c r="AI233" i="33" s="1"/>
  <c r="J233" i="33"/>
  <c r="AF232" i="33"/>
  <c r="AE232" i="33"/>
  <c r="AD232" i="33"/>
  <c r="S232" i="33"/>
  <c r="AI232" i="33" s="1"/>
  <c r="J232" i="33"/>
  <c r="AF231" i="33"/>
  <c r="AE231" i="33"/>
  <c r="AD231" i="33"/>
  <c r="S231" i="33"/>
  <c r="AI231" i="33" s="1"/>
  <c r="J231" i="33"/>
  <c r="AF230" i="33"/>
  <c r="AE230" i="33"/>
  <c r="AD230" i="33"/>
  <c r="S230" i="33"/>
  <c r="AI230" i="33" s="1"/>
  <c r="J230" i="33"/>
  <c r="AF229" i="33"/>
  <c r="AE229" i="33"/>
  <c r="AD229" i="33"/>
  <c r="S229" i="33"/>
  <c r="AI229" i="33" s="1"/>
  <c r="J229" i="33"/>
  <c r="AF228" i="33"/>
  <c r="AE228" i="33"/>
  <c r="AD228" i="33"/>
  <c r="S228" i="33"/>
  <c r="AI228" i="33" s="1"/>
  <c r="J228" i="33"/>
  <c r="AF227" i="33"/>
  <c r="AE227" i="33"/>
  <c r="AD227" i="33"/>
  <c r="S227" i="33"/>
  <c r="AI227" i="33" s="1"/>
  <c r="J227" i="33"/>
  <c r="AF226" i="33"/>
  <c r="AE226" i="33"/>
  <c r="AD226" i="33"/>
  <c r="S226" i="33"/>
  <c r="AI226" i="33" s="1"/>
  <c r="J226" i="33"/>
  <c r="AF225" i="33"/>
  <c r="AE225" i="33"/>
  <c r="AD225" i="33"/>
  <c r="S225" i="33"/>
  <c r="AI225" i="33" s="1"/>
  <c r="J225" i="33"/>
  <c r="AF224" i="33"/>
  <c r="AE224" i="33"/>
  <c r="AD224" i="33"/>
  <c r="S224" i="33"/>
  <c r="AI224" i="33" s="1"/>
  <c r="J224" i="33"/>
  <c r="AF223" i="33"/>
  <c r="AE223" i="33"/>
  <c r="AD223" i="33"/>
  <c r="S223" i="33"/>
  <c r="AI223" i="33" s="1"/>
  <c r="J223" i="33"/>
  <c r="AF222" i="33"/>
  <c r="AE222" i="33"/>
  <c r="AD222" i="33"/>
  <c r="S222" i="33"/>
  <c r="AI222" i="33" s="1"/>
  <c r="J222" i="33"/>
  <c r="AF221" i="33"/>
  <c r="AE221" i="33"/>
  <c r="AD221" i="33"/>
  <c r="S221" i="33"/>
  <c r="AI221" i="33" s="1"/>
  <c r="J221" i="33"/>
  <c r="AF220" i="33"/>
  <c r="AE220" i="33"/>
  <c r="AD220" i="33"/>
  <c r="S220" i="33"/>
  <c r="AI220" i="33" s="1"/>
  <c r="J220" i="33"/>
  <c r="AF219" i="33"/>
  <c r="AE219" i="33"/>
  <c r="AD219" i="33"/>
  <c r="S219" i="33"/>
  <c r="AI219" i="33" s="1"/>
  <c r="J219" i="33"/>
  <c r="AF218" i="33"/>
  <c r="AE218" i="33"/>
  <c r="AD218" i="33"/>
  <c r="S218" i="33"/>
  <c r="AI218" i="33" s="1"/>
  <c r="J218" i="33"/>
  <c r="AF217" i="33"/>
  <c r="AE217" i="33"/>
  <c r="AD217" i="33"/>
  <c r="S217" i="33"/>
  <c r="AI217" i="33" s="1"/>
  <c r="J217" i="33"/>
  <c r="AF216" i="33"/>
  <c r="AE216" i="33"/>
  <c r="AD216" i="33"/>
  <c r="S216" i="33"/>
  <c r="AI216" i="33" s="1"/>
  <c r="J216" i="33"/>
  <c r="AF215" i="33"/>
  <c r="AE215" i="33"/>
  <c r="AD215" i="33"/>
  <c r="S215" i="33"/>
  <c r="AI215" i="33" s="1"/>
  <c r="J215" i="33"/>
  <c r="AF214" i="33"/>
  <c r="AE214" i="33"/>
  <c r="AD214" i="33"/>
  <c r="S214" i="33"/>
  <c r="AI214" i="33" s="1"/>
  <c r="J214" i="33"/>
  <c r="AF213" i="33"/>
  <c r="AE213" i="33"/>
  <c r="AD213" i="33"/>
  <c r="S213" i="33"/>
  <c r="AI213" i="33" s="1"/>
  <c r="J213" i="33"/>
  <c r="AF212" i="33"/>
  <c r="AE212" i="33"/>
  <c r="AD212" i="33"/>
  <c r="S212" i="33"/>
  <c r="AI212" i="33" s="1"/>
  <c r="J212" i="33"/>
  <c r="AF211" i="33"/>
  <c r="AE211" i="33"/>
  <c r="AD211" i="33"/>
  <c r="S211" i="33"/>
  <c r="AI211" i="33" s="1"/>
  <c r="J211" i="33"/>
  <c r="AF210" i="33"/>
  <c r="AE210" i="33"/>
  <c r="AD210" i="33"/>
  <c r="S210" i="33"/>
  <c r="AI210" i="33" s="1"/>
  <c r="J210" i="33"/>
  <c r="AF209" i="33"/>
  <c r="AE209" i="33"/>
  <c r="AD209" i="33"/>
  <c r="S209" i="33"/>
  <c r="AI209" i="33" s="1"/>
  <c r="J209" i="33"/>
  <c r="AF208" i="33"/>
  <c r="AE208" i="33"/>
  <c r="AD208" i="33"/>
  <c r="S208" i="33"/>
  <c r="AI208" i="33" s="1"/>
  <c r="J208" i="33"/>
  <c r="AF207" i="33"/>
  <c r="AE207" i="33"/>
  <c r="AD207" i="33"/>
  <c r="S207" i="33"/>
  <c r="AI207" i="33" s="1"/>
  <c r="J207" i="33"/>
  <c r="AF206" i="33"/>
  <c r="AE206" i="33"/>
  <c r="AD206" i="33"/>
  <c r="S206" i="33"/>
  <c r="AI206" i="33" s="1"/>
  <c r="J206" i="33"/>
  <c r="AF205" i="33"/>
  <c r="AE205" i="33"/>
  <c r="AD205" i="33"/>
  <c r="S205" i="33"/>
  <c r="AI205" i="33" s="1"/>
  <c r="J205" i="33"/>
  <c r="AF204" i="33"/>
  <c r="AE204" i="33"/>
  <c r="AD204" i="33"/>
  <c r="S204" i="33"/>
  <c r="AI204" i="33" s="1"/>
  <c r="J204" i="33"/>
  <c r="AF203" i="33"/>
  <c r="AE203" i="33"/>
  <c r="AD203" i="33"/>
  <c r="S203" i="33"/>
  <c r="AI203" i="33" s="1"/>
  <c r="J203" i="33"/>
  <c r="AF202" i="33"/>
  <c r="AE202" i="33"/>
  <c r="AD202" i="33"/>
  <c r="S202" i="33"/>
  <c r="AI202" i="33" s="1"/>
  <c r="J202" i="33"/>
  <c r="AF201" i="33"/>
  <c r="AE201" i="33"/>
  <c r="AD201" i="33"/>
  <c r="S201" i="33"/>
  <c r="AI201" i="33" s="1"/>
  <c r="J201" i="33"/>
  <c r="AF200" i="33"/>
  <c r="AE200" i="33"/>
  <c r="AD200" i="33"/>
  <c r="S200" i="33"/>
  <c r="AI200" i="33" s="1"/>
  <c r="J200" i="33"/>
  <c r="AF199" i="33"/>
  <c r="AE199" i="33"/>
  <c r="AD199" i="33"/>
  <c r="S199" i="33"/>
  <c r="AI199" i="33" s="1"/>
  <c r="J199" i="33"/>
  <c r="AF198" i="33"/>
  <c r="AE198" i="33"/>
  <c r="AD198" i="33"/>
  <c r="S198" i="33"/>
  <c r="AI198" i="33" s="1"/>
  <c r="J198" i="33"/>
  <c r="AF197" i="33"/>
  <c r="AE197" i="33"/>
  <c r="AD197" i="33"/>
  <c r="S197" i="33"/>
  <c r="AI197" i="33" s="1"/>
  <c r="J197" i="33"/>
  <c r="AF196" i="33"/>
  <c r="AE196" i="33"/>
  <c r="AD196" i="33"/>
  <c r="S196" i="33"/>
  <c r="AI196" i="33" s="1"/>
  <c r="J196" i="33"/>
  <c r="AF195" i="33"/>
  <c r="AE195" i="33"/>
  <c r="AD195" i="33"/>
  <c r="S195" i="33"/>
  <c r="AI195" i="33" s="1"/>
  <c r="J195" i="33"/>
  <c r="AF194" i="33"/>
  <c r="AE194" i="33"/>
  <c r="AD194" i="33"/>
  <c r="S194" i="33"/>
  <c r="AI194" i="33" s="1"/>
  <c r="J194" i="33"/>
  <c r="AF193" i="33"/>
  <c r="AE193" i="33"/>
  <c r="AD193" i="33"/>
  <c r="S193" i="33"/>
  <c r="AI193" i="33" s="1"/>
  <c r="J193" i="33"/>
  <c r="AF192" i="33"/>
  <c r="AE192" i="33"/>
  <c r="AD192" i="33"/>
  <c r="S192" i="33"/>
  <c r="AI192" i="33" s="1"/>
  <c r="J192" i="33"/>
  <c r="AF191" i="33"/>
  <c r="AE191" i="33"/>
  <c r="AD191" i="33"/>
  <c r="S191" i="33"/>
  <c r="AI191" i="33" s="1"/>
  <c r="J191" i="33"/>
  <c r="AF190" i="33"/>
  <c r="AE190" i="33"/>
  <c r="AD190" i="33"/>
  <c r="S190" i="33"/>
  <c r="AI190" i="33" s="1"/>
  <c r="J190" i="33"/>
  <c r="AF189" i="33"/>
  <c r="AE189" i="33"/>
  <c r="AD189" i="33"/>
  <c r="S189" i="33"/>
  <c r="AI189" i="33" s="1"/>
  <c r="J189" i="33"/>
  <c r="AF188" i="33"/>
  <c r="AE188" i="33"/>
  <c r="AD188" i="33"/>
  <c r="S188" i="33"/>
  <c r="AI188" i="33" s="1"/>
  <c r="J188" i="33"/>
  <c r="AF187" i="33"/>
  <c r="AE187" i="33"/>
  <c r="AD187" i="33"/>
  <c r="S187" i="33"/>
  <c r="AI187" i="33" s="1"/>
  <c r="J187" i="33"/>
  <c r="AF186" i="33"/>
  <c r="AE186" i="33"/>
  <c r="AD186" i="33"/>
  <c r="S186" i="33"/>
  <c r="AI186" i="33" s="1"/>
  <c r="J186" i="33"/>
  <c r="AF185" i="33"/>
  <c r="AE185" i="33"/>
  <c r="AD185" i="33"/>
  <c r="S185" i="33"/>
  <c r="AI185" i="33" s="1"/>
  <c r="J185" i="33"/>
  <c r="AF184" i="33"/>
  <c r="AE184" i="33"/>
  <c r="AD184" i="33"/>
  <c r="S184" i="33"/>
  <c r="AI184" i="33" s="1"/>
  <c r="J184" i="33"/>
  <c r="AF183" i="33"/>
  <c r="AE183" i="33"/>
  <c r="AD183" i="33"/>
  <c r="S183" i="33"/>
  <c r="AI183" i="33" s="1"/>
  <c r="J183" i="33"/>
  <c r="AF182" i="33"/>
  <c r="AE182" i="33"/>
  <c r="AD182" i="33"/>
  <c r="S182" i="33"/>
  <c r="AI182" i="33" s="1"/>
  <c r="J182" i="33"/>
  <c r="AF181" i="33"/>
  <c r="AE181" i="33"/>
  <c r="AD181" i="33"/>
  <c r="S181" i="33"/>
  <c r="AI181" i="33" s="1"/>
  <c r="J181" i="33"/>
  <c r="AF180" i="33"/>
  <c r="AE180" i="33"/>
  <c r="AD180" i="33"/>
  <c r="S180" i="33"/>
  <c r="AI180" i="33" s="1"/>
  <c r="J180" i="33"/>
  <c r="AF179" i="33"/>
  <c r="AE179" i="33"/>
  <c r="AD179" i="33"/>
  <c r="S179" i="33"/>
  <c r="AI179" i="33" s="1"/>
  <c r="J179" i="33"/>
  <c r="AF178" i="33"/>
  <c r="AE178" i="33"/>
  <c r="AD178" i="33"/>
  <c r="S178" i="33"/>
  <c r="AI178" i="33" s="1"/>
  <c r="J178" i="33"/>
  <c r="AF177" i="33"/>
  <c r="AE177" i="33"/>
  <c r="AD177" i="33"/>
  <c r="S177" i="33"/>
  <c r="AI177" i="33" s="1"/>
  <c r="J177" i="33"/>
  <c r="AF176" i="33"/>
  <c r="AE176" i="33"/>
  <c r="AD176" i="33"/>
  <c r="S176" i="33"/>
  <c r="AI176" i="33" s="1"/>
  <c r="J176" i="33"/>
  <c r="AF175" i="33"/>
  <c r="AE175" i="33"/>
  <c r="AD175" i="33"/>
  <c r="S175" i="33"/>
  <c r="AI175" i="33" s="1"/>
  <c r="J175" i="33"/>
  <c r="AF174" i="33"/>
  <c r="AE174" i="33"/>
  <c r="AD174" i="33"/>
  <c r="S174" i="33"/>
  <c r="AI174" i="33" s="1"/>
  <c r="J174" i="33"/>
  <c r="AF173" i="33"/>
  <c r="AE173" i="33"/>
  <c r="AD173" i="33"/>
  <c r="S173" i="33"/>
  <c r="AI173" i="33" s="1"/>
  <c r="J173" i="33"/>
  <c r="AF172" i="33"/>
  <c r="AE172" i="33"/>
  <c r="AD172" i="33"/>
  <c r="S172" i="33"/>
  <c r="AI172" i="33" s="1"/>
  <c r="J172" i="33"/>
  <c r="AF171" i="33"/>
  <c r="AE171" i="33"/>
  <c r="AD171" i="33"/>
  <c r="S171" i="33"/>
  <c r="AI171" i="33" s="1"/>
  <c r="J171" i="33"/>
  <c r="AF170" i="33"/>
  <c r="AE170" i="33"/>
  <c r="AD170" i="33"/>
  <c r="S170" i="33"/>
  <c r="AI170" i="33" s="1"/>
  <c r="J170" i="33"/>
  <c r="AF169" i="33"/>
  <c r="AE169" i="33"/>
  <c r="AD169" i="33"/>
  <c r="S169" i="33"/>
  <c r="AI169" i="33" s="1"/>
  <c r="J169" i="33"/>
  <c r="AF168" i="33"/>
  <c r="AE168" i="33"/>
  <c r="AD168" i="33"/>
  <c r="S168" i="33"/>
  <c r="AI168" i="33" s="1"/>
  <c r="J168" i="33"/>
  <c r="AF167" i="33"/>
  <c r="AE167" i="33"/>
  <c r="AD167" i="33"/>
  <c r="S167" i="33"/>
  <c r="AI167" i="33" s="1"/>
  <c r="J167" i="33"/>
  <c r="AF166" i="33"/>
  <c r="AE166" i="33"/>
  <c r="AD166" i="33"/>
  <c r="S166" i="33"/>
  <c r="AI166" i="33" s="1"/>
  <c r="J166" i="33"/>
  <c r="AF165" i="33"/>
  <c r="AE165" i="33"/>
  <c r="AD165" i="33"/>
  <c r="S165" i="33"/>
  <c r="AI165" i="33" s="1"/>
  <c r="J165" i="33"/>
  <c r="AF164" i="33"/>
  <c r="AE164" i="33"/>
  <c r="AD164" i="33"/>
  <c r="S164" i="33"/>
  <c r="AI164" i="33" s="1"/>
  <c r="J164" i="33"/>
  <c r="AF163" i="33"/>
  <c r="AE163" i="33"/>
  <c r="AD163" i="33"/>
  <c r="S163" i="33"/>
  <c r="AI163" i="33" s="1"/>
  <c r="J163" i="33"/>
  <c r="AF162" i="33"/>
  <c r="AE162" i="33"/>
  <c r="AD162" i="33"/>
  <c r="S162" i="33"/>
  <c r="AI162" i="33" s="1"/>
  <c r="J162" i="33"/>
  <c r="AF161" i="33"/>
  <c r="AE161" i="33"/>
  <c r="AD161" i="33"/>
  <c r="S161" i="33"/>
  <c r="AI161" i="33" s="1"/>
  <c r="J161" i="33"/>
  <c r="AF160" i="33"/>
  <c r="AE160" i="33"/>
  <c r="AD160" i="33"/>
  <c r="S160" i="33"/>
  <c r="AI160" i="33" s="1"/>
  <c r="J160" i="33"/>
  <c r="AF159" i="33"/>
  <c r="AE159" i="33"/>
  <c r="AD159" i="33"/>
  <c r="S159" i="33"/>
  <c r="AI159" i="33" s="1"/>
  <c r="J159" i="33"/>
  <c r="AF158" i="33"/>
  <c r="AE158" i="33"/>
  <c r="AD158" i="33"/>
  <c r="S158" i="33"/>
  <c r="AI158" i="33" s="1"/>
  <c r="J158" i="33"/>
  <c r="AF157" i="33"/>
  <c r="AE157" i="33"/>
  <c r="AD157" i="33"/>
  <c r="S157" i="33"/>
  <c r="AI157" i="33" s="1"/>
  <c r="J157" i="33"/>
  <c r="AF156" i="33"/>
  <c r="AE156" i="33"/>
  <c r="AD156" i="33"/>
  <c r="S156" i="33"/>
  <c r="AI156" i="33" s="1"/>
  <c r="J156" i="33"/>
  <c r="AF155" i="33"/>
  <c r="AE155" i="33"/>
  <c r="AD155" i="33"/>
  <c r="S155" i="33"/>
  <c r="AI155" i="33" s="1"/>
  <c r="J155" i="33"/>
  <c r="AF154" i="33"/>
  <c r="AE154" i="33"/>
  <c r="AD154" i="33"/>
  <c r="S154" i="33"/>
  <c r="AI154" i="33" s="1"/>
  <c r="J154" i="33"/>
  <c r="AF153" i="33"/>
  <c r="AE153" i="33"/>
  <c r="AD153" i="33"/>
  <c r="S153" i="33"/>
  <c r="AI153" i="33" s="1"/>
  <c r="J153" i="33"/>
  <c r="AF152" i="33"/>
  <c r="AE152" i="33"/>
  <c r="AD152" i="33"/>
  <c r="S152" i="33"/>
  <c r="AI152" i="33" s="1"/>
  <c r="J152" i="33"/>
  <c r="AF151" i="33"/>
  <c r="AE151" i="33"/>
  <c r="AD151" i="33"/>
  <c r="S151" i="33"/>
  <c r="AI151" i="33" s="1"/>
  <c r="J151" i="33"/>
  <c r="AF150" i="33"/>
  <c r="AE150" i="33"/>
  <c r="AD150" i="33"/>
  <c r="S150" i="33"/>
  <c r="AI150" i="33" s="1"/>
  <c r="J150" i="33"/>
  <c r="AF149" i="33"/>
  <c r="AE149" i="33"/>
  <c r="AD149" i="33"/>
  <c r="S149" i="33"/>
  <c r="AI149" i="33" s="1"/>
  <c r="J149" i="33"/>
  <c r="AF148" i="33"/>
  <c r="AE148" i="33"/>
  <c r="AD148" i="33"/>
  <c r="S148" i="33"/>
  <c r="AI148" i="33" s="1"/>
  <c r="J148" i="33"/>
  <c r="AF147" i="33"/>
  <c r="AE147" i="33"/>
  <c r="AD147" i="33"/>
  <c r="S147" i="33"/>
  <c r="AI147" i="33" s="1"/>
  <c r="J147" i="33"/>
  <c r="AF146" i="33"/>
  <c r="AE146" i="33"/>
  <c r="AD146" i="33"/>
  <c r="S146" i="33"/>
  <c r="AI146" i="33" s="1"/>
  <c r="J146" i="33"/>
  <c r="AF145" i="33"/>
  <c r="AE145" i="33"/>
  <c r="AD145" i="33"/>
  <c r="S145" i="33"/>
  <c r="AI145" i="33" s="1"/>
  <c r="J145" i="33"/>
  <c r="AF144" i="33"/>
  <c r="AE144" i="33"/>
  <c r="AD144" i="33"/>
  <c r="S144" i="33"/>
  <c r="AI144" i="33" s="1"/>
  <c r="J144" i="33"/>
  <c r="AF143" i="33"/>
  <c r="AE143" i="33"/>
  <c r="AD143" i="33"/>
  <c r="S143" i="33"/>
  <c r="AI143" i="33" s="1"/>
  <c r="J143" i="33"/>
  <c r="AF142" i="33"/>
  <c r="AE142" i="33"/>
  <c r="AD142" i="33"/>
  <c r="S142" i="33"/>
  <c r="AI142" i="33" s="1"/>
  <c r="J142" i="33"/>
  <c r="AF141" i="33"/>
  <c r="AE141" i="33"/>
  <c r="AD141" i="33"/>
  <c r="S141" i="33"/>
  <c r="AI141" i="33" s="1"/>
  <c r="J141" i="33"/>
  <c r="AF140" i="33"/>
  <c r="AE140" i="33"/>
  <c r="AD140" i="33"/>
  <c r="S140" i="33"/>
  <c r="AI140" i="33" s="1"/>
  <c r="J140" i="33"/>
  <c r="AF139" i="33"/>
  <c r="AE139" i="33"/>
  <c r="AD139" i="33"/>
  <c r="S139" i="33"/>
  <c r="AI139" i="33" s="1"/>
  <c r="J139" i="33"/>
  <c r="AF138" i="33"/>
  <c r="AE138" i="33"/>
  <c r="AD138" i="33"/>
  <c r="S138" i="33"/>
  <c r="AI138" i="33" s="1"/>
  <c r="J138" i="33"/>
  <c r="AF137" i="33"/>
  <c r="AE137" i="33"/>
  <c r="AD137" i="33"/>
  <c r="S137" i="33"/>
  <c r="AI137" i="33" s="1"/>
  <c r="J137" i="33"/>
  <c r="AF136" i="33"/>
  <c r="AE136" i="33"/>
  <c r="AD136" i="33"/>
  <c r="S136" i="33"/>
  <c r="AI136" i="33" s="1"/>
  <c r="J136" i="33"/>
  <c r="AF135" i="33"/>
  <c r="AE135" i="33"/>
  <c r="AD135" i="33"/>
  <c r="S135" i="33"/>
  <c r="AI135" i="33" s="1"/>
  <c r="J135" i="33"/>
  <c r="AF134" i="33"/>
  <c r="AE134" i="33"/>
  <c r="AD134" i="33"/>
  <c r="S134" i="33"/>
  <c r="AI134" i="33" s="1"/>
  <c r="J134" i="33"/>
  <c r="AF133" i="33"/>
  <c r="AE133" i="33"/>
  <c r="AD133" i="33"/>
  <c r="S133" i="33"/>
  <c r="AI133" i="33" s="1"/>
  <c r="J133" i="33"/>
  <c r="AF132" i="33"/>
  <c r="AE132" i="33"/>
  <c r="AD132" i="33"/>
  <c r="S132" i="33"/>
  <c r="AI132" i="33" s="1"/>
  <c r="J132" i="33"/>
  <c r="AF131" i="33"/>
  <c r="AE131" i="33"/>
  <c r="AD131" i="33"/>
  <c r="S131" i="33"/>
  <c r="AI131" i="33" s="1"/>
  <c r="J131" i="33"/>
  <c r="AF130" i="33"/>
  <c r="AE130" i="33"/>
  <c r="AD130" i="33"/>
  <c r="S130" i="33"/>
  <c r="AI130" i="33" s="1"/>
  <c r="J130" i="33"/>
  <c r="AF129" i="33"/>
  <c r="AE129" i="33"/>
  <c r="AD129" i="33"/>
  <c r="S129" i="33"/>
  <c r="AI129" i="33" s="1"/>
  <c r="J129" i="33"/>
  <c r="AF128" i="33"/>
  <c r="AE128" i="33"/>
  <c r="AD128" i="33"/>
  <c r="S128" i="33"/>
  <c r="AI128" i="33" s="1"/>
  <c r="J128" i="33"/>
  <c r="AF127" i="33"/>
  <c r="AE127" i="33"/>
  <c r="AD127" i="33"/>
  <c r="S127" i="33"/>
  <c r="AI127" i="33" s="1"/>
  <c r="J127" i="33"/>
  <c r="AF126" i="33"/>
  <c r="AE126" i="33"/>
  <c r="AD126" i="33"/>
  <c r="S126" i="33"/>
  <c r="AI126" i="33" s="1"/>
  <c r="J126" i="33"/>
  <c r="AF125" i="33"/>
  <c r="AE125" i="33"/>
  <c r="AD125" i="33"/>
  <c r="S125" i="33"/>
  <c r="AI125" i="33" s="1"/>
  <c r="J125" i="33"/>
  <c r="AF124" i="33"/>
  <c r="AE124" i="33"/>
  <c r="AD124" i="33"/>
  <c r="S124" i="33"/>
  <c r="AI124" i="33" s="1"/>
  <c r="J124" i="33"/>
  <c r="AF123" i="33"/>
  <c r="AE123" i="33"/>
  <c r="AD123" i="33"/>
  <c r="S123" i="33"/>
  <c r="AI123" i="33" s="1"/>
  <c r="J123" i="33"/>
  <c r="AF122" i="33"/>
  <c r="AE122" i="33"/>
  <c r="AD122" i="33"/>
  <c r="S122" i="33"/>
  <c r="AI122" i="33" s="1"/>
  <c r="J122" i="33"/>
  <c r="AF121" i="33"/>
  <c r="AE121" i="33"/>
  <c r="AD121" i="33"/>
  <c r="S121" i="33"/>
  <c r="AI121" i="33" s="1"/>
  <c r="J121" i="33"/>
  <c r="AF120" i="33"/>
  <c r="AE120" i="33"/>
  <c r="AD120" i="33"/>
  <c r="S120" i="33"/>
  <c r="AI120" i="33" s="1"/>
  <c r="J120" i="33"/>
  <c r="AF119" i="33"/>
  <c r="AE119" i="33"/>
  <c r="AD119" i="33"/>
  <c r="S119" i="33"/>
  <c r="AI119" i="33" s="1"/>
  <c r="J119" i="33"/>
  <c r="AF118" i="33"/>
  <c r="AE118" i="33"/>
  <c r="AD118" i="33"/>
  <c r="S118" i="33"/>
  <c r="AI118" i="33" s="1"/>
  <c r="J118" i="33"/>
  <c r="AF117" i="33"/>
  <c r="AE117" i="33"/>
  <c r="AD117" i="33"/>
  <c r="S117" i="33"/>
  <c r="AI117" i="33" s="1"/>
  <c r="J117" i="33"/>
  <c r="AF116" i="33"/>
  <c r="AE116" i="33"/>
  <c r="AD116" i="33"/>
  <c r="S116" i="33"/>
  <c r="AI116" i="33" s="1"/>
  <c r="J116" i="33"/>
  <c r="AF115" i="33"/>
  <c r="AE115" i="33"/>
  <c r="AD115" i="33"/>
  <c r="S115" i="33"/>
  <c r="AI115" i="33" s="1"/>
  <c r="J115" i="33"/>
  <c r="AF114" i="33"/>
  <c r="AE114" i="33"/>
  <c r="AD114" i="33"/>
  <c r="S114" i="33"/>
  <c r="AI114" i="33" s="1"/>
  <c r="J114" i="33"/>
  <c r="AF113" i="33"/>
  <c r="AE113" i="33"/>
  <c r="AD113" i="33"/>
  <c r="S113" i="33"/>
  <c r="AI113" i="33" s="1"/>
  <c r="J113" i="33"/>
  <c r="AF112" i="33"/>
  <c r="AE112" i="33"/>
  <c r="AD112" i="33"/>
  <c r="S112" i="33"/>
  <c r="AI112" i="33" s="1"/>
  <c r="J112" i="33"/>
  <c r="AF111" i="33"/>
  <c r="AE111" i="33"/>
  <c r="AD111" i="33"/>
  <c r="S111" i="33"/>
  <c r="AI111" i="33" s="1"/>
  <c r="J111" i="33"/>
  <c r="AF110" i="33"/>
  <c r="AE110" i="33"/>
  <c r="AD110" i="33"/>
  <c r="S110" i="33"/>
  <c r="AI110" i="33" s="1"/>
  <c r="J110" i="33"/>
  <c r="AF109" i="33"/>
  <c r="AE109" i="33"/>
  <c r="AD109" i="33"/>
  <c r="S109" i="33"/>
  <c r="AI109" i="33" s="1"/>
  <c r="J109" i="33"/>
  <c r="AF108" i="33"/>
  <c r="AE108" i="33"/>
  <c r="AD108" i="33"/>
  <c r="S108" i="33"/>
  <c r="AI108" i="33" s="1"/>
  <c r="J108" i="33"/>
  <c r="AF107" i="33"/>
  <c r="AE107" i="33"/>
  <c r="AD107" i="33"/>
  <c r="S107" i="33"/>
  <c r="AI107" i="33" s="1"/>
  <c r="J107" i="33"/>
  <c r="AF106" i="33"/>
  <c r="AE106" i="33"/>
  <c r="AD106" i="33"/>
  <c r="S106" i="33"/>
  <c r="AI106" i="33" s="1"/>
  <c r="J106" i="33"/>
  <c r="AF105" i="33"/>
  <c r="AE105" i="33"/>
  <c r="AD105" i="33"/>
  <c r="S105" i="33"/>
  <c r="AI105" i="33" s="1"/>
  <c r="J105" i="33"/>
  <c r="AF104" i="33"/>
  <c r="AE104" i="33"/>
  <c r="AD104" i="33"/>
  <c r="S104" i="33"/>
  <c r="AI104" i="33" s="1"/>
  <c r="J104" i="33"/>
  <c r="AF103" i="33"/>
  <c r="AE103" i="33"/>
  <c r="AD103" i="33"/>
  <c r="S103" i="33"/>
  <c r="AI103" i="33" s="1"/>
  <c r="J103" i="33"/>
  <c r="AF102" i="33"/>
  <c r="AE102" i="33"/>
  <c r="AD102" i="33"/>
  <c r="S102" i="33"/>
  <c r="AI102" i="33" s="1"/>
  <c r="J102" i="33"/>
  <c r="AF101" i="33"/>
  <c r="AE101" i="33"/>
  <c r="AD101" i="33"/>
  <c r="S101" i="33"/>
  <c r="AI101" i="33" s="1"/>
  <c r="J101" i="33"/>
  <c r="AF100" i="33"/>
  <c r="AE100" i="33"/>
  <c r="AD100" i="33"/>
  <c r="S100" i="33"/>
  <c r="AI100" i="33" s="1"/>
  <c r="J100" i="33"/>
  <c r="AF99" i="33"/>
  <c r="AE99" i="33"/>
  <c r="AD99" i="33"/>
  <c r="S99" i="33"/>
  <c r="AI99" i="33" s="1"/>
  <c r="J99" i="33"/>
  <c r="AF98" i="33"/>
  <c r="AE98" i="33"/>
  <c r="AD98" i="33"/>
  <c r="S98" i="33"/>
  <c r="AI98" i="33" s="1"/>
  <c r="J98" i="33"/>
  <c r="AF97" i="33"/>
  <c r="AE97" i="33"/>
  <c r="AD97" i="33"/>
  <c r="S97" i="33"/>
  <c r="AI97" i="33" s="1"/>
  <c r="J97" i="33"/>
  <c r="AF96" i="33"/>
  <c r="AE96" i="33"/>
  <c r="AD96" i="33"/>
  <c r="S96" i="33"/>
  <c r="AI96" i="33" s="1"/>
  <c r="J96" i="33"/>
  <c r="AF95" i="33"/>
  <c r="AE95" i="33"/>
  <c r="AD95" i="33"/>
  <c r="S95" i="33"/>
  <c r="AI95" i="33" s="1"/>
  <c r="J95" i="33"/>
  <c r="AF94" i="33"/>
  <c r="AE94" i="33"/>
  <c r="AD94" i="33"/>
  <c r="S94" i="33"/>
  <c r="AI94" i="33" s="1"/>
  <c r="J94" i="33"/>
  <c r="AF93" i="33"/>
  <c r="AE93" i="33"/>
  <c r="AD93" i="33"/>
  <c r="S93" i="33"/>
  <c r="AI93" i="33" s="1"/>
  <c r="J93" i="33"/>
  <c r="AF92" i="33"/>
  <c r="AE92" i="33"/>
  <c r="AD92" i="33"/>
  <c r="S92" i="33"/>
  <c r="AI92" i="33" s="1"/>
  <c r="J92" i="33"/>
  <c r="AF91" i="33"/>
  <c r="AE91" i="33"/>
  <c r="AD91" i="33"/>
  <c r="S91" i="33"/>
  <c r="AI91" i="33" s="1"/>
  <c r="J91" i="33"/>
  <c r="AF90" i="33"/>
  <c r="AE90" i="33"/>
  <c r="AD90" i="33"/>
  <c r="S90" i="33"/>
  <c r="AI90" i="33" s="1"/>
  <c r="J90" i="33"/>
  <c r="AF89" i="33"/>
  <c r="AE89" i="33"/>
  <c r="AD89" i="33"/>
  <c r="S89" i="33"/>
  <c r="AI89" i="33" s="1"/>
  <c r="J89" i="33"/>
  <c r="AF88" i="33"/>
  <c r="AE88" i="33"/>
  <c r="AD88" i="33"/>
  <c r="S88" i="33"/>
  <c r="AI88" i="33" s="1"/>
  <c r="J88" i="33"/>
  <c r="AF87" i="33"/>
  <c r="AE87" i="33"/>
  <c r="AD87" i="33"/>
  <c r="S87" i="33"/>
  <c r="AI87" i="33" s="1"/>
  <c r="J87" i="33"/>
  <c r="AF86" i="33"/>
  <c r="AE86" i="33"/>
  <c r="AD86" i="33"/>
  <c r="S86" i="33"/>
  <c r="AI86" i="33" s="1"/>
  <c r="J86" i="33"/>
  <c r="AF85" i="33"/>
  <c r="AE85" i="33"/>
  <c r="AD85" i="33"/>
  <c r="S85" i="33"/>
  <c r="AI85" i="33" s="1"/>
  <c r="J85" i="33"/>
  <c r="AF84" i="33"/>
  <c r="AE84" i="33"/>
  <c r="AD84" i="33"/>
  <c r="S84" i="33"/>
  <c r="AI84" i="33" s="1"/>
  <c r="J84" i="33"/>
  <c r="AF83" i="33"/>
  <c r="AE83" i="33"/>
  <c r="AD83" i="33"/>
  <c r="S83" i="33"/>
  <c r="AI83" i="33" s="1"/>
  <c r="J83" i="33"/>
  <c r="AF82" i="33"/>
  <c r="AE82" i="33"/>
  <c r="AD82" i="33"/>
  <c r="S82" i="33"/>
  <c r="AI82" i="33" s="1"/>
  <c r="J82" i="33"/>
  <c r="AF81" i="33"/>
  <c r="AE81" i="33"/>
  <c r="AD81" i="33"/>
  <c r="S81" i="33"/>
  <c r="AI81" i="33" s="1"/>
  <c r="J81" i="33"/>
  <c r="AF80" i="33"/>
  <c r="AE80" i="33"/>
  <c r="AD80" i="33"/>
  <c r="S80" i="33"/>
  <c r="AI80" i="33" s="1"/>
  <c r="J80" i="33"/>
  <c r="AF79" i="33"/>
  <c r="AE79" i="33"/>
  <c r="AD79" i="33"/>
  <c r="S79" i="33"/>
  <c r="AI79" i="33" s="1"/>
  <c r="J79" i="33"/>
  <c r="AF78" i="33"/>
  <c r="AE78" i="33"/>
  <c r="AD78" i="33"/>
  <c r="S78" i="33"/>
  <c r="AI78" i="33" s="1"/>
  <c r="J78" i="33"/>
  <c r="AF77" i="33"/>
  <c r="AE77" i="33"/>
  <c r="AD77" i="33"/>
  <c r="S77" i="33"/>
  <c r="AI77" i="33" s="1"/>
  <c r="J77" i="33"/>
  <c r="AF76" i="33"/>
  <c r="AE76" i="33"/>
  <c r="AD76" i="33"/>
  <c r="S76" i="33"/>
  <c r="AI76" i="33" s="1"/>
  <c r="J76" i="33"/>
  <c r="AF75" i="33"/>
  <c r="AE75" i="33"/>
  <c r="AD75" i="33"/>
  <c r="S75" i="33"/>
  <c r="AI75" i="33" s="1"/>
  <c r="J75" i="33"/>
  <c r="AF74" i="33"/>
  <c r="AE74" i="33"/>
  <c r="AD74" i="33"/>
  <c r="S74" i="33"/>
  <c r="AI74" i="33" s="1"/>
  <c r="J74" i="33"/>
  <c r="AF73" i="33"/>
  <c r="AE73" i="33"/>
  <c r="AD73" i="33"/>
  <c r="S73" i="33"/>
  <c r="AI73" i="33" s="1"/>
  <c r="J73" i="33"/>
  <c r="AF72" i="33"/>
  <c r="AE72" i="33"/>
  <c r="AD72" i="33"/>
  <c r="S72" i="33"/>
  <c r="AI72" i="33" s="1"/>
  <c r="J72" i="33"/>
  <c r="AF71" i="33"/>
  <c r="AE71" i="33"/>
  <c r="AD71" i="33"/>
  <c r="S71" i="33"/>
  <c r="AI71" i="33" s="1"/>
  <c r="J71" i="33"/>
  <c r="AF70" i="33"/>
  <c r="AE70" i="33"/>
  <c r="AD70" i="33"/>
  <c r="S70" i="33"/>
  <c r="AI70" i="33" s="1"/>
  <c r="J70" i="33"/>
  <c r="AF69" i="33"/>
  <c r="AE69" i="33"/>
  <c r="AD69" i="33"/>
  <c r="S69" i="33"/>
  <c r="AI69" i="33" s="1"/>
  <c r="J69" i="33"/>
  <c r="AF68" i="33"/>
  <c r="AE68" i="33"/>
  <c r="AD68" i="33"/>
  <c r="S68" i="33"/>
  <c r="AI68" i="33" s="1"/>
  <c r="J68" i="33"/>
  <c r="AF67" i="33"/>
  <c r="AE67" i="33"/>
  <c r="AD67" i="33"/>
  <c r="S67" i="33"/>
  <c r="AI67" i="33" s="1"/>
  <c r="J67" i="33"/>
  <c r="AF66" i="33"/>
  <c r="AE66" i="33"/>
  <c r="AD66" i="33"/>
  <c r="S66" i="33"/>
  <c r="AI66" i="33" s="1"/>
  <c r="J66" i="33"/>
  <c r="AF65" i="33"/>
  <c r="AE65" i="33"/>
  <c r="AD65" i="33"/>
  <c r="S65" i="33"/>
  <c r="AI65" i="33" s="1"/>
  <c r="J65" i="33"/>
  <c r="AF64" i="33"/>
  <c r="AE64" i="33"/>
  <c r="AD64" i="33"/>
  <c r="S64" i="33"/>
  <c r="AI64" i="33" s="1"/>
  <c r="J64" i="33"/>
  <c r="AF63" i="33"/>
  <c r="AE63" i="33"/>
  <c r="AD63" i="33"/>
  <c r="S63" i="33"/>
  <c r="AI63" i="33" s="1"/>
  <c r="J63" i="33"/>
  <c r="AF62" i="33"/>
  <c r="AE62" i="33"/>
  <c r="AD62" i="33"/>
  <c r="S62" i="33"/>
  <c r="AI62" i="33" s="1"/>
  <c r="J62" i="33"/>
  <c r="AF61" i="33"/>
  <c r="AE61" i="33"/>
  <c r="AD61" i="33"/>
  <c r="S61" i="33"/>
  <c r="AI61" i="33" s="1"/>
  <c r="J61" i="33"/>
  <c r="AF60" i="33"/>
  <c r="AE60" i="33"/>
  <c r="AD60" i="33"/>
  <c r="S60" i="33"/>
  <c r="AI60" i="33" s="1"/>
  <c r="J60" i="33"/>
  <c r="AF59" i="33"/>
  <c r="AE59" i="33"/>
  <c r="AD59" i="33"/>
  <c r="S59" i="33"/>
  <c r="AI59" i="33" s="1"/>
  <c r="J59" i="33"/>
  <c r="AF58" i="33"/>
  <c r="AE58" i="33"/>
  <c r="AD58" i="33"/>
  <c r="S58" i="33"/>
  <c r="AI58" i="33" s="1"/>
  <c r="J58" i="33"/>
  <c r="AF57" i="33"/>
  <c r="AE57" i="33"/>
  <c r="AD57" i="33"/>
  <c r="S57" i="33"/>
  <c r="AI57" i="33" s="1"/>
  <c r="J57" i="33"/>
  <c r="AF56" i="33"/>
  <c r="AE56" i="33"/>
  <c r="AD56" i="33"/>
  <c r="S56" i="33"/>
  <c r="AI56" i="33" s="1"/>
  <c r="J56" i="33"/>
  <c r="AF55" i="33"/>
  <c r="AE55" i="33"/>
  <c r="AD55" i="33"/>
  <c r="S55" i="33"/>
  <c r="AI55" i="33" s="1"/>
  <c r="J55" i="33"/>
  <c r="AF54" i="33"/>
  <c r="AE54" i="33"/>
  <c r="AD54" i="33"/>
  <c r="S54" i="33"/>
  <c r="AI54" i="33" s="1"/>
  <c r="J54" i="33"/>
  <c r="AF53" i="33"/>
  <c r="AE53" i="33"/>
  <c r="AD53" i="33"/>
  <c r="S53" i="33"/>
  <c r="AI53" i="33" s="1"/>
  <c r="J53" i="33"/>
  <c r="AF52" i="33"/>
  <c r="AE52" i="33"/>
  <c r="AD52" i="33"/>
  <c r="S52" i="33"/>
  <c r="AI52" i="33" s="1"/>
  <c r="J52" i="33"/>
  <c r="AF51" i="33"/>
  <c r="AE51" i="33"/>
  <c r="AD51" i="33"/>
  <c r="S51" i="33"/>
  <c r="AI51" i="33" s="1"/>
  <c r="J51" i="33"/>
  <c r="AF50" i="33"/>
  <c r="AE50" i="33"/>
  <c r="AD50" i="33"/>
  <c r="S50" i="33"/>
  <c r="AI50" i="33" s="1"/>
  <c r="J50" i="33"/>
  <c r="AF49" i="33"/>
  <c r="AE49" i="33"/>
  <c r="AD49" i="33"/>
  <c r="S49" i="33"/>
  <c r="AI49" i="33" s="1"/>
  <c r="J49" i="33"/>
  <c r="AF48" i="33"/>
  <c r="AE48" i="33"/>
  <c r="AD48" i="33"/>
  <c r="S48" i="33"/>
  <c r="AI48" i="33" s="1"/>
  <c r="J48" i="33"/>
  <c r="AF47" i="33"/>
  <c r="AE47" i="33"/>
  <c r="AD47" i="33"/>
  <c r="S47" i="33"/>
  <c r="AI47" i="33" s="1"/>
  <c r="J47" i="33"/>
  <c r="AF46" i="33"/>
  <c r="AE46" i="33"/>
  <c r="AD46" i="33"/>
  <c r="S46" i="33"/>
  <c r="AI46" i="33" s="1"/>
  <c r="J46" i="33"/>
  <c r="AF45" i="33"/>
  <c r="AE45" i="33"/>
  <c r="AD45" i="33"/>
  <c r="S45" i="33"/>
  <c r="AI45" i="33" s="1"/>
  <c r="J45" i="33"/>
  <c r="AF44" i="33"/>
  <c r="AE44" i="33"/>
  <c r="AD44" i="33"/>
  <c r="S44" i="33"/>
  <c r="AI44" i="33" s="1"/>
  <c r="J44" i="33"/>
  <c r="AF43" i="33"/>
  <c r="AE43" i="33"/>
  <c r="AD43" i="33"/>
  <c r="S43" i="33"/>
  <c r="AI43" i="33" s="1"/>
  <c r="J43" i="33"/>
  <c r="AF42" i="33"/>
  <c r="AE42" i="33"/>
  <c r="AD42" i="33"/>
  <c r="S42" i="33"/>
  <c r="AI42" i="33" s="1"/>
  <c r="J42" i="33"/>
  <c r="AF41" i="33"/>
  <c r="AE41" i="33"/>
  <c r="AD41" i="33"/>
  <c r="S41" i="33"/>
  <c r="AI41" i="33" s="1"/>
  <c r="J41" i="33"/>
  <c r="AF40" i="33"/>
  <c r="AE40" i="33"/>
  <c r="AD40" i="33"/>
  <c r="S40" i="33"/>
  <c r="AI40" i="33" s="1"/>
  <c r="J40" i="33"/>
  <c r="AF39" i="33"/>
  <c r="AE39" i="33"/>
  <c r="AD39" i="33"/>
  <c r="S39" i="33"/>
  <c r="AI39" i="33" s="1"/>
  <c r="J39" i="33"/>
  <c r="AF38" i="33"/>
  <c r="AE38" i="33"/>
  <c r="AD38" i="33"/>
  <c r="S38" i="33"/>
  <c r="AI38" i="33" s="1"/>
  <c r="J38" i="33"/>
  <c r="AF37" i="33"/>
  <c r="AE37" i="33"/>
  <c r="AD37" i="33"/>
  <c r="S37" i="33"/>
  <c r="AI37" i="33" s="1"/>
  <c r="J37" i="33"/>
  <c r="AF36" i="33"/>
  <c r="AE36" i="33"/>
  <c r="AD36" i="33"/>
  <c r="S36" i="33"/>
  <c r="AI36" i="33" s="1"/>
  <c r="J36" i="33"/>
  <c r="AF35" i="33"/>
  <c r="AE35" i="33"/>
  <c r="AD35" i="33"/>
  <c r="S35" i="33"/>
  <c r="AI35" i="33" s="1"/>
  <c r="J35" i="33"/>
  <c r="AF34" i="33"/>
  <c r="AE34" i="33"/>
  <c r="AD34" i="33"/>
  <c r="S34" i="33"/>
  <c r="AI34" i="33" s="1"/>
  <c r="J34" i="33"/>
  <c r="AF33" i="33"/>
  <c r="AE33" i="33"/>
  <c r="AD33" i="33"/>
  <c r="S33" i="33"/>
  <c r="AI33" i="33" s="1"/>
  <c r="J33" i="33"/>
  <c r="AF32" i="33"/>
  <c r="AE32" i="33"/>
  <c r="AD32" i="33"/>
  <c r="S32" i="33"/>
  <c r="AI32" i="33" s="1"/>
  <c r="J32" i="33"/>
  <c r="AF31" i="33"/>
  <c r="AE31" i="33"/>
  <c r="AD31" i="33"/>
  <c r="S31" i="33"/>
  <c r="AI31" i="33" s="1"/>
  <c r="J31" i="33"/>
  <c r="AF30" i="33"/>
  <c r="AE30" i="33"/>
  <c r="AD30" i="33"/>
  <c r="S30" i="33"/>
  <c r="AI30" i="33" s="1"/>
  <c r="J30" i="33"/>
  <c r="AF29" i="33"/>
  <c r="AE29" i="33"/>
  <c r="AD29" i="33"/>
  <c r="S29" i="33"/>
  <c r="AI29" i="33" s="1"/>
  <c r="J29" i="33"/>
  <c r="AF28" i="33"/>
  <c r="AE28" i="33"/>
  <c r="AD28" i="33"/>
  <c r="S28" i="33"/>
  <c r="AI28" i="33" s="1"/>
  <c r="J28" i="33"/>
  <c r="AF27" i="33"/>
  <c r="AE27" i="33"/>
  <c r="AD27" i="33"/>
  <c r="S27" i="33"/>
  <c r="AI27" i="33" s="1"/>
  <c r="J27" i="33"/>
  <c r="AF26" i="33"/>
  <c r="AE26" i="33"/>
  <c r="AD26" i="33"/>
  <c r="S26" i="33"/>
  <c r="AI26" i="33" s="1"/>
  <c r="J26" i="33"/>
  <c r="AF25" i="33"/>
  <c r="AE25" i="33"/>
  <c r="AD25" i="33"/>
  <c r="S25" i="33"/>
  <c r="AI25" i="33" s="1"/>
  <c r="J25" i="33"/>
  <c r="AF24" i="33"/>
  <c r="AE24" i="33"/>
  <c r="AD24" i="33"/>
  <c r="S24" i="33"/>
  <c r="AI24" i="33" s="1"/>
  <c r="J24" i="33"/>
  <c r="AF23" i="33"/>
  <c r="AE23" i="33"/>
  <c r="AD23" i="33"/>
  <c r="S23" i="33"/>
  <c r="AI23" i="33" s="1"/>
  <c r="J23" i="33"/>
  <c r="AF22" i="33"/>
  <c r="AE22" i="33"/>
  <c r="AD22" i="33"/>
  <c r="S22" i="33"/>
  <c r="AI22" i="33" s="1"/>
  <c r="J22" i="33"/>
  <c r="AF21" i="33"/>
  <c r="AE21" i="33"/>
  <c r="AD21" i="33"/>
  <c r="S21" i="33"/>
  <c r="AI21" i="33" s="1"/>
  <c r="J21" i="33"/>
  <c r="AF20" i="33"/>
  <c r="AE20" i="33"/>
  <c r="AD20" i="33"/>
  <c r="S20" i="33"/>
  <c r="AI20" i="33" s="1"/>
  <c r="J20" i="33"/>
  <c r="AF19" i="33"/>
  <c r="AE19" i="33"/>
  <c r="AD19" i="33"/>
  <c r="S19" i="33"/>
  <c r="AI19" i="33" s="1"/>
  <c r="J19" i="33"/>
  <c r="AF18" i="33"/>
  <c r="AE18" i="33"/>
  <c r="AD18" i="33"/>
  <c r="S18" i="33"/>
  <c r="AI18" i="33" s="1"/>
  <c r="J18" i="33"/>
  <c r="AF17" i="33"/>
  <c r="AE17" i="33"/>
  <c r="AD17" i="33"/>
  <c r="S17" i="33"/>
  <c r="AI17" i="33" s="1"/>
  <c r="J17" i="33"/>
  <c r="AF16" i="33"/>
  <c r="AE16" i="33"/>
  <c r="AD16" i="33"/>
  <c r="S16" i="33"/>
  <c r="AI16" i="33" s="1"/>
  <c r="J16" i="33"/>
  <c r="AF15" i="33"/>
  <c r="AE15" i="33"/>
  <c r="AD15" i="33"/>
  <c r="S15" i="33"/>
  <c r="AI15" i="33" s="1"/>
  <c r="J15" i="33"/>
  <c r="AF14" i="33"/>
  <c r="AE14" i="33"/>
  <c r="AD14" i="33"/>
  <c r="S14" i="33"/>
  <c r="AI14" i="33" s="1"/>
  <c r="J14" i="33"/>
  <c r="AF13" i="33"/>
  <c r="AE13" i="33"/>
  <c r="AD13" i="33"/>
  <c r="S13" i="33"/>
  <c r="AI13" i="33" s="1"/>
  <c r="J13" i="33"/>
  <c r="AF12" i="33"/>
  <c r="AE12" i="33"/>
  <c r="AD12" i="33"/>
  <c r="S12" i="33"/>
  <c r="AI12" i="33" s="1"/>
  <c r="J12" i="33"/>
  <c r="AF11" i="33"/>
  <c r="AE11" i="33"/>
  <c r="AD11" i="33"/>
  <c r="S11" i="33"/>
  <c r="AI11" i="33" s="1"/>
  <c r="J11" i="33"/>
  <c r="AF10" i="33"/>
  <c r="AE10" i="33"/>
  <c r="AD10" i="33"/>
  <c r="S10" i="33"/>
  <c r="AI10" i="33" s="1"/>
  <c r="J10" i="33"/>
  <c r="AF9" i="33"/>
  <c r="AE9" i="33"/>
  <c r="AD9" i="33"/>
  <c r="S9" i="33"/>
  <c r="AI9" i="33" s="1"/>
  <c r="J9" i="33"/>
  <c r="AF8" i="33"/>
  <c r="AE8" i="33"/>
  <c r="AD8" i="33"/>
  <c r="S8" i="33"/>
  <c r="AI8" i="33" s="1"/>
  <c r="J8" i="33"/>
  <c r="AF7" i="33"/>
  <c r="AE7" i="33"/>
  <c r="AD7" i="33"/>
  <c r="S7" i="33"/>
  <c r="AI7" i="33" s="1"/>
  <c r="J7" i="33"/>
  <c r="AF6" i="33"/>
  <c r="AE6" i="33"/>
  <c r="AD6" i="33"/>
  <c r="S6" i="33"/>
  <c r="AI6" i="33" s="1"/>
  <c r="J6" i="33"/>
  <c r="AF5" i="33"/>
  <c r="AE5" i="33"/>
  <c r="AD5" i="33"/>
  <c r="S5" i="33"/>
  <c r="AI5" i="33" s="1"/>
  <c r="J5" i="33"/>
  <c r="AF4" i="33"/>
  <c r="AE4" i="33"/>
  <c r="AD4" i="33"/>
  <c r="S4" i="33"/>
  <c r="AI4" i="33" s="1"/>
  <c r="J4" i="33"/>
  <c r="AF3" i="33"/>
  <c r="AE3" i="33"/>
  <c r="AD3" i="33"/>
  <c r="S3" i="33"/>
  <c r="AI3" i="33" s="1"/>
  <c r="J3" i="33"/>
  <c r="AF2" i="33"/>
  <c r="AE2" i="33"/>
  <c r="AD2" i="33"/>
  <c r="S2" i="33"/>
  <c r="AI2" i="33" s="1"/>
  <c r="J2" i="33"/>
  <c r="C14" i="37"/>
  <c r="AG4" i="33" l="1"/>
  <c r="AG24" i="33"/>
  <c r="AG48" i="33"/>
  <c r="AG60" i="33"/>
  <c r="AG72" i="33"/>
  <c r="AG84" i="33"/>
  <c r="AG108" i="33"/>
  <c r="AG120" i="33"/>
  <c r="AG144" i="33"/>
  <c r="AG156" i="33"/>
  <c r="AG168" i="33"/>
  <c r="AG192" i="33"/>
  <c r="AG204" i="33"/>
  <c r="AG216" i="33"/>
  <c r="AG63" i="33"/>
  <c r="AG135" i="33"/>
  <c r="AG147" i="33"/>
  <c r="AG159" i="33"/>
  <c r="AG207" i="33"/>
  <c r="AG283" i="33"/>
  <c r="AG173" i="33"/>
  <c r="AG245" i="33"/>
  <c r="AG153" i="33"/>
  <c r="AG224" i="33"/>
  <c r="AG9" i="33"/>
  <c r="AG191" i="33"/>
  <c r="AG215" i="33"/>
  <c r="AG11" i="33"/>
  <c r="AG252" i="33"/>
  <c r="AG268" i="33"/>
  <c r="AG55" i="33"/>
  <c r="AG91" i="33"/>
  <c r="AG14" i="33"/>
  <c r="AG30" i="33"/>
  <c r="AG38" i="33"/>
  <c r="AG50" i="33"/>
  <c r="G60" i="37" s="1"/>
  <c r="AG54" i="33"/>
  <c r="AG74" i="33"/>
  <c r="AG86" i="33"/>
  <c r="AG90" i="33"/>
  <c r="AG98" i="33"/>
  <c r="AG102" i="33"/>
  <c r="AG114" i="33"/>
  <c r="AG126" i="33"/>
  <c r="AG138" i="33"/>
  <c r="AG158" i="33"/>
  <c r="AG162" i="33"/>
  <c r="AG170" i="33"/>
  <c r="AG174" i="33"/>
  <c r="AG182" i="33"/>
  <c r="AG210" i="33"/>
  <c r="AG222" i="33"/>
  <c r="AG234" i="33"/>
  <c r="AG242" i="33"/>
  <c r="AG246" i="33"/>
  <c r="AG262" i="33"/>
  <c r="AG266" i="33"/>
  <c r="AG270" i="33"/>
  <c r="AG3" i="33"/>
  <c r="AG15" i="33"/>
  <c r="G57" i="37" s="1"/>
  <c r="AG39" i="33"/>
  <c r="AG111" i="33"/>
  <c r="AG123" i="33"/>
  <c r="AG248" i="33"/>
  <c r="AG260" i="33"/>
  <c r="AG37" i="33"/>
  <c r="AG40" i="33"/>
  <c r="AG61" i="33"/>
  <c r="AG109" i="33"/>
  <c r="AG112" i="33"/>
  <c r="AG145" i="33"/>
  <c r="AG169" i="33"/>
  <c r="AG181" i="33"/>
  <c r="AG217" i="33"/>
  <c r="AG225" i="33"/>
  <c r="AG229" i="33"/>
  <c r="AG237" i="33"/>
  <c r="AG241" i="33"/>
  <c r="AG253" i="33"/>
  <c r="AG273" i="33"/>
  <c r="AG34" i="33"/>
  <c r="AG70" i="33"/>
  <c r="AG94" i="33"/>
  <c r="AG130" i="33"/>
  <c r="AG154" i="33"/>
  <c r="AG178" i="33"/>
  <c r="AG190" i="33"/>
  <c r="AG202" i="33"/>
  <c r="AG233" i="33"/>
  <c r="AG269" i="33"/>
  <c r="AG8" i="33"/>
  <c r="AG128" i="33"/>
  <c r="AG140" i="33"/>
  <c r="AG152" i="33"/>
  <c r="AG188" i="33"/>
  <c r="AG200" i="33"/>
  <c r="AG231" i="33"/>
  <c r="AG255" i="33"/>
  <c r="AG267" i="33"/>
  <c r="AG97" i="33"/>
  <c r="AG59" i="33"/>
  <c r="AG107" i="33"/>
  <c r="AG16" i="33"/>
  <c r="AG52" i="33"/>
  <c r="AG64" i="33"/>
  <c r="AG88" i="33"/>
  <c r="AG124" i="33"/>
  <c r="AG136" i="33"/>
  <c r="AG148" i="33"/>
  <c r="AG160" i="33"/>
  <c r="AG184" i="33"/>
  <c r="AG196" i="33"/>
  <c r="AG239" i="33"/>
  <c r="AG251" i="33"/>
  <c r="AG85" i="33"/>
  <c r="AG33" i="33"/>
  <c r="AG45" i="33"/>
  <c r="AG57" i="33"/>
  <c r="G56" i="37" s="1"/>
  <c r="AG81" i="33"/>
  <c r="AG93" i="33"/>
  <c r="AG105" i="33"/>
  <c r="AG117" i="33"/>
  <c r="AG129" i="33"/>
  <c r="AG141" i="33"/>
  <c r="AG177" i="33"/>
  <c r="AG189" i="33"/>
  <c r="AG213" i="33"/>
  <c r="AG220" i="33"/>
  <c r="AG232" i="33"/>
  <c r="AG244" i="33"/>
  <c r="AG280" i="33"/>
  <c r="AG19" i="33"/>
  <c r="AG31" i="33"/>
  <c r="AG43" i="33"/>
  <c r="AG67" i="33"/>
  <c r="AG127" i="33"/>
  <c r="G61" i="37" s="1"/>
  <c r="AG151" i="33"/>
  <c r="AG163" i="33"/>
  <c r="AG187" i="33"/>
  <c r="AG199" i="33"/>
  <c r="AG218" i="33"/>
  <c r="AG261" i="33"/>
  <c r="AG5" i="33"/>
  <c r="AG29" i="33"/>
  <c r="AG36" i="33"/>
  <c r="AG41" i="33"/>
  <c r="AG53" i="33"/>
  <c r="AG77" i="33"/>
  <c r="AG89" i="33"/>
  <c r="AG113" i="33"/>
  <c r="AG137" i="33"/>
  <c r="AG149" i="33"/>
  <c r="AG161" i="33"/>
  <c r="AG185" i="33"/>
  <c r="AG197" i="33"/>
  <c r="AG209" i="33"/>
  <c r="AG228" i="33"/>
  <c r="AG240" i="33"/>
  <c r="AG264" i="33"/>
  <c r="AG69" i="33"/>
  <c r="AG115" i="33"/>
  <c r="AG118" i="33"/>
  <c r="AG125" i="33"/>
  <c r="AG132" i="33"/>
  <c r="AG142" i="33"/>
  <c r="AG208" i="33"/>
  <c r="AG223" i="33"/>
  <c r="AG226" i="33"/>
  <c r="AG250" i="33"/>
  <c r="AG254" i="33"/>
  <c r="AG257" i="33"/>
  <c r="AG272" i="33"/>
  <c r="AG275" i="33"/>
  <c r="AG279" i="33"/>
  <c r="AG282" i="33"/>
  <c r="AG7" i="33"/>
  <c r="AG26" i="33"/>
  <c r="AG73" i="33"/>
  <c r="AG92" i="33"/>
  <c r="AG116" i="33"/>
  <c r="AG119" i="33"/>
  <c r="AG143" i="33"/>
  <c r="AG180" i="33"/>
  <c r="AG195" i="33"/>
  <c r="AG201" i="33"/>
  <c r="AG206" i="33"/>
  <c r="AG227" i="33"/>
  <c r="AG27" i="33"/>
  <c r="AG68" i="33"/>
  <c r="AG96" i="33"/>
  <c r="AG104" i="33"/>
  <c r="AG249" i="33"/>
  <c r="AG256" i="33"/>
  <c r="AG259" i="33"/>
  <c r="AG276" i="33"/>
  <c r="AG277" i="33"/>
  <c r="AG28" i="33"/>
  <c r="AG32" i="33"/>
  <c r="AG87" i="33"/>
  <c r="AG131" i="33"/>
  <c r="AG176" i="33"/>
  <c r="AG179" i="33"/>
  <c r="AG183" i="33"/>
  <c r="AG186" i="33"/>
  <c r="AG193" i="33"/>
  <c r="AG221" i="33"/>
  <c r="AG274" i="33"/>
  <c r="AG278" i="33"/>
  <c r="AG281" i="33"/>
  <c r="AG2" i="33"/>
  <c r="AG10" i="33"/>
  <c r="AG12" i="33"/>
  <c r="AG13" i="33"/>
  <c r="AG21" i="33"/>
  <c r="AG62" i="33"/>
  <c r="AG167" i="33"/>
  <c r="AG17" i="33"/>
  <c r="AG22" i="33"/>
  <c r="AG25" i="33"/>
  <c r="AG35" i="33"/>
  <c r="AG47" i="33"/>
  <c r="AG49" i="33"/>
  <c r="AG51" i="33"/>
  <c r="AG56" i="33"/>
  <c r="AG58" i="33"/>
  <c r="AG65" i="33"/>
  <c r="AG76" i="33"/>
  <c r="AG83" i="33"/>
  <c r="AG100" i="33"/>
  <c r="AG106" i="33"/>
  <c r="AG139" i="33"/>
  <c r="AG6" i="33"/>
  <c r="AG18" i="33"/>
  <c r="AG20" i="33"/>
  <c r="AG23" i="33"/>
  <c r="AG165" i="33"/>
  <c r="AG172" i="33"/>
  <c r="AG79" i="33"/>
  <c r="AG211" i="33"/>
  <c r="AG235" i="33"/>
  <c r="AG42" i="33"/>
  <c r="AG44" i="33"/>
  <c r="AG46" i="33"/>
  <c r="AG66" i="33"/>
  <c r="AG71" i="33"/>
  <c r="AG75" i="33"/>
  <c r="AG78" i="33"/>
  <c r="AG80" i="33"/>
  <c r="AG82" i="33"/>
  <c r="AG95" i="33"/>
  <c r="AG99" i="33"/>
  <c r="AG101" i="33"/>
  <c r="AG103" i="33"/>
  <c r="AG110" i="33"/>
  <c r="AG121" i="33"/>
  <c r="AG122" i="33"/>
  <c r="AG133" i="33"/>
  <c r="AG134" i="33"/>
  <c r="AG146" i="33"/>
  <c r="AG150" i="33"/>
  <c r="AG155" i="33"/>
  <c r="AG157" i="33"/>
  <c r="AG164" i="33"/>
  <c r="AG166" i="33"/>
  <c r="AG171" i="33"/>
  <c r="AG175" i="33"/>
  <c r="AG194" i="33"/>
  <c r="AG198" i="33"/>
  <c r="AG203" i="33"/>
  <c r="AG205" i="33"/>
  <c r="AG212" i="33"/>
  <c r="AG214" i="33"/>
  <c r="AG219" i="33"/>
  <c r="AG230" i="33"/>
  <c r="AG236" i="33"/>
  <c r="AG238" i="33"/>
  <c r="AG243" i="33"/>
  <c r="AG247" i="33"/>
  <c r="AG258" i="33"/>
  <c r="AG263" i="33"/>
  <c r="AG265" i="33"/>
  <c r="AG271" i="33"/>
  <c r="O32" i="13"/>
  <c r="P32" i="13"/>
  <c r="Q32" i="13"/>
  <c r="S32" i="13"/>
  <c r="T32" i="13"/>
  <c r="U32" i="13"/>
  <c r="O33" i="13"/>
  <c r="P33" i="13"/>
  <c r="Q33" i="13"/>
  <c r="S33" i="13"/>
  <c r="T33" i="13"/>
  <c r="U33" i="13"/>
  <c r="O34" i="13"/>
  <c r="P34" i="13"/>
  <c r="Q34" i="13"/>
  <c r="S34" i="13"/>
  <c r="T34" i="13"/>
  <c r="U34" i="13"/>
  <c r="X21" i="13" a="1"/>
  <c r="X21" i="13" s="1"/>
  <c r="G58" i="37" l="1"/>
  <c r="G62" i="37"/>
  <c r="G59" i="37"/>
  <c r="R32" i="13"/>
  <c r="V33" i="13"/>
  <c r="V34" i="13"/>
  <c r="V32" i="13"/>
  <c r="R34" i="13"/>
  <c r="R33" i="13"/>
  <c r="E233" i="35"/>
  <c r="E129" i="35" l="1"/>
  <c r="E130" i="35" s="1"/>
  <c r="G129" i="35"/>
  <c r="G130" i="35" s="1"/>
  <c r="E135" i="35"/>
  <c r="G422" i="35"/>
  <c r="G424" i="35" s="1"/>
  <c r="E238" i="35"/>
  <c r="G238" i="35"/>
  <c r="E239" i="35"/>
  <c r="G239" i="35"/>
  <c r="G237" i="35"/>
  <c r="E237" i="35"/>
  <c r="G233" i="35"/>
  <c r="G229" i="35"/>
  <c r="E229" i="35"/>
  <c r="G179" i="35"/>
  <c r="E181" i="35"/>
  <c r="G181" i="35"/>
  <c r="G178" i="35"/>
  <c r="E178" i="35"/>
  <c r="E245" i="35" l="1"/>
  <c r="E250" i="35" s="1"/>
  <c r="G245" i="35"/>
  <c r="G250" i="35" s="1"/>
  <c r="G234" i="35"/>
  <c r="E234" i="35"/>
  <c r="E182" i="35"/>
  <c r="G182" i="35"/>
  <c r="G92" i="35"/>
  <c r="E34" i="35"/>
  <c r="E92" i="35"/>
  <c r="C173" i="36"/>
  <c r="E173" i="36"/>
  <c r="C174" i="36"/>
  <c r="E174" i="36"/>
  <c r="C175" i="36"/>
  <c r="E175" i="36"/>
  <c r="E300" i="35"/>
  <c r="G300" i="35"/>
  <c r="E136" i="35" l="1"/>
  <c r="G115" i="35"/>
  <c r="G116" i="35" s="1"/>
  <c r="E115" i="35"/>
  <c r="E116" i="35" s="1"/>
  <c r="G192" i="35"/>
  <c r="G196" i="35" s="1"/>
  <c r="E192" i="35"/>
  <c r="E196" i="35" s="1"/>
  <c r="C207" i="36"/>
  <c r="E207" i="36"/>
  <c r="C208" i="36"/>
  <c r="E208" i="36"/>
  <c r="G135" i="35"/>
  <c r="G136" i="35" s="1"/>
  <c r="C30" i="36"/>
  <c r="E30" i="36"/>
  <c r="C31" i="36"/>
  <c r="E31" i="36"/>
  <c r="C32" i="36"/>
  <c r="E32" i="36"/>
  <c r="C33" i="36"/>
  <c r="E33" i="36"/>
  <c r="C34" i="36"/>
  <c r="E34" i="36"/>
  <c r="C35" i="36"/>
  <c r="E35" i="36"/>
  <c r="C36" i="36"/>
  <c r="D36" i="36"/>
  <c r="E36" i="36"/>
  <c r="C37" i="36"/>
  <c r="E37" i="36"/>
  <c r="C72" i="36"/>
  <c r="E72" i="36"/>
  <c r="D207" i="36"/>
  <c r="D30" i="36"/>
  <c r="F400" i="35" l="1"/>
  <c r="F135" i="35"/>
  <c r="F136" i="35" s="1"/>
  <c r="E416" i="35"/>
  <c r="E421" i="35" s="1"/>
  <c r="G416" i="35"/>
  <c r="G421" i="35" s="1"/>
  <c r="E400" i="35"/>
  <c r="G400" i="35"/>
  <c r="E401" i="35"/>
  <c r="G401" i="35"/>
  <c r="E402" i="35"/>
  <c r="G402" i="35"/>
  <c r="E405" i="35"/>
  <c r="G405" i="35"/>
  <c r="E406" i="35"/>
  <c r="G406" i="35"/>
  <c r="E407" i="35"/>
  <c r="G407" i="35"/>
  <c r="E412" i="35"/>
  <c r="F412" i="35"/>
  <c r="G412" i="35"/>
  <c r="G413" i="35"/>
  <c r="E414" i="35"/>
  <c r="F414" i="35"/>
  <c r="G414" i="35"/>
  <c r="G399" i="35"/>
  <c r="F399" i="35"/>
  <c r="E399" i="35"/>
  <c r="E394" i="35"/>
  <c r="G394" i="35"/>
  <c r="E396" i="35"/>
  <c r="G396" i="35"/>
  <c r="E397" i="35"/>
  <c r="G397" i="35"/>
  <c r="G393" i="35"/>
  <c r="E393" i="35"/>
  <c r="E328" i="35"/>
  <c r="G328" i="35"/>
  <c r="E326" i="35"/>
  <c r="F326" i="35"/>
  <c r="G326" i="35"/>
  <c r="G325" i="35"/>
  <c r="E325" i="35"/>
  <c r="E319" i="35"/>
  <c r="G319" i="35"/>
  <c r="E320" i="35"/>
  <c r="G320" i="35"/>
  <c r="G318" i="35"/>
  <c r="E318" i="35"/>
  <c r="E303" i="35"/>
  <c r="F303" i="35"/>
  <c r="G303" i="35"/>
  <c r="E304" i="35"/>
  <c r="G304" i="35"/>
  <c r="E307" i="35"/>
  <c r="F307" i="35"/>
  <c r="G307" i="35"/>
  <c r="E308" i="35"/>
  <c r="G308" i="35"/>
  <c r="E309" i="35"/>
  <c r="F309" i="35"/>
  <c r="G309" i="35"/>
  <c r="E310" i="35"/>
  <c r="F310" i="35"/>
  <c r="G310" i="35"/>
  <c r="G302" i="35"/>
  <c r="E302" i="35"/>
  <c r="G297" i="35"/>
  <c r="G301" i="35" s="1"/>
  <c r="E297" i="35"/>
  <c r="E301" i="35" s="1"/>
  <c r="G289" i="35"/>
  <c r="F289" i="35"/>
  <c r="E289" i="35"/>
  <c r="G287" i="35"/>
  <c r="E287" i="35"/>
  <c r="E280" i="35"/>
  <c r="G280" i="35"/>
  <c r="E281" i="35"/>
  <c r="F281" i="35"/>
  <c r="G281" i="35"/>
  <c r="E282" i="35"/>
  <c r="G282" i="35"/>
  <c r="E283" i="35"/>
  <c r="F283" i="35"/>
  <c r="G283" i="35"/>
  <c r="E284" i="35"/>
  <c r="G284" i="35"/>
  <c r="E285" i="35"/>
  <c r="F285" i="35"/>
  <c r="G285" i="35"/>
  <c r="G279" i="35"/>
  <c r="E279" i="35"/>
  <c r="G275" i="35"/>
  <c r="G278" i="35" s="1"/>
  <c r="F275" i="35"/>
  <c r="E275" i="35"/>
  <c r="E278" i="35" s="1"/>
  <c r="E270" i="35"/>
  <c r="G270" i="35"/>
  <c r="E271" i="35"/>
  <c r="G271" i="35"/>
  <c r="E272" i="35"/>
  <c r="F272" i="35"/>
  <c r="G272" i="35"/>
  <c r="E273" i="35"/>
  <c r="G273" i="35"/>
  <c r="G269" i="35"/>
  <c r="F269" i="35"/>
  <c r="E269" i="35"/>
  <c r="G265" i="35"/>
  <c r="F265" i="35"/>
  <c r="E265" i="35"/>
  <c r="G226" i="35"/>
  <c r="G228" i="35" s="1"/>
  <c r="E226" i="35"/>
  <c r="E228" i="35" s="1"/>
  <c r="E214" i="35"/>
  <c r="F214" i="35"/>
  <c r="G214" i="35"/>
  <c r="E215" i="35"/>
  <c r="G215" i="35"/>
  <c r="E216" i="35"/>
  <c r="G216" i="35"/>
  <c r="E217" i="35"/>
  <c r="G217" i="35"/>
  <c r="E224" i="35"/>
  <c r="G224" i="35"/>
  <c r="G213" i="35"/>
  <c r="F213" i="35"/>
  <c r="E213" i="35"/>
  <c r="E202" i="35"/>
  <c r="F202" i="35"/>
  <c r="G202" i="35"/>
  <c r="E203" i="35"/>
  <c r="G203" i="35"/>
  <c r="E204" i="35"/>
  <c r="G204" i="35"/>
  <c r="E210" i="35"/>
  <c r="F210" i="35"/>
  <c r="G210" i="35"/>
  <c r="E211" i="35"/>
  <c r="G211" i="35"/>
  <c r="G201" i="35"/>
  <c r="E201" i="35"/>
  <c r="G198" i="35"/>
  <c r="G200" i="35" s="1"/>
  <c r="E198" i="35"/>
  <c r="E200" i="35" s="1"/>
  <c r="E189" i="35"/>
  <c r="G189" i="35"/>
  <c r="E190" i="35"/>
  <c r="F190" i="35"/>
  <c r="G190" i="35"/>
  <c r="G185" i="35"/>
  <c r="F185" i="35"/>
  <c r="E185" i="35"/>
  <c r="E163" i="35"/>
  <c r="G163" i="35"/>
  <c r="E164" i="35"/>
  <c r="G164" i="35"/>
  <c r="E165" i="35"/>
  <c r="G165" i="35"/>
  <c r="E166" i="35"/>
  <c r="F166" i="35"/>
  <c r="G166" i="35"/>
  <c r="E167" i="35"/>
  <c r="G167" i="35"/>
  <c r="E171" i="35"/>
  <c r="F171" i="35"/>
  <c r="G171" i="35"/>
  <c r="E172" i="35"/>
  <c r="G172" i="35"/>
  <c r="E173" i="35"/>
  <c r="F173" i="35"/>
  <c r="G173" i="35"/>
  <c r="G162" i="35"/>
  <c r="E162" i="35"/>
  <c r="G157" i="35"/>
  <c r="E157" i="35"/>
  <c r="E139" i="35"/>
  <c r="G139" i="35"/>
  <c r="G138" i="35"/>
  <c r="E138" i="35"/>
  <c r="G133" i="35"/>
  <c r="F133" i="35"/>
  <c r="E133" i="35"/>
  <c r="E123" i="35"/>
  <c r="G123" i="35"/>
  <c r="E122" i="35"/>
  <c r="G122" i="35"/>
  <c r="E120" i="35"/>
  <c r="F120" i="35"/>
  <c r="G120" i="35"/>
  <c r="G119" i="35"/>
  <c r="F119" i="35"/>
  <c r="E119" i="35"/>
  <c r="E107" i="35"/>
  <c r="F107" i="35"/>
  <c r="G107" i="35"/>
  <c r="E108" i="35"/>
  <c r="G108" i="35"/>
  <c r="E109" i="35"/>
  <c r="G109" i="35"/>
  <c r="E113" i="35"/>
  <c r="G113" i="35"/>
  <c r="G106" i="35"/>
  <c r="E106" i="35"/>
  <c r="E102" i="35"/>
  <c r="G102" i="35"/>
  <c r="E104" i="35"/>
  <c r="G104" i="35"/>
  <c r="G101" i="35"/>
  <c r="E101" i="35"/>
  <c r="E142" i="35"/>
  <c r="G142" i="35"/>
  <c r="E143" i="35"/>
  <c r="G143" i="35"/>
  <c r="E147" i="35"/>
  <c r="G147" i="35"/>
  <c r="G141" i="35"/>
  <c r="E141" i="35"/>
  <c r="E96" i="35"/>
  <c r="F96" i="35"/>
  <c r="G96" i="35"/>
  <c r="E97" i="35"/>
  <c r="G97" i="35"/>
  <c r="E98" i="35"/>
  <c r="G98" i="35"/>
  <c r="E99" i="35"/>
  <c r="G99" i="35"/>
  <c r="G95" i="35"/>
  <c r="E95" i="35"/>
  <c r="E128" i="35" l="1"/>
  <c r="F278" i="35"/>
  <c r="E151" i="35"/>
  <c r="G151" i="35"/>
  <c r="G100" i="35"/>
  <c r="G105" i="35"/>
  <c r="E114" i="35"/>
  <c r="G114" i="35"/>
  <c r="G128" i="35"/>
  <c r="E100" i="35"/>
  <c r="E105" i="35"/>
  <c r="E286" i="35"/>
  <c r="E311" i="35"/>
  <c r="E212" i="35"/>
  <c r="E174" i="35"/>
  <c r="E79" i="35"/>
  <c r="G79" i="35"/>
  <c r="E80" i="35"/>
  <c r="G80" i="35"/>
  <c r="E84" i="35"/>
  <c r="F84" i="35"/>
  <c r="G84" i="35"/>
  <c r="G78" i="35"/>
  <c r="F78" i="35"/>
  <c r="E78" i="35"/>
  <c r="G76" i="35"/>
  <c r="F76" i="35"/>
  <c r="E76" i="35"/>
  <c r="E69" i="35"/>
  <c r="G69" i="35"/>
  <c r="E74" i="35"/>
  <c r="G74" i="35"/>
  <c r="G68" i="35"/>
  <c r="E68" i="35"/>
  <c r="G59" i="35"/>
  <c r="E59" i="35"/>
  <c r="E38" i="35"/>
  <c r="F38" i="35"/>
  <c r="G38" i="35"/>
  <c r="G37" i="35"/>
  <c r="E37" i="35"/>
  <c r="E25" i="35"/>
  <c r="G25" i="35"/>
  <c r="E26" i="35"/>
  <c r="F26" i="35"/>
  <c r="G26" i="35"/>
  <c r="G24" i="35"/>
  <c r="E24" i="35"/>
  <c r="E11" i="35"/>
  <c r="F11" i="35"/>
  <c r="G11" i="35"/>
  <c r="E13" i="35"/>
  <c r="G13" i="35"/>
  <c r="E16" i="35"/>
  <c r="G16" i="35"/>
  <c r="E17" i="35"/>
  <c r="G17" i="35"/>
  <c r="G10" i="35"/>
  <c r="E10" i="35"/>
  <c r="G3" i="35"/>
  <c r="G4" i="35"/>
  <c r="G8" i="35"/>
  <c r="G2" i="35"/>
  <c r="F3" i="35"/>
  <c r="F4" i="35"/>
  <c r="F2" i="35"/>
  <c r="E3" i="35"/>
  <c r="E4" i="35"/>
  <c r="E8" i="35"/>
  <c r="E2" i="35"/>
  <c r="E18" i="35" l="1"/>
  <c r="E45" i="35"/>
  <c r="E57" i="35" s="1"/>
  <c r="E9" i="35"/>
  <c r="Z11" i="5" l="1"/>
  <c r="U11" i="5"/>
  <c r="V11" i="5"/>
  <c r="P11" i="5"/>
  <c r="Q11" i="5" s="1"/>
  <c r="W11" i="5"/>
  <c r="X11" i="5" l="1"/>
  <c r="F97" i="14" l="1"/>
  <c r="G97" i="14" s="1"/>
  <c r="H97" i="14"/>
  <c r="F98" i="14"/>
  <c r="G98" i="14" s="1"/>
  <c r="H98" i="14"/>
  <c r="D38" i="37"/>
  <c r="D39" i="37"/>
  <c r="D40" i="37"/>
  <c r="D41" i="37"/>
  <c r="D42" i="37"/>
  <c r="D43" i="37"/>
  <c r="D44" i="37"/>
  <c r="D37" i="37"/>
  <c r="C38" i="37"/>
  <c r="C39" i="37"/>
  <c r="C40" i="37"/>
  <c r="C41" i="37"/>
  <c r="C42" i="37"/>
  <c r="O42" i="37" s="1"/>
  <c r="C43" i="37"/>
  <c r="C44" i="37"/>
  <c r="C37" i="37"/>
  <c r="O37" i="37" l="1"/>
  <c r="O44" i="37"/>
  <c r="O43" i="37"/>
  <c r="O39" i="37"/>
  <c r="O41" i="37"/>
  <c r="O40" i="37"/>
  <c r="O38" i="37"/>
  <c r="D45" i="37"/>
  <c r="C45" i="37"/>
  <c r="C98" i="36"/>
  <c r="E98" i="36"/>
  <c r="O45" i="37" l="1"/>
  <c r="C73" i="36"/>
  <c r="E73" i="36"/>
  <c r="I149" i="37" l="1"/>
  <c r="K102" i="37"/>
  <c r="M102" i="37" s="1"/>
  <c r="K103" i="37"/>
  <c r="M103" i="37" s="1"/>
  <c r="K101" i="37"/>
  <c r="K149" i="37" l="1"/>
  <c r="M101" i="37"/>
  <c r="D153" i="36"/>
  <c r="D157" i="36"/>
  <c r="D260" i="36"/>
  <c r="D16" i="36"/>
  <c r="D156" i="36"/>
  <c r="D122" i="36"/>
  <c r="D37" i="36"/>
  <c r="D188" i="36"/>
  <c r="D101" i="36"/>
  <c r="D93" i="36"/>
  <c r="D12" i="36"/>
  <c r="D162" i="36"/>
  <c r="D152" i="36"/>
  <c r="D90" i="36"/>
  <c r="D11" i="36"/>
  <c r="D166" i="36"/>
  <c r="D89" i="36"/>
  <c r="D217" i="36"/>
  <c r="D211" i="36"/>
  <c r="D17" i="36"/>
  <c r="D63" i="36"/>
  <c r="D218" i="36"/>
  <c r="D173" i="36"/>
  <c r="D62" i="36"/>
  <c r="D151" i="36"/>
  <c r="D161" i="36"/>
  <c r="D71" i="36"/>
  <c r="D14" i="36"/>
  <c r="E28" i="19"/>
  <c r="G28" i="19" s="1"/>
  <c r="I28" i="19" s="1"/>
  <c r="D95" i="36"/>
  <c r="D96" i="36"/>
  <c r="D170" i="36"/>
  <c r="D99" i="36"/>
  <c r="D61" i="36"/>
  <c r="D115" i="36"/>
  <c r="D167" i="36"/>
  <c r="D15" i="36"/>
  <c r="D7" i="36"/>
  <c r="D171" i="36"/>
  <c r="D164" i="36"/>
  <c r="D92" i="36"/>
  <c r="D69" i="36"/>
  <c r="D22" i="36"/>
  <c r="D66" i="36"/>
  <c r="D169" i="36"/>
  <c r="D213" i="36"/>
  <c r="D126" i="36"/>
  <c r="D87" i="36"/>
  <c r="D25" i="36"/>
  <c r="D114" i="36"/>
  <c r="D10" i="36"/>
  <c r="D123" i="36"/>
  <c r="D13" i="36"/>
  <c r="D18" i="36"/>
  <c r="D121" i="36"/>
  <c r="D68" i="36"/>
  <c r="D21" i="36"/>
  <c r="D165" i="36"/>
  <c r="D209" i="36"/>
  <c r="D163" i="36"/>
  <c r="D189" i="36"/>
  <c r="D221" i="36" l="1"/>
  <c r="D212" i="36"/>
  <c r="D125" i="36"/>
  <c r="D128" i="36"/>
  <c r="D190" i="36"/>
  <c r="D65" i="36"/>
  <c r="D191" i="36"/>
  <c r="D6" i="36"/>
  <c r="D259" i="36"/>
  <c r="D94" i="36"/>
  <c r="D23" i="36"/>
  <c r="D64" i="36"/>
  <c r="E27" i="19"/>
  <c r="G27" i="19" s="1"/>
  <c r="I27" i="19" s="1"/>
  <c r="C3" i="38"/>
  <c r="D3" i="38"/>
  <c r="E3" i="38"/>
  <c r="C4" i="38"/>
  <c r="D4" i="38"/>
  <c r="E4" i="38"/>
  <c r="C5" i="38"/>
  <c r="D5" i="38"/>
  <c r="E5" i="38"/>
  <c r="C6" i="38"/>
  <c r="D6" i="38"/>
  <c r="E6" i="38"/>
  <c r="C7" i="38"/>
  <c r="D7" i="38"/>
  <c r="E7" i="38"/>
  <c r="C8" i="38"/>
  <c r="D8" i="38"/>
  <c r="E8" i="38"/>
  <c r="E2" i="38"/>
  <c r="F6" i="38" l="1"/>
  <c r="F8" i="38"/>
  <c r="F5" i="38"/>
  <c r="F7" i="38"/>
  <c r="F4" i="38"/>
  <c r="F2" i="38"/>
  <c r="F3" i="38"/>
  <c r="J2" i="38"/>
  <c r="J3" i="38"/>
  <c r="J4" i="38"/>
  <c r="E122" i="38"/>
  <c r="D122" i="38"/>
  <c r="J5" i="38"/>
  <c r="C122" i="38"/>
  <c r="B122" i="38"/>
  <c r="F122" i="38" l="1"/>
  <c r="J6" i="38"/>
  <c r="C41" i="2" l="1"/>
  <c r="D41" i="2"/>
  <c r="E41" i="2"/>
  <c r="F41" i="2"/>
  <c r="C44" i="2"/>
  <c r="D44" i="2"/>
  <c r="E44" i="2"/>
  <c r="F44" i="2"/>
  <c r="C45" i="2"/>
  <c r="D45" i="2"/>
  <c r="E45" i="2"/>
  <c r="F45" i="2"/>
  <c r="C46" i="2"/>
  <c r="D46" i="2"/>
  <c r="E46" i="2"/>
  <c r="F46" i="2"/>
  <c r="G46" i="2"/>
  <c r="C51" i="2"/>
  <c r="D51" i="2"/>
  <c r="E51" i="2"/>
  <c r="F51" i="2"/>
  <c r="C52" i="2"/>
  <c r="D52" i="2"/>
  <c r="E52" i="2"/>
  <c r="F52" i="2"/>
  <c r="C53" i="2"/>
  <c r="D53" i="2"/>
  <c r="E53" i="2"/>
  <c r="F53" i="2"/>
  <c r="G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G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G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G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G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J65" i="2" l="1"/>
  <c r="J69" i="2"/>
  <c r="J67" i="2"/>
  <c r="J70" i="2"/>
  <c r="J60" i="2"/>
  <c r="J84" i="2"/>
  <c r="J74" i="2"/>
  <c r="J61" i="2"/>
  <c r="J57" i="2"/>
  <c r="J54" i="2"/>
  <c r="J81" i="2"/>
  <c r="J77" i="2"/>
  <c r="J56" i="2"/>
  <c r="J45" i="2"/>
  <c r="J82" i="2"/>
  <c r="J78" i="2"/>
  <c r="J63" i="2"/>
  <c r="K84" i="2"/>
  <c r="J83" i="2"/>
  <c r="J80" i="2"/>
  <c r="J79" i="2"/>
  <c r="J75" i="2"/>
  <c r="J64" i="2"/>
  <c r="J58" i="2"/>
  <c r="J55" i="2"/>
  <c r="J52" i="2"/>
  <c r="J46" i="2"/>
  <c r="J76" i="2"/>
  <c r="J68" i="2"/>
  <c r="J62" i="2"/>
  <c r="J59" i="2"/>
  <c r="J53" i="2"/>
  <c r="J44" i="2"/>
  <c r="J73" i="2"/>
  <c r="J66" i="2"/>
  <c r="J51" i="2"/>
  <c r="J41" i="2"/>
  <c r="F17" i="10"/>
  <c r="F21" i="10"/>
  <c r="F28" i="10"/>
  <c r="F31" i="10"/>
  <c r="F34" i="10"/>
  <c r="F35" i="10"/>
  <c r="F40" i="10"/>
  <c r="F41" i="10"/>
  <c r="F43" i="10"/>
  <c r="F46" i="10"/>
  <c r="F51" i="10"/>
  <c r="F52" i="10"/>
  <c r="F53" i="10"/>
  <c r="F54" i="10"/>
  <c r="F55" i="10"/>
  <c r="F56" i="10"/>
  <c r="F57" i="10"/>
  <c r="F59" i="10"/>
  <c r="E18" i="7"/>
  <c r="E22" i="7"/>
  <c r="E23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52" i="7"/>
  <c r="E53" i="7"/>
  <c r="E54" i="7"/>
  <c r="E55" i="7"/>
  <c r="E56" i="7"/>
  <c r="E57" i="7"/>
  <c r="E58" i="7"/>
  <c r="E59" i="7"/>
  <c r="E60" i="7"/>
  <c r="K51" i="2" l="1"/>
  <c r="E49" i="10"/>
  <c r="E42" i="10"/>
  <c r="E36" i="10"/>
  <c r="E30" i="10"/>
  <c r="K75" i="2"/>
  <c r="E58" i="10"/>
  <c r="E45" i="10"/>
  <c r="E39" i="10"/>
  <c r="E33" i="10"/>
  <c r="E27" i="10"/>
  <c r="E20" i="10"/>
  <c r="K73" i="2"/>
  <c r="I45" i="2"/>
  <c r="I51" i="2"/>
  <c r="E37" i="10"/>
  <c r="G50" i="10"/>
  <c r="K54" i="2"/>
  <c r="K60" i="2"/>
  <c r="K55" i="2"/>
  <c r="K74" i="2"/>
  <c r="K67" i="2"/>
  <c r="K61" i="2"/>
  <c r="K64" i="2"/>
  <c r="I58" i="2"/>
  <c r="K70" i="2"/>
  <c r="I80" i="2"/>
  <c r="I70" i="2"/>
  <c r="I77" i="2"/>
  <c r="I57" i="2"/>
  <c r="I54" i="2"/>
  <c r="I61" i="2"/>
  <c r="I79" i="2"/>
  <c r="I52" i="2"/>
  <c r="K45" i="2"/>
  <c r="I66" i="2"/>
  <c r="K78" i="2"/>
  <c r="E29" i="10"/>
  <c r="E22" i="10"/>
  <c r="I81" i="2"/>
  <c r="I68" i="2"/>
  <c r="K59" i="2"/>
  <c r="K66" i="2"/>
  <c r="K82" i="2"/>
  <c r="I55" i="2"/>
  <c r="I60" i="2"/>
  <c r="I76" i="2"/>
  <c r="K63" i="2"/>
  <c r="K62" i="2"/>
  <c r="K58" i="2"/>
  <c r="I62" i="2"/>
  <c r="I67" i="2"/>
  <c r="I56" i="2"/>
  <c r="K69" i="2"/>
  <c r="I69" i="2"/>
  <c r="I63" i="2"/>
  <c r="I44" i="2"/>
  <c r="E44" i="10"/>
  <c r="E38" i="10"/>
  <c r="E32" i="10"/>
  <c r="K76" i="2"/>
  <c r="K44" i="2"/>
  <c r="K79" i="2"/>
  <c r="I64" i="2"/>
  <c r="I53" i="2"/>
  <c r="I65" i="2"/>
  <c r="I74" i="2"/>
  <c r="I59" i="2"/>
  <c r="K83" i="2"/>
  <c r="I75" i="2"/>
  <c r="I73" i="2"/>
  <c r="I46" i="2"/>
  <c r="I83" i="2"/>
  <c r="K65" i="2"/>
  <c r="K52" i="2"/>
  <c r="K81" i="2"/>
  <c r="K77" i="2"/>
  <c r="I82" i="2"/>
  <c r="I78" i="2"/>
  <c r="K41" i="2"/>
  <c r="K80" i="2"/>
  <c r="K68" i="2"/>
  <c r="K53" i="2"/>
  <c r="K57" i="2"/>
  <c r="I41" i="2"/>
  <c r="K46" i="2"/>
  <c r="K56" i="2"/>
  <c r="E56" i="10"/>
  <c r="E43" i="10"/>
  <c r="G51" i="10"/>
  <c r="E53" i="10"/>
  <c r="F22" i="10"/>
  <c r="G56" i="10"/>
  <c r="G40" i="10"/>
  <c r="F27" i="10"/>
  <c r="F60" i="10"/>
  <c r="E50" i="10"/>
  <c r="G43" i="10"/>
  <c r="G34" i="10"/>
  <c r="E34" i="10"/>
  <c r="E17" i="10"/>
  <c r="G27" i="10"/>
  <c r="G22" i="10"/>
  <c r="G53" i="10"/>
  <c r="E31" i="10"/>
  <c r="E52" i="10"/>
  <c r="E35" i="10"/>
  <c r="G35" i="10"/>
  <c r="F30" i="10"/>
  <c r="F50" i="10"/>
  <c r="E40" i="10"/>
  <c r="F36" i="10"/>
  <c r="G28" i="10"/>
  <c r="G59" i="10"/>
  <c r="G52" i="10"/>
  <c r="G38" i="10"/>
  <c r="G30" i="10"/>
  <c r="G55" i="10"/>
  <c r="E55" i="10"/>
  <c r="G37" i="10"/>
  <c r="G20" i="10"/>
  <c r="G46" i="10"/>
  <c r="F37" i="10"/>
  <c r="G54" i="10"/>
  <c r="E46" i="10"/>
  <c r="G33" i="10"/>
  <c r="E57" i="10"/>
  <c r="E54" i="10"/>
  <c r="G42" i="10"/>
  <c r="G39" i="10"/>
  <c r="E59" i="10"/>
  <c r="G45" i="10"/>
  <c r="F42" i="10"/>
  <c r="F39" i="10"/>
  <c r="G36" i="10"/>
  <c r="G32" i="10"/>
  <c r="F49" i="10"/>
  <c r="F32" i="10"/>
  <c r="G58" i="10"/>
  <c r="G49" i="10"/>
  <c r="G44" i="10"/>
  <c r="G29" i="10"/>
  <c r="G17" i="10"/>
  <c r="F44" i="10"/>
  <c r="G21" i="10"/>
  <c r="G57" i="10"/>
  <c r="G41" i="10"/>
  <c r="E41" i="10"/>
  <c r="G31" i="10"/>
  <c r="E28" i="10"/>
  <c r="E21" i="10"/>
  <c r="F29" i="10"/>
  <c r="F38" i="10"/>
  <c r="F58" i="10"/>
  <c r="E51" i="10"/>
  <c r="F45" i="10"/>
  <c r="F33" i="10"/>
  <c r="F20" i="10"/>
  <c r="Z10" i="5" l="1"/>
  <c r="U10" i="5"/>
  <c r="V10" i="5"/>
  <c r="P10" i="5"/>
  <c r="Q10" i="5" s="1"/>
  <c r="W10" i="5"/>
  <c r="X10" i="5" l="1"/>
  <c r="C216" i="36" l="1"/>
  <c r="E216" i="36"/>
  <c r="D40" i="2" l="1"/>
  <c r="D85" i="2" l="1"/>
  <c r="C117" i="36"/>
  <c r="E117" i="36"/>
  <c r="C118" i="36"/>
  <c r="E118" i="36"/>
  <c r="C119" i="36"/>
  <c r="E119" i="36"/>
  <c r="C120" i="36"/>
  <c r="E120" i="36"/>
  <c r="D117" i="36"/>
  <c r="C130" i="37"/>
  <c r="D130" i="37"/>
  <c r="C131" i="37"/>
  <c r="D131" i="37"/>
  <c r="C132" i="37"/>
  <c r="D132" i="37"/>
  <c r="C133" i="37"/>
  <c r="D133" i="37"/>
  <c r="C77" i="37"/>
  <c r="D77" i="37"/>
  <c r="E77" i="37"/>
  <c r="F77" i="37"/>
  <c r="G77" i="37"/>
  <c r="C78" i="37"/>
  <c r="D78" i="37"/>
  <c r="E78" i="37"/>
  <c r="F78" i="37"/>
  <c r="G78" i="37"/>
  <c r="C79" i="37"/>
  <c r="D79" i="37"/>
  <c r="E79" i="37"/>
  <c r="F79" i="37"/>
  <c r="G79" i="37"/>
  <c r="F110" i="14"/>
  <c r="G110" i="14" s="1"/>
  <c r="H110" i="14"/>
  <c r="H78" i="37"/>
  <c r="F40" i="7"/>
  <c r="G41" i="7"/>
  <c r="G42" i="7"/>
  <c r="G43" i="7"/>
  <c r="F44" i="7"/>
  <c r="F45" i="7"/>
  <c r="H132" i="37" l="1"/>
  <c r="J132" i="37" s="1"/>
  <c r="H130" i="37"/>
  <c r="J130" i="37" s="1"/>
  <c r="H133" i="37"/>
  <c r="J133" i="37" s="1"/>
  <c r="H131" i="37"/>
  <c r="J131" i="37" s="1"/>
  <c r="K78" i="37"/>
  <c r="J79" i="37"/>
  <c r="D216" i="36"/>
  <c r="H79" i="37"/>
  <c r="K79" i="37" s="1"/>
  <c r="H77" i="37"/>
  <c r="K77" i="37" s="1"/>
  <c r="G44" i="7"/>
  <c r="F39" i="7"/>
  <c r="G39" i="7"/>
  <c r="F43" i="7"/>
  <c r="G40" i="7"/>
  <c r="J77" i="37"/>
  <c r="J78" i="37"/>
  <c r="I78" i="37"/>
  <c r="F42" i="7"/>
  <c r="F41" i="7"/>
  <c r="I79" i="37" l="1"/>
  <c r="I77" i="37"/>
  <c r="D206" i="36"/>
  <c r="C206" i="36"/>
  <c r="E206" i="36"/>
  <c r="D120" i="36"/>
  <c r="D86" i="36"/>
  <c r="C86" i="36"/>
  <c r="E86" i="36"/>
  <c r="D102" i="37" l="1"/>
  <c r="D103" i="37"/>
  <c r="D104" i="37"/>
  <c r="D105" i="37"/>
  <c r="D106" i="37"/>
  <c r="D107" i="37"/>
  <c r="D122" i="37"/>
  <c r="D123" i="37"/>
  <c r="D124" i="37"/>
  <c r="D125" i="37"/>
  <c r="D126" i="37"/>
  <c r="D127" i="37"/>
  <c r="D128" i="37"/>
  <c r="D129" i="37"/>
  <c r="D134" i="37"/>
  <c r="D101" i="37"/>
  <c r="C102" i="37"/>
  <c r="H102" i="37" s="1"/>
  <c r="C103" i="37"/>
  <c r="C104" i="37"/>
  <c r="C105" i="37"/>
  <c r="C106" i="37"/>
  <c r="H106" i="37" s="1"/>
  <c r="C107" i="37"/>
  <c r="H107" i="37" s="1"/>
  <c r="C122" i="37"/>
  <c r="C123" i="37"/>
  <c r="C124" i="37"/>
  <c r="C125" i="37"/>
  <c r="C126" i="37"/>
  <c r="H126" i="37" s="1"/>
  <c r="C127" i="37"/>
  <c r="C128" i="37"/>
  <c r="C129" i="37"/>
  <c r="H129" i="37" s="1"/>
  <c r="C134" i="37"/>
  <c r="H134" i="37" s="1"/>
  <c r="C101" i="37"/>
  <c r="H97" i="37"/>
  <c r="G50" i="37"/>
  <c r="G51" i="37"/>
  <c r="G52" i="37"/>
  <c r="G53" i="37"/>
  <c r="G54" i="37"/>
  <c r="G55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49" i="37"/>
  <c r="F50" i="37"/>
  <c r="F51" i="37"/>
  <c r="F52" i="37"/>
  <c r="F53" i="37"/>
  <c r="F54" i="37"/>
  <c r="F55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49" i="37"/>
  <c r="E50" i="37"/>
  <c r="E51" i="37"/>
  <c r="E52" i="37"/>
  <c r="E53" i="37"/>
  <c r="E54" i="37"/>
  <c r="E55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49" i="37"/>
  <c r="D50" i="37"/>
  <c r="D51" i="37"/>
  <c r="D52" i="37"/>
  <c r="D53" i="37"/>
  <c r="D54" i="37"/>
  <c r="D55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49" i="37"/>
  <c r="C50" i="37"/>
  <c r="C51" i="37"/>
  <c r="C52" i="37"/>
  <c r="C53" i="37"/>
  <c r="C54" i="37"/>
  <c r="C55" i="37"/>
  <c r="C63" i="37"/>
  <c r="C64" i="37"/>
  <c r="C65" i="37"/>
  <c r="C66" i="37"/>
  <c r="C67" i="37"/>
  <c r="C68" i="37"/>
  <c r="C69" i="37"/>
  <c r="C70" i="37"/>
  <c r="C71" i="37"/>
  <c r="C72" i="37"/>
  <c r="C73" i="37"/>
  <c r="C74" i="37"/>
  <c r="C75" i="37"/>
  <c r="C76" i="37"/>
  <c r="C80" i="37"/>
  <c r="C81" i="37"/>
  <c r="C82" i="37"/>
  <c r="C83" i="37"/>
  <c r="C84" i="37"/>
  <c r="C85" i="37"/>
  <c r="C86" i="37"/>
  <c r="C87" i="37"/>
  <c r="C88" i="37"/>
  <c r="C89" i="37"/>
  <c r="C90" i="37"/>
  <c r="C91" i="37"/>
  <c r="C92" i="37"/>
  <c r="C93" i="37"/>
  <c r="C94" i="37"/>
  <c r="C95" i="37"/>
  <c r="C96" i="37"/>
  <c r="C49" i="37"/>
  <c r="K29" i="37"/>
  <c r="J22" i="37"/>
  <c r="J23" i="37"/>
  <c r="J24" i="37"/>
  <c r="J25" i="37"/>
  <c r="J26" i="37"/>
  <c r="J27" i="37"/>
  <c r="J28" i="37"/>
  <c r="J21" i="37"/>
  <c r="I22" i="37"/>
  <c r="I23" i="37"/>
  <c r="I24" i="37"/>
  <c r="I25" i="37"/>
  <c r="I26" i="37"/>
  <c r="I27" i="37"/>
  <c r="I28" i="37"/>
  <c r="I21" i="37"/>
  <c r="H22" i="37"/>
  <c r="H23" i="37"/>
  <c r="H24" i="37"/>
  <c r="H25" i="37"/>
  <c r="H26" i="37"/>
  <c r="H27" i="37"/>
  <c r="H28" i="37"/>
  <c r="H21" i="37"/>
  <c r="D22" i="37"/>
  <c r="D23" i="37"/>
  <c r="D24" i="37"/>
  <c r="D25" i="37"/>
  <c r="D26" i="37"/>
  <c r="D27" i="37"/>
  <c r="D28" i="37"/>
  <c r="D29" i="37"/>
  <c r="D30" i="37"/>
  <c r="D31" i="37"/>
  <c r="D32" i="37"/>
  <c r="D21" i="37"/>
  <c r="C22" i="37"/>
  <c r="C23" i="37"/>
  <c r="C24" i="37"/>
  <c r="C25" i="37"/>
  <c r="C26" i="37"/>
  <c r="C27" i="37"/>
  <c r="C28" i="37"/>
  <c r="C29" i="37"/>
  <c r="C30" i="37"/>
  <c r="C31" i="37"/>
  <c r="C32" i="37"/>
  <c r="C21" i="37"/>
  <c r="B22" i="37"/>
  <c r="B23" i="37"/>
  <c r="B24" i="37"/>
  <c r="B25" i="37"/>
  <c r="B26" i="37"/>
  <c r="B27" i="37"/>
  <c r="B28" i="37"/>
  <c r="B29" i="37"/>
  <c r="B30" i="37"/>
  <c r="B31" i="37"/>
  <c r="B32" i="37"/>
  <c r="B21" i="37"/>
  <c r="O5" i="37"/>
  <c r="O6" i="37"/>
  <c r="O7" i="37"/>
  <c r="O8" i="37"/>
  <c r="O9" i="37"/>
  <c r="O10" i="37"/>
  <c r="O11" i="37"/>
  <c r="O12" i="37"/>
  <c r="O13" i="37"/>
  <c r="O14" i="37"/>
  <c r="O15" i="37"/>
  <c r="O4" i="37"/>
  <c r="N5" i="37"/>
  <c r="N6" i="37"/>
  <c r="N7" i="37"/>
  <c r="N8" i="37"/>
  <c r="N9" i="37"/>
  <c r="N10" i="37"/>
  <c r="N11" i="37"/>
  <c r="N12" i="37"/>
  <c r="N13" i="37"/>
  <c r="N14" i="37"/>
  <c r="N15" i="37"/>
  <c r="N4" i="37"/>
  <c r="M5" i="37"/>
  <c r="M6" i="37"/>
  <c r="M7" i="37"/>
  <c r="M8" i="37"/>
  <c r="M9" i="37"/>
  <c r="M10" i="37"/>
  <c r="M11" i="37"/>
  <c r="M12" i="37"/>
  <c r="M13" i="37"/>
  <c r="M14" i="37"/>
  <c r="M15" i="37"/>
  <c r="M4" i="37"/>
  <c r="J6" i="37"/>
  <c r="J7" i="37"/>
  <c r="J8" i="37"/>
  <c r="J9" i="37"/>
  <c r="J10" i="37"/>
  <c r="J11" i="37"/>
  <c r="J12" i="37"/>
  <c r="J13" i="37"/>
  <c r="J14" i="37"/>
  <c r="J15" i="37"/>
  <c r="J16" i="37"/>
  <c r="J5" i="37"/>
  <c r="I6" i="37"/>
  <c r="I7" i="37"/>
  <c r="I8" i="37"/>
  <c r="I9" i="37"/>
  <c r="I10" i="37"/>
  <c r="I11" i="37"/>
  <c r="I12" i="37"/>
  <c r="I13" i="37"/>
  <c r="I14" i="37"/>
  <c r="I15" i="37"/>
  <c r="I16" i="37"/>
  <c r="I5" i="37"/>
  <c r="H6" i="37"/>
  <c r="H7" i="37"/>
  <c r="H8" i="37"/>
  <c r="H9" i="37"/>
  <c r="H10" i="37"/>
  <c r="H11" i="37"/>
  <c r="H12" i="37"/>
  <c r="H13" i="37"/>
  <c r="H14" i="37"/>
  <c r="H15" i="37"/>
  <c r="H16" i="37"/>
  <c r="H5" i="37"/>
  <c r="D5" i="37"/>
  <c r="D6" i="37"/>
  <c r="D7" i="37"/>
  <c r="D8" i="37"/>
  <c r="D4" i="37"/>
  <c r="C5" i="37"/>
  <c r="C6" i="37"/>
  <c r="C7" i="37"/>
  <c r="C8" i="37"/>
  <c r="C4" i="37"/>
  <c r="B5" i="37"/>
  <c r="B6" i="37"/>
  <c r="B7" i="37"/>
  <c r="B8" i="37"/>
  <c r="B4" i="37"/>
  <c r="G28" i="37"/>
  <c r="G27" i="37"/>
  <c r="G26" i="37"/>
  <c r="G25" i="37"/>
  <c r="G24" i="37"/>
  <c r="G23" i="37"/>
  <c r="G22" i="37"/>
  <c r="G21" i="37"/>
  <c r="H125" i="37" l="1"/>
  <c r="J125" i="37" s="1"/>
  <c r="H127" i="37"/>
  <c r="J127" i="37" s="1"/>
  <c r="H123" i="37"/>
  <c r="J123" i="37" s="1"/>
  <c r="H104" i="37"/>
  <c r="J104" i="37" s="1"/>
  <c r="H128" i="37"/>
  <c r="J128" i="37" s="1"/>
  <c r="H124" i="37"/>
  <c r="J124" i="37" s="1"/>
  <c r="H105" i="37"/>
  <c r="J105" i="37" s="1"/>
  <c r="H101" i="37"/>
  <c r="J101" i="37" s="1"/>
  <c r="H122" i="37"/>
  <c r="J122" i="37" s="1"/>
  <c r="H103" i="37"/>
  <c r="J103" i="37" s="1"/>
  <c r="J134" i="37"/>
  <c r="J126" i="37"/>
  <c r="J107" i="37"/>
  <c r="J129" i="37"/>
  <c r="J102" i="37"/>
  <c r="J106" i="37"/>
  <c r="D149" i="37"/>
  <c r="C149" i="37"/>
  <c r="J49" i="37"/>
  <c r="E97" i="37"/>
  <c r="D97" i="37"/>
  <c r="F97" i="37"/>
  <c r="I97" i="37" s="1"/>
  <c r="G97" i="37"/>
  <c r="C33" i="37"/>
  <c r="N16" i="37"/>
  <c r="I17" i="37"/>
  <c r="C9" i="37"/>
  <c r="I29" i="37"/>
  <c r="J17" i="37"/>
  <c r="O16" i="37"/>
  <c r="D9" i="37"/>
  <c r="D13" i="37" s="1"/>
  <c r="J29" i="37"/>
  <c r="H17" i="37"/>
  <c r="M16" i="37"/>
  <c r="B33" i="37"/>
  <c r="D33" i="37"/>
  <c r="H29" i="37"/>
  <c r="L29" i="37" s="1"/>
  <c r="B9" i="37"/>
  <c r="B13" i="37" s="1"/>
  <c r="C97" i="37"/>
  <c r="D15" i="37" l="1"/>
  <c r="C13" i="37"/>
  <c r="H149" i="37"/>
  <c r="C15" i="37"/>
  <c r="K97" i="37"/>
  <c r="C133" i="36" l="1"/>
  <c r="E133" i="36"/>
  <c r="C134" i="36"/>
  <c r="E134" i="36"/>
  <c r="C113" i="36"/>
  <c r="E113" i="36"/>
  <c r="D113" i="36" l="1"/>
  <c r="F319" i="35"/>
  <c r="F102" i="35"/>
  <c r="F59" i="35"/>
  <c r="F402" i="35"/>
  <c r="F189" i="35"/>
  <c r="F143" i="35"/>
  <c r="F282" i="35"/>
  <c r="F328" i="35"/>
  <c r="F13" i="35"/>
  <c r="F106" i="35"/>
  <c r="F308" i="35"/>
  <c r="F393" i="35"/>
  <c r="F68" i="35"/>
  <c r="F178" i="35" l="1"/>
  <c r="F80" i="35"/>
  <c r="G79" i="2"/>
  <c r="G75" i="2"/>
  <c r="F109" i="35"/>
  <c r="G62" i="2"/>
  <c r="F147" i="35"/>
  <c r="G70" i="2" l="1"/>
  <c r="F416" i="35"/>
  <c r="F421" i="35" s="1"/>
  <c r="F16" i="35"/>
  <c r="C215" i="36"/>
  <c r="E215" i="36"/>
  <c r="C222" i="36"/>
  <c r="E222" i="36"/>
  <c r="C135" i="36"/>
  <c r="D135" i="36"/>
  <c r="E135" i="36"/>
  <c r="C136" i="36"/>
  <c r="E136" i="36"/>
  <c r="F25" i="35" l="1"/>
  <c r="G57" i="2"/>
  <c r="F226" i="35"/>
  <c r="F228" i="35" s="1"/>
  <c r="F304" i="35"/>
  <c r="D215" i="36"/>
  <c r="C112" i="36"/>
  <c r="D112" i="36"/>
  <c r="E112" i="36"/>
  <c r="D73" i="36"/>
  <c r="C102" i="36"/>
  <c r="E102" i="36"/>
  <c r="C103" i="36"/>
  <c r="D103" i="36"/>
  <c r="E103" i="36"/>
  <c r="C104" i="36"/>
  <c r="D104" i="36"/>
  <c r="E104" i="36"/>
  <c r="F320" i="35" l="1"/>
  <c r="F413" i="35"/>
  <c r="G64" i="2" l="1"/>
  <c r="C186" i="36" l="1"/>
  <c r="E186" i="36"/>
  <c r="C187" i="36"/>
  <c r="E187" i="36"/>
  <c r="C149" i="36"/>
  <c r="E149" i="36"/>
  <c r="C150" i="36"/>
  <c r="E150" i="36"/>
  <c r="G7" i="34"/>
  <c r="H7" i="34"/>
  <c r="I7" i="34"/>
  <c r="G8" i="34"/>
  <c r="H8" i="34"/>
  <c r="I8" i="34"/>
  <c r="C214" i="36" l="1"/>
  <c r="E214" i="36"/>
  <c r="F216" i="35" l="1"/>
  <c r="C74" i="36"/>
  <c r="D74" i="36"/>
  <c r="E74" i="36"/>
  <c r="C75" i="36"/>
  <c r="D75" i="36"/>
  <c r="E75" i="36"/>
  <c r="F405" i="35" l="1"/>
  <c r="F122" i="35" l="1"/>
  <c r="C85" i="36"/>
  <c r="E85" i="36"/>
  <c r="F69" i="35" l="1"/>
  <c r="C223" i="36"/>
  <c r="E223" i="36"/>
  <c r="F407" i="35" l="1"/>
  <c r="F115" i="35" l="1"/>
  <c r="F116" i="35" s="1"/>
  <c r="F271" i="35"/>
  <c r="F204" i="35"/>
  <c r="F203" i="35" l="1"/>
  <c r="F165" i="35"/>
  <c r="F123" i="35" l="1"/>
  <c r="F95" i="35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176" i="36"/>
  <c r="D176" i="36"/>
  <c r="E176" i="36"/>
  <c r="C137" i="36"/>
  <c r="D137" i="36"/>
  <c r="E137" i="36"/>
  <c r="C138" i="36"/>
  <c r="E138" i="36"/>
  <c r="C42" i="19"/>
  <c r="E42" i="19"/>
  <c r="H42" i="19"/>
  <c r="C43" i="19"/>
  <c r="H43" i="19"/>
  <c r="C44" i="19"/>
  <c r="H44" i="19"/>
  <c r="C45" i="19"/>
  <c r="H45" i="19"/>
  <c r="C51" i="30" l="1"/>
  <c r="G58" i="2"/>
  <c r="F198" i="35"/>
  <c r="F200" i="35" s="1"/>
  <c r="F401" i="35"/>
  <c r="F17" i="35"/>
  <c r="G42" i="19"/>
  <c r="I42" i="19" s="1"/>
  <c r="F129" i="35"/>
  <c r="F130" i="35" s="1"/>
  <c r="F318" i="35" l="1"/>
  <c r="G68" i="2"/>
  <c r="C192" i="36" l="1"/>
  <c r="E192" i="36"/>
  <c r="C193" i="36"/>
  <c r="E193" i="36"/>
  <c r="C194" i="36"/>
  <c r="D194" i="36"/>
  <c r="E194" i="36"/>
  <c r="C195" i="36"/>
  <c r="E195" i="36"/>
  <c r="F181" i="35" l="1"/>
  <c r="F163" i="35" l="1"/>
  <c r="C38" i="36" l="1"/>
  <c r="D38" i="36"/>
  <c r="E38" i="36"/>
  <c r="C39" i="36"/>
  <c r="D39" i="36"/>
  <c r="E39" i="36"/>
  <c r="D175" i="36"/>
  <c r="D35" i="36"/>
  <c r="D98" i="36"/>
  <c r="D134" i="36"/>
  <c r="D208" i="36"/>
  <c r="D133" i="36"/>
  <c r="D72" i="36"/>
  <c r="D118" i="36"/>
  <c r="D149" i="36"/>
  <c r="D187" i="36"/>
  <c r="D31" i="36"/>
  <c r="D186" i="36" l="1"/>
  <c r="D85" i="36"/>
  <c r="D214" i="36"/>
  <c r="F302" i="35"/>
  <c r="F164" i="35"/>
  <c r="E45" i="19"/>
  <c r="G45" i="19" s="1"/>
  <c r="I45" i="19" s="1"/>
  <c r="F113" i="35"/>
  <c r="F238" i="35"/>
  <c r="D195" i="36"/>
  <c r="E43" i="19"/>
  <c r="G43" i="19" s="1"/>
  <c r="I43" i="19" s="1"/>
  <c r="D192" i="36"/>
  <c r="H22" i="14"/>
  <c r="F17" i="14"/>
  <c r="F22" i="14"/>
  <c r="G22" i="14" s="1"/>
  <c r="F167" i="35" l="1"/>
  <c r="D34" i="36"/>
  <c r="F279" i="35" l="1"/>
  <c r="C177" i="36"/>
  <c r="E177" i="36"/>
  <c r="G60" i="2" l="1"/>
  <c r="F192" i="35"/>
  <c r="F196" i="35" s="1"/>
  <c r="E44" i="19"/>
  <c r="G44" i="19" s="1"/>
  <c r="I44" i="19" s="1"/>
  <c r="F273" i="35" l="1"/>
  <c r="C196" i="36"/>
  <c r="E196" i="36"/>
  <c r="C197" i="36"/>
  <c r="E197" i="36"/>
  <c r="C40" i="36"/>
  <c r="E40" i="36"/>
  <c r="C41" i="36"/>
  <c r="E41" i="36"/>
  <c r="C42" i="36"/>
  <c r="E42" i="36"/>
  <c r="C43" i="36"/>
  <c r="E43" i="36"/>
  <c r="C44" i="36"/>
  <c r="E44" i="36"/>
  <c r="C45" i="36"/>
  <c r="E45" i="36"/>
  <c r="C46" i="36"/>
  <c r="E46" i="36"/>
  <c r="C47" i="36"/>
  <c r="E47" i="36"/>
  <c r="C48" i="36"/>
  <c r="E48" i="36"/>
  <c r="C49" i="36"/>
  <c r="E49" i="36"/>
  <c r="C50" i="36"/>
  <c r="E50" i="36"/>
  <c r="G41" i="2" l="1"/>
  <c r="F8" i="35"/>
  <c r="F397" i="35"/>
  <c r="F172" i="35"/>
  <c r="F215" i="35" l="1"/>
  <c r="F217" i="35"/>
  <c r="H94" i="37" l="1"/>
  <c r="H95" i="37"/>
  <c r="D33" i="36"/>
  <c r="D222" i="36"/>
  <c r="I94" i="37" l="1"/>
  <c r="K94" i="37"/>
  <c r="I95" i="37"/>
  <c r="K95" i="37"/>
  <c r="J95" i="37"/>
  <c r="F233" i="35"/>
  <c r="F422" i="35"/>
  <c r="F424" i="35" s="1"/>
  <c r="F101" i="35"/>
  <c r="C225" i="36"/>
  <c r="E225" i="36"/>
  <c r="C226" i="36"/>
  <c r="E226" i="36"/>
  <c r="C227" i="36"/>
  <c r="E227" i="36"/>
  <c r="C228" i="36"/>
  <c r="E228" i="36"/>
  <c r="C229" i="36"/>
  <c r="E229" i="36"/>
  <c r="C230" i="36"/>
  <c r="E230" i="36"/>
  <c r="D150" i="36"/>
  <c r="G73" i="2" l="1"/>
  <c r="F297" i="35"/>
  <c r="F98" i="35"/>
  <c r="F300" i="35"/>
  <c r="F396" i="35"/>
  <c r="F284" i="35"/>
  <c r="F301" i="35" l="1"/>
  <c r="G77" i="2"/>
  <c r="F104" i="35"/>
  <c r="F105" i="35" s="1"/>
  <c r="G78" i="2"/>
  <c r="F287" i="35"/>
  <c r="F138" i="35"/>
  <c r="F99" i="35"/>
  <c r="D177" i="36" l="1"/>
  <c r="F224" i="35" l="1"/>
  <c r="G52" i="2" l="1"/>
  <c r="F157" i="35"/>
  <c r="F201" i="35"/>
  <c r="G51" i="2" l="1"/>
  <c r="F162" i="35"/>
  <c r="C205" i="36"/>
  <c r="E205" i="36"/>
  <c r="G55" i="7"/>
  <c r="F56" i="7"/>
  <c r="F57" i="7"/>
  <c r="G58" i="7"/>
  <c r="G59" i="7"/>
  <c r="G56" i="7" l="1"/>
  <c r="G57" i="7"/>
  <c r="F58" i="7"/>
  <c r="J92" i="37" l="1"/>
  <c r="D47" i="36"/>
  <c r="C224" i="36"/>
  <c r="E224" i="36"/>
  <c r="C56" i="36"/>
  <c r="E56" i="36"/>
  <c r="G69" i="2" l="1"/>
  <c r="F92" i="35"/>
  <c r="F406" i="35"/>
  <c r="G83" i="2" l="1"/>
  <c r="G45" i="2" l="1"/>
  <c r="F108" i="35"/>
  <c r="F114" i="35" s="1"/>
  <c r="C76" i="36"/>
  <c r="E76" i="36"/>
  <c r="C77" i="36"/>
  <c r="E77" i="36"/>
  <c r="F37" i="35" l="1"/>
  <c r="F179" i="35"/>
  <c r="F182" i="35" s="1"/>
  <c r="F24" i="35" l="1"/>
  <c r="G66" i="2"/>
  <c r="F325" i="35" l="1"/>
  <c r="G82" i="2"/>
  <c r="F139" i="35"/>
  <c r="G56" i="2"/>
  <c r="C201" i="36"/>
  <c r="G63" i="2" l="1"/>
  <c r="F79" i="35"/>
  <c r="G61" i="2"/>
  <c r="F74" i="35"/>
  <c r="F270" i="35"/>
  <c r="C178" i="36"/>
  <c r="E178" i="36"/>
  <c r="G55" i="2" l="1"/>
  <c r="G54" i="2"/>
  <c r="F211" i="35"/>
  <c r="F128" i="35"/>
  <c r="G74" i="2" l="1"/>
  <c r="F280" i="35"/>
  <c r="F229" i="35"/>
  <c r="F234" i="35" s="1"/>
  <c r="F10" i="35"/>
  <c r="F239" i="35"/>
  <c r="F142" i="35"/>
  <c r="D32" i="36"/>
  <c r="D174" i="36"/>
  <c r="D138" i="36"/>
  <c r="D50" i="36"/>
  <c r="D223" i="36"/>
  <c r="D119" i="36"/>
  <c r="D226" i="36"/>
  <c r="D102" i="36"/>
  <c r="D46" i="36"/>
  <c r="D42" i="36"/>
  <c r="D227" i="36"/>
  <c r="D49" i="36"/>
  <c r="D77" i="36"/>
  <c r="D45" i="36"/>
  <c r="D228" i="36"/>
  <c r="D48" i="36"/>
  <c r="D41" i="36"/>
  <c r="D76" i="36"/>
  <c r="D44" i="36"/>
  <c r="G67" i="2" l="1"/>
  <c r="F394" i="35"/>
  <c r="D136" i="36"/>
  <c r="D193" i="36"/>
  <c r="D40" i="36"/>
  <c r="D43" i="36"/>
  <c r="D197" i="36"/>
  <c r="D225" i="36"/>
  <c r="D196" i="36"/>
  <c r="D224" i="36"/>
  <c r="D230" i="36"/>
  <c r="D229" i="36"/>
  <c r="D205" i="36"/>
  <c r="D178" i="36"/>
  <c r="D56" i="36"/>
  <c r="F237" i="35"/>
  <c r="F245" i="35" s="1"/>
  <c r="F250" i="35" s="1"/>
  <c r="Z9" i="5"/>
  <c r="U9" i="5"/>
  <c r="V9" i="5"/>
  <c r="P9" i="5"/>
  <c r="Q9" i="5" s="1"/>
  <c r="W9" i="5"/>
  <c r="G81" i="2" l="1"/>
  <c r="F141" i="35"/>
  <c r="F151" i="35" s="1"/>
  <c r="G84" i="2"/>
  <c r="G44" i="2"/>
  <c r="F97" i="35"/>
  <c r="F100" i="35" s="1"/>
  <c r="X9" i="5"/>
  <c r="B4" i="34"/>
  <c r="C4" i="34"/>
  <c r="D4" i="34"/>
  <c r="B5" i="34"/>
  <c r="C5" i="34"/>
  <c r="D5" i="34"/>
  <c r="B6" i="34"/>
  <c r="C6" i="34"/>
  <c r="D6" i="34"/>
  <c r="B7" i="34"/>
  <c r="C7" i="34"/>
  <c r="D7" i="34"/>
  <c r="B8" i="34"/>
  <c r="C8" i="34"/>
  <c r="D8" i="34"/>
  <c r="B9" i="34"/>
  <c r="C9" i="34"/>
  <c r="D9" i="34"/>
  <c r="C105" i="36" l="1"/>
  <c r="D105" i="36"/>
  <c r="E105" i="36"/>
  <c r="C106" i="36"/>
  <c r="D106" i="36"/>
  <c r="E106" i="36"/>
  <c r="C198" i="36" l="1"/>
  <c r="D198" i="36"/>
  <c r="E198" i="36"/>
  <c r="F77" i="35" l="1"/>
  <c r="E77" i="35"/>
  <c r="C139" i="36" l="1"/>
  <c r="D139" i="36"/>
  <c r="E139" i="36"/>
  <c r="G5" i="34"/>
  <c r="H5" i="34"/>
  <c r="I5" i="34"/>
  <c r="G6" i="34"/>
  <c r="H6" i="34"/>
  <c r="I6" i="34"/>
  <c r="E296" i="35" l="1"/>
  <c r="F296" i="35"/>
  <c r="C140" i="36"/>
  <c r="E140" i="36"/>
  <c r="C78" i="36" l="1"/>
  <c r="E78" i="36"/>
  <c r="C141" i="36" l="1"/>
  <c r="E141" i="36"/>
  <c r="C142" i="36"/>
  <c r="E142" i="36"/>
  <c r="F39" i="14" l="1"/>
  <c r="F32" i="14"/>
  <c r="F33" i="14"/>
  <c r="F34" i="14"/>
  <c r="F35" i="14"/>
  <c r="F36" i="14"/>
  <c r="F37" i="14"/>
  <c r="F101" i="14"/>
  <c r="F100" i="14"/>
  <c r="G100" i="14" s="1"/>
  <c r="F99" i="14"/>
  <c r="G99" i="14" s="1"/>
  <c r="F87" i="14"/>
  <c r="G87" i="14" s="1"/>
  <c r="H87" i="14"/>
  <c r="F88" i="14"/>
  <c r="G88" i="14" s="1"/>
  <c r="H88" i="14"/>
  <c r="F96" i="14"/>
  <c r="G96" i="14" s="1"/>
  <c r="H96" i="14"/>
  <c r="H99" i="14"/>
  <c r="H100" i="14"/>
  <c r="C240" i="36"/>
  <c r="E240" i="36"/>
  <c r="C231" i="36"/>
  <c r="E231" i="36"/>
  <c r="C232" i="36"/>
  <c r="E232" i="36"/>
  <c r="C233" i="36"/>
  <c r="E233" i="36"/>
  <c r="C234" i="36"/>
  <c r="E234" i="36"/>
  <c r="C235" i="36"/>
  <c r="E235" i="36"/>
  <c r="C236" i="36"/>
  <c r="E236" i="36"/>
  <c r="C184" i="36"/>
  <c r="E184" i="36"/>
  <c r="C185" i="36"/>
  <c r="E185" i="36"/>
  <c r="C147" i="36"/>
  <c r="E147" i="36"/>
  <c r="C148" i="36"/>
  <c r="E148" i="36"/>
  <c r="C179" i="36"/>
  <c r="E179" i="36"/>
  <c r="C180" i="36"/>
  <c r="E180" i="36"/>
  <c r="C181" i="36"/>
  <c r="E181" i="36"/>
  <c r="C109" i="36"/>
  <c r="E109" i="36"/>
  <c r="C110" i="36"/>
  <c r="E110" i="36"/>
  <c r="C111" i="36"/>
  <c r="E111" i="36"/>
  <c r="C143" i="36"/>
  <c r="E143" i="36"/>
  <c r="C144" i="36"/>
  <c r="E144" i="36"/>
  <c r="C84" i="36"/>
  <c r="E84" i="36"/>
  <c r="C53" i="36"/>
  <c r="E53" i="36"/>
  <c r="C54" i="36"/>
  <c r="E54" i="36"/>
  <c r="C55" i="36"/>
  <c r="E55" i="36"/>
  <c r="C79" i="36"/>
  <c r="E79" i="36"/>
  <c r="C80" i="36"/>
  <c r="E80" i="36"/>
  <c r="C81" i="36"/>
  <c r="E81" i="36"/>
  <c r="F65" i="14"/>
  <c r="F56" i="14"/>
  <c r="F57" i="14"/>
  <c r="F58" i="14"/>
  <c r="F59" i="14"/>
  <c r="F60" i="14"/>
  <c r="F61" i="14"/>
  <c r="F62" i="14"/>
  <c r="F55" i="14"/>
  <c r="F50" i="14"/>
  <c r="F23" i="14"/>
  <c r="F49" i="14"/>
  <c r="G49" i="14" s="1"/>
  <c r="F45" i="14"/>
  <c r="G45" i="14" s="1"/>
  <c r="H45" i="14"/>
  <c r="F46" i="14"/>
  <c r="G46" i="14" s="1"/>
  <c r="H46" i="14"/>
  <c r="F47" i="14"/>
  <c r="G47" i="14" s="1"/>
  <c r="H47" i="14"/>
  <c r="H49" i="14"/>
  <c r="F66" i="14" l="1"/>
  <c r="G54" i="7"/>
  <c r="G60" i="7"/>
  <c r="G37" i="7" l="1"/>
  <c r="F37" i="7"/>
  <c r="F36" i="7"/>
  <c r="F46" i="7"/>
  <c r="G38" i="7"/>
  <c r="F38" i="7"/>
  <c r="G58" i="14"/>
  <c r="H58" i="14"/>
  <c r="G59" i="14"/>
  <c r="H59" i="14"/>
  <c r="G60" i="14"/>
  <c r="H60" i="14"/>
  <c r="G61" i="14"/>
  <c r="H61" i="14"/>
  <c r="G62" i="14"/>
  <c r="H62" i="14"/>
  <c r="F29" i="14"/>
  <c r="G29" i="14" s="1"/>
  <c r="H29" i="14"/>
  <c r="F30" i="14"/>
  <c r="G30" i="14" s="1"/>
  <c r="H30" i="14"/>
  <c r="F31" i="14"/>
  <c r="G31" i="14" s="1"/>
  <c r="H31" i="14"/>
  <c r="G32" i="14"/>
  <c r="H32" i="14"/>
  <c r="G33" i="14"/>
  <c r="H33" i="14"/>
  <c r="G34" i="14"/>
  <c r="H34" i="14"/>
  <c r="G35" i="14"/>
  <c r="H35" i="14"/>
  <c r="G36" i="14"/>
  <c r="H36" i="14"/>
  <c r="G37" i="14"/>
  <c r="H37" i="14"/>
  <c r="G113" i="14"/>
  <c r="H113" i="14"/>
  <c r="F81" i="14"/>
  <c r="G81" i="14" s="1"/>
  <c r="H81" i="14"/>
  <c r="F82" i="14"/>
  <c r="G82" i="14" s="1"/>
  <c r="H82" i="14"/>
  <c r="F83" i="14"/>
  <c r="G83" i="14" s="1"/>
  <c r="H83" i="14"/>
  <c r="H3" i="14"/>
  <c r="C9" i="36"/>
  <c r="E9" i="36"/>
  <c r="I15" i="26" l="1"/>
  <c r="I16" i="26"/>
  <c r="I17" i="26"/>
  <c r="I18" i="26"/>
  <c r="I19" i="26"/>
  <c r="I20" i="26"/>
  <c r="I21" i="26"/>
  <c r="I22" i="26"/>
  <c r="I23" i="26"/>
  <c r="I24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51" i="26"/>
  <c r="I52" i="26"/>
  <c r="I53" i="26"/>
  <c r="I54" i="26"/>
  <c r="I55" i="26"/>
  <c r="I56" i="26"/>
  <c r="I57" i="26"/>
  <c r="I58" i="26"/>
  <c r="I59" i="26"/>
  <c r="I60" i="26"/>
  <c r="I61" i="26"/>
  <c r="C15" i="26"/>
  <c r="E15" i="26"/>
  <c r="C16" i="26"/>
  <c r="D16" i="26"/>
  <c r="E16" i="26"/>
  <c r="F16" i="26"/>
  <c r="G16" i="26"/>
  <c r="C17" i="26"/>
  <c r="E17" i="26"/>
  <c r="C18" i="26"/>
  <c r="E18" i="26"/>
  <c r="C19" i="26"/>
  <c r="E19" i="26"/>
  <c r="C20" i="26"/>
  <c r="E20" i="26"/>
  <c r="C21" i="26"/>
  <c r="E21" i="26"/>
  <c r="F21" i="26"/>
  <c r="G21" i="26"/>
  <c r="C22" i="26"/>
  <c r="E22" i="26"/>
  <c r="C23" i="26"/>
  <c r="D23" i="26"/>
  <c r="E23" i="26"/>
  <c r="F23" i="26"/>
  <c r="G23" i="26"/>
  <c r="C24" i="26"/>
  <c r="E24" i="26"/>
  <c r="C27" i="26"/>
  <c r="E27" i="26"/>
  <c r="C28" i="26"/>
  <c r="E28" i="26"/>
  <c r="C29" i="26"/>
  <c r="E29" i="26"/>
  <c r="C30" i="26"/>
  <c r="E30" i="26"/>
  <c r="C31" i="26"/>
  <c r="E31" i="26"/>
  <c r="C32" i="26"/>
  <c r="E32" i="26"/>
  <c r="C33" i="26"/>
  <c r="D33" i="26"/>
  <c r="E33" i="26"/>
  <c r="F33" i="26"/>
  <c r="G33" i="26"/>
  <c r="C34" i="26"/>
  <c r="E34" i="26"/>
  <c r="C35" i="26"/>
  <c r="E35" i="26"/>
  <c r="C36" i="26"/>
  <c r="D36" i="26"/>
  <c r="E36" i="26"/>
  <c r="F36" i="26"/>
  <c r="G36" i="26"/>
  <c r="C37" i="26"/>
  <c r="E37" i="26"/>
  <c r="C38" i="26"/>
  <c r="E38" i="26"/>
  <c r="C39" i="26"/>
  <c r="E39" i="26"/>
  <c r="C51" i="26"/>
  <c r="E51" i="26"/>
  <c r="C52" i="26"/>
  <c r="E52" i="26"/>
  <c r="C53" i="26"/>
  <c r="E53" i="26"/>
  <c r="C54" i="26"/>
  <c r="E54" i="26"/>
  <c r="C55" i="26"/>
  <c r="E55" i="26"/>
  <c r="F55" i="26"/>
  <c r="G55" i="26"/>
  <c r="C56" i="26"/>
  <c r="D56" i="26"/>
  <c r="E56" i="26"/>
  <c r="F56" i="26"/>
  <c r="G56" i="26"/>
  <c r="C57" i="26"/>
  <c r="E57" i="26"/>
  <c r="C58" i="26"/>
  <c r="E58" i="26"/>
  <c r="C59" i="26"/>
  <c r="D59" i="26"/>
  <c r="E59" i="26"/>
  <c r="F59" i="26"/>
  <c r="G59" i="26"/>
  <c r="C60" i="26"/>
  <c r="E60" i="26"/>
  <c r="F60" i="26"/>
  <c r="G60" i="26"/>
  <c r="C61" i="26"/>
  <c r="E61" i="26"/>
  <c r="B131" i="19"/>
  <c r="C131" i="19"/>
  <c r="D131" i="19"/>
  <c r="E131" i="19"/>
  <c r="F131" i="19"/>
  <c r="G131" i="19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56" i="3"/>
  <c r="D4" i="3"/>
  <c r="E4" i="3"/>
  <c r="F4" i="3"/>
  <c r="I4" i="3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F109" i="14"/>
  <c r="F108" i="14"/>
  <c r="F107" i="14"/>
  <c r="F95" i="14"/>
  <c r="F89" i="14"/>
  <c r="F90" i="14"/>
  <c r="F80" i="14"/>
  <c r="F79" i="14"/>
  <c r="F74" i="14"/>
  <c r="F73" i="14"/>
  <c r="F71" i="14"/>
  <c r="F70" i="14"/>
  <c r="F44" i="14"/>
  <c r="F28" i="14"/>
  <c r="F40" i="14" s="1"/>
  <c r="F16" i="14"/>
  <c r="F15" i="14"/>
  <c r="F9" i="14"/>
  <c r="F8" i="14"/>
  <c r="F7" i="14"/>
  <c r="F6" i="14"/>
  <c r="F5" i="14"/>
  <c r="F4" i="14"/>
  <c r="F3" i="14"/>
  <c r="F2" i="14"/>
  <c r="O22" i="13"/>
  <c r="P22" i="13"/>
  <c r="Q22" i="13"/>
  <c r="S22" i="13"/>
  <c r="T22" i="13"/>
  <c r="U22" i="13"/>
  <c r="O23" i="13"/>
  <c r="P23" i="13"/>
  <c r="Q23" i="13"/>
  <c r="S23" i="13"/>
  <c r="T23" i="13"/>
  <c r="U23" i="13"/>
  <c r="O24" i="13"/>
  <c r="P24" i="13"/>
  <c r="Q24" i="13"/>
  <c r="S24" i="13"/>
  <c r="T24" i="13"/>
  <c r="U24" i="13"/>
  <c r="O25" i="13"/>
  <c r="P25" i="13"/>
  <c r="Q25" i="13"/>
  <c r="S25" i="13"/>
  <c r="T25" i="13"/>
  <c r="U25" i="13"/>
  <c r="O26" i="13"/>
  <c r="P26" i="13"/>
  <c r="Q26" i="13"/>
  <c r="S26" i="13"/>
  <c r="T26" i="13"/>
  <c r="U26" i="13"/>
  <c r="O29" i="13"/>
  <c r="P29" i="13"/>
  <c r="Q29" i="13"/>
  <c r="S29" i="13"/>
  <c r="T29" i="13"/>
  <c r="U29" i="13"/>
  <c r="O30" i="13"/>
  <c r="P30" i="13"/>
  <c r="Q30" i="13"/>
  <c r="S30" i="13"/>
  <c r="T30" i="13"/>
  <c r="U30" i="13"/>
  <c r="O31" i="13"/>
  <c r="P31" i="13"/>
  <c r="Q31" i="13"/>
  <c r="S31" i="13"/>
  <c r="T31" i="13"/>
  <c r="U31" i="13"/>
  <c r="O35" i="13"/>
  <c r="P35" i="13"/>
  <c r="Q35" i="13"/>
  <c r="S35" i="13"/>
  <c r="T35" i="13"/>
  <c r="U35" i="13"/>
  <c r="C40" i="2"/>
  <c r="E40" i="2"/>
  <c r="C16" i="10"/>
  <c r="C61" i="10" s="1"/>
  <c r="H50" i="37"/>
  <c r="H51" i="37"/>
  <c r="H52" i="37"/>
  <c r="H53" i="37"/>
  <c r="H54" i="37"/>
  <c r="H55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6" i="37"/>
  <c r="H80" i="37"/>
  <c r="H81" i="37"/>
  <c r="H82" i="37"/>
  <c r="H83" i="37"/>
  <c r="H84" i="37"/>
  <c r="H85" i="37"/>
  <c r="H86" i="37"/>
  <c r="H87" i="37"/>
  <c r="H88" i="37"/>
  <c r="H89" i="37"/>
  <c r="H93" i="37"/>
  <c r="F27" i="7"/>
  <c r="G27" i="7"/>
  <c r="F28" i="7"/>
  <c r="G28" i="7"/>
  <c r="F29" i="7"/>
  <c r="G29" i="7"/>
  <c r="F30" i="7"/>
  <c r="G30" i="7"/>
  <c r="F31" i="7"/>
  <c r="G31" i="7"/>
  <c r="F32" i="7"/>
  <c r="G32" i="7"/>
  <c r="F33" i="7"/>
  <c r="G33" i="7"/>
  <c r="F34" i="7"/>
  <c r="G34" i="7"/>
  <c r="F35" i="7"/>
  <c r="G35" i="7"/>
  <c r="G36" i="7"/>
  <c r="G54" i="26"/>
  <c r="G20" i="26"/>
  <c r="F91" i="14" l="1"/>
  <c r="H75" i="37"/>
  <c r="I75" i="37" s="1"/>
  <c r="K85" i="37"/>
  <c r="I85" i="37"/>
  <c r="K74" i="37"/>
  <c r="I74" i="37"/>
  <c r="K68" i="37"/>
  <c r="I68" i="37"/>
  <c r="K66" i="37"/>
  <c r="I66" i="37"/>
  <c r="K64" i="37"/>
  <c r="I64" i="37"/>
  <c r="I51" i="37"/>
  <c r="K51" i="37"/>
  <c r="K89" i="37"/>
  <c r="I89" i="37"/>
  <c r="I83" i="37"/>
  <c r="K83" i="37"/>
  <c r="K76" i="37"/>
  <c r="I76" i="37"/>
  <c r="K70" i="37"/>
  <c r="I70" i="37"/>
  <c r="I53" i="37"/>
  <c r="K53" i="37"/>
  <c r="K88" i="37"/>
  <c r="I88" i="37"/>
  <c r="I86" i="37"/>
  <c r="K86" i="37"/>
  <c r="K82" i="37"/>
  <c r="I82" i="37"/>
  <c r="I80" i="37"/>
  <c r="K80" i="37"/>
  <c r="K73" i="37"/>
  <c r="I73" i="37"/>
  <c r="I71" i="37"/>
  <c r="K71" i="37"/>
  <c r="K69" i="37"/>
  <c r="I69" i="37"/>
  <c r="K67" i="37"/>
  <c r="I67" i="37"/>
  <c r="K65" i="37"/>
  <c r="I65" i="37"/>
  <c r="I63" i="37"/>
  <c r="K63" i="37"/>
  <c r="I54" i="37"/>
  <c r="K54" i="37"/>
  <c r="I52" i="37"/>
  <c r="K52" i="37"/>
  <c r="I50" i="37"/>
  <c r="K50" i="37"/>
  <c r="K87" i="37"/>
  <c r="I87" i="37"/>
  <c r="K81" i="37"/>
  <c r="I81" i="37"/>
  <c r="K72" i="37"/>
  <c r="I72" i="37"/>
  <c r="K55" i="37"/>
  <c r="I55" i="37"/>
  <c r="I84" i="37"/>
  <c r="K84" i="37"/>
  <c r="K93" i="37"/>
  <c r="I93" i="37"/>
  <c r="H90" i="37"/>
  <c r="F75" i="14"/>
  <c r="D142" i="36"/>
  <c r="J60" i="26"/>
  <c r="J36" i="26"/>
  <c r="F54" i="26"/>
  <c r="R22" i="13"/>
  <c r="V30" i="13"/>
  <c r="V25" i="13"/>
  <c r="V23" i="13"/>
  <c r="J56" i="26"/>
  <c r="J59" i="26"/>
  <c r="J55" i="26"/>
  <c r="J21" i="26"/>
  <c r="J54" i="26"/>
  <c r="J20" i="26"/>
  <c r="J16" i="26"/>
  <c r="J33" i="26"/>
  <c r="J23" i="26"/>
  <c r="H131" i="19"/>
  <c r="G4" i="3"/>
  <c r="J4" i="3" s="1"/>
  <c r="R35" i="13"/>
  <c r="R31" i="13"/>
  <c r="R29" i="13"/>
  <c r="R26" i="13"/>
  <c r="R24" i="13"/>
  <c r="V35" i="13"/>
  <c r="V31" i="13"/>
  <c r="V29" i="13"/>
  <c r="V26" i="13"/>
  <c r="V24" i="13"/>
  <c r="V22" i="13"/>
  <c r="R30" i="13"/>
  <c r="R25" i="13"/>
  <c r="R23" i="13"/>
  <c r="K75" i="37" l="1"/>
  <c r="H92" i="37"/>
  <c r="K90" i="37"/>
  <c r="I90" i="37"/>
  <c r="H91" i="37"/>
  <c r="J88" i="37"/>
  <c r="J89" i="37"/>
  <c r="J51" i="37"/>
  <c r="J67" i="37"/>
  <c r="J74" i="37"/>
  <c r="J93" i="37"/>
  <c r="J96" i="37"/>
  <c r="J70" i="37"/>
  <c r="J86" i="37"/>
  <c r="J53" i="37"/>
  <c r="J76" i="37"/>
  <c r="J85" i="37"/>
  <c r="J90" i="37"/>
  <c r="J68" i="37"/>
  <c r="J80" i="37"/>
  <c r="J55" i="37"/>
  <c r="J65" i="37"/>
  <c r="J69" i="37"/>
  <c r="J81" i="37"/>
  <c r="J64" i="37"/>
  <c r="J75" i="37"/>
  <c r="J91" i="37"/>
  <c r="J72" i="37"/>
  <c r="J84" i="37"/>
  <c r="J71" i="37"/>
  <c r="J83" i="37"/>
  <c r="J87" i="37"/>
  <c r="J94" i="37"/>
  <c r="J52" i="37"/>
  <c r="J73" i="37"/>
  <c r="J54" i="37"/>
  <c r="J66" i="37"/>
  <c r="J82" i="37"/>
  <c r="J63" i="37"/>
  <c r="J50" i="37"/>
  <c r="F20" i="26"/>
  <c r="C31" i="19"/>
  <c r="E31" i="19"/>
  <c r="H31" i="19"/>
  <c r="C32" i="19"/>
  <c r="H32" i="19"/>
  <c r="C33" i="19"/>
  <c r="E33" i="19"/>
  <c r="H33" i="19"/>
  <c r="C34" i="19"/>
  <c r="H34" i="19"/>
  <c r="C35" i="19"/>
  <c r="H35" i="19"/>
  <c r="C36" i="19"/>
  <c r="H36" i="19"/>
  <c r="K91" i="37" l="1"/>
  <c r="I91" i="37"/>
  <c r="I92" i="37"/>
  <c r="K92" i="37"/>
  <c r="J97" i="37"/>
  <c r="E32" i="19"/>
  <c r="G32" i="19" s="1"/>
  <c r="I32" i="19" s="1"/>
  <c r="G31" i="19"/>
  <c r="I31" i="19" s="1"/>
  <c r="G33" i="19"/>
  <c r="I33" i="19" s="1"/>
  <c r="C84" i="19" l="1"/>
  <c r="H84" i="19"/>
  <c r="C85" i="19"/>
  <c r="H85" i="19"/>
  <c r="C126" i="19"/>
  <c r="C125" i="19"/>
  <c r="C114" i="19"/>
  <c r="C115" i="19"/>
  <c r="C116" i="19"/>
  <c r="C110" i="19"/>
  <c r="E126" i="19"/>
  <c r="E121" i="19"/>
  <c r="E120" i="19"/>
  <c r="E116" i="19"/>
  <c r="E107" i="19"/>
  <c r="E105" i="19"/>
  <c r="E104" i="19"/>
  <c r="E99" i="19"/>
  <c r="E98" i="19"/>
  <c r="E97" i="19"/>
  <c r="E96" i="19"/>
  <c r="E95" i="19"/>
  <c r="E94" i="19"/>
  <c r="E93" i="19"/>
  <c r="E92" i="19"/>
  <c r="E91" i="19"/>
  <c r="E89" i="19"/>
  <c r="E88" i="19"/>
  <c r="E87" i="19"/>
  <c r="E86" i="19"/>
  <c r="E83" i="19"/>
  <c r="E82" i="19"/>
  <c r="E81" i="19"/>
  <c r="E80" i="19"/>
  <c r="E79" i="19"/>
  <c r="E78" i="19"/>
  <c r="E76" i="19"/>
  <c r="E75" i="19"/>
  <c r="E74" i="19"/>
  <c r="E73" i="19"/>
  <c r="E71" i="19"/>
  <c r="E69" i="19"/>
  <c r="E66" i="19"/>
  <c r="E64" i="19"/>
  <c r="E63" i="19"/>
  <c r="E62" i="19"/>
  <c r="E60" i="19"/>
  <c r="E56" i="19"/>
  <c r="E53" i="19"/>
  <c r="E52" i="19"/>
  <c r="E50" i="19"/>
  <c r="E49" i="19"/>
  <c r="E48" i="19"/>
  <c r="E47" i="19"/>
  <c r="E41" i="19"/>
  <c r="E39" i="19"/>
  <c r="E38" i="19"/>
  <c r="E30" i="19"/>
  <c r="E25" i="19"/>
  <c r="E24" i="19"/>
  <c r="E23" i="19"/>
  <c r="E22" i="19"/>
  <c r="E21" i="19"/>
  <c r="C105" i="19"/>
  <c r="C106" i="19"/>
  <c r="C107" i="19"/>
  <c r="C108" i="19"/>
  <c r="C109" i="19"/>
  <c r="C104" i="19"/>
  <c r="C100" i="19"/>
  <c r="C73" i="19"/>
  <c r="H73" i="19"/>
  <c r="C74" i="19"/>
  <c r="H74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5" i="19"/>
  <c r="C76" i="19"/>
  <c r="C77" i="19"/>
  <c r="C78" i="19"/>
  <c r="C79" i="19"/>
  <c r="C80" i="19"/>
  <c r="C81" i="19"/>
  <c r="C82" i="19"/>
  <c r="C83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60" i="19"/>
  <c r="C56" i="19"/>
  <c r="C37" i="19"/>
  <c r="C38" i="19"/>
  <c r="C39" i="19"/>
  <c r="C40" i="19"/>
  <c r="C41" i="19"/>
  <c r="C46" i="19"/>
  <c r="C47" i="19"/>
  <c r="C48" i="19"/>
  <c r="C49" i="19"/>
  <c r="C50" i="19"/>
  <c r="C51" i="19"/>
  <c r="C52" i="19"/>
  <c r="C53" i="19"/>
  <c r="C54" i="19"/>
  <c r="C55" i="19"/>
  <c r="C22" i="19"/>
  <c r="C23" i="19"/>
  <c r="C24" i="19"/>
  <c r="C25" i="19"/>
  <c r="C26" i="19"/>
  <c r="C30" i="19"/>
  <c r="C21" i="19"/>
  <c r="G4" i="34"/>
  <c r="H4" i="34"/>
  <c r="I4" i="34"/>
  <c r="F40" i="2"/>
  <c r="F85" i="2" s="1"/>
  <c r="L12" i="2"/>
  <c r="M12" i="2"/>
  <c r="N12" i="2"/>
  <c r="L13" i="2"/>
  <c r="M13" i="2"/>
  <c r="G12" i="2"/>
  <c r="H12" i="2"/>
  <c r="B7" i="2"/>
  <c r="B55" i="13"/>
  <c r="C55" i="13"/>
  <c r="D55" i="13"/>
  <c r="F55" i="13"/>
  <c r="G55" i="13"/>
  <c r="H55" i="13"/>
  <c r="B56" i="13"/>
  <c r="C56" i="13"/>
  <c r="D56" i="13"/>
  <c r="F56" i="13"/>
  <c r="G56" i="13"/>
  <c r="H56" i="13"/>
  <c r="B57" i="13"/>
  <c r="C57" i="13"/>
  <c r="D57" i="13"/>
  <c r="F57" i="13"/>
  <c r="G57" i="13"/>
  <c r="H57" i="13"/>
  <c r="B58" i="13"/>
  <c r="C58" i="13"/>
  <c r="D58" i="13"/>
  <c r="F58" i="13"/>
  <c r="G58" i="13"/>
  <c r="H58" i="13"/>
  <c r="B59" i="13"/>
  <c r="C59" i="13"/>
  <c r="D59" i="13"/>
  <c r="F59" i="13"/>
  <c r="G59" i="13"/>
  <c r="H59" i="13"/>
  <c r="B60" i="13"/>
  <c r="C60" i="13"/>
  <c r="D60" i="13"/>
  <c r="F60" i="13"/>
  <c r="G60" i="13"/>
  <c r="H60" i="13"/>
  <c r="B61" i="13"/>
  <c r="C61" i="13"/>
  <c r="D61" i="13"/>
  <c r="F61" i="13"/>
  <c r="G61" i="13"/>
  <c r="H61" i="13"/>
  <c r="B62" i="13"/>
  <c r="C62" i="13"/>
  <c r="D62" i="13"/>
  <c r="F62" i="13"/>
  <c r="G62" i="13"/>
  <c r="H62" i="13"/>
  <c r="E61" i="13" l="1"/>
  <c r="G73" i="19"/>
  <c r="I73" i="19" s="1"/>
  <c r="G74" i="19"/>
  <c r="I74" i="19" s="1"/>
  <c r="K85" i="2"/>
  <c r="I60" i="13"/>
  <c r="I57" i="13"/>
  <c r="E58" i="13"/>
  <c r="E55" i="13"/>
  <c r="I56" i="13"/>
  <c r="E56" i="13"/>
  <c r="E60" i="13"/>
  <c r="I55" i="13"/>
  <c r="E59" i="13"/>
  <c r="I59" i="13"/>
  <c r="I62" i="13"/>
  <c r="I61" i="13"/>
  <c r="I58" i="13"/>
  <c r="E57" i="13"/>
  <c r="E62" i="13"/>
  <c r="H108" i="14"/>
  <c r="H109" i="14"/>
  <c r="H80" i="14"/>
  <c r="H90" i="14"/>
  <c r="H89" i="14"/>
  <c r="G89" i="14"/>
  <c r="H71" i="14"/>
  <c r="G73" i="14"/>
  <c r="H73" i="14"/>
  <c r="H74" i="14"/>
  <c r="G57" i="14"/>
  <c r="H57" i="14"/>
  <c r="H65" i="14"/>
  <c r="H16" i="14"/>
  <c r="H17" i="14"/>
  <c r="H23" i="14"/>
  <c r="H15" i="14"/>
  <c r="H101" i="14"/>
  <c r="H50" i="14"/>
  <c r="G52" i="26"/>
  <c r="J52" i="26" s="1"/>
  <c r="H39" i="14"/>
  <c r="G47" i="7" l="1"/>
  <c r="F47" i="7"/>
  <c r="F52" i="26" l="1"/>
  <c r="E239" i="36" l="1"/>
  <c r="E238" i="36"/>
  <c r="C239" i="36"/>
  <c r="C238" i="36"/>
  <c r="E200" i="36"/>
  <c r="C200" i="36"/>
  <c r="E183" i="36"/>
  <c r="C183" i="36"/>
  <c r="E146" i="36"/>
  <c r="C146" i="36"/>
  <c r="C182" i="36" s="1"/>
  <c r="E108" i="36"/>
  <c r="C108" i="36"/>
  <c r="E83" i="36"/>
  <c r="C83" i="36"/>
  <c r="E52" i="36"/>
  <c r="C52" i="36"/>
  <c r="E4" i="36"/>
  <c r="E5" i="36"/>
  <c r="E3" i="36"/>
  <c r="C4" i="36"/>
  <c r="C5" i="36"/>
  <c r="C3" i="36"/>
  <c r="E191" i="35"/>
  <c r="C51" i="36" l="1"/>
  <c r="E288" i="35"/>
  <c r="E140" i="35"/>
  <c r="E27" i="35"/>
  <c r="E35" i="35" s="1"/>
  <c r="E121" i="35"/>
  <c r="E131" i="35" s="1"/>
  <c r="E392" i="35"/>
  <c r="E67" i="35"/>
  <c r="E331" i="35"/>
  <c r="E321" i="35"/>
  <c r="E327" i="35" l="1"/>
  <c r="E372" i="35" s="1"/>
  <c r="E161" i="35"/>
  <c r="E183" i="35" s="1"/>
  <c r="H37" i="19"/>
  <c r="H38" i="19"/>
  <c r="D54" i="36"/>
  <c r="E46" i="19"/>
  <c r="E106" i="19"/>
  <c r="E77" i="19"/>
  <c r="D179" i="36"/>
  <c r="D234" i="36"/>
  <c r="D54" i="26"/>
  <c r="D60" i="26"/>
  <c r="D55" i="26"/>
  <c r="D21" i="26"/>
  <c r="E134" i="35" l="1"/>
  <c r="E155" i="35" s="1"/>
  <c r="D233" i="36"/>
  <c r="D147" i="36"/>
  <c r="D141" i="36"/>
  <c r="D185" i="36"/>
  <c r="E40" i="19"/>
  <c r="D55" i="36"/>
  <c r="E100" i="19"/>
  <c r="E34" i="19"/>
  <c r="G34" i="19" s="1"/>
  <c r="I34" i="19" s="1"/>
  <c r="D20" i="26"/>
  <c r="E55" i="19"/>
  <c r="E110" i="19"/>
  <c r="D52" i="26"/>
  <c r="D79" i="36" l="1"/>
  <c r="I12" i="2"/>
  <c r="F45" i="35"/>
  <c r="D78" i="36"/>
  <c r="D184" i="36"/>
  <c r="G53" i="26"/>
  <c r="J53" i="26" s="1"/>
  <c r="D111" i="36"/>
  <c r="G29" i="26"/>
  <c r="J29" i="26" s="1"/>
  <c r="F57" i="35" l="1"/>
  <c r="E72" i="19"/>
  <c r="D232" i="36"/>
  <c r="F191" i="35"/>
  <c r="F392" i="35"/>
  <c r="F321" i="35"/>
  <c r="M4" i="4"/>
  <c r="M5" i="4"/>
  <c r="G3" i="10"/>
  <c r="D61" i="10" s="1"/>
  <c r="D181" i="36"/>
  <c r="F327" i="35" l="1"/>
  <c r="F288" i="35"/>
  <c r="F53" i="26"/>
  <c r="F29" i="26"/>
  <c r="E68" i="19"/>
  <c r="F2" i="36" l="1"/>
  <c r="H1" i="35"/>
  <c r="H261" i="35" l="1"/>
  <c r="H262" i="35" s="1"/>
  <c r="H370" i="35"/>
  <c r="H54" i="35"/>
  <c r="H386" i="35"/>
  <c r="H28" i="35"/>
  <c r="H29" i="35" s="1"/>
  <c r="H259" i="35"/>
  <c r="H314" i="35"/>
  <c r="H385" i="35"/>
  <c r="H313" i="35"/>
  <c r="H87" i="35"/>
  <c r="H91" i="35"/>
  <c r="H89" i="35"/>
  <c r="H90" i="35"/>
  <c r="H88" i="35"/>
  <c r="H258" i="35"/>
  <c r="H86" i="35"/>
  <c r="H252" i="35"/>
  <c r="H253" i="35"/>
  <c r="H255" i="35"/>
  <c r="H256" i="35"/>
  <c r="H254" i="35"/>
  <c r="H175" i="35"/>
  <c r="H176" i="35" s="1"/>
  <c r="F248" i="36"/>
  <c r="F249" i="36"/>
  <c r="F250" i="36"/>
  <c r="F251" i="36"/>
  <c r="H51" i="35"/>
  <c r="H50" i="35"/>
  <c r="F246" i="36"/>
  <c r="F247" i="36"/>
  <c r="F244" i="36"/>
  <c r="F245" i="36"/>
  <c r="H53" i="35"/>
  <c r="H46" i="35"/>
  <c r="H387" i="35"/>
  <c r="F252" i="36"/>
  <c r="F253" i="36"/>
  <c r="F254" i="36"/>
  <c r="H384" i="35"/>
  <c r="H334" i="35"/>
  <c r="H333" i="35"/>
  <c r="F255" i="36"/>
  <c r="F256" i="36"/>
  <c r="H153" i="35"/>
  <c r="H52" i="35"/>
  <c r="F242" i="36"/>
  <c r="F241" i="36"/>
  <c r="F130" i="36"/>
  <c r="F131" i="36"/>
  <c r="F132" i="36"/>
  <c r="H349" i="35"/>
  <c r="H350" i="35"/>
  <c r="H332" i="35"/>
  <c r="H336" i="35"/>
  <c r="H337" i="35"/>
  <c r="H338" i="35"/>
  <c r="H339" i="35"/>
  <c r="H341" i="35"/>
  <c r="H342" i="35"/>
  <c r="H343" i="35"/>
  <c r="H344" i="35"/>
  <c r="H345" i="35"/>
  <c r="H346" i="35"/>
  <c r="H347" i="35"/>
  <c r="H348" i="35"/>
  <c r="H351" i="35"/>
  <c r="H352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9" i="35"/>
  <c r="H374" i="35"/>
  <c r="H375" i="35"/>
  <c r="H376" i="35"/>
  <c r="H377" i="35"/>
  <c r="H378" i="35"/>
  <c r="H379" i="35"/>
  <c r="H380" i="35"/>
  <c r="H381" i="35"/>
  <c r="H382" i="35"/>
  <c r="H390" i="35"/>
  <c r="H391" i="35"/>
  <c r="F57" i="36"/>
  <c r="F58" i="36"/>
  <c r="F59" i="36"/>
  <c r="F60" i="36"/>
  <c r="H152" i="35"/>
  <c r="H48" i="35"/>
  <c r="H49" i="35"/>
  <c r="H55" i="35"/>
  <c r="H31" i="35"/>
  <c r="H33" i="35"/>
  <c r="H32" i="35"/>
  <c r="H180" i="35"/>
  <c r="F202" i="36"/>
  <c r="F204" i="36"/>
  <c r="F203" i="36"/>
  <c r="F258" i="36"/>
  <c r="F257" i="36"/>
  <c r="H150" i="35"/>
  <c r="H149" i="35"/>
  <c r="H124" i="35"/>
  <c r="H125" i="35"/>
  <c r="H126" i="35"/>
  <c r="H127" i="35"/>
  <c r="F243" i="36"/>
  <c r="H243" i="35"/>
  <c r="H241" i="35"/>
  <c r="H242" i="35"/>
  <c r="H81" i="35"/>
  <c r="H82" i="35"/>
  <c r="H71" i="35"/>
  <c r="H70" i="35"/>
  <c r="H205" i="35"/>
  <c r="H206" i="35"/>
  <c r="H207" i="35"/>
  <c r="H411" i="35"/>
  <c r="H419" i="35"/>
  <c r="H418" i="35"/>
  <c r="H168" i="35"/>
  <c r="H169" i="35"/>
  <c r="H170" i="35"/>
  <c r="H247" i="35"/>
  <c r="H395" i="35"/>
  <c r="H72" i="35"/>
  <c r="H73" i="35"/>
  <c r="H61" i="35"/>
  <c r="H62" i="35"/>
  <c r="F153" i="36"/>
  <c r="F154" i="36"/>
  <c r="F155" i="36"/>
  <c r="H423" i="35"/>
  <c r="H7" i="35"/>
  <c r="F157" i="36"/>
  <c r="F158" i="36"/>
  <c r="F159" i="36"/>
  <c r="F160" i="36"/>
  <c r="H12" i="35"/>
  <c r="H246" i="35"/>
  <c r="H41" i="35"/>
  <c r="H40" i="35"/>
  <c r="F151" i="36"/>
  <c r="F152" i="36"/>
  <c r="F16" i="36"/>
  <c r="F17" i="36"/>
  <c r="F18" i="36"/>
  <c r="F19" i="36"/>
  <c r="F20" i="36"/>
  <c r="F260" i="36"/>
  <c r="H188" i="35"/>
  <c r="H187" i="35"/>
  <c r="F201" i="36"/>
  <c r="F212" i="36"/>
  <c r="F213" i="36"/>
  <c r="H148" i="35"/>
  <c r="F156" i="36"/>
  <c r="F161" i="36"/>
  <c r="H43" i="35"/>
  <c r="F122" i="36"/>
  <c r="F123" i="36"/>
  <c r="F124" i="36"/>
  <c r="F125" i="36"/>
  <c r="F126" i="36"/>
  <c r="H330" i="35"/>
  <c r="H329" i="35"/>
  <c r="F189" i="36"/>
  <c r="F190" i="36"/>
  <c r="F188" i="36"/>
  <c r="H199" i="35"/>
  <c r="H159" i="35"/>
  <c r="H158" i="35"/>
  <c r="F12" i="36"/>
  <c r="F13" i="36"/>
  <c r="F14" i="36"/>
  <c r="F15" i="36"/>
  <c r="H299" i="35"/>
  <c r="H298" i="35"/>
  <c r="F163" i="36"/>
  <c r="F164" i="36"/>
  <c r="F165" i="36"/>
  <c r="F162" i="36"/>
  <c r="H194" i="35"/>
  <c r="F90" i="36"/>
  <c r="F91" i="36"/>
  <c r="F92" i="36"/>
  <c r="F93" i="36"/>
  <c r="F11" i="36"/>
  <c r="H290" i="35"/>
  <c r="H291" i="35"/>
  <c r="H292" i="35"/>
  <c r="F166" i="36"/>
  <c r="F168" i="36"/>
  <c r="F167" i="36"/>
  <c r="F89" i="36"/>
  <c r="H64" i="35"/>
  <c r="H63" i="35"/>
  <c r="H231" i="35"/>
  <c r="H409" i="35"/>
  <c r="H410" i="35"/>
  <c r="H408" i="35"/>
  <c r="F217" i="36"/>
  <c r="F219" i="36"/>
  <c r="F218" i="36"/>
  <c r="F220" i="36"/>
  <c r="H110" i="35"/>
  <c r="H112" i="35"/>
  <c r="H111" i="35"/>
  <c r="H276" i="35"/>
  <c r="H277" i="35"/>
  <c r="F63" i="36"/>
  <c r="F65" i="36"/>
  <c r="F64" i="36"/>
  <c r="F66" i="36"/>
  <c r="H404" i="35"/>
  <c r="H403" i="35"/>
  <c r="F259" i="36"/>
  <c r="H195" i="35"/>
  <c r="H193" i="35"/>
  <c r="F221" i="36"/>
  <c r="F21" i="36"/>
  <c r="F22" i="36"/>
  <c r="F23" i="36"/>
  <c r="F24" i="36"/>
  <c r="F25" i="36"/>
  <c r="H186" i="35"/>
  <c r="H44" i="35"/>
  <c r="H42" i="35"/>
  <c r="H6" i="35"/>
  <c r="H5" i="35"/>
  <c r="H306" i="35"/>
  <c r="H305" i="35"/>
  <c r="F96" i="36"/>
  <c r="F95" i="36"/>
  <c r="F97" i="36"/>
  <c r="H65" i="35"/>
  <c r="H66" i="35"/>
  <c r="H19" i="35"/>
  <c r="H20" i="35" s="1"/>
  <c r="F36" i="36"/>
  <c r="F171" i="36"/>
  <c r="F170" i="36"/>
  <c r="H39" i="35"/>
  <c r="F169" i="36"/>
  <c r="H14" i="35"/>
  <c r="H15" i="35"/>
  <c r="F100" i="36"/>
  <c r="F99" i="36"/>
  <c r="F101" i="36"/>
  <c r="F61" i="36"/>
  <c r="F62" i="36"/>
  <c r="H420" i="35"/>
  <c r="F7" i="36"/>
  <c r="F8" i="36"/>
  <c r="F6" i="36"/>
  <c r="H293" i="35"/>
  <c r="H244" i="35"/>
  <c r="F67" i="36"/>
  <c r="F68" i="36"/>
  <c r="H417" i="35"/>
  <c r="F172" i="36"/>
  <c r="F26" i="36"/>
  <c r="H267" i="35"/>
  <c r="H266" i="35"/>
  <c r="H146" i="35"/>
  <c r="H144" i="35"/>
  <c r="H145" i="35"/>
  <c r="H60" i="35"/>
  <c r="H294" i="35"/>
  <c r="H295" i="35"/>
  <c r="F94" i="36"/>
  <c r="F69" i="36"/>
  <c r="F70" i="36"/>
  <c r="H322" i="35"/>
  <c r="H323" i="35" s="1"/>
  <c r="H219" i="35"/>
  <c r="H218" i="35"/>
  <c r="F127" i="36"/>
  <c r="F128" i="36"/>
  <c r="F129" i="36"/>
  <c r="F88" i="36"/>
  <c r="F87" i="36"/>
  <c r="H83" i="35"/>
  <c r="F116" i="36"/>
  <c r="F114" i="36"/>
  <c r="F115" i="36"/>
  <c r="F27" i="36"/>
  <c r="F29" i="36"/>
  <c r="F28" i="36"/>
  <c r="H227" i="35"/>
  <c r="F10" i="36"/>
  <c r="H223" i="35"/>
  <c r="H240" i="35"/>
  <c r="H208" i="35"/>
  <c r="H209" i="35"/>
  <c r="F121" i="36"/>
  <c r="F71" i="36"/>
  <c r="H220" i="35"/>
  <c r="H221" i="35"/>
  <c r="H222" i="35"/>
  <c r="H103" i="35"/>
  <c r="F210" i="36"/>
  <c r="F211" i="36"/>
  <c r="F209" i="36"/>
  <c r="H230" i="35"/>
  <c r="H232" i="35"/>
  <c r="F191" i="36"/>
  <c r="H160" i="35"/>
  <c r="H129" i="35"/>
  <c r="H130" i="35" s="1"/>
  <c r="H422" i="35"/>
  <c r="H237" i="35"/>
  <c r="H239" i="35"/>
  <c r="H238" i="35"/>
  <c r="H229" i="35"/>
  <c r="H233" i="35"/>
  <c r="H178" i="35"/>
  <c r="H179" i="35"/>
  <c r="H181" i="35"/>
  <c r="H300" i="35"/>
  <c r="F173" i="36"/>
  <c r="F174" i="36"/>
  <c r="F175" i="36"/>
  <c r="H115" i="35"/>
  <c r="H116" i="35" s="1"/>
  <c r="H192" i="35"/>
  <c r="H135" i="35"/>
  <c r="H136" i="35" s="1"/>
  <c r="F207" i="36"/>
  <c r="F208" i="36"/>
  <c r="F30" i="36"/>
  <c r="F32" i="36"/>
  <c r="F33" i="36"/>
  <c r="F35" i="36"/>
  <c r="F37" i="36"/>
  <c r="F31" i="36"/>
  <c r="F34" i="36"/>
  <c r="F72" i="36"/>
  <c r="H416" i="35"/>
  <c r="H399" i="35"/>
  <c r="H400" i="35"/>
  <c r="H401" i="35"/>
  <c r="H402" i="35"/>
  <c r="H405" i="35"/>
  <c r="H406" i="35"/>
  <c r="H407" i="35"/>
  <c r="H412" i="35"/>
  <c r="H413" i="35"/>
  <c r="H414" i="35"/>
  <c r="H393" i="35"/>
  <c r="H397" i="35"/>
  <c r="H396" i="35"/>
  <c r="H394" i="35"/>
  <c r="H328" i="35"/>
  <c r="H325" i="35"/>
  <c r="H326" i="35"/>
  <c r="H318" i="35"/>
  <c r="H319" i="35"/>
  <c r="H320" i="35"/>
  <c r="H302" i="35"/>
  <c r="H303" i="35"/>
  <c r="H304" i="35"/>
  <c r="H307" i="35"/>
  <c r="H308" i="35"/>
  <c r="H309" i="35"/>
  <c r="H310" i="35"/>
  <c r="H297" i="35"/>
  <c r="H289" i="35"/>
  <c r="H287" i="35"/>
  <c r="H279" i="35"/>
  <c r="H280" i="35"/>
  <c r="H281" i="35"/>
  <c r="H282" i="35"/>
  <c r="H283" i="35"/>
  <c r="H284" i="35"/>
  <c r="H285" i="35"/>
  <c r="H275" i="35"/>
  <c r="H269" i="35"/>
  <c r="H272" i="35"/>
  <c r="H271" i="35"/>
  <c r="H270" i="35"/>
  <c r="H273" i="35"/>
  <c r="H265" i="35"/>
  <c r="H226" i="35"/>
  <c r="H213" i="35"/>
  <c r="H214" i="35"/>
  <c r="H215" i="35"/>
  <c r="H216" i="35"/>
  <c r="H217" i="35"/>
  <c r="H224" i="35"/>
  <c r="H201" i="35"/>
  <c r="H204" i="35"/>
  <c r="H210" i="35"/>
  <c r="H203" i="35"/>
  <c r="H202" i="35"/>
  <c r="H211" i="35"/>
  <c r="H198" i="35"/>
  <c r="H190" i="35"/>
  <c r="H189" i="35"/>
  <c r="H185" i="35"/>
  <c r="H162" i="35"/>
  <c r="H163" i="35"/>
  <c r="H164" i="35"/>
  <c r="H165" i="35"/>
  <c r="H166" i="35"/>
  <c r="H167" i="35"/>
  <c r="H171" i="35"/>
  <c r="H172" i="35"/>
  <c r="H173" i="35"/>
  <c r="H157" i="35"/>
  <c r="H138" i="35"/>
  <c r="H139" i="35"/>
  <c r="H133" i="35"/>
  <c r="H122" i="35"/>
  <c r="H123" i="35"/>
  <c r="H119" i="35"/>
  <c r="H120" i="35"/>
  <c r="H106" i="35"/>
  <c r="H107" i="35"/>
  <c r="H108" i="35"/>
  <c r="H109" i="35"/>
  <c r="H113" i="35"/>
  <c r="H101" i="35"/>
  <c r="H104" i="35"/>
  <c r="H102" i="35"/>
  <c r="H141" i="35"/>
  <c r="H142" i="35"/>
  <c r="H143" i="35"/>
  <c r="H147" i="35"/>
  <c r="H95" i="35"/>
  <c r="H96" i="35"/>
  <c r="H97" i="35"/>
  <c r="H98" i="35"/>
  <c r="H99" i="35"/>
  <c r="H78" i="35"/>
  <c r="H79" i="35"/>
  <c r="H80" i="35"/>
  <c r="H84" i="35"/>
  <c r="H76" i="35"/>
  <c r="H68" i="35"/>
  <c r="H69" i="35"/>
  <c r="H74" i="35"/>
  <c r="H59" i="35"/>
  <c r="H37" i="35"/>
  <c r="H38" i="35"/>
  <c r="H24" i="35"/>
  <c r="H25" i="35"/>
  <c r="H26" i="35"/>
  <c r="H10" i="35"/>
  <c r="H16" i="35"/>
  <c r="H11" i="35"/>
  <c r="H13" i="35"/>
  <c r="H17" i="35"/>
  <c r="H2" i="35"/>
  <c r="H8" i="35"/>
  <c r="H3" i="35"/>
  <c r="H4" i="35"/>
  <c r="F98" i="36"/>
  <c r="F73" i="36"/>
  <c r="F216" i="36"/>
  <c r="F117" i="36"/>
  <c r="F118" i="36"/>
  <c r="F119" i="36"/>
  <c r="F120" i="36"/>
  <c r="F206" i="36"/>
  <c r="F86" i="36"/>
  <c r="F133" i="36"/>
  <c r="F134" i="36"/>
  <c r="F113" i="36"/>
  <c r="F215" i="36"/>
  <c r="F222" i="36"/>
  <c r="F135" i="36"/>
  <c r="F136" i="36"/>
  <c r="F112" i="36"/>
  <c r="F102" i="36"/>
  <c r="F103" i="36"/>
  <c r="F104" i="36"/>
  <c r="F187" i="36"/>
  <c r="F186" i="36"/>
  <c r="F149" i="36"/>
  <c r="F150" i="36"/>
  <c r="F214" i="36"/>
  <c r="F75" i="36"/>
  <c r="F74" i="36"/>
  <c r="F85" i="36"/>
  <c r="F223" i="36"/>
  <c r="F176" i="36"/>
  <c r="F137" i="36"/>
  <c r="F138" i="36"/>
  <c r="F192" i="36"/>
  <c r="F193" i="36"/>
  <c r="F194" i="36"/>
  <c r="F195" i="36"/>
  <c r="F38" i="36"/>
  <c r="F39" i="36"/>
  <c r="F177" i="36"/>
  <c r="F196" i="36"/>
  <c r="F197" i="36"/>
  <c r="F48" i="36"/>
  <c r="F42" i="36"/>
  <c r="F45" i="36"/>
  <c r="F49" i="36"/>
  <c r="F41" i="36"/>
  <c r="F43" i="36"/>
  <c r="F46" i="36"/>
  <c r="F50" i="36"/>
  <c r="F47" i="36"/>
  <c r="F40" i="36"/>
  <c r="F44" i="36"/>
  <c r="F226" i="36"/>
  <c r="F230" i="36"/>
  <c r="F229" i="36"/>
  <c r="F227" i="36"/>
  <c r="F228" i="36"/>
  <c r="F225" i="36"/>
  <c r="F205" i="36"/>
  <c r="F224" i="36"/>
  <c r="F56" i="36"/>
  <c r="F76" i="36"/>
  <c r="F77" i="36"/>
  <c r="F178" i="36"/>
  <c r="F106" i="36"/>
  <c r="F105" i="36"/>
  <c r="F198" i="36"/>
  <c r="F139" i="36"/>
  <c r="F140" i="36"/>
  <c r="F78" i="36"/>
  <c r="F142" i="36"/>
  <c r="F141" i="36"/>
  <c r="F240" i="36"/>
  <c r="F232" i="36"/>
  <c r="F233" i="36"/>
  <c r="F235" i="36"/>
  <c r="F236" i="36"/>
  <c r="F234" i="36"/>
  <c r="F231" i="36"/>
  <c r="F184" i="36"/>
  <c r="F185" i="36"/>
  <c r="F147" i="36"/>
  <c r="F148" i="36"/>
  <c r="F181" i="36"/>
  <c r="F179" i="36"/>
  <c r="F180" i="36"/>
  <c r="F143" i="36"/>
  <c r="F109" i="36"/>
  <c r="F110" i="36"/>
  <c r="F144" i="36"/>
  <c r="F111" i="36"/>
  <c r="F84" i="36"/>
  <c r="F53" i="36"/>
  <c r="F79" i="36"/>
  <c r="F80" i="36"/>
  <c r="F54" i="36"/>
  <c r="F55" i="36"/>
  <c r="F81" i="36"/>
  <c r="F9" i="36"/>
  <c r="F238" i="36"/>
  <c r="F239" i="36"/>
  <c r="F200" i="36"/>
  <c r="F183" i="36"/>
  <c r="F146" i="36"/>
  <c r="F108" i="36"/>
  <c r="F83" i="36"/>
  <c r="F52" i="36"/>
  <c r="F3" i="36"/>
  <c r="F4" i="36"/>
  <c r="F5" i="36"/>
  <c r="E54" i="19"/>
  <c r="D53" i="36"/>
  <c r="H260" i="35" l="1"/>
  <c r="H315" i="35"/>
  <c r="H257" i="35"/>
  <c r="H47" i="35"/>
  <c r="H388" i="35"/>
  <c r="H154" i="35"/>
  <c r="H371" i="35"/>
  <c r="H335" i="35"/>
  <c r="H383" i="35"/>
  <c r="H368" i="35"/>
  <c r="H353" i="35"/>
  <c r="H340" i="35"/>
  <c r="H424" i="35"/>
  <c r="H248" i="35"/>
  <c r="H200" i="35"/>
  <c r="H56" i="35"/>
  <c r="H228" i="35"/>
  <c r="H196" i="35"/>
  <c r="H151" i="35"/>
  <c r="H128" i="35"/>
  <c r="H105" i="35"/>
  <c r="H114" i="35"/>
  <c r="H100" i="35"/>
  <c r="H245" i="35"/>
  <c r="H234" i="35"/>
  <c r="H182" i="35"/>
  <c r="H92" i="35"/>
  <c r="H301" i="35"/>
  <c r="H278" i="35"/>
  <c r="H421" i="35"/>
  <c r="D143" i="36"/>
  <c r="E70" i="19"/>
  <c r="F82" i="36"/>
  <c r="F107" i="36"/>
  <c r="E114" i="19"/>
  <c r="D81" i="36"/>
  <c r="E67" i="19"/>
  <c r="G37" i="26"/>
  <c r="J37" i="26" s="1"/>
  <c r="H263" i="35" l="1"/>
  <c r="H250" i="35"/>
  <c r="G18" i="26"/>
  <c r="J18" i="26" s="1"/>
  <c r="D84" i="36"/>
  <c r="D231" i="36"/>
  <c r="D236" i="36"/>
  <c r="E26" i="19"/>
  <c r="E35" i="19"/>
  <c r="G35" i="19" s="1"/>
  <c r="I35" i="19" s="1"/>
  <c r="E36" i="19"/>
  <c r="G36" i="19" s="1"/>
  <c r="I36" i="19" s="1"/>
  <c r="E65" i="19"/>
  <c r="E90" i="19"/>
  <c r="E61" i="19"/>
  <c r="D110" i="36"/>
  <c r="G74" i="14"/>
  <c r="F415" i="35" l="1"/>
  <c r="F37" i="26"/>
  <c r="F18" i="26"/>
  <c r="E37" i="19"/>
  <c r="D53" i="26"/>
  <c r="D29" i="26"/>
  <c r="E261" i="36"/>
  <c r="F145" i="36"/>
  <c r="F331" i="35"/>
  <c r="F372" i="35" s="1"/>
  <c r="G35" i="26"/>
  <c r="J35" i="26" s="1"/>
  <c r="D180" i="36" l="1"/>
  <c r="D37" i="26"/>
  <c r="D18" i="26"/>
  <c r="G37" i="19"/>
  <c r="I37" i="19" s="1"/>
  <c r="E115" i="19"/>
  <c r="E415" i="35"/>
  <c r="F261" i="36"/>
  <c r="F237" i="36"/>
  <c r="F51" i="36"/>
  <c r="F199" i="36"/>
  <c r="E145" i="36"/>
  <c r="F67" i="35"/>
  <c r="D35" i="26"/>
  <c r="F182" i="36"/>
  <c r="D235" i="36"/>
  <c r="F35" i="26" l="1"/>
  <c r="G38" i="19"/>
  <c r="I38" i="19" s="1"/>
  <c r="F263" i="36"/>
  <c r="G17" i="26"/>
  <c r="J17" i="26" s="1"/>
  <c r="G90" i="14"/>
  <c r="E274" i="35" l="1"/>
  <c r="F274" i="35"/>
  <c r="E107" i="36"/>
  <c r="D17" i="26"/>
  <c r="G57" i="26"/>
  <c r="J57" i="26" s="1"/>
  <c r="G31" i="26"/>
  <c r="J31" i="26" s="1"/>
  <c r="D9" i="36" l="1"/>
  <c r="F17" i="26"/>
  <c r="E51" i="19"/>
  <c r="E57" i="19" s="1"/>
  <c r="E182" i="36"/>
  <c r="D57" i="26"/>
  <c r="E237" i="36"/>
  <c r="E268" i="35"/>
  <c r="E316" i="35" s="1"/>
  <c r="D31" i="26"/>
  <c r="G24" i="26"/>
  <c r="J24" i="26" s="1"/>
  <c r="F31" i="26" l="1"/>
  <c r="F57" i="26"/>
  <c r="F161" i="35"/>
  <c r="D24" i="26"/>
  <c r="F134" i="35" l="1"/>
  <c r="F268" i="35"/>
  <c r="F24" i="26"/>
  <c r="E199" i="36"/>
  <c r="G19" i="26" l="1"/>
  <c r="J19" i="26" s="1"/>
  <c r="D148" i="36"/>
  <c r="G28" i="26"/>
  <c r="J28" i="26" s="1"/>
  <c r="G30" i="26"/>
  <c r="J30" i="26" s="1"/>
  <c r="D240" i="36"/>
  <c r="G108" i="14"/>
  <c r="G38" i="26"/>
  <c r="J38" i="26" s="1"/>
  <c r="G61" i="26"/>
  <c r="J61" i="26" s="1"/>
  <c r="D140" i="36"/>
  <c r="G22" i="26"/>
  <c r="J22" i="26" s="1"/>
  <c r="G71" i="14"/>
  <c r="G58" i="26"/>
  <c r="J58" i="26" s="1"/>
  <c r="G109" i="14"/>
  <c r="G80" i="14"/>
  <c r="G39" i="26"/>
  <c r="J39" i="26" s="1"/>
  <c r="G27" i="26" l="1"/>
  <c r="J27" i="26" s="1"/>
  <c r="D144" i="36"/>
  <c r="E108" i="19"/>
  <c r="D80" i="36"/>
  <c r="D109" i="36"/>
  <c r="G15" i="26"/>
  <c r="J15" i="26" s="1"/>
  <c r="G51" i="26"/>
  <c r="J51" i="26" s="1"/>
  <c r="E84" i="19"/>
  <c r="G84" i="19" s="1"/>
  <c r="I84" i="19" s="1"/>
  <c r="E85" i="19"/>
  <c r="G85" i="19" s="1"/>
  <c r="I85" i="19" s="1"/>
  <c r="G32" i="26"/>
  <c r="J32" i="26" s="1"/>
  <c r="E125" i="19"/>
  <c r="G101" i="14"/>
  <c r="E22" i="35"/>
  <c r="D3" i="36"/>
  <c r="D4" i="36"/>
  <c r="D108" i="36"/>
  <c r="D183" i="36"/>
  <c r="D61" i="26"/>
  <c r="D32" i="26"/>
  <c r="E75" i="35"/>
  <c r="D52" i="36"/>
  <c r="D5" i="36"/>
  <c r="D58" i="26"/>
  <c r="D22" i="26"/>
  <c r="C199" i="36"/>
  <c r="F27" i="35"/>
  <c r="D19" i="26"/>
  <c r="D146" i="36"/>
  <c r="D39" i="26"/>
  <c r="D238" i="36"/>
  <c r="F398" i="35"/>
  <c r="D30" i="26"/>
  <c r="F140" i="35"/>
  <c r="F155" i="35" s="1"/>
  <c r="D200" i="36"/>
  <c r="D38" i="26"/>
  <c r="E398" i="35"/>
  <c r="F225" i="35"/>
  <c r="D239" i="36"/>
  <c r="D28" i="26"/>
  <c r="E225" i="35"/>
  <c r="E51" i="36"/>
  <c r="F121" i="35"/>
  <c r="G40" i="2"/>
  <c r="E235" i="35" l="1"/>
  <c r="F425" i="35"/>
  <c r="E425" i="35"/>
  <c r="F34" i="35"/>
  <c r="F35" i="35" s="1"/>
  <c r="F75" i="35"/>
  <c r="D51" i="26"/>
  <c r="F18" i="35"/>
  <c r="F131" i="35" s="1"/>
  <c r="D199" i="36"/>
  <c r="F174" i="35"/>
  <c r="F183" i="35" s="1"/>
  <c r="D15" i="26"/>
  <c r="F212" i="35"/>
  <c r="F235" i="35" s="1"/>
  <c r="E101" i="19"/>
  <c r="F28" i="26"/>
  <c r="F51" i="26"/>
  <c r="F38" i="26"/>
  <c r="F58" i="26"/>
  <c r="F32" i="26"/>
  <c r="F61" i="26"/>
  <c r="F22" i="26"/>
  <c r="F15" i="26"/>
  <c r="H4" i="3"/>
  <c r="F39" i="26"/>
  <c r="D27" i="26"/>
  <c r="F27" i="26"/>
  <c r="F30" i="26"/>
  <c r="F19" i="26"/>
  <c r="F286" i="35"/>
  <c r="F9" i="35"/>
  <c r="F311" i="35"/>
  <c r="D51" i="36"/>
  <c r="D261" i="36"/>
  <c r="D182" i="36"/>
  <c r="D237" i="36"/>
  <c r="C82" i="36"/>
  <c r="C145" i="36"/>
  <c r="C237" i="36"/>
  <c r="D82" i="36"/>
  <c r="D145" i="36"/>
  <c r="C261" i="36"/>
  <c r="F22" i="35" l="1"/>
  <c r="F316" i="35"/>
  <c r="Z8" i="5"/>
  <c r="D20" i="34"/>
  <c r="D21" i="34"/>
  <c r="D22" i="34"/>
  <c r="D23" i="34"/>
  <c r="D24" i="34"/>
  <c r="D25" i="34"/>
  <c r="D26" i="34"/>
  <c r="D19" i="34"/>
  <c r="D3" i="34"/>
  <c r="D10" i="34"/>
  <c r="D11" i="34"/>
  <c r="D14" i="34"/>
  <c r="D2" i="34"/>
  <c r="I3" i="34"/>
  <c r="H3" i="34"/>
  <c r="G3" i="34"/>
  <c r="B20" i="34"/>
  <c r="C20" i="34"/>
  <c r="B21" i="34"/>
  <c r="C21" i="34"/>
  <c r="B22" i="34"/>
  <c r="C22" i="34"/>
  <c r="B23" i="34"/>
  <c r="C23" i="34"/>
  <c r="B24" i="34"/>
  <c r="C24" i="34"/>
  <c r="B25" i="34"/>
  <c r="C25" i="34"/>
  <c r="B26" i="34"/>
  <c r="C26" i="34"/>
  <c r="C19" i="34"/>
  <c r="B19" i="34"/>
  <c r="B3" i="34"/>
  <c r="C3" i="34"/>
  <c r="B10" i="34"/>
  <c r="C10" i="34"/>
  <c r="B11" i="34"/>
  <c r="C11" i="34"/>
  <c r="B14" i="34"/>
  <c r="C14" i="34"/>
  <c r="C2" i="34"/>
  <c r="B2" i="34"/>
  <c r="I24" i="34" l="1"/>
  <c r="D27" i="34"/>
  <c r="D15" i="34"/>
  <c r="G24" i="34"/>
  <c r="H24" i="34"/>
  <c r="B27" i="34"/>
  <c r="B15" i="34"/>
  <c r="C27" i="34"/>
  <c r="C15" i="34"/>
  <c r="U8" i="5" l="1"/>
  <c r="V8" i="5"/>
  <c r="P8" i="5"/>
  <c r="Q8" i="5" s="1"/>
  <c r="W8" i="5"/>
  <c r="X8" i="5" l="1"/>
  <c r="N13" i="2" s="1"/>
  <c r="D16" i="10" l="1"/>
  <c r="H49" i="37" s="1"/>
  <c r="I49" i="37" l="1"/>
  <c r="K49" i="37"/>
  <c r="K40" i="2"/>
  <c r="G26" i="7" l="1"/>
  <c r="F26" i="7"/>
  <c r="Z7" i="5" l="1"/>
  <c r="U7" i="5"/>
  <c r="V7" i="5"/>
  <c r="P7" i="5"/>
  <c r="Q7" i="5" s="1"/>
  <c r="W7" i="5"/>
  <c r="X7" i="5" l="1"/>
  <c r="B52" i="13" l="1"/>
  <c r="C52" i="13"/>
  <c r="D52" i="13"/>
  <c r="B53" i="13"/>
  <c r="C53" i="13"/>
  <c r="D53" i="13"/>
  <c r="B54" i="13"/>
  <c r="C54" i="13"/>
  <c r="D54" i="13"/>
  <c r="E53" i="13" l="1"/>
  <c r="E52" i="13"/>
  <c r="E54" i="13"/>
  <c r="F47" i="13" l="1"/>
  <c r="H88" i="2"/>
  <c r="G34" i="26" l="1"/>
  <c r="J34" i="26" s="1"/>
  <c r="D34" i="26" l="1"/>
  <c r="C107" i="36"/>
  <c r="C263" i="36" s="1"/>
  <c r="E85" i="35"/>
  <c r="E93" i="35" l="1"/>
  <c r="E427" i="35" s="1"/>
  <c r="E109" i="19"/>
  <c r="F34" i="26"/>
  <c r="D83" i="36"/>
  <c r="E150" i="19"/>
  <c r="E151" i="19"/>
  <c r="E152" i="19"/>
  <c r="E153" i="19"/>
  <c r="E154" i="19"/>
  <c r="E155" i="19"/>
  <c r="E156" i="19"/>
  <c r="E157" i="19"/>
  <c r="E158" i="19"/>
  <c r="E159" i="19"/>
  <c r="E149" i="19"/>
  <c r="D149" i="19"/>
  <c r="D107" i="36" l="1"/>
  <c r="D263" i="36" s="1"/>
  <c r="F85" i="35"/>
  <c r="F93" i="35" s="1"/>
  <c r="F427" i="35" s="1"/>
  <c r="E160" i="19"/>
  <c r="D6" i="7" l="1"/>
  <c r="C164" i="19" l="1"/>
  <c r="J4" i="19"/>
  <c r="J5" i="19"/>
  <c r="J8" i="19"/>
  <c r="J9" i="19"/>
  <c r="J10" i="19"/>
  <c r="J16" i="19"/>
  <c r="J17" i="19"/>
  <c r="B13" i="2"/>
  <c r="Z6" i="5" l="1"/>
  <c r="U6" i="5"/>
  <c r="P6" i="5"/>
  <c r="Q6" i="5" s="1"/>
  <c r="W6" i="5"/>
  <c r="V6" i="5"/>
  <c r="X6" i="5" l="1"/>
  <c r="I17" i="19" l="1"/>
  <c r="L17" i="19"/>
  <c r="Z5" i="5" l="1"/>
  <c r="W5" i="5"/>
  <c r="V5" i="5"/>
  <c r="U5" i="5"/>
  <c r="P5" i="5"/>
  <c r="Q5" i="5" s="1"/>
  <c r="Z4" i="5"/>
  <c r="W4" i="5"/>
  <c r="V4" i="5"/>
  <c r="U4" i="5"/>
  <c r="P4" i="5"/>
  <c r="Q4" i="5" s="1"/>
  <c r="R4" i="5" s="1"/>
  <c r="X5" i="5" l="1"/>
  <c r="X4" i="5"/>
  <c r="N9" i="2" s="1"/>
  <c r="O2" i="13" l="1"/>
  <c r="O3" i="13"/>
  <c r="O4" i="13"/>
  <c r="O5" i="13"/>
  <c r="O8" i="13"/>
  <c r="O9" i="13"/>
  <c r="J9" i="10"/>
  <c r="C3" i="14" l="1"/>
  <c r="K22" i="37" s="1"/>
  <c r="L22" i="37" s="1"/>
  <c r="C4" i="14"/>
  <c r="K23" i="37" s="1"/>
  <c r="L23" i="37" s="1"/>
  <c r="C5" i="14"/>
  <c r="K24" i="37" s="1"/>
  <c r="L24" i="37" s="1"/>
  <c r="C6" i="14"/>
  <c r="K25" i="37" s="1"/>
  <c r="L25" i="37" s="1"/>
  <c r="C7" i="14"/>
  <c r="K26" i="37" s="1"/>
  <c r="L26" i="37" s="1"/>
  <c r="C8" i="14"/>
  <c r="K27" i="37" s="1"/>
  <c r="L27" i="37" s="1"/>
  <c r="C9" i="14"/>
  <c r="K28" i="37" s="1"/>
  <c r="L28" i="37" s="1"/>
  <c r="C2" i="14"/>
  <c r="K21" i="37" s="1"/>
  <c r="L21" i="37" s="1"/>
  <c r="J3" i="7"/>
  <c r="J7" i="19" l="1"/>
  <c r="C163" i="19" l="1"/>
  <c r="J11" i="19"/>
  <c r="D5" i="7"/>
  <c r="C172" i="19"/>
  <c r="J14" i="19"/>
  <c r="C173" i="19"/>
  <c r="C170" i="19"/>
  <c r="C167" i="19"/>
  <c r="C169" i="19"/>
  <c r="C168" i="19"/>
  <c r="J12" i="19"/>
  <c r="C175" i="19"/>
  <c r="J15" i="19"/>
  <c r="J13" i="19"/>
  <c r="C165" i="19"/>
  <c r="J6" i="19"/>
  <c r="C171" i="19"/>
  <c r="C166" i="19"/>
  <c r="J3" i="19"/>
  <c r="C176" i="19" l="1"/>
  <c r="D9" i="10"/>
  <c r="G45" i="7" l="1"/>
  <c r="I4" i="19" l="1"/>
  <c r="I5" i="19"/>
  <c r="I6" i="19"/>
  <c r="I7" i="19"/>
  <c r="I8" i="19"/>
  <c r="I9" i="19"/>
  <c r="I10" i="19"/>
  <c r="I11" i="19"/>
  <c r="I12" i="19"/>
  <c r="I13" i="19"/>
  <c r="I14" i="19"/>
  <c r="I15" i="19"/>
  <c r="I16" i="19"/>
  <c r="I3" i="19"/>
  <c r="E164" i="19"/>
  <c r="E165" i="19"/>
  <c r="E166" i="19"/>
  <c r="E167" i="19"/>
  <c r="E168" i="19"/>
  <c r="E169" i="19"/>
  <c r="E170" i="19"/>
  <c r="E171" i="19"/>
  <c r="E172" i="19"/>
  <c r="E173" i="19"/>
  <c r="E175" i="19"/>
  <c r="E163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06" i="19"/>
  <c r="J206" i="19"/>
  <c r="B181" i="19"/>
  <c r="C181" i="19"/>
  <c r="D181" i="19"/>
  <c r="E181" i="19"/>
  <c r="F181" i="19"/>
  <c r="G181" i="19"/>
  <c r="H181" i="19"/>
  <c r="I181" i="19"/>
  <c r="B182" i="19"/>
  <c r="C182" i="19"/>
  <c r="D182" i="19"/>
  <c r="E182" i="19"/>
  <c r="F182" i="19"/>
  <c r="G182" i="19"/>
  <c r="H182" i="19"/>
  <c r="I182" i="19"/>
  <c r="B183" i="19"/>
  <c r="C183" i="19"/>
  <c r="D183" i="19"/>
  <c r="E183" i="19"/>
  <c r="F183" i="19"/>
  <c r="G183" i="19"/>
  <c r="H183" i="19"/>
  <c r="I183" i="19"/>
  <c r="B184" i="19"/>
  <c r="C184" i="19"/>
  <c r="D184" i="19"/>
  <c r="E184" i="19"/>
  <c r="F184" i="19"/>
  <c r="G184" i="19"/>
  <c r="H184" i="19"/>
  <c r="I184" i="19"/>
  <c r="B185" i="19"/>
  <c r="C185" i="19"/>
  <c r="D185" i="19"/>
  <c r="E185" i="19"/>
  <c r="F185" i="19"/>
  <c r="G185" i="19"/>
  <c r="H185" i="19"/>
  <c r="I185" i="19"/>
  <c r="B186" i="19"/>
  <c r="C186" i="19"/>
  <c r="D186" i="19"/>
  <c r="E186" i="19"/>
  <c r="F186" i="19"/>
  <c r="G186" i="19"/>
  <c r="H186" i="19"/>
  <c r="I186" i="19"/>
  <c r="B187" i="19"/>
  <c r="C187" i="19"/>
  <c r="D187" i="19"/>
  <c r="E187" i="19"/>
  <c r="F187" i="19"/>
  <c r="G187" i="19"/>
  <c r="H187" i="19"/>
  <c r="I187" i="19"/>
  <c r="B188" i="19"/>
  <c r="C188" i="19"/>
  <c r="D188" i="19"/>
  <c r="E188" i="19"/>
  <c r="F188" i="19"/>
  <c r="G188" i="19"/>
  <c r="H188" i="19"/>
  <c r="I188" i="19"/>
  <c r="D143" i="19"/>
  <c r="D144" i="19"/>
  <c r="D145" i="19"/>
  <c r="D142" i="19"/>
  <c r="C143" i="19"/>
  <c r="C144" i="19"/>
  <c r="C145" i="19"/>
  <c r="C142" i="19"/>
  <c r="F3" i="3"/>
  <c r="E3" i="3"/>
  <c r="D3" i="3"/>
  <c r="I18" i="19" l="1"/>
  <c r="G3" i="3"/>
  <c r="E176" i="19"/>
  <c r="F219" i="19"/>
  <c r="J188" i="19"/>
  <c r="K219" i="19"/>
  <c r="J186" i="19"/>
  <c r="J183" i="19"/>
  <c r="J187" i="19"/>
  <c r="J184" i="19"/>
  <c r="J181" i="19"/>
  <c r="J185" i="19"/>
  <c r="J182" i="19"/>
  <c r="C146" i="19"/>
  <c r="D146" i="19"/>
  <c r="G52" i="3" l="1"/>
  <c r="C58" i="3" l="1"/>
  <c r="C57" i="3"/>
  <c r="H30" i="19" l="1"/>
  <c r="H26" i="19"/>
  <c r="G26" i="19" l="1"/>
  <c r="I26" i="19" s="1"/>
  <c r="G30" i="19"/>
  <c r="I30" i="19" s="1"/>
  <c r="J47" i="13" l="1"/>
  <c r="L47" i="13" s="1"/>
  <c r="D3" i="6" l="1"/>
  <c r="L35" i="6"/>
  <c r="K35" i="6"/>
  <c r="J35" i="6"/>
  <c r="I35" i="6"/>
  <c r="H35" i="6"/>
  <c r="G35" i="6"/>
  <c r="F35" i="6"/>
  <c r="E35" i="6"/>
  <c r="D35" i="6"/>
  <c r="C35" i="6"/>
  <c r="B35" i="6"/>
  <c r="L34" i="6"/>
  <c r="K34" i="6"/>
  <c r="J34" i="6"/>
  <c r="I34" i="6"/>
  <c r="H34" i="6"/>
  <c r="G34" i="6"/>
  <c r="F34" i="6"/>
  <c r="E34" i="6"/>
  <c r="D34" i="6"/>
  <c r="C34" i="6"/>
  <c r="B34" i="6"/>
  <c r="L33" i="6"/>
  <c r="K33" i="6"/>
  <c r="J33" i="6"/>
  <c r="I33" i="6"/>
  <c r="H33" i="6"/>
  <c r="G33" i="6"/>
  <c r="F33" i="6"/>
  <c r="E33" i="6"/>
  <c r="D33" i="6"/>
  <c r="C33" i="6"/>
  <c r="B33" i="6"/>
  <c r="L32" i="6"/>
  <c r="K32" i="6"/>
  <c r="J32" i="6"/>
  <c r="I32" i="6"/>
  <c r="H32" i="6"/>
  <c r="G32" i="6"/>
  <c r="F32" i="6"/>
  <c r="E32" i="6"/>
  <c r="D32" i="6"/>
  <c r="C32" i="6"/>
  <c r="B32" i="6"/>
  <c r="L31" i="6"/>
  <c r="K31" i="6"/>
  <c r="J31" i="6"/>
  <c r="I31" i="6"/>
  <c r="H31" i="6"/>
  <c r="G31" i="6"/>
  <c r="F31" i="6"/>
  <c r="E31" i="6"/>
  <c r="D31" i="6"/>
  <c r="C31" i="6"/>
  <c r="B31" i="6"/>
  <c r="L30" i="6"/>
  <c r="K30" i="6"/>
  <c r="J30" i="6"/>
  <c r="I30" i="6"/>
  <c r="H30" i="6"/>
  <c r="G30" i="6"/>
  <c r="F30" i="6"/>
  <c r="E30" i="6"/>
  <c r="D30" i="6"/>
  <c r="C30" i="6"/>
  <c r="B30" i="6"/>
  <c r="L29" i="6"/>
  <c r="K29" i="6"/>
  <c r="J29" i="6"/>
  <c r="I29" i="6"/>
  <c r="H29" i="6"/>
  <c r="G29" i="6"/>
  <c r="F29" i="6"/>
  <c r="E29" i="6"/>
  <c r="D29" i="6"/>
  <c r="C29" i="6"/>
  <c r="B29" i="6"/>
  <c r="L28" i="6"/>
  <c r="K28" i="6"/>
  <c r="J28" i="6"/>
  <c r="I28" i="6"/>
  <c r="H28" i="6"/>
  <c r="G28" i="6"/>
  <c r="F28" i="6"/>
  <c r="E28" i="6"/>
  <c r="D28" i="6"/>
  <c r="C28" i="6"/>
  <c r="B28" i="6"/>
  <c r="L27" i="6"/>
  <c r="K27" i="6"/>
  <c r="J27" i="6"/>
  <c r="I27" i="6"/>
  <c r="H27" i="6"/>
  <c r="G27" i="6"/>
  <c r="F27" i="6"/>
  <c r="E27" i="6"/>
  <c r="D27" i="6"/>
  <c r="C27" i="6"/>
  <c r="B27" i="6"/>
  <c r="L26" i="6"/>
  <c r="K26" i="6"/>
  <c r="J26" i="6"/>
  <c r="I26" i="6"/>
  <c r="H26" i="6"/>
  <c r="G26" i="6"/>
  <c r="F26" i="6"/>
  <c r="E26" i="6"/>
  <c r="D26" i="6"/>
  <c r="C26" i="6"/>
  <c r="B26" i="6"/>
  <c r="L25" i="6"/>
  <c r="K25" i="6"/>
  <c r="J25" i="6"/>
  <c r="I25" i="6"/>
  <c r="H25" i="6"/>
  <c r="G25" i="6"/>
  <c r="F25" i="6"/>
  <c r="E25" i="6"/>
  <c r="D25" i="6"/>
  <c r="C25" i="6"/>
  <c r="B25" i="6"/>
  <c r="L24" i="6"/>
  <c r="K24" i="6"/>
  <c r="J24" i="6"/>
  <c r="I24" i="6"/>
  <c r="H24" i="6"/>
  <c r="G24" i="6"/>
  <c r="F24" i="6"/>
  <c r="E24" i="6"/>
  <c r="D24" i="6"/>
  <c r="C24" i="6"/>
  <c r="B24" i="6"/>
  <c r="L23" i="6"/>
  <c r="K23" i="6"/>
  <c r="J23" i="6"/>
  <c r="I23" i="6"/>
  <c r="H23" i="6"/>
  <c r="G23" i="6"/>
  <c r="F23" i="6"/>
  <c r="E23" i="6"/>
  <c r="D23" i="6"/>
  <c r="C23" i="6"/>
  <c r="B23" i="6"/>
  <c r="L22" i="6"/>
  <c r="K22" i="6"/>
  <c r="J22" i="6"/>
  <c r="I22" i="6"/>
  <c r="H22" i="6"/>
  <c r="G22" i="6"/>
  <c r="F22" i="6"/>
  <c r="E22" i="6"/>
  <c r="D22" i="6"/>
  <c r="C22" i="6"/>
  <c r="B22" i="6"/>
  <c r="L21" i="6"/>
  <c r="K21" i="6"/>
  <c r="J21" i="6"/>
  <c r="I21" i="6"/>
  <c r="H21" i="6"/>
  <c r="G21" i="6"/>
  <c r="F21" i="6"/>
  <c r="E21" i="6"/>
  <c r="D21" i="6"/>
  <c r="C21" i="6"/>
  <c r="B21" i="6"/>
  <c r="L20" i="6"/>
  <c r="K20" i="6"/>
  <c r="J20" i="6"/>
  <c r="I20" i="6"/>
  <c r="H20" i="6"/>
  <c r="G20" i="6"/>
  <c r="F20" i="6"/>
  <c r="E20" i="6"/>
  <c r="D20" i="6"/>
  <c r="C20" i="6"/>
  <c r="B20" i="6"/>
  <c r="L19" i="6"/>
  <c r="K19" i="6"/>
  <c r="J19" i="6"/>
  <c r="I19" i="6"/>
  <c r="H19" i="6"/>
  <c r="G19" i="6"/>
  <c r="F19" i="6"/>
  <c r="E19" i="6"/>
  <c r="D19" i="6"/>
  <c r="C19" i="6"/>
  <c r="B19" i="6"/>
  <c r="L18" i="6"/>
  <c r="K18" i="6"/>
  <c r="J18" i="6"/>
  <c r="I18" i="6"/>
  <c r="H18" i="6"/>
  <c r="G18" i="6"/>
  <c r="F18" i="6"/>
  <c r="E18" i="6"/>
  <c r="D18" i="6"/>
  <c r="C18" i="6"/>
  <c r="B18" i="6"/>
  <c r="L17" i="6"/>
  <c r="K17" i="6"/>
  <c r="J17" i="6"/>
  <c r="I17" i="6"/>
  <c r="H17" i="6"/>
  <c r="G17" i="6"/>
  <c r="F17" i="6"/>
  <c r="E17" i="6"/>
  <c r="D17" i="6"/>
  <c r="C17" i="6"/>
  <c r="B17" i="6"/>
  <c r="L16" i="6"/>
  <c r="K16" i="6"/>
  <c r="J16" i="6"/>
  <c r="I16" i="6"/>
  <c r="H16" i="6"/>
  <c r="G16" i="6"/>
  <c r="F16" i="6"/>
  <c r="E16" i="6"/>
  <c r="D16" i="6"/>
  <c r="C16" i="6"/>
  <c r="B16" i="6"/>
  <c r="L15" i="6"/>
  <c r="K15" i="6"/>
  <c r="J15" i="6"/>
  <c r="I15" i="6"/>
  <c r="H15" i="6"/>
  <c r="G15" i="6"/>
  <c r="F15" i="6"/>
  <c r="E15" i="6"/>
  <c r="D15" i="6"/>
  <c r="C15" i="6"/>
  <c r="B15" i="6"/>
  <c r="L14" i="6"/>
  <c r="K14" i="6"/>
  <c r="J14" i="6"/>
  <c r="I14" i="6"/>
  <c r="H14" i="6"/>
  <c r="G14" i="6"/>
  <c r="F14" i="6"/>
  <c r="E14" i="6"/>
  <c r="D14" i="6"/>
  <c r="C14" i="6"/>
  <c r="B14" i="6"/>
  <c r="L13" i="6"/>
  <c r="K13" i="6"/>
  <c r="J13" i="6"/>
  <c r="I13" i="6"/>
  <c r="H13" i="6"/>
  <c r="G13" i="6"/>
  <c r="F13" i="6"/>
  <c r="E13" i="6"/>
  <c r="D13" i="6"/>
  <c r="C13" i="6"/>
  <c r="B13" i="6"/>
  <c r="L12" i="6"/>
  <c r="K12" i="6"/>
  <c r="J12" i="6"/>
  <c r="I12" i="6"/>
  <c r="H12" i="6"/>
  <c r="G12" i="6"/>
  <c r="F12" i="6"/>
  <c r="E12" i="6"/>
  <c r="D12" i="6"/>
  <c r="C12" i="6"/>
  <c r="B12" i="6"/>
  <c r="L11" i="6"/>
  <c r="K11" i="6"/>
  <c r="J11" i="6"/>
  <c r="I11" i="6"/>
  <c r="H11" i="6"/>
  <c r="G11" i="6"/>
  <c r="F11" i="6"/>
  <c r="E11" i="6"/>
  <c r="D11" i="6"/>
  <c r="C11" i="6"/>
  <c r="B11" i="6"/>
  <c r="L10" i="6"/>
  <c r="K10" i="6"/>
  <c r="J10" i="6"/>
  <c r="I10" i="6"/>
  <c r="H10" i="6"/>
  <c r="G10" i="6"/>
  <c r="F10" i="6"/>
  <c r="E10" i="6"/>
  <c r="D10" i="6"/>
  <c r="C10" i="6"/>
  <c r="B10" i="6"/>
  <c r="L9" i="6"/>
  <c r="K9" i="6"/>
  <c r="J9" i="6"/>
  <c r="I9" i="6"/>
  <c r="H9" i="6"/>
  <c r="G9" i="6"/>
  <c r="F9" i="6"/>
  <c r="E9" i="6"/>
  <c r="D9" i="6"/>
  <c r="C9" i="6"/>
  <c r="B9" i="6"/>
  <c r="L8" i="6"/>
  <c r="K8" i="6"/>
  <c r="J8" i="6"/>
  <c r="I8" i="6"/>
  <c r="H8" i="6"/>
  <c r="G8" i="6"/>
  <c r="F8" i="6"/>
  <c r="E8" i="6"/>
  <c r="D8" i="6"/>
  <c r="C8" i="6"/>
  <c r="B8" i="6"/>
  <c r="L7" i="6"/>
  <c r="K7" i="6"/>
  <c r="J7" i="6"/>
  <c r="I7" i="6"/>
  <c r="H7" i="6"/>
  <c r="G7" i="6"/>
  <c r="F7" i="6"/>
  <c r="E7" i="6"/>
  <c r="D7" i="6"/>
  <c r="C7" i="6"/>
  <c r="B7" i="6"/>
  <c r="L6" i="6"/>
  <c r="K6" i="6"/>
  <c r="J6" i="6"/>
  <c r="I6" i="6"/>
  <c r="H6" i="6"/>
  <c r="G6" i="6"/>
  <c r="F6" i="6"/>
  <c r="E6" i="6"/>
  <c r="D6" i="6"/>
  <c r="C6" i="6"/>
  <c r="B6" i="6"/>
  <c r="L5" i="6"/>
  <c r="K5" i="6"/>
  <c r="J5" i="6"/>
  <c r="I5" i="6"/>
  <c r="H5" i="6"/>
  <c r="G5" i="6"/>
  <c r="F5" i="6"/>
  <c r="E5" i="6"/>
  <c r="D5" i="6"/>
  <c r="C5" i="6"/>
  <c r="B5" i="6"/>
  <c r="L4" i="6"/>
  <c r="K4" i="6"/>
  <c r="J4" i="6"/>
  <c r="I4" i="6"/>
  <c r="H4" i="6"/>
  <c r="G4" i="6"/>
  <c r="F4" i="6"/>
  <c r="E4" i="6"/>
  <c r="D4" i="6"/>
  <c r="C4" i="6"/>
  <c r="B4" i="6"/>
  <c r="L3" i="6"/>
  <c r="K3" i="6"/>
  <c r="J3" i="6"/>
  <c r="I3" i="6"/>
  <c r="H3" i="6"/>
  <c r="G3" i="6"/>
  <c r="F3" i="6"/>
  <c r="E3" i="6"/>
  <c r="C3" i="6"/>
  <c r="B3" i="6"/>
  <c r="C14" i="26"/>
  <c r="B65" i="4"/>
  <c r="B61" i="4"/>
  <c r="B60" i="4"/>
  <c r="B59" i="4"/>
  <c r="B58" i="4"/>
  <c r="B57" i="4"/>
  <c r="B53" i="4"/>
  <c r="B52" i="4"/>
  <c r="B51" i="4"/>
  <c r="B50" i="4"/>
  <c r="B49" i="4"/>
  <c r="B48" i="4"/>
  <c r="B47" i="4"/>
  <c r="B46" i="4"/>
  <c r="B45" i="4"/>
  <c r="B44" i="4"/>
  <c r="B40" i="4"/>
  <c r="B39" i="4"/>
  <c r="B38" i="4"/>
  <c r="B37" i="4"/>
  <c r="B36" i="4"/>
  <c r="B35" i="4"/>
  <c r="M31" i="4"/>
  <c r="B31" i="4"/>
  <c r="M30" i="4"/>
  <c r="B30" i="4"/>
  <c r="M29" i="4"/>
  <c r="B29" i="4"/>
  <c r="M28" i="4"/>
  <c r="B28" i="4"/>
  <c r="M27" i="4"/>
  <c r="B27" i="4"/>
  <c r="M26" i="4"/>
  <c r="B26" i="4"/>
  <c r="M25" i="4"/>
  <c r="M24" i="4"/>
  <c r="M23" i="4"/>
  <c r="M22" i="4"/>
  <c r="B22" i="4"/>
  <c r="M21" i="4"/>
  <c r="B21" i="4"/>
  <c r="M20" i="4"/>
  <c r="B20" i="4"/>
  <c r="M19" i="4"/>
  <c r="B19" i="4"/>
  <c r="M18" i="4"/>
  <c r="B18" i="4"/>
  <c r="M17" i="4"/>
  <c r="M16" i="4"/>
  <c r="M15" i="4"/>
  <c r="M14" i="4"/>
  <c r="B14" i="4"/>
  <c r="M13" i="4"/>
  <c r="B13" i="4"/>
  <c r="M12" i="4"/>
  <c r="B12" i="4"/>
  <c r="M11" i="4"/>
  <c r="B11" i="4"/>
  <c r="M10" i="4"/>
  <c r="B10" i="4"/>
  <c r="M9" i="4"/>
  <c r="M8" i="4"/>
  <c r="M7" i="4"/>
  <c r="M6" i="4"/>
  <c r="B5" i="4"/>
  <c r="B4" i="4"/>
  <c r="B3" i="4"/>
  <c r="I102" i="13"/>
  <c r="H102" i="13"/>
  <c r="G102" i="13"/>
  <c r="F102" i="13"/>
  <c r="E102" i="13"/>
  <c r="D102" i="13"/>
  <c r="C102" i="13"/>
  <c r="B102" i="13"/>
  <c r="I101" i="13"/>
  <c r="H101" i="13"/>
  <c r="G101" i="13"/>
  <c r="F101" i="13"/>
  <c r="E101" i="13"/>
  <c r="D101" i="13"/>
  <c r="C101" i="13"/>
  <c r="B101" i="13"/>
  <c r="I100" i="13"/>
  <c r="H100" i="13"/>
  <c r="G100" i="13"/>
  <c r="F100" i="13"/>
  <c r="E100" i="13"/>
  <c r="D100" i="13"/>
  <c r="C100" i="13"/>
  <c r="B100" i="13"/>
  <c r="I99" i="13"/>
  <c r="H99" i="13"/>
  <c r="G99" i="13"/>
  <c r="F99" i="13"/>
  <c r="E99" i="13"/>
  <c r="D99" i="13"/>
  <c r="C99" i="13"/>
  <c r="B99" i="13"/>
  <c r="I98" i="13"/>
  <c r="H98" i="13"/>
  <c r="G98" i="13"/>
  <c r="F98" i="13"/>
  <c r="E98" i="13"/>
  <c r="D98" i="13"/>
  <c r="C98" i="13"/>
  <c r="B98" i="13"/>
  <c r="I97" i="13"/>
  <c r="H97" i="13"/>
  <c r="G97" i="13"/>
  <c r="F97" i="13"/>
  <c r="E97" i="13"/>
  <c r="D97" i="13"/>
  <c r="C97" i="13"/>
  <c r="B97" i="13"/>
  <c r="I96" i="13"/>
  <c r="H96" i="13"/>
  <c r="G96" i="13"/>
  <c r="F96" i="13"/>
  <c r="E96" i="13"/>
  <c r="D96" i="13"/>
  <c r="C96" i="13"/>
  <c r="B96" i="13"/>
  <c r="I95" i="13"/>
  <c r="H95" i="13"/>
  <c r="G95" i="13"/>
  <c r="F95" i="13"/>
  <c r="E95" i="13"/>
  <c r="D95" i="13"/>
  <c r="C95" i="13"/>
  <c r="B95" i="13"/>
  <c r="I94" i="13"/>
  <c r="H94" i="13"/>
  <c r="G94" i="13"/>
  <c r="F94" i="13"/>
  <c r="E94" i="13"/>
  <c r="D94" i="13"/>
  <c r="C94" i="13"/>
  <c r="B94" i="13"/>
  <c r="I93" i="13"/>
  <c r="H93" i="13"/>
  <c r="G93" i="13"/>
  <c r="F93" i="13"/>
  <c r="E93" i="13"/>
  <c r="D93" i="13"/>
  <c r="C93" i="13"/>
  <c r="B93" i="13"/>
  <c r="I92" i="13"/>
  <c r="H92" i="13"/>
  <c r="G92" i="13"/>
  <c r="F92" i="13"/>
  <c r="E92" i="13"/>
  <c r="D92" i="13"/>
  <c r="C92" i="13"/>
  <c r="B92" i="13"/>
  <c r="I91" i="13"/>
  <c r="H91" i="13"/>
  <c r="G91" i="13"/>
  <c r="F91" i="13"/>
  <c r="E91" i="13"/>
  <c r="D91" i="13"/>
  <c r="C91" i="13"/>
  <c r="B91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B78" i="13"/>
  <c r="C77" i="13"/>
  <c r="B77" i="13"/>
  <c r="C76" i="13"/>
  <c r="B76" i="13"/>
  <c r="C75" i="13"/>
  <c r="B75" i="13"/>
  <c r="C74" i="13"/>
  <c r="B74" i="13"/>
  <c r="C73" i="13"/>
  <c r="B73" i="13"/>
  <c r="C72" i="13"/>
  <c r="B72" i="13"/>
  <c r="C71" i="13"/>
  <c r="B71" i="13"/>
  <c r="C70" i="13"/>
  <c r="B70" i="13"/>
  <c r="C69" i="13"/>
  <c r="B69" i="13"/>
  <c r="C68" i="13"/>
  <c r="B68" i="13"/>
  <c r="C67" i="13"/>
  <c r="B67" i="13"/>
  <c r="D51" i="13"/>
  <c r="C51" i="13"/>
  <c r="B51" i="13"/>
  <c r="B63" i="13" s="1"/>
  <c r="Q21" i="13"/>
  <c r="P21" i="13"/>
  <c r="O21" i="13"/>
  <c r="Q9" i="13"/>
  <c r="P9" i="13"/>
  <c r="Q8" i="13"/>
  <c r="P8" i="13"/>
  <c r="Q7" i="13"/>
  <c r="P7" i="13"/>
  <c r="Q6" i="13"/>
  <c r="P6" i="13"/>
  <c r="Q5" i="13"/>
  <c r="P5" i="13"/>
  <c r="Q4" i="13"/>
  <c r="P4" i="13"/>
  <c r="Q3" i="13"/>
  <c r="P3" i="13"/>
  <c r="Q2" i="13"/>
  <c r="P2" i="13"/>
  <c r="B77" i="7"/>
  <c r="B76" i="7"/>
  <c r="B75" i="7"/>
  <c r="B74" i="7"/>
  <c r="B73" i="7"/>
  <c r="B72" i="7"/>
  <c r="B71" i="7"/>
  <c r="B70" i="7"/>
  <c r="B69" i="7"/>
  <c r="B68" i="7"/>
  <c r="B67" i="7"/>
  <c r="B66" i="7"/>
  <c r="J10" i="7"/>
  <c r="J9" i="7"/>
  <c r="J8" i="7"/>
  <c r="C8" i="7"/>
  <c r="J7" i="7"/>
  <c r="C7" i="7"/>
  <c r="J6" i="7"/>
  <c r="C6" i="7"/>
  <c r="J5" i="7"/>
  <c r="C5" i="7"/>
  <c r="J4" i="7"/>
  <c r="C4" i="7"/>
  <c r="B32" i="2"/>
  <c r="B31" i="2"/>
  <c r="B30" i="2"/>
  <c r="B29" i="2"/>
  <c r="B28" i="2"/>
  <c r="B27" i="2"/>
  <c r="B26" i="2"/>
  <c r="B25" i="2"/>
  <c r="B24" i="2"/>
  <c r="B23" i="2"/>
  <c r="B22" i="2"/>
  <c r="B21" i="2"/>
  <c r="H18" i="2"/>
  <c r="H17" i="2"/>
  <c r="H16" i="2"/>
  <c r="H15" i="2"/>
  <c r="H14" i="2"/>
  <c r="H13" i="2"/>
  <c r="H11" i="2"/>
  <c r="C9" i="2"/>
  <c r="C8" i="2"/>
  <c r="H7" i="2"/>
  <c r="C7" i="2"/>
  <c r="H6" i="2"/>
  <c r="C6" i="2"/>
  <c r="C5" i="2"/>
  <c r="E78" i="11"/>
  <c r="D78" i="11"/>
  <c r="C78" i="11"/>
  <c r="B78" i="11"/>
  <c r="E77" i="11"/>
  <c r="D77" i="11"/>
  <c r="C77" i="11"/>
  <c r="B77" i="11"/>
  <c r="E76" i="11"/>
  <c r="D76" i="11"/>
  <c r="C76" i="11"/>
  <c r="B76" i="11"/>
  <c r="E75" i="11"/>
  <c r="D75" i="11"/>
  <c r="C75" i="11"/>
  <c r="B75" i="11"/>
  <c r="E74" i="11"/>
  <c r="D74" i="11"/>
  <c r="C74" i="11"/>
  <c r="B74" i="11"/>
  <c r="E73" i="11"/>
  <c r="D73" i="11"/>
  <c r="C73" i="11"/>
  <c r="B73" i="11"/>
  <c r="E72" i="11"/>
  <c r="D72" i="11"/>
  <c r="C72" i="11"/>
  <c r="B72" i="11"/>
  <c r="E71" i="11"/>
  <c r="D71" i="11"/>
  <c r="C71" i="11"/>
  <c r="B71" i="11"/>
  <c r="E70" i="11"/>
  <c r="D70" i="11"/>
  <c r="C70" i="11"/>
  <c r="B70" i="11"/>
  <c r="E69" i="11"/>
  <c r="D69" i="11"/>
  <c r="C69" i="11"/>
  <c r="B69" i="11"/>
  <c r="E68" i="11"/>
  <c r="D68" i="11"/>
  <c r="C68" i="11"/>
  <c r="B68" i="11"/>
  <c r="E67" i="11"/>
  <c r="D67" i="11"/>
  <c r="C67" i="11"/>
  <c r="B67" i="11"/>
  <c r="G17" i="11"/>
  <c r="F17" i="11"/>
  <c r="E17" i="11"/>
  <c r="D17" i="11"/>
  <c r="D62" i="11" s="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5" i="11"/>
  <c r="E5" i="11"/>
  <c r="D5" i="11"/>
  <c r="C5" i="11"/>
  <c r="F4" i="11"/>
  <c r="E4" i="11"/>
  <c r="D4" i="11"/>
  <c r="C4" i="11"/>
  <c r="B76" i="10"/>
  <c r="B75" i="10"/>
  <c r="B74" i="10"/>
  <c r="B73" i="10"/>
  <c r="B72" i="10"/>
  <c r="B71" i="10"/>
  <c r="B70" i="10"/>
  <c r="B69" i="10"/>
  <c r="B68" i="10"/>
  <c r="B67" i="10"/>
  <c r="B66" i="10"/>
  <c r="B65" i="10"/>
  <c r="J10" i="10"/>
  <c r="B9" i="10"/>
  <c r="J8" i="10"/>
  <c r="B8" i="10"/>
  <c r="J7" i="10"/>
  <c r="B7" i="10"/>
  <c r="J6" i="10"/>
  <c r="B6" i="10"/>
  <c r="J5" i="10"/>
  <c r="B5" i="10"/>
  <c r="J4" i="10"/>
  <c r="J3" i="10"/>
  <c r="C1" i="10"/>
  <c r="I85" i="2" l="1"/>
  <c r="C62" i="7"/>
  <c r="J11" i="10"/>
  <c r="M21" i="6"/>
  <c r="M5" i="6"/>
  <c r="M23" i="6"/>
  <c r="M28" i="6"/>
  <c r="M14" i="6"/>
  <c r="M8" i="6"/>
  <c r="M15" i="6"/>
  <c r="M22" i="6"/>
  <c r="M16" i="6"/>
  <c r="M17" i="6"/>
  <c r="M18" i="6"/>
  <c r="M19" i="6"/>
  <c r="M20" i="6"/>
  <c r="M4" i="6"/>
  <c r="M27" i="6"/>
  <c r="M29" i="6"/>
  <c r="M30" i="6"/>
  <c r="M31" i="6"/>
  <c r="M32" i="6"/>
  <c r="M33" i="6"/>
  <c r="M34" i="6"/>
  <c r="M35" i="6"/>
  <c r="M24" i="6"/>
  <c r="M25" i="6"/>
  <c r="M26" i="6"/>
  <c r="B36" i="2" l="1"/>
  <c r="I10" i="14" s="1"/>
  <c r="M13" i="6"/>
  <c r="M12" i="6" l="1"/>
  <c r="M7" i="6" l="1"/>
  <c r="M11" i="6"/>
  <c r="M10" i="6" l="1"/>
  <c r="M9" i="6"/>
  <c r="M6" i="6" l="1"/>
  <c r="B134" i="19" l="1"/>
  <c r="C134" i="19"/>
  <c r="D134" i="19"/>
  <c r="E134" i="19"/>
  <c r="F134" i="19"/>
  <c r="G134" i="19"/>
  <c r="H150" i="19"/>
  <c r="H151" i="19"/>
  <c r="H152" i="19"/>
  <c r="H153" i="19"/>
  <c r="H154" i="19"/>
  <c r="H155" i="19"/>
  <c r="H156" i="19"/>
  <c r="H157" i="19"/>
  <c r="H158" i="19"/>
  <c r="H159" i="19"/>
  <c r="H149" i="19"/>
  <c r="G149" i="19"/>
  <c r="B143" i="19"/>
  <c r="B144" i="19"/>
  <c r="B145" i="19"/>
  <c r="G132" i="19"/>
  <c r="G133" i="19"/>
  <c r="G135" i="19"/>
  <c r="G136" i="19"/>
  <c r="G137" i="19"/>
  <c r="G138" i="19"/>
  <c r="G130" i="19"/>
  <c r="F130" i="19"/>
  <c r="H160" i="19" l="1"/>
  <c r="H134" i="19"/>
  <c r="G139" i="19"/>
  <c r="F22" i="7" l="1"/>
  <c r="F53" i="7"/>
  <c r="F52" i="7" l="1"/>
  <c r="G52" i="7"/>
  <c r="F59" i="7"/>
  <c r="G53" i="7"/>
  <c r="G46" i="7"/>
  <c r="F55" i="7"/>
  <c r="F23" i="7"/>
  <c r="G23" i="7"/>
  <c r="F60" i="7"/>
  <c r="G22" i="7"/>
  <c r="G18" i="7" l="1"/>
  <c r="F18" i="7"/>
  <c r="D207" i="19"/>
  <c r="E207" i="19"/>
  <c r="G207" i="19"/>
  <c r="H207" i="19"/>
  <c r="I207" i="19"/>
  <c r="J207" i="19"/>
  <c r="L207" i="19"/>
  <c r="D208" i="19"/>
  <c r="E208" i="19"/>
  <c r="G208" i="19"/>
  <c r="H208" i="19"/>
  <c r="I208" i="19"/>
  <c r="J208" i="19"/>
  <c r="L208" i="19"/>
  <c r="D209" i="19"/>
  <c r="E209" i="19"/>
  <c r="G209" i="19"/>
  <c r="H209" i="19"/>
  <c r="I209" i="19"/>
  <c r="J209" i="19"/>
  <c r="L209" i="19"/>
  <c r="D210" i="19"/>
  <c r="E210" i="19"/>
  <c r="G210" i="19"/>
  <c r="H210" i="19"/>
  <c r="I210" i="19"/>
  <c r="J210" i="19"/>
  <c r="L210" i="19"/>
  <c r="D211" i="19"/>
  <c r="E211" i="19"/>
  <c r="G211" i="19"/>
  <c r="H211" i="19"/>
  <c r="I211" i="19"/>
  <c r="J211" i="19"/>
  <c r="L211" i="19"/>
  <c r="D212" i="19"/>
  <c r="E212" i="19"/>
  <c r="G212" i="19"/>
  <c r="H212" i="19"/>
  <c r="I212" i="19"/>
  <c r="J212" i="19"/>
  <c r="L212" i="19"/>
  <c r="D213" i="19"/>
  <c r="E213" i="19"/>
  <c r="G213" i="19"/>
  <c r="H213" i="19"/>
  <c r="I213" i="19"/>
  <c r="J213" i="19"/>
  <c r="L213" i="19"/>
  <c r="D214" i="19"/>
  <c r="E214" i="19"/>
  <c r="G214" i="19"/>
  <c r="H214" i="19"/>
  <c r="I214" i="19"/>
  <c r="J214" i="19"/>
  <c r="L214" i="19"/>
  <c r="D215" i="19"/>
  <c r="E215" i="19"/>
  <c r="G215" i="19"/>
  <c r="H215" i="19"/>
  <c r="I215" i="19"/>
  <c r="J215" i="19"/>
  <c r="L215" i="19"/>
  <c r="D216" i="19"/>
  <c r="E216" i="19"/>
  <c r="G216" i="19"/>
  <c r="H216" i="19"/>
  <c r="I216" i="19"/>
  <c r="J216" i="19"/>
  <c r="L216" i="19"/>
  <c r="D217" i="19"/>
  <c r="E217" i="19"/>
  <c r="G217" i="19"/>
  <c r="H217" i="19"/>
  <c r="I217" i="19"/>
  <c r="J217" i="19"/>
  <c r="L217" i="19"/>
  <c r="D218" i="19"/>
  <c r="E218" i="19"/>
  <c r="G218" i="19"/>
  <c r="H218" i="19"/>
  <c r="I218" i="19"/>
  <c r="J218" i="19"/>
  <c r="L218" i="19"/>
  <c r="H61" i="19"/>
  <c r="G61" i="19" s="1"/>
  <c r="I61" i="19" s="1"/>
  <c r="H62" i="19"/>
  <c r="G62" i="19" s="1"/>
  <c r="I62" i="19" s="1"/>
  <c r="H63" i="19"/>
  <c r="G63" i="19" s="1"/>
  <c r="I63" i="19" s="1"/>
  <c r="H64" i="19"/>
  <c r="G64" i="19" s="1"/>
  <c r="I64" i="19" s="1"/>
  <c r="H65" i="19"/>
  <c r="G65" i="19" s="1"/>
  <c r="I65" i="19" s="1"/>
  <c r="H66" i="19"/>
  <c r="G66" i="19" s="1"/>
  <c r="I66" i="19" s="1"/>
  <c r="H67" i="19"/>
  <c r="G67" i="19" s="1"/>
  <c r="I67" i="19" s="1"/>
  <c r="H68" i="19"/>
  <c r="G68" i="19" s="1"/>
  <c r="I68" i="19" s="1"/>
  <c r="H69" i="19"/>
  <c r="G69" i="19" s="1"/>
  <c r="I69" i="19" s="1"/>
  <c r="H70" i="19"/>
  <c r="G70" i="19" s="1"/>
  <c r="I70" i="19" s="1"/>
  <c r="H71" i="19"/>
  <c r="G71" i="19" s="1"/>
  <c r="I71" i="19" s="1"/>
  <c r="H72" i="19"/>
  <c r="G72" i="19" s="1"/>
  <c r="I72" i="19" s="1"/>
  <c r="H75" i="19"/>
  <c r="G75" i="19" s="1"/>
  <c r="I75" i="19" s="1"/>
  <c r="H76" i="19"/>
  <c r="G76" i="19" s="1"/>
  <c r="I76" i="19" s="1"/>
  <c r="H77" i="19"/>
  <c r="G77" i="19" s="1"/>
  <c r="I77" i="19" s="1"/>
  <c r="H78" i="19"/>
  <c r="G78" i="19" s="1"/>
  <c r="I78" i="19" s="1"/>
  <c r="H79" i="19"/>
  <c r="G79" i="19" s="1"/>
  <c r="I79" i="19" s="1"/>
  <c r="H80" i="19"/>
  <c r="G80" i="19" s="1"/>
  <c r="I80" i="19" s="1"/>
  <c r="H81" i="19"/>
  <c r="G81" i="19" s="1"/>
  <c r="I81" i="19" s="1"/>
  <c r="H82" i="19"/>
  <c r="G82" i="19" s="1"/>
  <c r="I82" i="19" s="1"/>
  <c r="H83" i="19"/>
  <c r="G83" i="19" s="1"/>
  <c r="I83" i="19" s="1"/>
  <c r="H86" i="19"/>
  <c r="G86" i="19" s="1"/>
  <c r="I86" i="19" s="1"/>
  <c r="H87" i="19"/>
  <c r="G87" i="19" s="1"/>
  <c r="I87" i="19" s="1"/>
  <c r="H88" i="19"/>
  <c r="G88" i="19" s="1"/>
  <c r="I88" i="19" s="1"/>
  <c r="H89" i="19"/>
  <c r="G89" i="19" s="1"/>
  <c r="I89" i="19" s="1"/>
  <c r="H90" i="19"/>
  <c r="G90" i="19" s="1"/>
  <c r="I90" i="19" s="1"/>
  <c r="H91" i="19"/>
  <c r="G91" i="19" s="1"/>
  <c r="I91" i="19" s="1"/>
  <c r="H92" i="19"/>
  <c r="G92" i="19" s="1"/>
  <c r="I92" i="19" s="1"/>
  <c r="H93" i="19"/>
  <c r="G93" i="19" s="1"/>
  <c r="I93" i="19" s="1"/>
  <c r="H94" i="19"/>
  <c r="G94" i="19" s="1"/>
  <c r="I94" i="19" s="1"/>
  <c r="H95" i="19"/>
  <c r="G95" i="19" s="1"/>
  <c r="I95" i="19" s="1"/>
  <c r="H96" i="19"/>
  <c r="G96" i="19" s="1"/>
  <c r="I96" i="19" s="1"/>
  <c r="H97" i="19"/>
  <c r="G97" i="19" s="1"/>
  <c r="I97" i="19" s="1"/>
  <c r="H98" i="19"/>
  <c r="G98" i="19" s="1"/>
  <c r="I98" i="19" s="1"/>
  <c r="H99" i="19"/>
  <c r="G99" i="19" s="1"/>
  <c r="I99" i="19" s="1"/>
  <c r="H100" i="19"/>
  <c r="G100" i="19" s="1"/>
  <c r="I100" i="19" s="1"/>
  <c r="H22" i="19"/>
  <c r="H23" i="19"/>
  <c r="H24" i="19"/>
  <c r="H25" i="19"/>
  <c r="H39" i="19"/>
  <c r="H40" i="19"/>
  <c r="H41" i="19"/>
  <c r="H46" i="19"/>
  <c r="H47" i="19"/>
  <c r="H48" i="19"/>
  <c r="H49" i="19"/>
  <c r="H50" i="19"/>
  <c r="H51" i="19"/>
  <c r="H52" i="19"/>
  <c r="H53" i="19"/>
  <c r="H54" i="19"/>
  <c r="H55" i="19"/>
  <c r="H56" i="19"/>
  <c r="M211" i="19" l="1"/>
  <c r="M217" i="19"/>
  <c r="M215" i="19"/>
  <c r="M208" i="19"/>
  <c r="M213" i="19"/>
  <c r="M218" i="19"/>
  <c r="M216" i="19"/>
  <c r="M209" i="19"/>
  <c r="M214" i="19"/>
  <c r="M207" i="19"/>
  <c r="M212" i="19"/>
  <c r="M210" i="19"/>
  <c r="F54" i="7"/>
  <c r="G56" i="19"/>
  <c r="I56" i="19" s="1"/>
  <c r="G39" i="19"/>
  <c r="I39" i="19" s="1"/>
  <c r="G24" i="19"/>
  <c r="I24" i="19" s="1"/>
  <c r="G51" i="19"/>
  <c r="I51" i="19" s="1"/>
  <c r="G40" i="19"/>
  <c r="I40" i="19" s="1"/>
  <c r="G23" i="19"/>
  <c r="I23" i="19" s="1"/>
  <c r="G54" i="19"/>
  <c r="I54" i="19" s="1"/>
  <c r="G53" i="19"/>
  <c r="I53" i="19" s="1"/>
  <c r="G50" i="19"/>
  <c r="I50" i="19" s="1"/>
  <c r="G25" i="19"/>
  <c r="I25" i="19" s="1"/>
  <c r="G55" i="19"/>
  <c r="I55" i="19" s="1"/>
  <c r="B132" i="19" l="1"/>
  <c r="C132" i="19"/>
  <c r="D132" i="19"/>
  <c r="E132" i="19"/>
  <c r="F132" i="19"/>
  <c r="B133" i="19"/>
  <c r="C133" i="19"/>
  <c r="D133" i="19"/>
  <c r="E133" i="19"/>
  <c r="F133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49" i="19"/>
  <c r="B150" i="19"/>
  <c r="B151" i="19"/>
  <c r="B152" i="19"/>
  <c r="B153" i="19"/>
  <c r="H137" i="19" l="1"/>
  <c r="H132" i="19"/>
  <c r="H133" i="19"/>
  <c r="H135" i="19"/>
  <c r="H138" i="19"/>
  <c r="H136" i="19"/>
  <c r="G41" i="19" l="1"/>
  <c r="I41" i="19" s="1"/>
  <c r="G22" i="19" l="1"/>
  <c r="I22" i="19" s="1"/>
  <c r="G52" i="19" l="1"/>
  <c r="I52" i="19" s="1"/>
  <c r="G47" i="19"/>
  <c r="I47" i="19" s="1"/>
  <c r="G46" i="19" l="1"/>
  <c r="I46" i="19" s="1"/>
  <c r="G48" i="19"/>
  <c r="I48" i="19" s="1"/>
  <c r="G49" i="19" l="1"/>
  <c r="I49" i="19" s="1"/>
  <c r="E206" i="19" l="1"/>
  <c r="E219" i="19" l="1"/>
  <c r="L206" i="19" l="1"/>
  <c r="L219" i="19" s="1"/>
  <c r="D2" i="30" l="1"/>
  <c r="D51" i="30" l="1"/>
  <c r="B142" i="19" l="1"/>
  <c r="B146" i="19" s="1"/>
  <c r="D27" i="29"/>
  <c r="D206" i="19" l="1"/>
  <c r="H47" i="13" l="1"/>
  <c r="I206" i="19" l="1"/>
  <c r="H206" i="19"/>
  <c r="G206" i="19"/>
  <c r="M206" i="19" l="1"/>
  <c r="M219" i="19" s="1"/>
  <c r="J219" i="19"/>
  <c r="I219" i="19"/>
  <c r="J101" i="13" l="1"/>
  <c r="J75" i="11" l="1"/>
  <c r="J76" i="11"/>
  <c r="J77" i="11"/>
  <c r="I75" i="11"/>
  <c r="I76" i="11"/>
  <c r="I77" i="11"/>
  <c r="H75" i="11"/>
  <c r="H77" i="11"/>
  <c r="H78" i="11"/>
  <c r="G75" i="11"/>
  <c r="G76" i="11"/>
  <c r="G77" i="11"/>
  <c r="B175" i="19"/>
  <c r="K77" i="11" l="1"/>
  <c r="K75" i="11"/>
  <c r="D27" i="2"/>
  <c r="D28" i="2"/>
  <c r="C27" i="2"/>
  <c r="C28" i="2"/>
  <c r="C29" i="2"/>
  <c r="K28" i="2"/>
  <c r="K29" i="2"/>
  <c r="K30" i="2"/>
  <c r="J28" i="2"/>
  <c r="J29" i="2"/>
  <c r="I28" i="2"/>
  <c r="I29" i="2"/>
  <c r="H28" i="2"/>
  <c r="H29" i="2"/>
  <c r="H30" i="2"/>
  <c r="G25" i="2"/>
  <c r="G26" i="2"/>
  <c r="G27" i="2"/>
  <c r="G28" i="2"/>
  <c r="G29" i="2"/>
  <c r="G30" i="2"/>
  <c r="C71" i="10"/>
  <c r="C72" i="10"/>
  <c r="C73" i="10"/>
  <c r="C74" i="10"/>
  <c r="D74" i="10"/>
  <c r="C76" i="7"/>
  <c r="D76" i="7"/>
  <c r="C26" i="2" l="1"/>
  <c r="C70" i="10"/>
  <c r="F76" i="11" l="1"/>
  <c r="H76" i="11" l="1"/>
  <c r="K76" i="11" s="1"/>
  <c r="E22" i="29" l="1"/>
  <c r="I22" i="29" s="1"/>
  <c r="D22" i="29"/>
  <c r="F22" i="29" l="1"/>
  <c r="G22" i="29" s="1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3" i="29"/>
  <c r="E4" i="29"/>
  <c r="I4" i="29" s="1"/>
  <c r="E5" i="29"/>
  <c r="I5" i="29" s="1"/>
  <c r="E6" i="29"/>
  <c r="I6" i="29" s="1"/>
  <c r="E7" i="29"/>
  <c r="I7" i="29" s="1"/>
  <c r="E8" i="29"/>
  <c r="I8" i="29" s="1"/>
  <c r="E9" i="29"/>
  <c r="I9" i="29" s="1"/>
  <c r="E10" i="29"/>
  <c r="I10" i="29" s="1"/>
  <c r="E11" i="29"/>
  <c r="I11" i="29" s="1"/>
  <c r="E12" i="29"/>
  <c r="I12" i="29" s="1"/>
  <c r="E13" i="29"/>
  <c r="I13" i="29" s="1"/>
  <c r="E14" i="29"/>
  <c r="I14" i="29" s="1"/>
  <c r="E15" i="29"/>
  <c r="I15" i="29" s="1"/>
  <c r="E16" i="29"/>
  <c r="I16" i="29" s="1"/>
  <c r="E17" i="29"/>
  <c r="I17" i="29" s="1"/>
  <c r="E18" i="29"/>
  <c r="I18" i="29" s="1"/>
  <c r="E19" i="29"/>
  <c r="E20" i="29"/>
  <c r="E21" i="29"/>
  <c r="E2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3" i="29"/>
  <c r="G18" i="29" l="1"/>
  <c r="G6" i="29"/>
  <c r="G17" i="29"/>
  <c r="G5" i="29"/>
  <c r="G16" i="29"/>
  <c r="G14" i="29"/>
  <c r="G12" i="29"/>
  <c r="G21" i="29"/>
  <c r="G10" i="29"/>
  <c r="G15" i="29"/>
  <c r="G4" i="29"/>
  <c r="G13" i="29"/>
  <c r="G23" i="29"/>
  <c r="G11" i="29"/>
  <c r="G20" i="29"/>
  <c r="G9" i="29"/>
  <c r="G8" i="29"/>
  <c r="G19" i="29"/>
  <c r="G7" i="29"/>
  <c r="I14" i="26" l="1"/>
  <c r="H2" i="26"/>
  <c r="J100" i="13" l="1"/>
  <c r="J97" i="13"/>
  <c r="C130" i="19" l="1"/>
  <c r="C2" i="29"/>
  <c r="C27" i="29"/>
  <c r="D31" i="29"/>
  <c r="D32" i="29"/>
  <c r="D35" i="29"/>
  <c r="D36" i="29"/>
  <c r="D37" i="29"/>
  <c r="D38" i="29"/>
  <c r="D40" i="29"/>
  <c r="D41" i="29"/>
  <c r="D42" i="29"/>
  <c r="E113" i="14"/>
  <c r="E97" i="14" l="1"/>
  <c r="E98" i="14"/>
  <c r="E110" i="14"/>
  <c r="E16" i="14"/>
  <c r="E17" i="14"/>
  <c r="E23" i="14"/>
  <c r="E87" i="14"/>
  <c r="E96" i="14"/>
  <c r="E100" i="14"/>
  <c r="E99" i="14"/>
  <c r="E88" i="14"/>
  <c r="E47" i="14"/>
  <c r="E46" i="14"/>
  <c r="E45" i="14"/>
  <c r="E49" i="14"/>
  <c r="E58" i="14"/>
  <c r="E59" i="14"/>
  <c r="E60" i="14"/>
  <c r="E62" i="14"/>
  <c r="E61" i="14"/>
  <c r="E31" i="14"/>
  <c r="E32" i="14"/>
  <c r="E33" i="14"/>
  <c r="E34" i="14"/>
  <c r="E29" i="14"/>
  <c r="E30" i="14"/>
  <c r="E35" i="14"/>
  <c r="E37" i="14"/>
  <c r="E36" i="14"/>
  <c r="E83" i="14"/>
  <c r="E81" i="14"/>
  <c r="E82" i="14"/>
  <c r="E109" i="14"/>
  <c r="E107" i="14"/>
  <c r="E95" i="14"/>
  <c r="E90" i="14"/>
  <c r="E79" i="14"/>
  <c r="E73" i="14"/>
  <c r="E70" i="14"/>
  <c r="E57" i="14"/>
  <c r="E55" i="14"/>
  <c r="E50" i="14"/>
  <c r="E28" i="14"/>
  <c r="E15" i="14"/>
  <c r="E8" i="14"/>
  <c r="E6" i="14"/>
  <c r="E4" i="14"/>
  <c r="E2" i="14"/>
  <c r="E108" i="14"/>
  <c r="E101" i="14"/>
  <c r="E89" i="14"/>
  <c r="E80" i="14"/>
  <c r="E74" i="14"/>
  <c r="E71" i="14"/>
  <c r="E65" i="14"/>
  <c r="E56" i="14"/>
  <c r="E44" i="14"/>
  <c r="E39" i="14"/>
  <c r="E9" i="14"/>
  <c r="E7" i="14"/>
  <c r="E5" i="14"/>
  <c r="E3" i="14"/>
  <c r="C3" i="29"/>
  <c r="C15" i="29"/>
  <c r="C21" i="29"/>
  <c r="C11" i="29"/>
  <c r="C4" i="29"/>
  <c r="C16" i="29"/>
  <c r="C10" i="29"/>
  <c r="C5" i="29"/>
  <c r="C17" i="29"/>
  <c r="C22" i="29"/>
  <c r="C6" i="29"/>
  <c r="C18" i="29"/>
  <c r="C23" i="29"/>
  <c r="C7" i="29"/>
  <c r="C19" i="29"/>
  <c r="C20" i="29"/>
  <c r="C12" i="29"/>
  <c r="C14" i="29"/>
  <c r="C8" i="29"/>
  <c r="C13" i="29"/>
  <c r="C9" i="29"/>
  <c r="C28" i="29"/>
  <c r="E14" i="14"/>
  <c r="E27" i="14" s="1"/>
  <c r="E43" i="14" s="1"/>
  <c r="E54" i="14" s="1"/>
  <c r="E69" i="14" s="1"/>
  <c r="E78" i="14" s="1"/>
  <c r="E94" i="14" s="1"/>
  <c r="E106" i="14" s="1"/>
  <c r="C40" i="29"/>
  <c r="C35" i="29"/>
  <c r="C29" i="29"/>
  <c r="C39" i="29"/>
  <c r="C34" i="29"/>
  <c r="C38" i="29"/>
  <c r="C33" i="29"/>
  <c r="C32" i="29"/>
  <c r="C42" i="29"/>
  <c r="C37" i="29"/>
  <c r="C31" i="29"/>
  <c r="C41" i="29"/>
  <c r="C36" i="29"/>
  <c r="C30" i="29"/>
  <c r="E40" i="14" l="1"/>
  <c r="D39" i="29"/>
  <c r="E114" i="14"/>
  <c r="C24" i="29"/>
  <c r="C43" i="29"/>
  <c r="J102" i="13" l="1"/>
  <c r="F29" i="29" l="1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E32" i="29"/>
  <c r="I32" i="29" s="1"/>
  <c r="E36" i="29"/>
  <c r="I36" i="29" s="1"/>
  <c r="E41" i="29"/>
  <c r="I41" i="29" s="1"/>
  <c r="G41" i="29" l="1"/>
  <c r="G36" i="29"/>
  <c r="G32" i="29"/>
  <c r="E75" i="14" l="1"/>
  <c r="D34" i="29"/>
  <c r="D33" i="29"/>
  <c r="E66" i="14"/>
  <c r="D3" i="29" l="1"/>
  <c r="D24" i="29" s="1"/>
  <c r="E92" i="14"/>
  <c r="E51" i="14"/>
  <c r="D30" i="29" l="1"/>
  <c r="E102" i="14"/>
  <c r="D29" i="29"/>
  <c r="D28" i="29"/>
  <c r="G152" i="19"/>
  <c r="F152" i="19"/>
  <c r="D152" i="19"/>
  <c r="C152" i="19"/>
  <c r="I193" i="19"/>
  <c r="I194" i="19"/>
  <c r="I195" i="19"/>
  <c r="I196" i="19"/>
  <c r="I197" i="19"/>
  <c r="H193" i="19"/>
  <c r="H194" i="19"/>
  <c r="H195" i="19"/>
  <c r="H196" i="19"/>
  <c r="H197" i="19"/>
  <c r="G193" i="19"/>
  <c r="G194" i="19"/>
  <c r="G195" i="19"/>
  <c r="G196" i="19"/>
  <c r="F193" i="19"/>
  <c r="F194" i="19"/>
  <c r="F195" i="19"/>
  <c r="F196" i="19"/>
  <c r="E193" i="19"/>
  <c r="E194" i="19"/>
  <c r="E195" i="19"/>
  <c r="D193" i="19"/>
  <c r="D194" i="19"/>
  <c r="D195" i="19"/>
  <c r="C193" i="19"/>
  <c r="C194" i="19"/>
  <c r="C195" i="19"/>
  <c r="B193" i="19"/>
  <c r="B194" i="19"/>
  <c r="B195" i="19"/>
  <c r="G62" i="11"/>
  <c r="G72" i="11"/>
  <c r="G73" i="11"/>
  <c r="G78" i="11"/>
  <c r="I152" i="19" l="1"/>
  <c r="D43" i="29"/>
  <c r="E24" i="14"/>
  <c r="E10" i="14"/>
  <c r="J194" i="19"/>
  <c r="J195" i="19"/>
  <c r="J193" i="19"/>
  <c r="B173" i="19" l="1"/>
  <c r="I19" i="29" l="1"/>
  <c r="I20" i="29" l="1"/>
  <c r="M8" i="27" l="1"/>
  <c r="M9" i="27"/>
  <c r="J8" i="27"/>
  <c r="J9" i="27"/>
  <c r="H7" i="27"/>
  <c r="H8" i="27"/>
  <c r="H9" i="27"/>
  <c r="G7" i="27"/>
  <c r="G8" i="27"/>
  <c r="G9" i="27"/>
  <c r="F8" i="27"/>
  <c r="F9" i="27"/>
  <c r="E9" i="27"/>
  <c r="D8" i="27"/>
  <c r="D9" i="27"/>
  <c r="C6" i="27"/>
  <c r="C7" i="27"/>
  <c r="C8" i="27"/>
  <c r="C9" i="27"/>
  <c r="B3" i="27"/>
  <c r="B4" i="27"/>
  <c r="B5" i="27"/>
  <c r="B6" i="27"/>
  <c r="B7" i="27"/>
  <c r="B8" i="27"/>
  <c r="B9" i="27"/>
  <c r="H7" i="26"/>
  <c r="D7" i="26"/>
  <c r="B7" i="26"/>
  <c r="H7" i="14"/>
  <c r="H8" i="14"/>
  <c r="B8" i="14"/>
  <c r="B2" i="27"/>
  <c r="E130" i="19"/>
  <c r="E8" i="27" l="1"/>
  <c r="I8" i="27" s="1"/>
  <c r="E42" i="29"/>
  <c r="I9" i="27"/>
  <c r="I42" i="29" l="1"/>
  <c r="G42" i="29"/>
  <c r="F62" i="11"/>
  <c r="E39" i="29" l="1"/>
  <c r="C101" i="19"/>
  <c r="I39" i="29" l="1"/>
  <c r="G39" i="29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F103" i="13" l="1"/>
  <c r="E31" i="29"/>
  <c r="C5" i="27"/>
  <c r="E35" i="29" l="1"/>
  <c r="I31" i="29"/>
  <c r="G31" i="29"/>
  <c r="I35" i="29" l="1"/>
  <c r="G35" i="29"/>
  <c r="C4" i="27"/>
  <c r="C3" i="27"/>
  <c r="F3" i="29" l="1"/>
  <c r="F24" i="29" s="1"/>
  <c r="C57" i="19"/>
  <c r="E40" i="29" l="1"/>
  <c r="I40" i="29" l="1"/>
  <c r="G40" i="29"/>
  <c r="G14" i="26" l="1"/>
  <c r="G62" i="26" s="1"/>
  <c r="C5" i="10"/>
  <c r="C62" i="26" l="1"/>
  <c r="E34" i="29"/>
  <c r="H67" i="11"/>
  <c r="I34" i="29" l="1"/>
  <c r="G34" i="29"/>
  <c r="D103" i="13" l="1"/>
  <c r="J96" i="13" l="1"/>
  <c r="D52" i="3"/>
  <c r="E33" i="29" l="1"/>
  <c r="I33" i="29" l="1"/>
  <c r="G33" i="29"/>
  <c r="I21" i="29" l="1"/>
  <c r="J98" i="13"/>
  <c r="G74" i="11" l="1"/>
  <c r="J99" i="13"/>
  <c r="I23" i="29" l="1"/>
  <c r="B3" i="26"/>
  <c r="B4" i="26"/>
  <c r="B5" i="26"/>
  <c r="B6" i="26"/>
  <c r="B8" i="26"/>
  <c r="B9" i="26"/>
  <c r="B2" i="26"/>
  <c r="B3" i="14"/>
  <c r="B4" i="14"/>
  <c r="B5" i="14"/>
  <c r="B6" i="14"/>
  <c r="B7" i="14"/>
  <c r="B9" i="14"/>
  <c r="B2" i="14"/>
  <c r="B5" i="11"/>
  <c r="B6" i="11"/>
  <c r="B7" i="11"/>
  <c r="B8" i="11"/>
  <c r="B9" i="11"/>
  <c r="B10" i="11"/>
  <c r="B11" i="11"/>
  <c r="B4" i="11"/>
  <c r="I4" i="7"/>
  <c r="I5" i="7"/>
  <c r="I6" i="7"/>
  <c r="I7" i="7"/>
  <c r="I8" i="7"/>
  <c r="I9" i="7"/>
  <c r="I10" i="7"/>
  <c r="I3" i="7"/>
  <c r="F7" i="26" l="1"/>
  <c r="I7" i="26" s="1"/>
  <c r="D14" i="26" l="1"/>
  <c r="D62" i="26" s="1"/>
  <c r="H103" i="13"/>
  <c r="E38" i="29"/>
  <c r="E37" i="29"/>
  <c r="C7" i="26"/>
  <c r="G8" i="14"/>
  <c r="I8" i="14" s="1"/>
  <c r="E103" i="13" l="1"/>
  <c r="E28" i="29"/>
  <c r="I37" i="29"/>
  <c r="G37" i="29"/>
  <c r="I38" i="29"/>
  <c r="G38" i="29"/>
  <c r="E7" i="26"/>
  <c r="D173" i="19"/>
  <c r="I28" i="29" l="1"/>
  <c r="I103" i="13" l="1"/>
  <c r="J94" i="13"/>
  <c r="J92" i="13"/>
  <c r="G103" i="13"/>
  <c r="E29" i="29"/>
  <c r="E30" i="29"/>
  <c r="G70" i="11"/>
  <c r="D65" i="4"/>
  <c r="D66" i="4" s="1"/>
  <c r="C65" i="4"/>
  <c r="B66" i="4"/>
  <c r="I18" i="2"/>
  <c r="G18" i="2"/>
  <c r="L9" i="7"/>
  <c r="K9" i="7"/>
  <c r="M9" i="7"/>
  <c r="M3" i="7"/>
  <c r="L9" i="10"/>
  <c r="K9" i="10"/>
  <c r="H107" i="14"/>
  <c r="J93" i="13" l="1"/>
  <c r="I11" i="4"/>
  <c r="G11" i="4"/>
  <c r="G68" i="11"/>
  <c r="I29" i="29"/>
  <c r="G29" i="29"/>
  <c r="I30" i="29"/>
  <c r="G30" i="29"/>
  <c r="G69" i="11"/>
  <c r="G10" i="11"/>
  <c r="O30" i="2" s="1"/>
  <c r="S30" i="2" s="1"/>
  <c r="M9" i="10"/>
  <c r="O9" i="10" s="1"/>
  <c r="K8" i="27"/>
  <c r="L8" i="27" s="1"/>
  <c r="R8" i="13"/>
  <c r="T8" i="13" s="1"/>
  <c r="C66" i="4"/>
  <c r="O9" i="7"/>
  <c r="N9" i="7"/>
  <c r="F114" i="14"/>
  <c r="G114" i="14" s="1"/>
  <c r="H114" i="14"/>
  <c r="G107" i="14"/>
  <c r="H11" i="4" l="1"/>
  <c r="J95" i="13"/>
  <c r="N9" i="10"/>
  <c r="J91" i="13"/>
  <c r="E3" i="29"/>
  <c r="G3" i="29" s="1"/>
  <c r="F28" i="29"/>
  <c r="F43" i="29" s="1"/>
  <c r="I10" i="11"/>
  <c r="J10" i="11"/>
  <c r="U8" i="13"/>
  <c r="J103" i="13" l="1"/>
  <c r="E43" i="29"/>
  <c r="C103" i="13"/>
  <c r="B103" i="13"/>
  <c r="I3" i="29"/>
  <c r="E24" i="29"/>
  <c r="G24" i="29" s="1"/>
  <c r="G28" i="29"/>
  <c r="G71" i="11"/>
  <c r="G67" i="11"/>
  <c r="G43" i="29" l="1"/>
  <c r="I43" i="29" s="1"/>
  <c r="I24" i="29"/>
  <c r="G79" i="11"/>
  <c r="D219" i="19" l="1"/>
  <c r="G219" i="19"/>
  <c r="H219" i="19"/>
  <c r="M11" i="7" l="1"/>
  <c r="N52" i="27" l="1"/>
  <c r="N53" i="27"/>
  <c r="I52" i="27"/>
  <c r="I53" i="27"/>
  <c r="H52" i="27"/>
  <c r="H53" i="27"/>
  <c r="G52" i="27"/>
  <c r="G53" i="27"/>
  <c r="F52" i="27"/>
  <c r="F53" i="27"/>
  <c r="E52" i="27"/>
  <c r="E53" i="27"/>
  <c r="J52" i="27"/>
  <c r="J5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13" i="27"/>
  <c r="J2" i="27"/>
  <c r="J3" i="27"/>
  <c r="J4" i="27"/>
  <c r="J5" i="27"/>
  <c r="J6" i="27"/>
  <c r="J7" i="27"/>
  <c r="J54" i="27" l="1"/>
  <c r="D53" i="27"/>
  <c r="K53" i="27" s="1"/>
  <c r="N13" i="27"/>
  <c r="B172" i="19"/>
  <c r="D52" i="27" l="1"/>
  <c r="K52" i="27" s="1"/>
  <c r="M52" i="27" l="1"/>
  <c r="N14" i="27" l="1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M3" i="27"/>
  <c r="M4" i="27"/>
  <c r="M5" i="27"/>
  <c r="M6" i="27"/>
  <c r="M7" i="27"/>
  <c r="M2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13" i="27"/>
  <c r="H14" i="27"/>
  <c r="H15" i="27"/>
  <c r="H17" i="27"/>
  <c r="H18" i="27"/>
  <c r="H19" i="27"/>
  <c r="H21" i="27"/>
  <c r="H22" i="27"/>
  <c r="H23" i="27"/>
  <c r="H24" i="27"/>
  <c r="H25" i="27"/>
  <c r="H26" i="27"/>
  <c r="H27" i="27"/>
  <c r="H28" i="27"/>
  <c r="H29" i="27"/>
  <c r="H30" i="27"/>
  <c r="H31" i="27"/>
  <c r="H33" i="27"/>
  <c r="H34" i="27"/>
  <c r="H35" i="27"/>
  <c r="H37" i="27"/>
  <c r="H38" i="27"/>
  <c r="H39" i="27"/>
  <c r="H40" i="27"/>
  <c r="H41" i="27"/>
  <c r="H42" i="27"/>
  <c r="H43" i="27"/>
  <c r="H44" i="27"/>
  <c r="H46" i="27"/>
  <c r="H47" i="27"/>
  <c r="H48" i="27"/>
  <c r="H49" i="27"/>
  <c r="H50" i="27"/>
  <c r="H51" i="27"/>
  <c r="G15" i="27"/>
  <c r="G16" i="27"/>
  <c r="G17" i="27"/>
  <c r="G18" i="27"/>
  <c r="G20" i="27"/>
  <c r="G21" i="27"/>
  <c r="G22" i="27"/>
  <c r="G23" i="27"/>
  <c r="G24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8" i="27"/>
  <c r="G49" i="27"/>
  <c r="G50" i="27"/>
  <c r="G51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8" i="27"/>
  <c r="F39" i="27"/>
  <c r="F40" i="27"/>
  <c r="F41" i="27"/>
  <c r="F42" i="27"/>
  <c r="F43" i="27"/>
  <c r="F44" i="27"/>
  <c r="F45" i="27"/>
  <c r="F46" i="27"/>
  <c r="F47" i="27"/>
  <c r="F49" i="27"/>
  <c r="F50" i="27"/>
  <c r="F51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G13" i="27"/>
  <c r="E13" i="27"/>
  <c r="D13" i="27"/>
  <c r="D15" i="27"/>
  <c r="D16" i="27"/>
  <c r="D18" i="27"/>
  <c r="D19" i="27"/>
  <c r="D20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I54" i="27" l="1"/>
  <c r="E54" i="27"/>
  <c r="J10" i="27"/>
  <c r="N54" i="27"/>
  <c r="M10" i="27"/>
  <c r="K15" i="27"/>
  <c r="K46" i="27"/>
  <c r="K31" i="27"/>
  <c r="K38" i="27"/>
  <c r="K30" i="27"/>
  <c r="K27" i="27"/>
  <c r="K24" i="27"/>
  <c r="K44" i="27"/>
  <c r="K33" i="27"/>
  <c r="K41" i="27"/>
  <c r="K51" i="27"/>
  <c r="K18" i="27"/>
  <c r="K49" i="27"/>
  <c r="K39" i="27"/>
  <c r="K28" i="27"/>
  <c r="K35" i="27"/>
  <c r="K42" i="27"/>
  <c r="K40" i="27"/>
  <c r="K50" i="27"/>
  <c r="K34" i="27"/>
  <c r="K22" i="27"/>
  <c r="K23" i="27"/>
  <c r="K43" i="27"/>
  <c r="K29" i="27"/>
  <c r="D3" i="27" l="1"/>
  <c r="D4" i="27"/>
  <c r="D5" i="27"/>
  <c r="D6" i="27"/>
  <c r="D7" i="27"/>
  <c r="H3" i="27"/>
  <c r="H4" i="27"/>
  <c r="H5" i="27"/>
  <c r="H6" i="27"/>
  <c r="G3" i="27"/>
  <c r="F5" i="27"/>
  <c r="F7" i="27"/>
  <c r="E3" i="27"/>
  <c r="E4" i="27"/>
  <c r="E6" i="27"/>
  <c r="H2" i="27"/>
  <c r="D2" i="27"/>
  <c r="H13" i="27"/>
  <c r="H20" i="27" l="1"/>
  <c r="K20" i="27" s="1"/>
  <c r="H45" i="27"/>
  <c r="K45" i="27" s="1"/>
  <c r="G6" i="27"/>
  <c r="H16" i="27"/>
  <c r="K16" i="27" s="1"/>
  <c r="G4" i="27"/>
  <c r="H36" i="27"/>
  <c r="G5" i="27"/>
  <c r="G2" i="27"/>
  <c r="D10" i="27"/>
  <c r="H10" i="27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3" i="19"/>
  <c r="L18" i="19" l="1"/>
  <c r="G14" i="27"/>
  <c r="G26" i="27"/>
  <c r="K26" i="27" s="1"/>
  <c r="F3" i="27"/>
  <c r="I3" i="27" s="1"/>
  <c r="H32" i="27"/>
  <c r="H54" i="27" s="1"/>
  <c r="G10" i="27"/>
  <c r="F37" i="27" l="1"/>
  <c r="K37" i="27" s="1"/>
  <c r="D17" i="27"/>
  <c r="K17" i="27" s="1"/>
  <c r="G19" i="27"/>
  <c r="D14" i="27"/>
  <c r="C2" i="27"/>
  <c r="G47" i="27"/>
  <c r="K47" i="27" s="1"/>
  <c r="F2" i="27"/>
  <c r="G25" i="27"/>
  <c r="K25" i="27" s="1"/>
  <c r="F4" i="27"/>
  <c r="I4" i="27" s="1"/>
  <c r="F6" i="27"/>
  <c r="E7" i="27"/>
  <c r="I7" i="27" s="1"/>
  <c r="F48" i="27"/>
  <c r="K48" i="27" s="1"/>
  <c r="E5" i="27"/>
  <c r="F13" i="27"/>
  <c r="E2" i="27"/>
  <c r="D21" i="27"/>
  <c r="K21" i="27" s="1"/>
  <c r="D36" i="27"/>
  <c r="K36" i="27" s="1"/>
  <c r="K32" i="27"/>
  <c r="D54" i="27" l="1"/>
  <c r="F54" i="27"/>
  <c r="G54" i="27"/>
  <c r="I5" i="27"/>
  <c r="I6" i="27"/>
  <c r="E10" i="27"/>
  <c r="K13" i="27"/>
  <c r="K19" i="27"/>
  <c r="F10" i="27"/>
  <c r="C10" i="27"/>
  <c r="I2" i="27"/>
  <c r="K14" i="27"/>
  <c r="K54" i="27" l="1"/>
  <c r="M54" i="27" s="1"/>
  <c r="I10" i="27"/>
  <c r="L10" i="27" s="1"/>
  <c r="F3" i="26"/>
  <c r="F4" i="26"/>
  <c r="F5" i="26"/>
  <c r="F6" i="26"/>
  <c r="F8" i="26"/>
  <c r="F9" i="26"/>
  <c r="H3" i="26"/>
  <c r="H4" i="26"/>
  <c r="H5" i="26"/>
  <c r="H6" i="26"/>
  <c r="H8" i="26"/>
  <c r="H9" i="26"/>
  <c r="J14" i="26" l="1"/>
  <c r="D172" i="19"/>
  <c r="I6" i="26"/>
  <c r="I9" i="26"/>
  <c r="I8" i="26"/>
  <c r="I5" i="26"/>
  <c r="I4" i="26"/>
  <c r="I3" i="26"/>
  <c r="I62" i="26" l="1"/>
  <c r="H10" i="26" s="1"/>
  <c r="E3" i="26"/>
  <c r="E4" i="26"/>
  <c r="E8" i="26"/>
  <c r="E9" i="26"/>
  <c r="D3" i="26"/>
  <c r="D4" i="26"/>
  <c r="D5" i="26"/>
  <c r="D6" i="26"/>
  <c r="D8" i="26"/>
  <c r="D9" i="26"/>
  <c r="D2" i="26"/>
  <c r="E14" i="26"/>
  <c r="E62" i="26" s="1"/>
  <c r="C3" i="26"/>
  <c r="C4" i="26"/>
  <c r="C5" i="26"/>
  <c r="C6" i="26"/>
  <c r="C8" i="26"/>
  <c r="C9" i="26"/>
  <c r="F14" i="26"/>
  <c r="F62" i="26" s="1"/>
  <c r="H56" i="14"/>
  <c r="H95" i="14"/>
  <c r="H79" i="14"/>
  <c r="H70" i="14"/>
  <c r="H55" i="14"/>
  <c r="H44" i="14"/>
  <c r="H28" i="14"/>
  <c r="H4" i="14"/>
  <c r="H5" i="14"/>
  <c r="H6" i="14"/>
  <c r="H9" i="14"/>
  <c r="H2" i="14"/>
  <c r="H102" i="14" l="1"/>
  <c r="H40" i="14"/>
  <c r="H66" i="14"/>
  <c r="E2" i="26"/>
  <c r="H51" i="14"/>
  <c r="F2" i="26"/>
  <c r="I2" i="26" s="1"/>
  <c r="H75" i="14"/>
  <c r="H91" i="14"/>
  <c r="H24" i="14"/>
  <c r="D10" i="26"/>
  <c r="H10" i="14"/>
  <c r="J62" i="26" l="1"/>
  <c r="F10" i="26"/>
  <c r="I10" i="26" s="1"/>
  <c r="E6" i="26" l="1"/>
  <c r="C2" i="26" l="1"/>
  <c r="C10" i="26" s="1"/>
  <c r="E5" i="26"/>
  <c r="E10" i="26" s="1"/>
  <c r="I198" i="19"/>
  <c r="I199" i="19"/>
  <c r="I200" i="19"/>
  <c r="I201" i="19"/>
  <c r="I202" i="19"/>
  <c r="H198" i="19"/>
  <c r="H199" i="19"/>
  <c r="H200" i="19"/>
  <c r="H201" i="19"/>
  <c r="H202" i="19"/>
  <c r="G197" i="19"/>
  <c r="G198" i="19"/>
  <c r="G199" i="19"/>
  <c r="G200" i="19"/>
  <c r="G201" i="19"/>
  <c r="G202" i="19"/>
  <c r="F197" i="19"/>
  <c r="F198" i="19"/>
  <c r="F199" i="19"/>
  <c r="F200" i="19"/>
  <c r="F201" i="19"/>
  <c r="F202" i="19"/>
  <c r="E196" i="19"/>
  <c r="E197" i="19"/>
  <c r="E198" i="19"/>
  <c r="E199" i="19"/>
  <c r="E200" i="19"/>
  <c r="E201" i="19"/>
  <c r="E202" i="19"/>
  <c r="D196" i="19"/>
  <c r="D197" i="19"/>
  <c r="D198" i="19"/>
  <c r="D199" i="19"/>
  <c r="D200" i="19"/>
  <c r="D201" i="19"/>
  <c r="D202" i="19"/>
  <c r="C196" i="19"/>
  <c r="C197" i="19"/>
  <c r="C198" i="19"/>
  <c r="C199" i="19"/>
  <c r="C200" i="19"/>
  <c r="C201" i="19"/>
  <c r="C202" i="19"/>
  <c r="I192" i="19"/>
  <c r="H192" i="19"/>
  <c r="G192" i="19"/>
  <c r="F192" i="19"/>
  <c r="E192" i="19"/>
  <c r="D192" i="19"/>
  <c r="C192" i="19"/>
  <c r="B192" i="19"/>
  <c r="B196" i="19"/>
  <c r="B197" i="19"/>
  <c r="B198" i="19"/>
  <c r="B199" i="19"/>
  <c r="B200" i="19"/>
  <c r="B201" i="19"/>
  <c r="B202" i="19"/>
  <c r="C180" i="19"/>
  <c r="I180" i="19"/>
  <c r="H180" i="19"/>
  <c r="G180" i="19"/>
  <c r="F180" i="19"/>
  <c r="E180" i="19"/>
  <c r="D180" i="19"/>
  <c r="B180" i="19"/>
  <c r="B164" i="19"/>
  <c r="D164" i="19" s="1"/>
  <c r="B165" i="19"/>
  <c r="D165" i="19" s="1"/>
  <c r="B166" i="19"/>
  <c r="D166" i="19" s="1"/>
  <c r="B167" i="19"/>
  <c r="B168" i="19"/>
  <c r="D168" i="19" s="1"/>
  <c r="B169" i="19"/>
  <c r="D169" i="19" s="1"/>
  <c r="B170" i="19"/>
  <c r="B171" i="19"/>
  <c r="D175" i="19"/>
  <c r="B163" i="19"/>
  <c r="D163" i="19" s="1"/>
  <c r="C150" i="19"/>
  <c r="C151" i="19"/>
  <c r="C153" i="19"/>
  <c r="C154" i="19"/>
  <c r="C155" i="19"/>
  <c r="C156" i="19"/>
  <c r="C157" i="19"/>
  <c r="C158" i="19"/>
  <c r="C159" i="19"/>
  <c r="D150" i="19"/>
  <c r="D151" i="19"/>
  <c r="D153" i="19"/>
  <c r="D154" i="19"/>
  <c r="D155" i="19"/>
  <c r="D156" i="19"/>
  <c r="D157" i="19"/>
  <c r="D158" i="19"/>
  <c r="D159" i="19"/>
  <c r="F150" i="19"/>
  <c r="F151" i="19"/>
  <c r="F153" i="19"/>
  <c r="F154" i="19"/>
  <c r="F155" i="19"/>
  <c r="F156" i="19"/>
  <c r="F157" i="19"/>
  <c r="F158" i="19"/>
  <c r="F159" i="19"/>
  <c r="G150" i="19"/>
  <c r="G151" i="19"/>
  <c r="G153" i="19"/>
  <c r="G154" i="19"/>
  <c r="G155" i="19"/>
  <c r="G156" i="19"/>
  <c r="G157" i="19"/>
  <c r="G158" i="19"/>
  <c r="G159" i="19"/>
  <c r="F149" i="19"/>
  <c r="C149" i="19"/>
  <c r="B154" i="19"/>
  <c r="B155" i="19"/>
  <c r="B156" i="19"/>
  <c r="B157" i="19"/>
  <c r="B158" i="19"/>
  <c r="B159" i="19"/>
  <c r="D130" i="19"/>
  <c r="B130" i="19"/>
  <c r="B176" i="19" l="1"/>
  <c r="I150" i="19"/>
  <c r="I157" i="19"/>
  <c r="I154" i="19"/>
  <c r="I159" i="19"/>
  <c r="I156" i="19"/>
  <c r="I153" i="19"/>
  <c r="H130" i="19"/>
  <c r="I158" i="19"/>
  <c r="I155" i="19"/>
  <c r="I151" i="19"/>
  <c r="I149" i="19"/>
  <c r="J196" i="19"/>
  <c r="B139" i="19"/>
  <c r="J197" i="19"/>
  <c r="J198" i="19"/>
  <c r="J200" i="19"/>
  <c r="J201" i="19"/>
  <c r="J199" i="19"/>
  <c r="F139" i="19"/>
  <c r="J202" i="19"/>
  <c r="J192" i="19"/>
  <c r="D167" i="19"/>
  <c r="D171" i="19"/>
  <c r="D170" i="19"/>
  <c r="C139" i="19"/>
  <c r="D139" i="19"/>
  <c r="E139" i="19"/>
  <c r="C160" i="19"/>
  <c r="D160" i="19"/>
  <c r="F160" i="19"/>
  <c r="G160" i="19"/>
  <c r="B203" i="19"/>
  <c r="I203" i="19"/>
  <c r="H203" i="19"/>
  <c r="G203" i="19"/>
  <c r="F203" i="19"/>
  <c r="E203" i="19"/>
  <c r="D203" i="19"/>
  <c r="C203" i="19"/>
  <c r="I189" i="19"/>
  <c r="H189" i="19"/>
  <c r="G189" i="19"/>
  <c r="F189" i="19"/>
  <c r="E189" i="19"/>
  <c r="B160" i="19"/>
  <c r="B189" i="19"/>
  <c r="J180" i="19"/>
  <c r="D189" i="19"/>
  <c r="C189" i="19"/>
  <c r="D176" i="19" l="1"/>
  <c r="I160" i="19"/>
  <c r="J189" i="19"/>
  <c r="H139" i="19"/>
  <c r="J203" i="19"/>
  <c r="K3" i="7" l="1"/>
  <c r="K4" i="7"/>
  <c r="M4" i="7"/>
  <c r="K3" i="27" s="1"/>
  <c r="K5" i="7"/>
  <c r="K4" i="27"/>
  <c r="K6" i="7"/>
  <c r="K5" i="27"/>
  <c r="K7" i="7"/>
  <c r="M7" i="7"/>
  <c r="K6" i="27" s="1"/>
  <c r="K8" i="7"/>
  <c r="M8" i="7"/>
  <c r="K7" i="27" s="1"/>
  <c r="K10" i="7"/>
  <c r="M10" i="7"/>
  <c r="O10" i="7" l="1"/>
  <c r="O7" i="7"/>
  <c r="O3" i="7"/>
  <c r="O5" i="7"/>
  <c r="O6" i="7"/>
  <c r="O8" i="7"/>
  <c r="O4" i="7"/>
  <c r="M27" i="27"/>
  <c r="M26" i="27"/>
  <c r="M20" i="27"/>
  <c r="M7" i="10"/>
  <c r="L6" i="27"/>
  <c r="M3" i="10"/>
  <c r="K2" i="27"/>
  <c r="L2" i="27" s="1"/>
  <c r="M6" i="10"/>
  <c r="L5" i="27"/>
  <c r="M10" i="10"/>
  <c r="K9" i="27"/>
  <c r="L9" i="27" s="1"/>
  <c r="M5" i="10"/>
  <c r="L4" i="27"/>
  <c r="M8" i="10"/>
  <c r="L7" i="27"/>
  <c r="M4" i="10"/>
  <c r="L3" i="27"/>
  <c r="N8" i="7"/>
  <c r="N3" i="7"/>
  <c r="N10" i="7"/>
  <c r="N4" i="7"/>
  <c r="N6" i="7"/>
  <c r="K11" i="7"/>
  <c r="J11" i="7"/>
  <c r="O11" i="7" s="1"/>
  <c r="N7" i="7"/>
  <c r="N5" i="7"/>
  <c r="M28" i="27" l="1"/>
  <c r="M47" i="27"/>
  <c r="M44" i="27"/>
  <c r="M45" i="27"/>
  <c r="M50" i="27"/>
  <c r="M46" i="27"/>
  <c r="M16" i="27"/>
  <c r="M33" i="27"/>
  <c r="M38" i="27"/>
  <c r="M22" i="27"/>
  <c r="M24" i="27"/>
  <c r="M40" i="27"/>
  <c r="M37" i="27"/>
  <c r="M51" i="27"/>
  <c r="M39" i="27"/>
  <c r="M30" i="27"/>
  <c r="M36" i="27"/>
  <c r="M35" i="27"/>
  <c r="M34" i="27"/>
  <c r="M48" i="27"/>
  <c r="M41" i="27"/>
  <c r="M19" i="27"/>
  <c r="M49" i="27"/>
  <c r="M42" i="27"/>
  <c r="M18" i="27"/>
  <c r="M32" i="27"/>
  <c r="M29" i="27"/>
  <c r="M43" i="27"/>
  <c r="M15" i="27"/>
  <c r="M17" i="27"/>
  <c r="M31" i="27"/>
  <c r="M14" i="27"/>
  <c r="M21" i="27"/>
  <c r="M23" i="27"/>
  <c r="M25" i="27"/>
  <c r="L5" i="7" l="1"/>
  <c r="L4" i="7"/>
  <c r="L8" i="7"/>
  <c r="L7" i="7"/>
  <c r="L10" i="7"/>
  <c r="L3" i="7"/>
  <c r="J1" i="14"/>
  <c r="D6" i="14" l="1"/>
  <c r="D2" i="14"/>
  <c r="D5" i="14"/>
  <c r="D7" i="14"/>
  <c r="D3" i="14"/>
  <c r="D9" i="14"/>
  <c r="D8" i="14"/>
  <c r="D4" i="14"/>
  <c r="D1" i="14"/>
  <c r="D14" i="14" s="1"/>
  <c r="L6" i="7"/>
  <c r="L11" i="7" s="1"/>
  <c r="D19" i="14" l="1"/>
  <c r="D20" i="14"/>
  <c r="D21" i="14"/>
  <c r="D18" i="14"/>
  <c r="D17" i="14"/>
  <c r="D22" i="14"/>
  <c r="D15" i="14"/>
  <c r="D16" i="14"/>
  <c r="D23" i="14"/>
  <c r="D27" i="14"/>
  <c r="D10" i="14"/>
  <c r="D38" i="14" l="1"/>
  <c r="D28" i="14"/>
  <c r="D37" i="14"/>
  <c r="D30" i="14"/>
  <c r="D31" i="14"/>
  <c r="D35" i="14"/>
  <c r="D32" i="14"/>
  <c r="D36" i="14"/>
  <c r="D29" i="14"/>
  <c r="D33" i="14"/>
  <c r="D34" i="14"/>
  <c r="D39" i="14"/>
  <c r="D43" i="14"/>
  <c r="D48" i="14" s="1"/>
  <c r="C73" i="7"/>
  <c r="C74" i="7"/>
  <c r="D73" i="7"/>
  <c r="J78" i="11"/>
  <c r="K33" i="2"/>
  <c r="J33" i="2"/>
  <c r="I33" i="2"/>
  <c r="H33" i="2"/>
  <c r="G33" i="2"/>
  <c r="D31" i="2"/>
  <c r="D75" i="10"/>
  <c r="D75" i="7"/>
  <c r="B1" i="19"/>
  <c r="D28" i="19" l="1"/>
  <c r="F28" i="19" s="1"/>
  <c r="D27" i="19"/>
  <c r="F27" i="19" s="1"/>
  <c r="D29" i="19"/>
  <c r="F29" i="19" s="1"/>
  <c r="D43" i="19"/>
  <c r="F43" i="19" s="1"/>
  <c r="D42" i="19"/>
  <c r="F42" i="19" s="1"/>
  <c r="D44" i="19"/>
  <c r="F44" i="19" s="1"/>
  <c r="D45" i="19"/>
  <c r="F45" i="19" s="1"/>
  <c r="D44" i="14"/>
  <c r="D45" i="14"/>
  <c r="D50" i="14"/>
  <c r="D46" i="14"/>
  <c r="D47" i="14"/>
  <c r="D49" i="14"/>
  <c r="D54" i="14"/>
  <c r="D40" i="14"/>
  <c r="D32" i="19"/>
  <c r="F32" i="19" s="1"/>
  <c r="D36" i="19"/>
  <c r="F36" i="19" s="1"/>
  <c r="D31" i="19"/>
  <c r="F31" i="19" s="1"/>
  <c r="D35" i="19"/>
  <c r="F35" i="19" s="1"/>
  <c r="D34" i="19"/>
  <c r="F34" i="19" s="1"/>
  <c r="D33" i="19"/>
  <c r="F33" i="19" s="1"/>
  <c r="D84" i="19"/>
  <c r="F84" i="19" s="1"/>
  <c r="D85" i="19"/>
  <c r="F85" i="19" s="1"/>
  <c r="D73" i="19"/>
  <c r="F73" i="19" s="1"/>
  <c r="D74" i="19"/>
  <c r="F74" i="19" s="1"/>
  <c r="D37" i="19"/>
  <c r="F37" i="19" s="1"/>
  <c r="D38" i="19"/>
  <c r="F38" i="19" s="1"/>
  <c r="C3" i="19"/>
  <c r="C4" i="19"/>
  <c r="C16" i="19"/>
  <c r="C7" i="19"/>
  <c r="C9" i="19"/>
  <c r="C11" i="19"/>
  <c r="C13" i="19"/>
  <c r="C15" i="19"/>
  <c r="C5" i="19"/>
  <c r="C17" i="19"/>
  <c r="C8" i="19"/>
  <c r="C10" i="19"/>
  <c r="C12" i="19"/>
  <c r="C14" i="19"/>
  <c r="C6" i="19"/>
  <c r="D26" i="19"/>
  <c r="F26" i="19" s="1"/>
  <c r="D30" i="19"/>
  <c r="F30" i="19" s="1"/>
  <c r="D66" i="19"/>
  <c r="F66" i="19" s="1"/>
  <c r="D79" i="19"/>
  <c r="F79" i="19" s="1"/>
  <c r="D93" i="19"/>
  <c r="F93" i="19" s="1"/>
  <c r="D75" i="19"/>
  <c r="F75" i="19" s="1"/>
  <c r="D61" i="19"/>
  <c r="F61" i="19" s="1"/>
  <c r="D88" i="19"/>
  <c r="F88" i="19" s="1"/>
  <c r="D100" i="19"/>
  <c r="F100" i="19" s="1"/>
  <c r="D65" i="19"/>
  <c r="F65" i="19" s="1"/>
  <c r="D92" i="19"/>
  <c r="F92" i="19" s="1"/>
  <c r="D67" i="19"/>
  <c r="F67" i="19" s="1"/>
  <c r="D94" i="19"/>
  <c r="F94" i="19" s="1"/>
  <c r="D62" i="19"/>
  <c r="F62" i="19" s="1"/>
  <c r="D71" i="19"/>
  <c r="F71" i="19" s="1"/>
  <c r="D98" i="19"/>
  <c r="F98" i="19" s="1"/>
  <c r="D68" i="19"/>
  <c r="F68" i="19" s="1"/>
  <c r="D81" i="19"/>
  <c r="F81" i="19" s="1"/>
  <c r="D95" i="19"/>
  <c r="F95" i="19" s="1"/>
  <c r="D89" i="19"/>
  <c r="F89" i="19" s="1"/>
  <c r="D63" i="19"/>
  <c r="F63" i="19" s="1"/>
  <c r="D76" i="19"/>
  <c r="F76" i="19" s="1"/>
  <c r="D90" i="19"/>
  <c r="F90" i="19" s="1"/>
  <c r="D72" i="19"/>
  <c r="F72" i="19" s="1"/>
  <c r="D99" i="19"/>
  <c r="F99" i="19" s="1"/>
  <c r="D80" i="19"/>
  <c r="F80" i="19" s="1"/>
  <c r="D70" i="19"/>
  <c r="F70" i="19" s="1"/>
  <c r="D83" i="19"/>
  <c r="F83" i="19" s="1"/>
  <c r="D97" i="19"/>
  <c r="F97" i="19" s="1"/>
  <c r="D78" i="19"/>
  <c r="F78" i="19" s="1"/>
  <c r="D87" i="19"/>
  <c r="F87" i="19" s="1"/>
  <c r="D86" i="19"/>
  <c r="F86" i="19" s="1"/>
  <c r="D69" i="19"/>
  <c r="F69" i="19" s="1"/>
  <c r="D82" i="19"/>
  <c r="F82" i="19" s="1"/>
  <c r="D96" i="19"/>
  <c r="F96" i="19" s="1"/>
  <c r="D64" i="19"/>
  <c r="F64" i="19" s="1"/>
  <c r="D77" i="19"/>
  <c r="F77" i="19" s="1"/>
  <c r="D91" i="19"/>
  <c r="F91" i="19" s="1"/>
  <c r="D54" i="19"/>
  <c r="F54" i="19" s="1"/>
  <c r="D56" i="19"/>
  <c r="F56" i="19" s="1"/>
  <c r="D22" i="19"/>
  <c r="F22" i="19" s="1"/>
  <c r="D46" i="19"/>
  <c r="F46" i="19" s="1"/>
  <c r="D24" i="19"/>
  <c r="F24" i="19" s="1"/>
  <c r="D40" i="19"/>
  <c r="F40" i="19" s="1"/>
  <c r="D51" i="19"/>
  <c r="F51" i="19" s="1"/>
  <c r="D23" i="19"/>
  <c r="F23" i="19" s="1"/>
  <c r="D41" i="19"/>
  <c r="F41" i="19" s="1"/>
  <c r="D48" i="19"/>
  <c r="F48" i="19" s="1"/>
  <c r="D25" i="19"/>
  <c r="F25" i="19" s="1"/>
  <c r="D53" i="19"/>
  <c r="F53" i="19" s="1"/>
  <c r="D39" i="19"/>
  <c r="F39" i="19" s="1"/>
  <c r="D50" i="19"/>
  <c r="F50" i="19" s="1"/>
  <c r="D52" i="19"/>
  <c r="F52" i="19" s="1"/>
  <c r="D55" i="19"/>
  <c r="F55" i="19" s="1"/>
  <c r="D49" i="19"/>
  <c r="F49" i="19" s="1"/>
  <c r="D47" i="19"/>
  <c r="F47" i="19" s="1"/>
  <c r="F77" i="11"/>
  <c r="D73" i="10"/>
  <c r="D63" i="14" l="1"/>
  <c r="D64" i="14"/>
  <c r="D55" i="14"/>
  <c r="D56" i="14"/>
  <c r="D60" i="14"/>
  <c r="D65" i="14"/>
  <c r="D57" i="14"/>
  <c r="D61" i="14"/>
  <c r="D58" i="14"/>
  <c r="D62" i="14"/>
  <c r="D59" i="14"/>
  <c r="D69" i="14"/>
  <c r="D72" i="14" s="1"/>
  <c r="C31" i="2"/>
  <c r="C75" i="10"/>
  <c r="C75" i="7"/>
  <c r="H126" i="19"/>
  <c r="H125" i="19"/>
  <c r="H120" i="19"/>
  <c r="H121" i="19"/>
  <c r="H114" i="19"/>
  <c r="H115" i="19"/>
  <c r="H116" i="19"/>
  <c r="H105" i="19"/>
  <c r="H106" i="19"/>
  <c r="H107" i="19"/>
  <c r="H108" i="19"/>
  <c r="H109" i="19"/>
  <c r="H110" i="19"/>
  <c r="H104" i="19"/>
  <c r="C122" i="19"/>
  <c r="C127" i="19"/>
  <c r="C117" i="19"/>
  <c r="C111" i="19"/>
  <c r="H60" i="19"/>
  <c r="G60" i="19" s="1"/>
  <c r="H21" i="19"/>
  <c r="D71" i="14" l="1"/>
  <c r="D73" i="14"/>
  <c r="D74" i="14"/>
  <c r="D70" i="14"/>
  <c r="D78" i="14"/>
  <c r="D66" i="14"/>
  <c r="I60" i="19"/>
  <c r="G101" i="19"/>
  <c r="H57" i="19"/>
  <c r="H127" i="19"/>
  <c r="G126" i="19"/>
  <c r="I126" i="19" s="1"/>
  <c r="H117" i="19"/>
  <c r="H122" i="19"/>
  <c r="G121" i="19"/>
  <c r="I121" i="19" s="1"/>
  <c r="E122" i="19"/>
  <c r="G116" i="19"/>
  <c r="I116" i="19" s="1"/>
  <c r="G109" i="19"/>
  <c r="I109" i="19" s="1"/>
  <c r="D126" i="19"/>
  <c r="D125" i="19"/>
  <c r="D120" i="19"/>
  <c r="D121" i="19"/>
  <c r="D116" i="19"/>
  <c r="G120" i="19"/>
  <c r="I120" i="19" s="1"/>
  <c r="D115" i="19"/>
  <c r="D114" i="19"/>
  <c r="D104" i="19"/>
  <c r="D107" i="19"/>
  <c r="D109" i="19"/>
  <c r="D106" i="19"/>
  <c r="D110" i="19"/>
  <c r="D108" i="19"/>
  <c r="D105" i="19"/>
  <c r="H101" i="19"/>
  <c r="H111" i="19"/>
  <c r="D60" i="19"/>
  <c r="D21" i="19"/>
  <c r="C47" i="13"/>
  <c r="D84" i="14" l="1"/>
  <c r="D85" i="14"/>
  <c r="D86" i="14"/>
  <c r="D79" i="14"/>
  <c r="D81" i="14"/>
  <c r="D90" i="14"/>
  <c r="D82" i="14"/>
  <c r="D87" i="14"/>
  <c r="D83" i="14"/>
  <c r="D88" i="14"/>
  <c r="D80" i="14"/>
  <c r="D89" i="14"/>
  <c r="D94" i="14"/>
  <c r="D75" i="14"/>
  <c r="D57" i="19"/>
  <c r="F116" i="19"/>
  <c r="F121" i="19"/>
  <c r="F120" i="19"/>
  <c r="F126" i="19"/>
  <c r="F109" i="19"/>
  <c r="G122" i="19"/>
  <c r="I122" i="19" s="1"/>
  <c r="D127" i="19"/>
  <c r="D122" i="19"/>
  <c r="D117" i="19"/>
  <c r="D111" i="19"/>
  <c r="F60" i="19"/>
  <c r="D101" i="19"/>
  <c r="D97" i="14" l="1"/>
  <c r="D98" i="14"/>
  <c r="D99" i="14"/>
  <c r="D100" i="14"/>
  <c r="D101" i="14"/>
  <c r="D96" i="14"/>
  <c r="D95" i="14"/>
  <c r="D106" i="14"/>
  <c r="D91" i="14"/>
  <c r="F122" i="19"/>
  <c r="C18" i="19"/>
  <c r="AB8" i="15"/>
  <c r="Y8" i="15"/>
  <c r="X8" i="15"/>
  <c r="W8" i="15"/>
  <c r="T8" i="15"/>
  <c r="R8" i="15"/>
  <c r="S8" i="15" s="1"/>
  <c r="AB7" i="15"/>
  <c r="Y7" i="15"/>
  <c r="X7" i="15"/>
  <c r="W7" i="15"/>
  <c r="T7" i="15"/>
  <c r="R7" i="15"/>
  <c r="S7" i="15" s="1"/>
  <c r="AB6" i="15"/>
  <c r="Y6" i="15"/>
  <c r="X6" i="15"/>
  <c r="W6" i="15"/>
  <c r="T6" i="15"/>
  <c r="R6" i="15"/>
  <c r="S6" i="15" s="1"/>
  <c r="AB5" i="15"/>
  <c r="Y5" i="15"/>
  <c r="X5" i="15"/>
  <c r="W5" i="15"/>
  <c r="T5" i="15"/>
  <c r="R5" i="15"/>
  <c r="S5" i="15" s="1"/>
  <c r="AB4" i="15"/>
  <c r="Y4" i="15"/>
  <c r="X4" i="15"/>
  <c r="W4" i="15"/>
  <c r="T4" i="15"/>
  <c r="R4" i="15"/>
  <c r="S4" i="15" s="1"/>
  <c r="AB3" i="15"/>
  <c r="Y3" i="15"/>
  <c r="X3" i="15"/>
  <c r="W3" i="15"/>
  <c r="T3" i="15"/>
  <c r="R3" i="15"/>
  <c r="S3" i="15" s="1"/>
  <c r="AB2" i="15"/>
  <c r="Y2" i="15"/>
  <c r="X2" i="15"/>
  <c r="W2" i="15"/>
  <c r="T2" i="15"/>
  <c r="R2" i="15"/>
  <c r="S2" i="15" s="1"/>
  <c r="D111" i="14" l="1"/>
  <c r="D112" i="14"/>
  <c r="D107" i="14"/>
  <c r="D108" i="14"/>
  <c r="D109" i="14"/>
  <c r="D110" i="14"/>
  <c r="D113" i="14"/>
  <c r="D102" i="14"/>
  <c r="G105" i="19"/>
  <c r="F105" i="19" s="1"/>
  <c r="Z2" i="15"/>
  <c r="Z3" i="15"/>
  <c r="Z4" i="15"/>
  <c r="Z5" i="15"/>
  <c r="Z6" i="15"/>
  <c r="Z7" i="15"/>
  <c r="Z8" i="15"/>
  <c r="G44" i="14"/>
  <c r="D114" i="14" l="1"/>
  <c r="I105" i="19"/>
  <c r="G21" i="19"/>
  <c r="F51" i="14"/>
  <c r="G51" i="14" s="1"/>
  <c r="G56" i="14"/>
  <c r="G55" i="14"/>
  <c r="G28" i="14"/>
  <c r="G16" i="14"/>
  <c r="G17" i="14"/>
  <c r="G23" i="14"/>
  <c r="G4" i="14"/>
  <c r="I4" i="14" s="1"/>
  <c r="G5" i="14"/>
  <c r="I5" i="14" s="1"/>
  <c r="G6" i="14"/>
  <c r="I6" i="14" s="1"/>
  <c r="G7" i="14"/>
  <c r="I7" i="14" s="1"/>
  <c r="G9" i="14"/>
  <c r="I9" i="14" s="1"/>
  <c r="G2" i="14"/>
  <c r="I2" i="14" s="1"/>
  <c r="O3" i="10"/>
  <c r="O4" i="10"/>
  <c r="O5" i="10"/>
  <c r="O6" i="10"/>
  <c r="O7" i="10"/>
  <c r="O8" i="10"/>
  <c r="O10" i="10"/>
  <c r="I21" i="19" l="1"/>
  <c r="G57" i="19"/>
  <c r="I57" i="19" s="1"/>
  <c r="G95" i="14"/>
  <c r="G70" i="14"/>
  <c r="G15" i="14"/>
  <c r="G115" i="19"/>
  <c r="G79" i="14"/>
  <c r="G91" i="14"/>
  <c r="G66" i="14"/>
  <c r="G40" i="14"/>
  <c r="G75" i="14"/>
  <c r="F102" i="14"/>
  <c r="F10" i="14"/>
  <c r="G10" i="14" s="1"/>
  <c r="G3" i="14"/>
  <c r="I3" i="14" s="1"/>
  <c r="F24" i="14"/>
  <c r="G24" i="14" s="1"/>
  <c r="F115" i="19" l="1"/>
  <c r="I115" i="19"/>
  <c r="F21" i="19"/>
  <c r="G102" i="14"/>
  <c r="G104" i="19"/>
  <c r="F104" i="19" s="1"/>
  <c r="I104" i="19" l="1"/>
  <c r="F101" i="19"/>
  <c r="G55" i="3"/>
  <c r="E117" i="19"/>
  <c r="G114" i="19"/>
  <c r="E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67" i="13"/>
  <c r="E85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H52" i="13"/>
  <c r="H53" i="13"/>
  <c r="H54" i="13"/>
  <c r="H51" i="13"/>
  <c r="G52" i="13"/>
  <c r="G53" i="13"/>
  <c r="G54" i="13"/>
  <c r="G51" i="13"/>
  <c r="F51" i="13"/>
  <c r="F52" i="13"/>
  <c r="F53" i="13"/>
  <c r="F54" i="13"/>
  <c r="U21" i="13"/>
  <c r="T21" i="13"/>
  <c r="S21" i="13"/>
  <c r="D47" i="13"/>
  <c r="F114" i="19" l="1"/>
  <c r="I114" i="19"/>
  <c r="J18" i="19"/>
  <c r="E127" i="19"/>
  <c r="I101" i="19"/>
  <c r="G107" i="19"/>
  <c r="F107" i="19" s="1"/>
  <c r="G108" i="19"/>
  <c r="F108" i="19" s="1"/>
  <c r="G110" i="19"/>
  <c r="F110" i="19" s="1"/>
  <c r="G106" i="19"/>
  <c r="F106" i="19" s="1"/>
  <c r="I51" i="13"/>
  <c r="I54" i="13"/>
  <c r="I53" i="13"/>
  <c r="I52" i="13"/>
  <c r="G125" i="19"/>
  <c r="G117" i="19"/>
  <c r="E111" i="19"/>
  <c r="G73" i="13"/>
  <c r="G70" i="13"/>
  <c r="G68" i="13"/>
  <c r="G71" i="13"/>
  <c r="G81" i="13"/>
  <c r="G69" i="13"/>
  <c r="G76" i="13"/>
  <c r="G84" i="13"/>
  <c r="G72" i="13"/>
  <c r="G80" i="13"/>
  <c r="G75" i="13"/>
  <c r="D77" i="13"/>
  <c r="G74" i="13"/>
  <c r="D73" i="13"/>
  <c r="G82" i="13"/>
  <c r="G79" i="13"/>
  <c r="D83" i="13"/>
  <c r="D71" i="13"/>
  <c r="D78" i="13"/>
  <c r="D76" i="13"/>
  <c r="G77" i="13"/>
  <c r="D75" i="13"/>
  <c r="D84" i="13"/>
  <c r="D72" i="13"/>
  <c r="G78" i="13"/>
  <c r="G67" i="13"/>
  <c r="D74" i="13"/>
  <c r="D85" i="13"/>
  <c r="D82" i="13"/>
  <c r="D70" i="13"/>
  <c r="D81" i="13"/>
  <c r="G83" i="13"/>
  <c r="G85" i="13"/>
  <c r="D80" i="13"/>
  <c r="D69" i="13"/>
  <c r="D79" i="13"/>
  <c r="D68" i="13"/>
  <c r="D67" i="13"/>
  <c r="F86" i="13"/>
  <c r="E86" i="13"/>
  <c r="C86" i="13"/>
  <c r="B86" i="13"/>
  <c r="C63" i="13"/>
  <c r="H63" i="13"/>
  <c r="G63" i="13"/>
  <c r="E51" i="13"/>
  <c r="E63" i="13" s="1"/>
  <c r="D63" i="13"/>
  <c r="O36" i="13"/>
  <c r="S36" i="13"/>
  <c r="U36" i="13"/>
  <c r="T36" i="13"/>
  <c r="V21" i="13"/>
  <c r="Q36" i="13"/>
  <c r="P36" i="13"/>
  <c r="R21" i="13"/>
  <c r="R9" i="13"/>
  <c r="R6" i="13"/>
  <c r="R5" i="13"/>
  <c r="R3" i="13"/>
  <c r="R7" i="13"/>
  <c r="R4" i="13"/>
  <c r="R2" i="13"/>
  <c r="P10" i="13"/>
  <c r="O12" i="13" s="1"/>
  <c r="Q10" i="13"/>
  <c r="O13" i="13" s="1"/>
  <c r="D14" i="4"/>
  <c r="C13" i="4"/>
  <c r="E47" i="13" l="1"/>
  <c r="G15" i="13"/>
  <c r="F125" i="19"/>
  <c r="I125" i="19"/>
  <c r="F117" i="19"/>
  <c r="I117" i="19"/>
  <c r="R10" i="13"/>
  <c r="F57" i="19"/>
  <c r="I106" i="19"/>
  <c r="I108" i="19"/>
  <c r="I107" i="19"/>
  <c r="I110" i="19"/>
  <c r="G111" i="19"/>
  <c r="F111" i="19" s="1"/>
  <c r="T2" i="13"/>
  <c r="U2" i="13"/>
  <c r="T4" i="13"/>
  <c r="U4" i="13"/>
  <c r="T7" i="13"/>
  <c r="U7" i="13"/>
  <c r="T3" i="13"/>
  <c r="U3" i="13"/>
  <c r="T5" i="13"/>
  <c r="U5" i="13"/>
  <c r="T6" i="13"/>
  <c r="U6" i="13"/>
  <c r="T9" i="13"/>
  <c r="U9" i="13"/>
  <c r="O14" i="13"/>
  <c r="P13" i="13" s="1"/>
  <c r="I63" i="13"/>
  <c r="G127" i="19"/>
  <c r="D86" i="13"/>
  <c r="G86" i="13"/>
  <c r="F63" i="13"/>
  <c r="V36" i="13"/>
  <c r="R36" i="13"/>
  <c r="F127" i="19" l="1"/>
  <c r="I127" i="19"/>
  <c r="I111" i="19"/>
  <c r="T10" i="13"/>
  <c r="U10" i="13"/>
  <c r="P12" i="13"/>
  <c r="C13" i="2" l="1"/>
  <c r="D13" i="4" l="1"/>
  <c r="B5" i="2" l="1"/>
  <c r="B6" i="2"/>
  <c r="J74" i="11"/>
  <c r="J72" i="11" l="1"/>
  <c r="J70" i="11"/>
  <c r="J73" i="11" l="1"/>
  <c r="J69" i="11"/>
  <c r="E85" i="2"/>
  <c r="K4" i="10"/>
  <c r="K5" i="10"/>
  <c r="K6" i="10"/>
  <c r="K7" i="10"/>
  <c r="K8" i="10"/>
  <c r="K10" i="10"/>
  <c r="K3" i="10"/>
  <c r="H72" i="11"/>
  <c r="H74" i="11"/>
  <c r="I74" i="11"/>
  <c r="I78" i="11"/>
  <c r="E62" i="11"/>
  <c r="H12" i="11"/>
  <c r="C85" i="2" l="1"/>
  <c r="F75" i="11"/>
  <c r="G4" i="11"/>
  <c r="O24" i="2" s="1"/>
  <c r="G5" i="11"/>
  <c r="O25" i="2" s="1"/>
  <c r="S25" i="2" s="1"/>
  <c r="G11" i="11"/>
  <c r="O31" i="2" s="1"/>
  <c r="S31" i="2" s="1"/>
  <c r="G9" i="11"/>
  <c r="G8" i="11"/>
  <c r="O28" i="2" s="1"/>
  <c r="S28" i="2" s="1"/>
  <c r="G7" i="11"/>
  <c r="O27" i="2" s="1"/>
  <c r="S27" i="2" s="1"/>
  <c r="G6" i="11"/>
  <c r="O26" i="2" s="1"/>
  <c r="K74" i="11"/>
  <c r="H17" i="11"/>
  <c r="I40" i="2"/>
  <c r="J40" i="2"/>
  <c r="J71" i="11"/>
  <c r="J67" i="11"/>
  <c r="J68" i="11"/>
  <c r="F78" i="11"/>
  <c r="F72" i="11"/>
  <c r="F68" i="11"/>
  <c r="K11" i="10"/>
  <c r="F67" i="11"/>
  <c r="F73" i="11"/>
  <c r="F69" i="11"/>
  <c r="F74" i="11"/>
  <c r="F70" i="11"/>
  <c r="F71" i="11"/>
  <c r="C79" i="11"/>
  <c r="D79" i="11"/>
  <c r="B79" i="11"/>
  <c r="E79" i="11"/>
  <c r="F12" i="11"/>
  <c r="E12" i="11"/>
  <c r="D12" i="11"/>
  <c r="C12" i="11"/>
  <c r="N10" i="10"/>
  <c r="N8" i="10"/>
  <c r="N7" i="10"/>
  <c r="N6" i="10"/>
  <c r="N5" i="10"/>
  <c r="N4" i="10"/>
  <c r="N17" i="2"/>
  <c r="M17" i="2"/>
  <c r="L17" i="2"/>
  <c r="G15" i="2"/>
  <c r="C4" i="4"/>
  <c r="J9" i="11" l="1"/>
  <c r="O29" i="2"/>
  <c r="S29" i="2" s="1"/>
  <c r="S26" i="2"/>
  <c r="J85" i="2"/>
  <c r="H62" i="11"/>
  <c r="G12" i="11"/>
  <c r="I9" i="11"/>
  <c r="I4" i="11"/>
  <c r="J4" i="11"/>
  <c r="J5" i="11"/>
  <c r="I5" i="11"/>
  <c r="I8" i="11"/>
  <c r="J8" i="11"/>
  <c r="I6" i="11"/>
  <c r="J6" i="11"/>
  <c r="I7" i="11"/>
  <c r="J7" i="11"/>
  <c r="I11" i="11"/>
  <c r="J11" i="11"/>
  <c r="K17" i="11"/>
  <c r="N11" i="10"/>
  <c r="O11" i="10"/>
  <c r="J79" i="11"/>
  <c r="F79" i="11"/>
  <c r="N3" i="10"/>
  <c r="J17" i="11"/>
  <c r="O32" i="2" l="1"/>
  <c r="I12" i="11"/>
  <c r="J12" i="11"/>
  <c r="K62" i="11"/>
  <c r="I15" i="2"/>
  <c r="D4" i="4"/>
  <c r="I70" i="11"/>
  <c r="L7" i="10" l="1"/>
  <c r="I72" i="11"/>
  <c r="K72" i="11" s="1"/>
  <c r="I69" i="11" l="1"/>
  <c r="L3" i="10"/>
  <c r="D13" i="2"/>
  <c r="I71" i="11" l="1"/>
  <c r="L10" i="10"/>
  <c r="I73" i="11"/>
  <c r="L6" i="10"/>
  <c r="L8" i="10"/>
  <c r="L4" i="10"/>
  <c r="I68" i="11" l="1"/>
  <c r="I67" i="11" l="1"/>
  <c r="L5" i="10"/>
  <c r="L11" i="10" s="1"/>
  <c r="I79" i="11" l="1"/>
  <c r="K67" i="11"/>
  <c r="K78" i="11"/>
  <c r="G17" i="7" l="1"/>
  <c r="G16" i="10"/>
  <c r="L13" i="27" l="1"/>
  <c r="M13" i="27" s="1"/>
  <c r="E17" i="7"/>
  <c r="H73" i="11"/>
  <c r="K73" i="11" s="1"/>
  <c r="H69" i="11"/>
  <c r="K69" i="11" s="1"/>
  <c r="H70" i="11"/>
  <c r="K70" i="11" s="1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H68" i="11" l="1"/>
  <c r="K68" i="11" s="1"/>
  <c r="H71" i="11" l="1"/>
  <c r="C60" i="4"/>
  <c r="C61" i="4"/>
  <c r="D61" i="4"/>
  <c r="H79" i="11" l="1"/>
  <c r="K71" i="11"/>
  <c r="D60" i="4" l="1"/>
  <c r="G85" i="2" l="1"/>
  <c r="K79" i="11"/>
  <c r="C71" i="7" l="1"/>
  <c r="C77" i="7"/>
  <c r="D71" i="7"/>
  <c r="D72" i="7"/>
  <c r="D74" i="7"/>
  <c r="D77" i="7"/>
  <c r="C72" i="7" l="1"/>
  <c r="D72" i="10"/>
  <c r="D76" i="10"/>
  <c r="D68" i="7" l="1"/>
  <c r="D69" i="7"/>
  <c r="D70" i="7"/>
  <c r="C28" i="4" l="1"/>
  <c r="F17" i="7" l="1"/>
  <c r="C70" i="7"/>
  <c r="C69" i="7"/>
  <c r="D28" i="4" l="1"/>
  <c r="C68" i="7"/>
  <c r="C67" i="7" l="1"/>
  <c r="D67" i="7"/>
  <c r="C76" i="10" l="1"/>
  <c r="D71" i="10" l="1"/>
  <c r="D70" i="10" l="1"/>
  <c r="E1" i="10" l="1"/>
  <c r="C66" i="10"/>
  <c r="C68" i="10"/>
  <c r="C69" i="10"/>
  <c r="C65" i="10"/>
  <c r="D66" i="10"/>
  <c r="D67" i="10"/>
  <c r="D68" i="10"/>
  <c r="D69" i="10"/>
  <c r="D6" i="10"/>
  <c r="D7" i="10"/>
  <c r="D8" i="10"/>
  <c r="D5" i="10"/>
  <c r="C6" i="10"/>
  <c r="C7" i="10"/>
  <c r="C8" i="10"/>
  <c r="C9" i="10"/>
  <c r="D66" i="7"/>
  <c r="B5" i="7"/>
  <c r="B6" i="7"/>
  <c r="B7" i="7"/>
  <c r="B8" i="7"/>
  <c r="B4" i="7"/>
  <c r="D7" i="7"/>
  <c r="D8" i="7"/>
  <c r="D4" i="7"/>
  <c r="G4" i="10" l="1"/>
  <c r="G5" i="10"/>
  <c r="G61" i="10" s="1"/>
  <c r="E61" i="10"/>
  <c r="B12" i="10" s="1"/>
  <c r="F16" i="10"/>
  <c r="E16" i="10"/>
  <c r="G1" i="10"/>
  <c r="C66" i="7"/>
  <c r="C78" i="7" s="1"/>
  <c r="C67" i="10"/>
  <c r="C10" i="10"/>
  <c r="B77" i="10"/>
  <c r="D10" i="10"/>
  <c r="B10" i="10"/>
  <c r="D65" i="10"/>
  <c r="B78" i="7"/>
  <c r="B9" i="7"/>
  <c r="C9" i="7"/>
  <c r="D9" i="7"/>
  <c r="G1" i="7" s="1"/>
  <c r="C77" i="10" l="1"/>
  <c r="J25" i="2" l="1"/>
  <c r="J26" i="2"/>
  <c r="J27" i="2"/>
  <c r="J30" i="2"/>
  <c r="J31" i="2"/>
  <c r="J32" i="2"/>
  <c r="J34" i="2"/>
  <c r="J35" i="2"/>
  <c r="J24" i="2"/>
  <c r="I25" i="2"/>
  <c r="I26" i="2"/>
  <c r="I27" i="2"/>
  <c r="I30" i="2"/>
  <c r="I31" i="2"/>
  <c r="I32" i="2"/>
  <c r="I34" i="2"/>
  <c r="I35" i="2"/>
  <c r="I24" i="2"/>
  <c r="H24" i="2"/>
  <c r="B8" i="2"/>
  <c r="I36" i="2" l="1"/>
  <c r="J36" i="2"/>
  <c r="D8" i="2" l="1"/>
  <c r="N72" i="6"/>
  <c r="L72" i="6"/>
  <c r="K72" i="6"/>
  <c r="J72" i="6"/>
  <c r="I72" i="6"/>
  <c r="H72" i="6"/>
  <c r="G72" i="6"/>
  <c r="F72" i="6"/>
  <c r="E72" i="6"/>
  <c r="D72" i="6"/>
  <c r="C72" i="6"/>
  <c r="B71" i="6"/>
  <c r="B72" i="6"/>
  <c r="N34" i="6"/>
  <c r="D7" i="2"/>
  <c r="M72" i="6" l="1"/>
  <c r="O29" i="4" l="1"/>
  <c r="O30" i="4"/>
  <c r="O31" i="4"/>
  <c r="N31" i="4"/>
  <c r="N30" i="4" l="1"/>
  <c r="N29" i="4" l="1"/>
  <c r="J13" i="4" l="1"/>
  <c r="L6" i="2" l="1"/>
  <c r="L41" i="6" l="1"/>
  <c r="L42" i="6" l="1"/>
  <c r="L43" i="6"/>
  <c r="L44" i="6"/>
  <c r="L45" i="6"/>
  <c r="L46" i="6"/>
  <c r="L47" i="6"/>
  <c r="L48" i="6"/>
  <c r="L49" i="6"/>
  <c r="L50" i="6"/>
  <c r="L51" i="6"/>
  <c r="L52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3" i="6"/>
  <c r="N11" i="2"/>
  <c r="M6" i="2"/>
  <c r="I11" i="2"/>
  <c r="H19" i="2"/>
  <c r="L36" i="6" l="1"/>
  <c r="I17" i="2" l="1"/>
  <c r="K41" i="6"/>
  <c r="N3" i="6"/>
  <c r="L54" i="6" l="1"/>
  <c r="L74" i="6" s="1"/>
  <c r="K69" i="6" l="1"/>
  <c r="K70" i="6"/>
  <c r="K71" i="6"/>
  <c r="K73" i="6"/>
  <c r="K42" i="6"/>
  <c r="K43" i="6"/>
  <c r="K44" i="6"/>
  <c r="K45" i="6"/>
  <c r="K46" i="6"/>
  <c r="K47" i="6"/>
  <c r="K48" i="6"/>
  <c r="K49" i="6"/>
  <c r="K50" i="6"/>
  <c r="K51" i="6"/>
  <c r="K52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J41" i="6"/>
  <c r="N14" i="6"/>
  <c r="K36" i="6" l="1"/>
  <c r="K53" i="6" l="1"/>
  <c r="K74" i="6" s="1"/>
  <c r="O5" i="4" l="1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4" i="4"/>
  <c r="N5" i="4" l="1"/>
  <c r="N9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K25" i="2"/>
  <c r="K26" i="2"/>
  <c r="K27" i="2"/>
  <c r="K31" i="2"/>
  <c r="K32" i="2"/>
  <c r="K34" i="2"/>
  <c r="K35" i="2"/>
  <c r="K24" i="2"/>
  <c r="H25" i="2"/>
  <c r="H26" i="2"/>
  <c r="H27" i="2"/>
  <c r="H31" i="2"/>
  <c r="H32" i="2"/>
  <c r="H34" i="2"/>
  <c r="H35" i="2"/>
  <c r="G24" i="2"/>
  <c r="G31" i="2"/>
  <c r="G32" i="2"/>
  <c r="G34" i="2"/>
  <c r="G35" i="2"/>
  <c r="D22" i="2"/>
  <c r="D23" i="2"/>
  <c r="D24" i="2"/>
  <c r="D25" i="2"/>
  <c r="D26" i="2"/>
  <c r="D29" i="2"/>
  <c r="D30" i="2"/>
  <c r="D32" i="2"/>
  <c r="D21" i="2"/>
  <c r="C30" i="2"/>
  <c r="C32" i="2"/>
  <c r="B33" i="2" l="1"/>
  <c r="N10" i="4"/>
  <c r="K36" i="2"/>
  <c r="H36" i="2"/>
  <c r="G36" i="2"/>
  <c r="D33" i="2"/>
  <c r="N14" i="2" l="1"/>
  <c r="J42" i="6"/>
  <c r="J43" i="6"/>
  <c r="J44" i="6"/>
  <c r="J45" i="6"/>
  <c r="J46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3" i="6"/>
  <c r="I41" i="6"/>
  <c r="N8" i="4" l="1"/>
  <c r="J47" i="6" l="1"/>
  <c r="J74" i="6" s="1"/>
  <c r="J36" i="6"/>
  <c r="E46" i="6" l="1"/>
  <c r="H46" i="6"/>
  <c r="C41" i="6"/>
  <c r="D41" i="6"/>
  <c r="E41" i="6"/>
  <c r="F41" i="6"/>
  <c r="G41" i="6"/>
  <c r="H41" i="6"/>
  <c r="N41" i="6"/>
  <c r="B42" i="6"/>
  <c r="C42" i="6"/>
  <c r="D42" i="6"/>
  <c r="E42" i="6"/>
  <c r="F42" i="6"/>
  <c r="G42" i="6"/>
  <c r="H42" i="6"/>
  <c r="I42" i="6"/>
  <c r="N42" i="6"/>
  <c r="D43" i="6"/>
  <c r="E43" i="6"/>
  <c r="F43" i="6"/>
  <c r="G43" i="6"/>
  <c r="H43" i="6"/>
  <c r="I43" i="6"/>
  <c r="N43" i="6"/>
  <c r="B44" i="6"/>
  <c r="C44" i="6"/>
  <c r="F44" i="6"/>
  <c r="G44" i="6"/>
  <c r="N44" i="6"/>
  <c r="B45" i="6"/>
  <c r="D45" i="6"/>
  <c r="H45" i="6"/>
  <c r="I45" i="6"/>
  <c r="N45" i="6"/>
  <c r="B46" i="6"/>
  <c r="D46" i="6"/>
  <c r="G46" i="6"/>
  <c r="I46" i="6"/>
  <c r="N46" i="6"/>
  <c r="B47" i="6"/>
  <c r="C47" i="6"/>
  <c r="D47" i="6"/>
  <c r="E47" i="6"/>
  <c r="F47" i="6"/>
  <c r="G47" i="6"/>
  <c r="H47" i="6"/>
  <c r="I47" i="6"/>
  <c r="N47" i="6"/>
  <c r="B48" i="6"/>
  <c r="C48" i="6"/>
  <c r="D48" i="6"/>
  <c r="E48" i="6"/>
  <c r="F48" i="6"/>
  <c r="G48" i="6"/>
  <c r="H48" i="6"/>
  <c r="I48" i="6"/>
  <c r="N48" i="6"/>
  <c r="B49" i="6"/>
  <c r="C49" i="6"/>
  <c r="D49" i="6"/>
  <c r="E49" i="6"/>
  <c r="F49" i="6"/>
  <c r="G49" i="6"/>
  <c r="H49" i="6"/>
  <c r="I49" i="6"/>
  <c r="N49" i="6"/>
  <c r="B50" i="6"/>
  <c r="C50" i="6"/>
  <c r="D50" i="6"/>
  <c r="E50" i="6"/>
  <c r="F50" i="6"/>
  <c r="G50" i="6"/>
  <c r="H50" i="6"/>
  <c r="I50" i="6"/>
  <c r="N50" i="6"/>
  <c r="B51" i="6"/>
  <c r="C51" i="6"/>
  <c r="D51" i="6"/>
  <c r="E51" i="6"/>
  <c r="F51" i="6"/>
  <c r="G51" i="6"/>
  <c r="H51" i="6"/>
  <c r="I51" i="6"/>
  <c r="N51" i="6"/>
  <c r="B52" i="6"/>
  <c r="C52" i="6"/>
  <c r="D52" i="6"/>
  <c r="E52" i="6"/>
  <c r="F52" i="6"/>
  <c r="G52" i="6"/>
  <c r="H52" i="6"/>
  <c r="I52" i="6"/>
  <c r="N52" i="6"/>
  <c r="B53" i="6"/>
  <c r="C53" i="6"/>
  <c r="D53" i="6"/>
  <c r="E53" i="6"/>
  <c r="F53" i="6"/>
  <c r="G53" i="6"/>
  <c r="H53" i="6"/>
  <c r="I53" i="6"/>
  <c r="N53" i="6"/>
  <c r="B54" i="6"/>
  <c r="C54" i="6"/>
  <c r="D54" i="6"/>
  <c r="E54" i="6"/>
  <c r="F54" i="6"/>
  <c r="G54" i="6"/>
  <c r="H54" i="6"/>
  <c r="I54" i="6"/>
  <c r="N54" i="6"/>
  <c r="B55" i="6"/>
  <c r="C55" i="6"/>
  <c r="D55" i="6"/>
  <c r="E55" i="6"/>
  <c r="F55" i="6"/>
  <c r="G55" i="6"/>
  <c r="H55" i="6"/>
  <c r="I55" i="6"/>
  <c r="N55" i="6"/>
  <c r="B56" i="6"/>
  <c r="C56" i="6"/>
  <c r="D56" i="6"/>
  <c r="E56" i="6"/>
  <c r="F56" i="6"/>
  <c r="G56" i="6"/>
  <c r="H56" i="6"/>
  <c r="I56" i="6"/>
  <c r="N56" i="6"/>
  <c r="B57" i="6"/>
  <c r="C57" i="6"/>
  <c r="D57" i="6"/>
  <c r="E57" i="6"/>
  <c r="F57" i="6"/>
  <c r="G57" i="6"/>
  <c r="H57" i="6"/>
  <c r="I57" i="6"/>
  <c r="N57" i="6"/>
  <c r="B58" i="6"/>
  <c r="C58" i="6"/>
  <c r="D58" i="6"/>
  <c r="E58" i="6"/>
  <c r="F58" i="6"/>
  <c r="G58" i="6"/>
  <c r="H58" i="6"/>
  <c r="I58" i="6"/>
  <c r="N58" i="6"/>
  <c r="B59" i="6"/>
  <c r="C59" i="6"/>
  <c r="D59" i="6"/>
  <c r="E59" i="6"/>
  <c r="F59" i="6"/>
  <c r="G59" i="6"/>
  <c r="H59" i="6"/>
  <c r="I59" i="6"/>
  <c r="N59" i="6"/>
  <c r="B60" i="6"/>
  <c r="C60" i="6"/>
  <c r="D60" i="6"/>
  <c r="E60" i="6"/>
  <c r="F60" i="6"/>
  <c r="G60" i="6"/>
  <c r="H60" i="6"/>
  <c r="I60" i="6"/>
  <c r="N60" i="6"/>
  <c r="B61" i="6"/>
  <c r="C61" i="6"/>
  <c r="D61" i="6"/>
  <c r="E61" i="6"/>
  <c r="F61" i="6"/>
  <c r="G61" i="6"/>
  <c r="H61" i="6"/>
  <c r="I61" i="6"/>
  <c r="N61" i="6"/>
  <c r="B62" i="6"/>
  <c r="C62" i="6"/>
  <c r="D62" i="6"/>
  <c r="E62" i="6"/>
  <c r="F62" i="6"/>
  <c r="G62" i="6"/>
  <c r="H62" i="6"/>
  <c r="I62" i="6"/>
  <c r="N62" i="6"/>
  <c r="B63" i="6"/>
  <c r="C63" i="6"/>
  <c r="D63" i="6"/>
  <c r="E63" i="6"/>
  <c r="F63" i="6"/>
  <c r="G63" i="6"/>
  <c r="H63" i="6"/>
  <c r="I63" i="6"/>
  <c r="N63" i="6"/>
  <c r="B64" i="6"/>
  <c r="C64" i="6"/>
  <c r="D64" i="6"/>
  <c r="E64" i="6"/>
  <c r="F64" i="6"/>
  <c r="G64" i="6"/>
  <c r="H64" i="6"/>
  <c r="I64" i="6"/>
  <c r="N64" i="6"/>
  <c r="B65" i="6"/>
  <c r="C65" i="6"/>
  <c r="D65" i="6"/>
  <c r="E65" i="6"/>
  <c r="F65" i="6"/>
  <c r="G65" i="6"/>
  <c r="H65" i="6"/>
  <c r="I65" i="6"/>
  <c r="N65" i="6"/>
  <c r="B66" i="6"/>
  <c r="C66" i="6"/>
  <c r="D66" i="6"/>
  <c r="E66" i="6"/>
  <c r="F66" i="6"/>
  <c r="G66" i="6"/>
  <c r="H66" i="6"/>
  <c r="I66" i="6"/>
  <c r="N66" i="6"/>
  <c r="B67" i="6"/>
  <c r="C67" i="6"/>
  <c r="D67" i="6"/>
  <c r="E67" i="6"/>
  <c r="F67" i="6"/>
  <c r="G67" i="6"/>
  <c r="H67" i="6"/>
  <c r="I67" i="6"/>
  <c r="N67" i="6"/>
  <c r="B68" i="6"/>
  <c r="C68" i="6"/>
  <c r="D68" i="6"/>
  <c r="E68" i="6"/>
  <c r="F68" i="6"/>
  <c r="G68" i="6"/>
  <c r="H68" i="6"/>
  <c r="I68" i="6"/>
  <c r="N68" i="6"/>
  <c r="B69" i="6"/>
  <c r="C69" i="6"/>
  <c r="D69" i="6"/>
  <c r="E69" i="6"/>
  <c r="F69" i="6"/>
  <c r="G69" i="6"/>
  <c r="H69" i="6"/>
  <c r="I69" i="6"/>
  <c r="N69" i="6"/>
  <c r="B70" i="6"/>
  <c r="C70" i="6"/>
  <c r="D70" i="6"/>
  <c r="E70" i="6"/>
  <c r="F70" i="6"/>
  <c r="G70" i="6"/>
  <c r="H70" i="6"/>
  <c r="I70" i="6"/>
  <c r="N70" i="6"/>
  <c r="C71" i="6"/>
  <c r="D71" i="6"/>
  <c r="E71" i="6"/>
  <c r="F71" i="6"/>
  <c r="G71" i="6"/>
  <c r="H71" i="6"/>
  <c r="I71" i="6"/>
  <c r="N71" i="6"/>
  <c r="B73" i="6"/>
  <c r="C73" i="6"/>
  <c r="D73" i="6"/>
  <c r="E73" i="6"/>
  <c r="F73" i="6"/>
  <c r="G73" i="6"/>
  <c r="H73" i="6"/>
  <c r="I73" i="6"/>
  <c r="N73" i="6"/>
  <c r="N35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3" i="6"/>
  <c r="N12" i="6"/>
  <c r="N11" i="6"/>
  <c r="N10" i="6"/>
  <c r="N9" i="6"/>
  <c r="N8" i="6"/>
  <c r="N7" i="6"/>
  <c r="N6" i="6"/>
  <c r="N5" i="6"/>
  <c r="N4" i="6"/>
  <c r="E1" i="7" l="1"/>
  <c r="G1" i="2"/>
  <c r="H1" i="4"/>
  <c r="M3" i="6"/>
  <c r="F46" i="6"/>
  <c r="M61" i="6"/>
  <c r="M53" i="6"/>
  <c r="M42" i="6"/>
  <c r="M69" i="6"/>
  <c r="M70" i="6"/>
  <c r="M62" i="6"/>
  <c r="M54" i="6"/>
  <c r="M68" i="6"/>
  <c r="M60" i="6"/>
  <c r="M52" i="6"/>
  <c r="M67" i="6"/>
  <c r="M59" i="6"/>
  <c r="M51" i="6"/>
  <c r="M66" i="6"/>
  <c r="M58" i="6"/>
  <c r="M50" i="6"/>
  <c r="M65" i="6"/>
  <c r="M57" i="6"/>
  <c r="M49" i="6"/>
  <c r="M73" i="6"/>
  <c r="M64" i="6"/>
  <c r="M56" i="6"/>
  <c r="M48" i="6"/>
  <c r="M71" i="6"/>
  <c r="M63" i="6"/>
  <c r="M55" i="6"/>
  <c r="M47" i="6"/>
  <c r="N74" i="6"/>
  <c r="D36" i="6"/>
  <c r="E36" i="6"/>
  <c r="F36" i="6"/>
  <c r="G36" i="6"/>
  <c r="H36" i="6"/>
  <c r="I36" i="6"/>
  <c r="N36" i="6"/>
  <c r="C36" i="6"/>
  <c r="B36" i="6"/>
  <c r="M36" i="6" l="1"/>
  <c r="C1" i="7"/>
  <c r="G3" i="7" s="1"/>
  <c r="N11" i="7" l="1"/>
  <c r="G4" i="7"/>
  <c r="G62" i="7" s="1"/>
  <c r="C46" i="6"/>
  <c r="M46" i="6" s="1"/>
  <c r="C25" i="2" l="1"/>
  <c r="C45" i="6" l="1"/>
  <c r="E45" i="6"/>
  <c r="I14" i="2"/>
  <c r="C24" i="2"/>
  <c r="G45" i="6"/>
  <c r="G74" i="6" s="1"/>
  <c r="F45" i="6"/>
  <c r="F74" i="6" s="1"/>
  <c r="M45" i="6" l="1"/>
  <c r="I6" i="2"/>
  <c r="I13" i="2" l="1"/>
  <c r="I44" i="6"/>
  <c r="I74" i="6" s="1"/>
  <c r="I16" i="2"/>
  <c r="C23" i="2"/>
  <c r="D44" i="6"/>
  <c r="N7" i="4"/>
  <c r="E44" i="6"/>
  <c r="E74" i="6" s="1"/>
  <c r="H44" i="6"/>
  <c r="H74" i="6" s="1"/>
  <c r="M44" i="6" l="1"/>
  <c r="F1" i="4" s="1"/>
  <c r="I7" i="2"/>
  <c r="D5" i="2"/>
  <c r="B43" i="6"/>
  <c r="D6" i="2"/>
  <c r="D74" i="6"/>
  <c r="N6" i="4"/>
  <c r="C22" i="2"/>
  <c r="C43" i="6"/>
  <c r="C74" i="6" s="1"/>
  <c r="M43" i="6" l="1"/>
  <c r="E1" i="2" l="1"/>
  <c r="D47" i="4"/>
  <c r="C52" i="4" l="1"/>
  <c r="B9" i="2" l="1"/>
  <c r="C48" i="4" l="1"/>
  <c r="M7" i="2"/>
  <c r="M10" i="2"/>
  <c r="M11" i="2"/>
  <c r="M14" i="2"/>
  <c r="M15" i="2"/>
  <c r="M16" i="2"/>
  <c r="M18" i="2"/>
  <c r="L7" i="2"/>
  <c r="L10" i="2"/>
  <c r="L11" i="2"/>
  <c r="L14" i="2"/>
  <c r="L15" i="2"/>
  <c r="L16" i="2"/>
  <c r="L18" i="2"/>
  <c r="L19" i="2" l="1"/>
  <c r="M19" i="2"/>
  <c r="F52" i="3"/>
  <c r="D57" i="4"/>
  <c r="D39" i="4"/>
  <c r="C10" i="2" l="1"/>
  <c r="D17" i="2" s="1"/>
  <c r="C15" i="2" l="1"/>
  <c r="C17" i="2"/>
  <c r="D48" i="4"/>
  <c r="D50" i="4"/>
  <c r="B62" i="3" l="1"/>
  <c r="E52" i="3"/>
  <c r="I3" i="3"/>
  <c r="I52" i="3" s="1"/>
  <c r="J52" i="3" l="1"/>
  <c r="C58" i="4"/>
  <c r="C59" i="4"/>
  <c r="C57" i="4"/>
  <c r="D46" i="4"/>
  <c r="D49" i="4"/>
  <c r="C45" i="4"/>
  <c r="C46" i="4"/>
  <c r="C47" i="4"/>
  <c r="C49" i="4"/>
  <c r="C50" i="4"/>
  <c r="C51" i="4"/>
  <c r="C53" i="4"/>
  <c r="C44" i="4"/>
  <c r="D36" i="4"/>
  <c r="D40" i="4"/>
  <c r="C36" i="4"/>
  <c r="C37" i="4"/>
  <c r="C38" i="4"/>
  <c r="C39" i="4"/>
  <c r="C40" i="4"/>
  <c r="C35" i="4"/>
  <c r="C27" i="4"/>
  <c r="C29" i="4"/>
  <c r="C30" i="4"/>
  <c r="C31" i="4"/>
  <c r="C26" i="4"/>
  <c r="C11" i="4"/>
  <c r="C12" i="4"/>
  <c r="C14" i="4"/>
  <c r="C18" i="4"/>
  <c r="C19" i="4"/>
  <c r="C20" i="4"/>
  <c r="C21" i="4"/>
  <c r="C22" i="4"/>
  <c r="C10" i="4"/>
  <c r="J3" i="3" l="1"/>
  <c r="B23" i="4"/>
  <c r="G10" i="4" s="1"/>
  <c r="B15" i="4"/>
  <c r="G6" i="4" s="1"/>
  <c r="C23" i="4"/>
  <c r="C15" i="4"/>
  <c r="C5" i="4"/>
  <c r="C3" i="4"/>
  <c r="G7" i="2"/>
  <c r="G11" i="2"/>
  <c r="G13" i="2"/>
  <c r="G14" i="2"/>
  <c r="G16" i="2"/>
  <c r="G17" i="2"/>
  <c r="G6" i="2"/>
  <c r="H6" i="4" l="1"/>
  <c r="H10" i="4"/>
  <c r="G19" i="2"/>
  <c r="C6" i="4"/>
  <c r="H5" i="4" s="1"/>
  <c r="B6" i="4"/>
  <c r="G5" i="4" s="1"/>
  <c r="S24" i="2" l="1"/>
  <c r="B10" i="2"/>
  <c r="D53" i="4"/>
  <c r="D22" i="4" l="1"/>
  <c r="C78" i="3" l="1"/>
  <c r="B15" i="2"/>
  <c r="N7" i="2" l="1"/>
  <c r="H3" i="3"/>
  <c r="H52" i="3" s="1"/>
  <c r="D9" i="2"/>
  <c r="D10" i="2" s="1"/>
  <c r="I19" i="2"/>
  <c r="N4" i="4"/>
  <c r="M32" i="4" s="1"/>
  <c r="C21" i="2"/>
  <c r="C33" i="2" s="1"/>
  <c r="B41" i="6"/>
  <c r="M41" i="6" s="1"/>
  <c r="D20" i="4"/>
  <c r="D27" i="4"/>
  <c r="C41" i="4"/>
  <c r="D18" i="4"/>
  <c r="C54" i="4"/>
  <c r="B32" i="4"/>
  <c r="G7" i="4" s="1"/>
  <c r="C32" i="4"/>
  <c r="B62" i="4"/>
  <c r="G12" i="4" s="1"/>
  <c r="D52" i="4"/>
  <c r="D31" i="4"/>
  <c r="B41" i="4"/>
  <c r="G8" i="4" s="1"/>
  <c r="B54" i="4"/>
  <c r="G9" i="4" s="1"/>
  <c r="D37" i="4"/>
  <c r="B78" i="3"/>
  <c r="C62" i="4"/>
  <c r="H12" i="4" l="1"/>
  <c r="H7" i="4"/>
  <c r="H8" i="4"/>
  <c r="H9" i="4"/>
  <c r="I1" i="2"/>
  <c r="J1" i="4"/>
  <c r="N32" i="4"/>
  <c r="O32" i="4"/>
  <c r="M74" i="6"/>
  <c r="B74" i="6"/>
  <c r="D5" i="4"/>
  <c r="D3" i="4"/>
  <c r="G13" i="4"/>
  <c r="D58" i="4"/>
  <c r="D59" i="4"/>
  <c r="D19" i="4"/>
  <c r="D26" i="4"/>
  <c r="D45" i="4"/>
  <c r="D35" i="4"/>
  <c r="D11" i="4"/>
  <c r="D10" i="4"/>
  <c r="D30" i="4"/>
  <c r="D44" i="4"/>
  <c r="D51" i="4"/>
  <c r="D12" i="4"/>
  <c r="D29" i="4"/>
  <c r="H13" i="4" l="1"/>
  <c r="P32" i="2"/>
  <c r="S32" i="2"/>
  <c r="D15" i="4"/>
  <c r="D23" i="4"/>
  <c r="N6" i="2"/>
  <c r="N15" i="2"/>
  <c r="D6" i="4"/>
  <c r="D54" i="4"/>
  <c r="I9" i="4" s="1"/>
  <c r="D32" i="4"/>
  <c r="D41" i="4"/>
  <c r="I8" i="4" s="1"/>
  <c r="D62" i="4"/>
  <c r="I12" i="4" s="1"/>
  <c r="I7" i="4" l="1"/>
  <c r="I10" i="4"/>
  <c r="I6" i="4"/>
  <c r="I5" i="4"/>
  <c r="N10" i="2"/>
  <c r="N18" i="2"/>
  <c r="N16" i="2"/>
  <c r="G56" i="3"/>
  <c r="N19" i="2" l="1"/>
  <c r="I13" i="4"/>
  <c r="Q32" i="2" s="1"/>
  <c r="D15" i="2"/>
  <c r="G57" i="3"/>
  <c r="E62" i="7"/>
  <c r="B12" i="7" s="1"/>
  <c r="E82" i="36" l="1"/>
  <c r="E263" i="36" s="1"/>
  <c r="D51" i="14" l="1"/>
  <c r="D24" i="14"/>
  <c r="G9" i="35" l="1"/>
  <c r="G45" i="35"/>
  <c r="G268" i="35"/>
  <c r="G121" i="35"/>
  <c r="G161" i="35"/>
  <c r="G288" i="35"/>
  <c r="G77" i="35"/>
  <c r="G321" i="35"/>
  <c r="G18" i="35"/>
  <c r="G22" i="35" l="1"/>
  <c r="G57" i="35"/>
  <c r="G311" i="35"/>
  <c r="G398" i="35"/>
  <c r="G415" i="35"/>
  <c r="G134" i="35"/>
  <c r="G212" i="35"/>
  <c r="G296" i="35"/>
  <c r="G392" i="35"/>
  <c r="G331" i="35"/>
  <c r="G191" i="35"/>
  <c r="G174" i="35"/>
  <c r="G183" i="35" s="1"/>
  <c r="G140" i="35"/>
  <c r="G327" i="35"/>
  <c r="G67" i="35"/>
  <c r="G85" i="35"/>
  <c r="G225" i="35"/>
  <c r="G75" i="35"/>
  <c r="G27" i="35"/>
  <c r="G274" i="35"/>
  <c r="G286" i="35"/>
  <c r="H9" i="35"/>
  <c r="H161" i="35"/>
  <c r="H77" i="35"/>
  <c r="H121" i="35"/>
  <c r="H288" i="35"/>
  <c r="H321" i="35"/>
  <c r="G372" i="35" l="1"/>
  <c r="G425" i="35"/>
  <c r="G155" i="35"/>
  <c r="G131" i="35"/>
  <c r="G316" i="35"/>
  <c r="G235" i="35"/>
  <c r="G93" i="35"/>
  <c r="G34" i="35"/>
  <c r="G35" i="35" s="1"/>
  <c r="H392" i="35"/>
  <c r="H398" i="35"/>
  <c r="H45" i="35"/>
  <c r="H331" i="35"/>
  <c r="H327" i="35"/>
  <c r="H27" i="35"/>
  <c r="H140" i="35"/>
  <c r="H268" i="35"/>
  <c r="H134" i="35"/>
  <c r="H415" i="35"/>
  <c r="H67" i="35"/>
  <c r="H75" i="35"/>
  <c r="H18" i="35"/>
  <c r="H22" i="35" s="1"/>
  <c r="H274" i="35"/>
  <c r="H174" i="35"/>
  <c r="H296" i="35"/>
  <c r="H85" i="35"/>
  <c r="H311" i="35"/>
  <c r="H191" i="35"/>
  <c r="H212" i="35"/>
  <c r="H225" i="35"/>
  <c r="H286" i="35"/>
  <c r="H183" i="35" l="1"/>
  <c r="G427" i="35"/>
  <c r="H372" i="35"/>
  <c r="H57" i="35"/>
  <c r="H155" i="35"/>
  <c r="H131" i="35"/>
  <c r="H425" i="35"/>
  <c r="H316" i="35"/>
  <c r="H235" i="35"/>
  <c r="H93" i="35"/>
  <c r="H35" i="35"/>
  <c r="H34" i="35"/>
  <c r="H427" i="35" l="1"/>
  <c r="B5" i="19" l="1"/>
  <c r="B7" i="19"/>
  <c r="B14" i="19"/>
  <c r="B17" i="19"/>
  <c r="B15" i="19"/>
  <c r="B3" i="19"/>
  <c r="B11" i="19"/>
  <c r="B13" i="19"/>
  <c r="B12" i="19"/>
  <c r="B6" i="19"/>
  <c r="B9" i="19"/>
  <c r="B10" i="19"/>
  <c r="B16" i="19"/>
  <c r="B4" i="19"/>
  <c r="B8" i="19"/>
  <c r="K10" i="19" l="1"/>
  <c r="H10" i="19"/>
  <c r="K13" i="19"/>
  <c r="H13" i="19"/>
  <c r="K17" i="19"/>
  <c r="M17" i="19" s="1"/>
  <c r="N17" i="19" s="1"/>
  <c r="H17" i="19"/>
  <c r="K8" i="19"/>
  <c r="H8" i="19"/>
  <c r="K9" i="19"/>
  <c r="H9" i="19"/>
  <c r="K11" i="19"/>
  <c r="H11" i="19"/>
  <c r="H14" i="19"/>
  <c r="K14" i="19"/>
  <c r="K4" i="19"/>
  <c r="H4" i="19"/>
  <c r="K6" i="19"/>
  <c r="H6" i="19"/>
  <c r="K3" i="19"/>
  <c r="H3" i="19"/>
  <c r="B18" i="19"/>
  <c r="H7" i="19"/>
  <c r="K7" i="19"/>
  <c r="H16" i="19"/>
  <c r="K16" i="19"/>
  <c r="H12" i="19"/>
  <c r="K12" i="19"/>
  <c r="H15" i="19"/>
  <c r="K15" i="19"/>
  <c r="H5" i="19"/>
  <c r="K5" i="19"/>
  <c r="H18" i="19" l="1"/>
  <c r="M7" i="19"/>
  <c r="D7" i="19"/>
  <c r="D4" i="19"/>
  <c r="M4" i="19"/>
  <c r="D11" i="19"/>
  <c r="M11" i="19"/>
  <c r="M8" i="19"/>
  <c r="D8" i="19"/>
  <c r="D13" i="19"/>
  <c r="M13" i="19"/>
  <c r="D5" i="19"/>
  <c r="M5" i="19"/>
  <c r="D3" i="19"/>
  <c r="K18" i="19"/>
  <c r="M3" i="19"/>
  <c r="D14" i="19"/>
  <c r="M14" i="19"/>
  <c r="M12" i="19"/>
  <c r="D12" i="19"/>
  <c r="M15" i="19"/>
  <c r="D15" i="19"/>
  <c r="D16" i="19"/>
  <c r="M16" i="19"/>
  <c r="M6" i="19"/>
  <c r="D6" i="19"/>
  <c r="M9" i="19"/>
  <c r="D9" i="19"/>
  <c r="M10" i="19"/>
  <c r="D10" i="19"/>
  <c r="E16" i="19" l="1"/>
  <c r="N16" i="19"/>
  <c r="N3" i="19"/>
  <c r="E3" i="19"/>
  <c r="M18" i="19"/>
  <c r="N8" i="19"/>
  <c r="E8" i="19"/>
  <c r="N11" i="19"/>
  <c r="E11" i="19"/>
  <c r="D18" i="19"/>
  <c r="E7" i="19"/>
  <c r="N7" i="19"/>
  <c r="E9" i="19"/>
  <c r="N9" i="19"/>
  <c r="N12" i="19"/>
  <c r="E12" i="19"/>
  <c r="N13" i="19"/>
  <c r="E13" i="19"/>
  <c r="N14" i="19"/>
  <c r="E14" i="19"/>
  <c r="E10" i="19"/>
  <c r="N10" i="19"/>
  <c r="E6" i="19"/>
  <c r="N6" i="19"/>
  <c r="E15" i="19"/>
  <c r="N15" i="19"/>
  <c r="E5" i="19"/>
  <c r="N5" i="19"/>
  <c r="E4" i="19"/>
  <c r="N4" i="19"/>
  <c r="N18" i="19" l="1"/>
  <c r="E18" i="19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<sst xmlns="http://schemas.openxmlformats.org/spreadsheetml/2006/main" count="27830" uniqueCount="4298">
  <si>
    <t>Branch</t>
  </si>
  <si>
    <t>CODE</t>
  </si>
  <si>
    <t xml:space="preserve">Client Name </t>
  </si>
  <si>
    <t>ID Number</t>
  </si>
  <si>
    <t xml:space="preserve">Date disbursed </t>
  </si>
  <si>
    <t>Employer</t>
  </si>
  <si>
    <t xml:space="preserve">Amount Disbused </t>
  </si>
  <si>
    <t>Loan Period</t>
  </si>
  <si>
    <t>TYPE</t>
  </si>
  <si>
    <t>Buyoff Institution</t>
  </si>
  <si>
    <t>LOAN NO</t>
  </si>
  <si>
    <t>PROCCESSING RATE</t>
  </si>
  <si>
    <t>MARK</t>
  </si>
  <si>
    <t>RATE</t>
  </si>
  <si>
    <t xml:space="preserve">PROCCESSING FEE </t>
  </si>
  <si>
    <t>PRINCIPAL</t>
  </si>
  <si>
    <t>INTEREST</t>
  </si>
  <si>
    <t>BYPRODUCT</t>
  </si>
  <si>
    <t>COMM RATE</t>
  </si>
  <si>
    <t xml:space="preserve">COMMISION </t>
  </si>
  <si>
    <t>MACHAKOS</t>
  </si>
  <si>
    <t>PRISONS</t>
  </si>
  <si>
    <t>VIHIGA</t>
  </si>
  <si>
    <t>ELDORET</t>
  </si>
  <si>
    <t>KITUI</t>
  </si>
  <si>
    <t xml:space="preserve">KITENGELA </t>
  </si>
  <si>
    <t>EMILY WANYERA</t>
  </si>
  <si>
    <t>NAKURU</t>
  </si>
  <si>
    <t>Buy off</t>
  </si>
  <si>
    <t>KISUMU</t>
  </si>
  <si>
    <t>RICHARD KABINGA</t>
  </si>
  <si>
    <t>ECOBANK</t>
  </si>
  <si>
    <t>RACHAEL MBITHE</t>
  </si>
  <si>
    <t>KISII</t>
  </si>
  <si>
    <t>EVANS MAOBE</t>
  </si>
  <si>
    <t>KERICHO</t>
  </si>
  <si>
    <t xml:space="preserve">POLICE </t>
  </si>
  <si>
    <t>MOMBASA</t>
  </si>
  <si>
    <t>PENSION</t>
  </si>
  <si>
    <t>HOMABAY</t>
  </si>
  <si>
    <t>OLGAH OGALLO</t>
  </si>
  <si>
    <t>KAKAMEGA</t>
  </si>
  <si>
    <t>GRACE WESONGA</t>
  </si>
  <si>
    <t>TSC</t>
  </si>
  <si>
    <t>HOLA</t>
  </si>
  <si>
    <t>KAJIADO</t>
  </si>
  <si>
    <t>GEORGE OKUTE</t>
  </si>
  <si>
    <t>VOI</t>
  </si>
  <si>
    <t>ROBERT GABRIEL</t>
  </si>
  <si>
    <t>THIKA</t>
  </si>
  <si>
    <t>CAROLYNE MUTILE</t>
  </si>
  <si>
    <t>OYUGIS</t>
  </si>
  <si>
    <t>MATUU</t>
  </si>
  <si>
    <t>KILIFI</t>
  </si>
  <si>
    <t>SIAYA</t>
  </si>
  <si>
    <t>BUNGOMA</t>
  </si>
  <si>
    <t>DOD</t>
  </si>
  <si>
    <t>LAMU</t>
  </si>
  <si>
    <t>SELECT MANAGEMENT SERVICES LTD</t>
  </si>
  <si>
    <t>ITEM</t>
  </si>
  <si>
    <t>LOANS</t>
  </si>
  <si>
    <t>AMOUNT</t>
  </si>
  <si>
    <t xml:space="preserve">STRAIGHT LOANS </t>
  </si>
  <si>
    <t>LIQUIDATIONS</t>
  </si>
  <si>
    <t xml:space="preserve">BUY OFFS </t>
  </si>
  <si>
    <t>EMPLOYER</t>
  </si>
  <si>
    <t>BY PRODUCT</t>
  </si>
  <si>
    <t xml:space="preserve">FULLY BOOKED </t>
  </si>
  <si>
    <t>PENDING FULL BOOKING</t>
  </si>
  <si>
    <t>TOTAL LOANS TO DATE</t>
  </si>
  <si>
    <t>PENDING BOOKING</t>
  </si>
  <si>
    <t>TOTAL</t>
  </si>
  <si>
    <t>BRANCH</t>
  </si>
  <si>
    <t>TARGET</t>
  </si>
  <si>
    <t>FULLY BOOKED</t>
  </si>
  <si>
    <t>DISBURSEMENT</t>
  </si>
  <si>
    <t>NO OF LOANS</t>
  </si>
  <si>
    <t>ACHIEVEMENT</t>
  </si>
  <si>
    <t>LOAN AMOUNT</t>
  </si>
  <si>
    <t>CHEQUE AMOUNT</t>
  </si>
  <si>
    <t>TAKE HOME</t>
  </si>
  <si>
    <t>DATE</t>
  </si>
  <si>
    <t>BUSIA</t>
  </si>
  <si>
    <t>KABARNET</t>
  </si>
  <si>
    <t>KIAMBU</t>
  </si>
  <si>
    <t>MWINGI</t>
  </si>
  <si>
    <t>MURANGA</t>
  </si>
  <si>
    <t>SAMBURU</t>
  </si>
  <si>
    <t>NAROK</t>
  </si>
  <si>
    <t>ELDAMA RAVIN</t>
  </si>
  <si>
    <t>NYAHURURU</t>
  </si>
  <si>
    <t>NANYUKI</t>
  </si>
  <si>
    <t>MAKUENI</t>
  </si>
  <si>
    <t xml:space="preserve">REGIONAL PERFORMANCE </t>
  </si>
  <si>
    <t>REGION</t>
  </si>
  <si>
    <t>AMT</t>
  </si>
  <si>
    <t xml:space="preserve">LOANS </t>
  </si>
  <si>
    <t>RIFT VALLEY REGION</t>
  </si>
  <si>
    <t>LOWER EASTERN</t>
  </si>
  <si>
    <t>COASTAL  REGION</t>
  </si>
  <si>
    <t>ISAIAH KIRWA</t>
  </si>
  <si>
    <t>NAIROBI REGION</t>
  </si>
  <si>
    <t>VINCENT OGAL</t>
  </si>
  <si>
    <t>STEPHEN ONYANGO</t>
  </si>
  <si>
    <t>NICHOLAS KIRIAMA</t>
  </si>
  <si>
    <t>Loan Amount</t>
  </si>
  <si>
    <t>REMARKS</t>
  </si>
  <si>
    <t>CHEQUE DATE</t>
  </si>
  <si>
    <t>CLEARANCE EXPECTED</t>
  </si>
  <si>
    <t>TAKEHOME</t>
  </si>
  <si>
    <t>PROCESSING FEE</t>
  </si>
  <si>
    <t>PRINCIPLE</t>
  </si>
  <si>
    <t>COMMISSION</t>
  </si>
  <si>
    <t>ANTONY WANZALA</t>
  </si>
  <si>
    <t xml:space="preserve">ANTHONY  MULUNGA </t>
  </si>
  <si>
    <t>PLATINUM</t>
  </si>
  <si>
    <t>L21159</t>
  </si>
  <si>
    <t>NOT FULLY BOOKED</t>
  </si>
  <si>
    <t>RECEIVED</t>
  </si>
  <si>
    <t>PETER OMONDI</t>
  </si>
  <si>
    <t>OGUOK GEORGE OTIENO</t>
  </si>
  <si>
    <t>AFRICAN CAPITAL</t>
  </si>
  <si>
    <t>L21299</t>
  </si>
  <si>
    <t>FRANCIS OKONGO</t>
  </si>
  <si>
    <t>RINGO  ABUBAKAR</t>
  </si>
  <si>
    <t>ECONOMIC CREDIT LIMITED</t>
  </si>
  <si>
    <t>L25747</t>
  </si>
  <si>
    <t>MARIGAT</t>
  </si>
  <si>
    <t>OOP POLICE</t>
  </si>
  <si>
    <t>LOAN TYPE</t>
  </si>
  <si>
    <t>BRANCH .</t>
  </si>
  <si>
    <t>MIGORI</t>
  </si>
  <si>
    <t>THOMAS OBONDO</t>
  </si>
  <si>
    <t>MOUNT KENYA REGION</t>
  </si>
  <si>
    <t>AMMOUNT</t>
  </si>
  <si>
    <t xml:space="preserve">BRANCH </t>
  </si>
  <si>
    <t>REGIONAL SALES MANAGER</t>
  </si>
  <si>
    <t xml:space="preserve">ALVAN MOSOMI </t>
  </si>
  <si>
    <t>MONTHLY  TARGET</t>
  </si>
  <si>
    <t>AVARAGE TARGET TO DATE</t>
  </si>
  <si>
    <t>ACHIEVEMENT TO DATE</t>
  </si>
  <si>
    <t>DAILY TARGET</t>
  </si>
  <si>
    <t>PENDING</t>
  </si>
  <si>
    <t>BRANCH.</t>
  </si>
  <si>
    <t xml:space="preserve">                DAILY  FULLY BOOKED LOANS </t>
  </si>
  <si>
    <t>WAMBA</t>
  </si>
  <si>
    <t>TODAYS DISBURSMENT</t>
  </si>
  <si>
    <t>ACCOUNTS</t>
  </si>
  <si>
    <t>COUNTY</t>
  </si>
  <si>
    <t xml:space="preserve">                DAILY  FULLY BOOKED LOANS BYPRODUCT</t>
  </si>
  <si>
    <t>ACCOUNTS PER EMPLOYER PER TYPE</t>
  </si>
  <si>
    <t>DISBURSMENT</t>
  </si>
  <si>
    <t>TEAM LEADER PER LOAN TYPE PER DISBURSMENT PER BYPRODUCT</t>
  </si>
  <si>
    <t xml:space="preserve">DISBURSMENT </t>
  </si>
  <si>
    <t xml:space="preserve">TOTAL </t>
  </si>
  <si>
    <t>%ARCHIEVED</t>
  </si>
  <si>
    <t>RONO ANTON OBONYO</t>
  </si>
  <si>
    <t>NYS</t>
  </si>
  <si>
    <t>Catherine Keverenge</t>
  </si>
  <si>
    <t>L27442</t>
  </si>
  <si>
    <t>BRIAN OGARE</t>
  </si>
  <si>
    <t>TRUSTGRO SCA LTD</t>
  </si>
  <si>
    <t>PHOEBE WANYAMA</t>
  </si>
  <si>
    <t xml:space="preserve">UNIT MANAGERS  </t>
  </si>
  <si>
    <t xml:space="preserve"> WESTERN REGION</t>
  </si>
  <si>
    <t>OLGAH  OGALO</t>
  </si>
  <si>
    <t xml:space="preserve">NYANZA REGION </t>
  </si>
  <si>
    <t>NYANZA REGION</t>
  </si>
  <si>
    <t>WESTERN REGION</t>
  </si>
  <si>
    <t xml:space="preserve">TARGET </t>
  </si>
  <si>
    <t>% ACHIEVED</t>
  </si>
  <si>
    <t xml:space="preserve">UNIT MANAGER </t>
  </si>
  <si>
    <t xml:space="preserve">CHECKOFF ADVISORS </t>
  </si>
  <si>
    <t>MINISTRIES</t>
  </si>
  <si>
    <t>OOP MAIN</t>
  </si>
  <si>
    <t xml:space="preserve">      </t>
  </si>
  <si>
    <t xml:space="preserve">RSM NAME </t>
  </si>
  <si>
    <t>THOMAS KHAMASI</t>
  </si>
  <si>
    <t xml:space="preserve">Lorna nafula  </t>
  </si>
  <si>
    <t>DAYS LEFT</t>
  </si>
  <si>
    <t>STATUS</t>
  </si>
  <si>
    <t>L27236</t>
  </si>
  <si>
    <t>HARAMAN OKUMU OCHIENG</t>
  </si>
  <si>
    <t>STARLIT FURNISHERS LIMITED</t>
  </si>
  <si>
    <t>KITENGELA</t>
  </si>
  <si>
    <t xml:space="preserve">Kennedy Onyango </t>
  </si>
  <si>
    <t>L27954</t>
  </si>
  <si>
    <t>TOP UP</t>
  </si>
  <si>
    <t>PRIVATE CHECKOFF</t>
  </si>
  <si>
    <t>WINFRED MAKENA</t>
  </si>
  <si>
    <t>STATUS FOR TODAY</t>
  </si>
  <si>
    <t>TEAM LEADERS LOANS FULLY BOOKED TODAY</t>
  </si>
  <si>
    <t>STATUS TODAY</t>
  </si>
  <si>
    <t xml:space="preserve">EMPLOYER DISBURSMENT TODAY </t>
  </si>
  <si>
    <t>WEEK</t>
  </si>
  <si>
    <t xml:space="preserve">WEEK ONE </t>
  </si>
  <si>
    <t>WEEK TWO</t>
  </si>
  <si>
    <t>WEEK FOUR</t>
  </si>
  <si>
    <t>WEEKLY STATUS</t>
  </si>
  <si>
    <t>RODAH MAINGI</t>
  </si>
  <si>
    <t>JANICE KAWIRA</t>
  </si>
  <si>
    <t>THIS WEEKS DISBURSMENT</t>
  </si>
  <si>
    <t>FULLY BOOKED THIS WEEK</t>
  </si>
  <si>
    <t>TEAM LEADERS LOANS FULLY BOOKED THIS WEEK</t>
  </si>
  <si>
    <t xml:space="preserve">EMPLOYER DISBURSMENT THIS WEEK </t>
  </si>
  <si>
    <t>JOY MATUMA</t>
  </si>
  <si>
    <t>GLADYS PAUL</t>
  </si>
  <si>
    <t>MALINDI</t>
  </si>
  <si>
    <t>JOTHARM MUTUKU</t>
  </si>
  <si>
    <t>BENARD OGELLO</t>
  </si>
  <si>
    <t>WEEK THREE</t>
  </si>
  <si>
    <t>ALICE LOMO</t>
  </si>
  <si>
    <t>FRIDAH MWONDO</t>
  </si>
  <si>
    <t xml:space="preserve">WEEKLY TARGET </t>
  </si>
  <si>
    <t xml:space="preserve">ACHIEVEMENT </t>
  </si>
  <si>
    <t xml:space="preserve">DAILY TARGET </t>
  </si>
  <si>
    <t>JOSEPH  MURIMI</t>
  </si>
  <si>
    <t>DUE FOR BOOKING</t>
  </si>
  <si>
    <t>DCI</t>
  </si>
  <si>
    <t>BEATRICE KWAMBOKA KACHIETANO</t>
  </si>
  <si>
    <t>JARED  MASIKIA  OKERIO</t>
  </si>
  <si>
    <t>NYAMIRA COUNTY</t>
  </si>
  <si>
    <t>PREMIER KENYA LIMITED</t>
  </si>
  <si>
    <t>L26673</t>
  </si>
  <si>
    <t xml:space="preserve"> </t>
  </si>
  <si>
    <t>KAJIADO COUNTY</t>
  </si>
  <si>
    <t>LOITOKTOK</t>
  </si>
  <si>
    <t>LARISA MONG'ARE</t>
  </si>
  <si>
    <t>PHILEMON OMOLLO</t>
  </si>
  <si>
    <t>TODAYS DISBURESMENT</t>
  </si>
  <si>
    <t xml:space="preserve">PARTIALLY BOOKED  </t>
  </si>
  <si>
    <t xml:space="preserve">RATE </t>
  </si>
  <si>
    <t xml:space="preserve">  </t>
  </si>
  <si>
    <t>GEORGE OGALLO</t>
  </si>
  <si>
    <t>LUCAS MWANAMAWE</t>
  </si>
  <si>
    <t>CLIENT HAS ABILITY OF -31 TOOK A LOAN WITH PRIMIER AFTER BUY OFF</t>
  </si>
  <si>
    <t xml:space="preserve">CLIENT HAS NO ABILITY , TOOK LOAN WITH OTHER INSITITUION </t>
  </si>
  <si>
    <t xml:space="preserve">HARDSHIP ALLOWANCE REMOVED NO ABILITY WAITING FOR SALARY INCREMENT </t>
  </si>
  <si>
    <t>DEDUCTION BOOKED BY HARAMBEE SACCO AFTER BUY OFF</t>
  </si>
  <si>
    <t xml:space="preserve">SALARY STOPPAGE, CASE IN COURT, CLIENT WAITING FOR REINSTANMENT </t>
  </si>
  <si>
    <t xml:space="preserve">CLIENT TO PROVIDE PASSWORD FOR ABILITY CHECK CLENT DOES NOT PICK CALLS </t>
  </si>
  <si>
    <t>TRADE CENTER</t>
  </si>
  <si>
    <t>MONTH TO DATE</t>
  </si>
  <si>
    <t xml:space="preserve">ACHIEVED </t>
  </si>
  <si>
    <t xml:space="preserve">TOTAL DISBURSMENT </t>
  </si>
  <si>
    <t>TOTAL BY PRODUCT</t>
  </si>
  <si>
    <t>DISBURSEMENT PRINCIPAL</t>
  </si>
  <si>
    <t>MONTHLY ACHIEVEMENT</t>
  </si>
  <si>
    <t>FRANCISCA JEROTICH</t>
  </si>
  <si>
    <t>.</t>
  </si>
  <si>
    <t>BARINGO COUNTY</t>
  </si>
  <si>
    <t>BUSIA COUNTY</t>
  </si>
  <si>
    <t>TANA RIVER</t>
  </si>
  <si>
    <t>MOMBASA COUNTY</t>
  </si>
  <si>
    <t>TRANS-NZOIA</t>
  </si>
  <si>
    <t>IRENE WAMBUA</t>
  </si>
  <si>
    <t>UASIN GISHU</t>
  </si>
  <si>
    <t>NAROK COUNTY</t>
  </si>
  <si>
    <t>HOMABAY COUNTY</t>
  </si>
  <si>
    <t>TAITA TAVETA</t>
  </si>
  <si>
    <t>NAIROBI COUNTY</t>
  </si>
  <si>
    <t>ALEX OTIENO</t>
  </si>
  <si>
    <t xml:space="preserve">Homabay county </t>
  </si>
  <si>
    <t>MIGORI COUNTY</t>
  </si>
  <si>
    <t>KISUMU COUNTY</t>
  </si>
  <si>
    <t>NICHOLAS MUNGENDI</t>
  </si>
  <si>
    <t>BUNGOMA COUNTY</t>
  </si>
  <si>
    <t>SIAYA COUNTY</t>
  </si>
  <si>
    <t>ROBERT KIRUI</t>
  </si>
  <si>
    <t xml:space="preserve">JACKSON ONZERE </t>
  </si>
  <si>
    <t>RODGERS TOM</t>
  </si>
  <si>
    <t>PREVIOUS DEDUCTION</t>
  </si>
  <si>
    <t>CURRENT DEDUCTION</t>
  </si>
  <si>
    <t>KISII COUNTY</t>
  </si>
  <si>
    <t>BYPRODUCT CHANGE</t>
  </si>
  <si>
    <t>ACHIEVED</t>
  </si>
  <si>
    <t>NEW</t>
  </si>
  <si>
    <t>EXISTING</t>
  </si>
  <si>
    <t>NEW/EXISITNG</t>
  </si>
  <si>
    <t xml:space="preserve">NEW </t>
  </si>
  <si>
    <t>EXISITNG</t>
  </si>
  <si>
    <t xml:space="preserve">PERCENTAGE </t>
  </si>
  <si>
    <t xml:space="preserve">AMOUNT DISBURSED </t>
  </si>
  <si>
    <t>COUNT OF LOANS</t>
  </si>
  <si>
    <t>COUNT</t>
  </si>
  <si>
    <t>%ACHIEVED</t>
  </si>
  <si>
    <t>%EFFICENCY</t>
  </si>
  <si>
    <t>TEAM LEADER</t>
  </si>
  <si>
    <t>DISBURSED</t>
  </si>
  <si>
    <t>KITUI COUNTY</t>
  </si>
  <si>
    <t xml:space="preserve">STEPHEN NYAUMA </t>
  </si>
  <si>
    <t>STEPHEN HABWE</t>
  </si>
  <si>
    <t>NAKURU COUNTY</t>
  </si>
  <si>
    <t>JORAM JOASH</t>
  </si>
  <si>
    <t>STEVE OLUOCH</t>
  </si>
  <si>
    <t>MCL475</t>
  </si>
  <si>
    <t>MCL189</t>
  </si>
  <si>
    <t>MCL476</t>
  </si>
  <si>
    <t>MCL263</t>
  </si>
  <si>
    <t>MCL719</t>
  </si>
  <si>
    <t>MCL604</t>
  </si>
  <si>
    <t>MCL710</t>
  </si>
  <si>
    <t>MCL711</t>
  </si>
  <si>
    <t>MCL697</t>
  </si>
  <si>
    <t>MCL756</t>
  </si>
  <si>
    <t>MCL110</t>
  </si>
  <si>
    <t>MCL191</t>
  </si>
  <si>
    <t>MCL346</t>
  </si>
  <si>
    <t>MCL743</t>
  </si>
  <si>
    <t>MCL766</t>
  </si>
  <si>
    <t>MCL259</t>
  </si>
  <si>
    <t>MCL454</t>
  </si>
  <si>
    <t>MCL677</t>
  </si>
  <si>
    <t>MCL771</t>
  </si>
  <si>
    <t>MCL770</t>
  </si>
  <si>
    <t>MCL607</t>
  </si>
  <si>
    <t>MCL683</t>
  </si>
  <si>
    <t>MCL721</t>
  </si>
  <si>
    <t>MCL706</t>
  </si>
  <si>
    <t>MCL462</t>
  </si>
  <si>
    <t>MCL586</t>
  </si>
  <si>
    <t>MCL757</t>
  </si>
  <si>
    <t>MCL590</t>
  </si>
  <si>
    <t>MCL443</t>
  </si>
  <si>
    <t>MCL725</t>
  </si>
  <si>
    <t>MCL724</t>
  </si>
  <si>
    <t>MCL728</t>
  </si>
  <si>
    <t>MCL685</t>
  </si>
  <si>
    <t>STAFF NUMBER</t>
  </si>
  <si>
    <t>OOP-ADPOL</t>
  </si>
  <si>
    <t>MINISTRY OF EDUCATION(EARLY LEARNING)</t>
  </si>
  <si>
    <t>UASIN GISHU COUNTY</t>
  </si>
  <si>
    <t>TAITA TAVETA COUNTY</t>
  </si>
  <si>
    <t>KENYATTA NATIONAL HOSPITAL</t>
  </si>
  <si>
    <t>MACHAKOS COUNTY</t>
  </si>
  <si>
    <t>MARSABIT COUNTY</t>
  </si>
  <si>
    <t>KWALE COUNTY</t>
  </si>
  <si>
    <t>BUYOFF</t>
  </si>
  <si>
    <t>CHRYSAL EAST AFRICA</t>
  </si>
  <si>
    <t>ELGEIYO MARAKWET</t>
  </si>
  <si>
    <t>GARISSA COUNTY</t>
  </si>
  <si>
    <t>KAKAMEGA COUNTY</t>
  </si>
  <si>
    <t>KIAMBU COUNTY</t>
  </si>
  <si>
    <t>LABWARE</t>
  </si>
  <si>
    <t>LAMU COUNTY</t>
  </si>
  <si>
    <t>MAKUENI COUNTY</t>
  </si>
  <si>
    <t>MINISTRY OF AGRICULTURE LIVESTOCK AND FISHERIES</t>
  </si>
  <si>
    <t>MINISTRY OF ENERGY</t>
  </si>
  <si>
    <t>MINISTRY OF ENVIRONMENT</t>
  </si>
  <si>
    <t>MINISTRY OF FISHERIES</t>
  </si>
  <si>
    <t>MINISTRY OF FOREIGN AFFAIRS</t>
  </si>
  <si>
    <t>MINISTRY OF HEALTH</t>
  </si>
  <si>
    <t>MINISTRY OF INFORMATION &amp; TECHNOLOGY ICT</t>
  </si>
  <si>
    <t>MINISTRY OF INFRASTRUCTURE</t>
  </si>
  <si>
    <t>MINISTRY OF LABOUR &amp; SOCIAL PROTECTION</t>
  </si>
  <si>
    <t>MINISTRY OF LABOUR</t>
  </si>
  <si>
    <t>MINISTRY OF LANDS</t>
  </si>
  <si>
    <t>MINISTRY OF VOCATIONAL TRAINING (EDUCATION)</t>
  </si>
  <si>
    <t>NANDI COUNTY</t>
  </si>
  <si>
    <t>NATIONAL TREASURY AND PLANNING</t>
  </si>
  <si>
    <t>STATE DEPT UNIVERSITY EDUCATION</t>
  </si>
  <si>
    <t>TRANZOIA COUNTY</t>
  </si>
  <si>
    <t>TSC SECRETARIAT</t>
  </si>
  <si>
    <t>PUBLIC WORKS</t>
  </si>
  <si>
    <t>VIHIGA COUNTY</t>
  </si>
  <si>
    <t xml:space="preserve">EMPLOYER DISBURSMENT </t>
  </si>
  <si>
    <t>CATEGORY</t>
  </si>
  <si>
    <t>UNIVERSITY</t>
  </si>
  <si>
    <t>PARASTATAL</t>
  </si>
  <si>
    <t>DAILY CHANGE</t>
  </si>
  <si>
    <t>INCREASE</t>
  </si>
  <si>
    <t>% INCREASE</t>
  </si>
  <si>
    <t>%DAILY INCREASE</t>
  </si>
  <si>
    <t>MONTHLY CHANGE</t>
  </si>
  <si>
    <t>NAME</t>
  </si>
  <si>
    <t>PERIOD</t>
  </si>
  <si>
    <t>APRROVED AMMOUNT</t>
  </si>
  <si>
    <t>DEDUCTION</t>
  </si>
  <si>
    <t>BUYOFF INSTITUTION</t>
  </si>
  <si>
    <t xml:space="preserve">DAILY </t>
  </si>
  <si>
    <t xml:space="preserve">MONTHLY </t>
  </si>
  <si>
    <t>MONTHLY INCREASE TO BEFORE BUYOFFS</t>
  </si>
  <si>
    <t>BYPRODUCT PROJECTED AFTER BUYOFFS</t>
  </si>
  <si>
    <t>DAILY %CHANGE</t>
  </si>
  <si>
    <t>MONTHLY PROJECTED</t>
  </si>
  <si>
    <t xml:space="preserve">MONTHLY PROJECTED %CHANGE </t>
  </si>
  <si>
    <t>MICHAEL GICHUNGE</t>
  </si>
  <si>
    <t>MCL769</t>
  </si>
  <si>
    <t>ABSA</t>
  </si>
  <si>
    <t>FAMILY BANK</t>
  </si>
  <si>
    <t>% NEW</t>
  </si>
  <si>
    <t>BUYOFFS</t>
  </si>
  <si>
    <t>p.RATE</t>
  </si>
  <si>
    <t xml:space="preserve">ESTIMATED COMMISSION PAYED </t>
  </si>
  <si>
    <t>ESTIMATED TAKEHOME GIVEN</t>
  </si>
  <si>
    <t>ESTIMATED INTERST</t>
  </si>
  <si>
    <t>P &amp; L PRODUCTIVITY</t>
  </si>
  <si>
    <t>PREVIOUS AMOUNT</t>
  </si>
  <si>
    <t>CURRENT AMOUNT</t>
  </si>
  <si>
    <t>WEEKLY TARGET</t>
  </si>
  <si>
    <t>PENDIND FULL BOOKING</t>
  </si>
  <si>
    <t>TOTAL ACCOUNTS FULLY BOKKED</t>
  </si>
  <si>
    <t>TOTAL ACCOUNTS FULLY BOOKED</t>
  </si>
  <si>
    <t xml:space="preserve">BYPRODUCT LOST </t>
  </si>
  <si>
    <t xml:space="preserve">BYPRODUCT GAINED </t>
  </si>
  <si>
    <t>BYPRODUCT GAINED THIS MONTH AFTER BUYOFF</t>
  </si>
  <si>
    <t>MOSES WANDERA</t>
  </si>
  <si>
    <t>OTHER STAFF</t>
  </si>
  <si>
    <t>DEFICIT</t>
  </si>
  <si>
    <t>DEFICIT FOR DAY</t>
  </si>
  <si>
    <t>DEFICIT FOR THE WEEK</t>
  </si>
  <si>
    <t>DEFICIT FOR THE MONTH</t>
  </si>
  <si>
    <t>DEFICIT FOR THE DAY</t>
  </si>
  <si>
    <t xml:space="preserve">MONTHLY DEFICIT </t>
  </si>
  <si>
    <t>CURRENT STATUS</t>
  </si>
  <si>
    <t>NO OF LOANS LOST</t>
  </si>
  <si>
    <t>BYPRODUCT LOST</t>
  </si>
  <si>
    <t>CURRENT ROLE</t>
  </si>
  <si>
    <t>IZWE LOANS KENYA LIMITED</t>
  </si>
  <si>
    <t>IRENE MUSYOKI</t>
  </si>
  <si>
    <t>IVUTHA NZAU</t>
  </si>
  <si>
    <t>MOSES MUTHEMI</t>
  </si>
  <si>
    <t>EASTERN REGION</t>
  </si>
  <si>
    <t>CAROLINE KAREBE</t>
  </si>
  <si>
    <t>AMBROSE OLOO</t>
  </si>
  <si>
    <t>MOREEN KAMADI</t>
  </si>
  <si>
    <t>THARAKA NITHI COUNTY</t>
  </si>
  <si>
    <t xml:space="preserve">CALL CENTER SALES </t>
  </si>
  <si>
    <t>TOTAL PRODUCTIVITY</t>
  </si>
  <si>
    <t>MICHAEL OKINDA</t>
  </si>
  <si>
    <t>JOSEPHAT OGADA</t>
  </si>
  <si>
    <t>KMTC</t>
  </si>
  <si>
    <t xml:space="preserve">MONTH TO DATE </t>
  </si>
  <si>
    <t>MANAGER</t>
  </si>
  <si>
    <t>MONTHLY TARGET</t>
  </si>
  <si>
    <t>MONTHLY ACHIEVED</t>
  </si>
  <si>
    <t>CALL CENTER LOANS</t>
  </si>
  <si>
    <t>TABSON ARTOIS MUOI KAYANDA</t>
  </si>
  <si>
    <t>L31027</t>
  </si>
  <si>
    <t>MARY HADIA MARO</t>
  </si>
  <si>
    <t>STEVE ODONGO</t>
  </si>
  <si>
    <t>TEAM LEADERS LOANS FULLY BOOKED MONTH TO DATE</t>
  </si>
  <si>
    <t>EWOI LOKUR PAUL</t>
  </si>
  <si>
    <t>L31052</t>
  </si>
  <si>
    <t>DANIEL KWEMOI ANDIEMA</t>
  </si>
  <si>
    <t>EXPECTED INTERST</t>
  </si>
  <si>
    <t>MICHAEL OKINDA/JOSEPHAT OGADA</t>
  </si>
  <si>
    <t>INTEREST PROFITABILITY</t>
  </si>
  <si>
    <t xml:space="preserve">AMMOUNT DIISBURSED </t>
  </si>
  <si>
    <t>FRANSISCA JERUTICH</t>
  </si>
  <si>
    <t>KELVIN KIMALELE</t>
  </si>
  <si>
    <t>PHILIS MOMBI</t>
  </si>
  <si>
    <t>ANDREW KHAMALA</t>
  </si>
  <si>
    <t>STEVE HABWE</t>
  </si>
  <si>
    <t>PAULINE ACHIENG</t>
  </si>
  <si>
    <t>WASHINGTONE OTIENO</t>
  </si>
  <si>
    <t>RICHARD KABINGA SINGOMBE</t>
  </si>
  <si>
    <t>STEPHENE NYAUMA</t>
  </si>
  <si>
    <t>EMMILLY NYAWERA</t>
  </si>
  <si>
    <t>FAITH GICHURU</t>
  </si>
  <si>
    <t>SAMWEL MUTINDA</t>
  </si>
  <si>
    <t>LUKAS MANAMAWE</t>
  </si>
  <si>
    <t>VIOLET VESINA</t>
  </si>
  <si>
    <t>JOSEPH MUNGA</t>
  </si>
  <si>
    <t>FIDELIS MUIA</t>
  </si>
  <si>
    <t>SALES PIPELINE(BUYOFF)</t>
  </si>
  <si>
    <t>INTERIOR &amp; COORDINATION OF NAT. GOVT - IMMIGRATION</t>
  </si>
  <si>
    <t>DEVOLUTION &amp; PLANING - DEVOLUTION</t>
  </si>
  <si>
    <t>DIRECTORATE OF PUBLIC PROSECUTION</t>
  </si>
  <si>
    <t>EAST AFRICAN, COMMERCE &amp; TOURISM - EAST AFRICAN</t>
  </si>
  <si>
    <t>INDUSTRIALISATION AND ENTERPRISE DEVELOPMENT</t>
  </si>
  <si>
    <t>INTERIOR &amp; COORDINATION OF NAT. GOVT - CORDINATION</t>
  </si>
  <si>
    <t>KENYA FOREST SERVICES</t>
  </si>
  <si>
    <t>MINISTRY OF PUBLIC SERVICE, YOUTH AND GENDER</t>
  </si>
  <si>
    <t>MINISTRY OF SPORTS, CULTURE - ARTS AND CULTURE</t>
  </si>
  <si>
    <t>STATE DEPARTMENT FOR WATER AND SANITATION</t>
  </si>
  <si>
    <t>STATE DEPARTMENT FOR MINING</t>
  </si>
  <si>
    <t>NORTH CORRIDOR DEVELOPMENT</t>
  </si>
  <si>
    <t>OFFICE - ATTORNEY GENERAL &amp; DEPARTMENT OF JUSTICE</t>
  </si>
  <si>
    <t>STATE DEPARTMENT FOR YOUTH AFFAIRS AND THE ARTS</t>
  </si>
  <si>
    <t>STATE HOUSE</t>
  </si>
  <si>
    <t>THE PRESIDENCY - CABINET OFFICE</t>
  </si>
  <si>
    <t>TRANSPORT AND INFRASTRUCTURE-HOUSING &amp; URBAN DVPT</t>
  </si>
  <si>
    <t>NEW + EXISITNG BUSINESS</t>
  </si>
  <si>
    <t>% ACHIEVED WITH NEW  + EXISITNG BUSINESS</t>
  </si>
  <si>
    <t>DANCUN KIMATHI</t>
  </si>
  <si>
    <t>GRACE NAMUNYAK</t>
  </si>
  <si>
    <t>LEFT</t>
  </si>
  <si>
    <t xml:space="preserve">   </t>
  </si>
  <si>
    <t>INSTITUTION</t>
  </si>
  <si>
    <t>FAULU BANK</t>
  </si>
  <si>
    <t>N/A</t>
  </si>
  <si>
    <t>MILLICENT KIRUKI</t>
  </si>
  <si>
    <t>OGADA</t>
  </si>
  <si>
    <t>JOSEPHAT ODHIAMBO</t>
  </si>
  <si>
    <t>OGADA JOSEPHAT</t>
  </si>
  <si>
    <t>ISIOLO</t>
  </si>
  <si>
    <t>MINISTRY OF IRRIGATION</t>
  </si>
  <si>
    <t>STATE DEPARTMENT FOR PARLIAMENTARY AFFAIRS</t>
  </si>
  <si>
    <t>PETER MUSEMBI</t>
  </si>
  <si>
    <t>WINFRED MAKENA MAORE</t>
  </si>
  <si>
    <t>TEAM LEADER THIKA</t>
  </si>
  <si>
    <t>VICTOR OTIENO</t>
  </si>
  <si>
    <t>FAITH NYIVA</t>
  </si>
  <si>
    <t>PAMELA ATIENO OWADE</t>
  </si>
  <si>
    <t>GEORGE OUMA OKUTE</t>
  </si>
  <si>
    <t xml:space="preserve">                   </t>
  </si>
  <si>
    <t>EXPIRED</t>
  </si>
  <si>
    <t>NATIONAL BANK</t>
  </si>
  <si>
    <t>CHRIS ODALI</t>
  </si>
  <si>
    <t>EQUITY BANK</t>
  </si>
  <si>
    <t>THOMAS OBONDO ACHOLA</t>
  </si>
  <si>
    <t>JOYCE ESHUNWA</t>
  </si>
  <si>
    <t>COOPERATIVE BANK</t>
  </si>
  <si>
    <t>PLATINUM CREDIT</t>
  </si>
  <si>
    <t>ROBERT NGURIA</t>
  </si>
  <si>
    <t>LILIAN NDUNGWA</t>
  </si>
  <si>
    <t>PRINCIPAL BOUGHT</t>
  </si>
  <si>
    <t>BYPRODUCT BOUGHT</t>
  </si>
  <si>
    <t>ALVAN MOSOMI</t>
  </si>
  <si>
    <t>ERUSTAS MUNYUA</t>
  </si>
  <si>
    <t xml:space="preserve">PRINCIPAL LOST </t>
  </si>
  <si>
    <t>TEAM LEADER ELDORET</t>
  </si>
  <si>
    <t>SEPTEMBER  BYPRODUCT</t>
  </si>
  <si>
    <t>MASINDE MULIRO UNIVERSITY OF SCIENCE &amp; TECHNOLOGY</t>
  </si>
  <si>
    <t>MINISTRY OF TRADE</t>
  </si>
  <si>
    <t>MINISTRY OF PETROLEUM</t>
  </si>
  <si>
    <t>COLLINS ONYANGO</t>
  </si>
  <si>
    <t>NO</t>
  </si>
  <si>
    <t>MCL399</t>
  </si>
  <si>
    <t>MCL850</t>
  </si>
  <si>
    <t>MCL816</t>
  </si>
  <si>
    <t>MCL268</t>
  </si>
  <si>
    <t>JOSEPH NYAMBEGO OUKO</t>
  </si>
  <si>
    <t>FAMILY BANK LTD</t>
  </si>
  <si>
    <t>JACKLINE KANANA</t>
  </si>
  <si>
    <t>JUDITH KOSGEI</t>
  </si>
  <si>
    <t>DENNIS MURIMI KIMOTHO</t>
  </si>
  <si>
    <t>JANET NDUNGWA</t>
  </si>
  <si>
    <t>ON THE PROCESS</t>
  </si>
  <si>
    <t>TRUSTGRO</t>
  </si>
  <si>
    <t>ELIZABETH MULI</t>
  </si>
  <si>
    <t>FAULU, COOP AND TRUSTGRO</t>
  </si>
  <si>
    <t>WAJIR COUNTY</t>
  </si>
  <si>
    <t>UNIVERISTY</t>
  </si>
  <si>
    <t>YUSUF MUSSAH KIPTALAM</t>
  </si>
  <si>
    <t>PLATINUM CREDIT LTD</t>
  </si>
  <si>
    <t>MINISTRY OF DEFENCE</t>
  </si>
  <si>
    <t>MARETE ISAAC M</t>
  </si>
  <si>
    <t>MONTHLY PROJECTION INCREASE</t>
  </si>
  <si>
    <t>BYPRODUCT GAINED CHANGE</t>
  </si>
  <si>
    <t>STELLA AKINYI</t>
  </si>
  <si>
    <t>CHRISTINE OIRA</t>
  </si>
  <si>
    <t>FAULU MICROFINANCE BANK LTD</t>
  </si>
  <si>
    <t xml:space="preserve">NOVEMBER  DISBURSEMENT PER BRANCH </t>
  </si>
  <si>
    <t>ELIJAH NGILA</t>
  </si>
  <si>
    <t>ENOS KINAGU</t>
  </si>
  <si>
    <t>JACKSON ONZERE</t>
  </si>
  <si>
    <t>OK</t>
  </si>
  <si>
    <t>SAMUEL MUSYOKA</t>
  </si>
  <si>
    <t>JACKLINE MUKUHI</t>
  </si>
  <si>
    <t>SUSAN MACHUMA</t>
  </si>
  <si>
    <t>MAUREEN AKINYI</t>
  </si>
  <si>
    <t>FELIX AGWELI</t>
  </si>
  <si>
    <t>S00708</t>
  </si>
  <si>
    <t>S01273</t>
  </si>
  <si>
    <t>S01889</t>
  </si>
  <si>
    <t>S00132</t>
  </si>
  <si>
    <t>BRENDA KENDI</t>
  </si>
  <si>
    <t>S00740</t>
  </si>
  <si>
    <t>BRAYAN LOTILEM</t>
  </si>
  <si>
    <t>S01428</t>
  </si>
  <si>
    <t>S00314</t>
  </si>
  <si>
    <t>S01609</t>
  </si>
  <si>
    <t>S00753</t>
  </si>
  <si>
    <t>S00117</t>
  </si>
  <si>
    <t>S00272</t>
  </si>
  <si>
    <t>S01039</t>
  </si>
  <si>
    <t>LETSHEGO</t>
  </si>
  <si>
    <t>S01704</t>
  </si>
  <si>
    <t>BARRY CHERUIYOT</t>
  </si>
  <si>
    <t>S00943</t>
  </si>
  <si>
    <t>PREMIER KENYA LTD</t>
  </si>
  <si>
    <t>FRIDAH MUENI</t>
  </si>
  <si>
    <t>S00040</t>
  </si>
  <si>
    <t>THOMAS ONYIKWA</t>
  </si>
  <si>
    <t>S01723</t>
  </si>
  <si>
    <t>S01467</t>
  </si>
  <si>
    <t>FRANCISCA KANANA</t>
  </si>
  <si>
    <t>S01361</t>
  </si>
  <si>
    <t>S01837</t>
  </si>
  <si>
    <t>S00457</t>
  </si>
  <si>
    <t>COSMAS KIPKOROS</t>
  </si>
  <si>
    <t>LYDIA NYAMOITA</t>
  </si>
  <si>
    <t>THIMA ALI OMAR</t>
  </si>
  <si>
    <t>BRIAN IRUNGU</t>
  </si>
  <si>
    <t>S020091</t>
  </si>
  <si>
    <t>S01673</t>
  </si>
  <si>
    <t>S00417</t>
  </si>
  <si>
    <t>S01902</t>
  </si>
  <si>
    <t>S01413</t>
  </si>
  <si>
    <t>S02016</t>
  </si>
  <si>
    <t>FRANCISCA TAABU</t>
  </si>
  <si>
    <t>S01841</t>
  </si>
  <si>
    <t>S01803</t>
  </si>
  <si>
    <t>JOSEPH KAMAU</t>
  </si>
  <si>
    <t>S01722</t>
  </si>
  <si>
    <t>S00241</t>
  </si>
  <si>
    <t>S02010</t>
  </si>
  <si>
    <t>S01870</t>
  </si>
  <si>
    <t>WALTER OKETCH</t>
  </si>
  <si>
    <t>MULI KYALO</t>
  </si>
  <si>
    <t>S01810</t>
  </si>
  <si>
    <t>S01216</t>
  </si>
  <si>
    <t>FAULU</t>
  </si>
  <si>
    <t>JOYCE MAGAGA</t>
  </si>
  <si>
    <t>KCB</t>
  </si>
  <si>
    <t>S01868</t>
  </si>
  <si>
    <t>SELECT</t>
  </si>
  <si>
    <t>DANIEL MUGUNA</t>
  </si>
  <si>
    <t>BARINGO</t>
  </si>
  <si>
    <t>MONTH</t>
  </si>
  <si>
    <t>JANUARY</t>
  </si>
  <si>
    <t>S01016</t>
  </si>
  <si>
    <t>S00959</t>
  </si>
  <si>
    <t>S01323</t>
  </si>
  <si>
    <t>S00224</t>
  </si>
  <si>
    <t>S00046</t>
  </si>
  <si>
    <t>S00849</t>
  </si>
  <si>
    <t>S00484</t>
  </si>
  <si>
    <t>S00519</t>
  </si>
  <si>
    <t>S01401</t>
  </si>
  <si>
    <t>S01242</t>
  </si>
  <si>
    <t>CORNELIUS KIPLETING KEMBOI</t>
  </si>
  <si>
    <t>S00800</t>
  </si>
  <si>
    <t>S01091</t>
  </si>
  <si>
    <t>S00500</t>
  </si>
  <si>
    <t>S01040</t>
  </si>
  <si>
    <t>S01210</t>
  </si>
  <si>
    <t>FEBRUARY</t>
  </si>
  <si>
    <t>MAURINE OWINO</t>
  </si>
  <si>
    <t>MARGARET MWENDE</t>
  </si>
  <si>
    <t>VANE KERUBO</t>
  </si>
  <si>
    <t>S00111</t>
  </si>
  <si>
    <t>JAMES MAKAU MUSYA</t>
  </si>
  <si>
    <t>S01280</t>
  </si>
  <si>
    <t>PETER WALTER OTIENO</t>
  </si>
  <si>
    <t>S01241</t>
  </si>
  <si>
    <t>RUTH JEPTOO CHEBON</t>
  </si>
  <si>
    <t>CHRISTINE MUENI</t>
  </si>
  <si>
    <t>PAMELA AKINYI</t>
  </si>
  <si>
    <t>REHEMA NERIMA</t>
  </si>
  <si>
    <t>S01033</t>
  </si>
  <si>
    <t>S00459</t>
  </si>
  <si>
    <t>MONICAH CHEPCHIRCHIR</t>
  </si>
  <si>
    <t>S01192</t>
  </si>
  <si>
    <t>S01518</t>
  </si>
  <si>
    <t>COOP BANK</t>
  </si>
  <si>
    <t>S01392</t>
  </si>
  <si>
    <t>FATUMA ASHA MOHAMED</t>
  </si>
  <si>
    <t>S00334</t>
  </si>
  <si>
    <t>S01142</t>
  </si>
  <si>
    <t>S01504</t>
  </si>
  <si>
    <t>S00811</t>
  </si>
  <si>
    <t>S01373</t>
  </si>
  <si>
    <t>S01271</t>
  </si>
  <si>
    <t>S00212</t>
  </si>
  <si>
    <t>SHARON ATIENO</t>
  </si>
  <si>
    <t>S00141</t>
  </si>
  <si>
    <t>PREMIER</t>
  </si>
  <si>
    <t>LIBERTY AFRICA</t>
  </si>
  <si>
    <t>S01276</t>
  </si>
  <si>
    <t>IZWE</t>
  </si>
  <si>
    <t>S01584</t>
  </si>
  <si>
    <t>S01235</t>
  </si>
  <si>
    <t>MOGOI SIBWOGA FREDRICK</t>
  </si>
  <si>
    <t>S00562</t>
  </si>
  <si>
    <t>HELA</t>
  </si>
  <si>
    <t>EMMANUEL AKARE</t>
  </si>
  <si>
    <t>HELB</t>
  </si>
  <si>
    <t>FUTURES</t>
  </si>
  <si>
    <t>HELA CAPITA</t>
  </si>
  <si>
    <t>NAOMI JEBITOK</t>
  </si>
  <si>
    <t>MICROMART</t>
  </si>
  <si>
    <t>DENNIS ORERO</t>
  </si>
  <si>
    <t>BONVENTURE ASEMBEKA</t>
  </si>
  <si>
    <t>S00291</t>
  </si>
  <si>
    <t>AMOS KITONGA</t>
  </si>
  <si>
    <t>S01712</t>
  </si>
  <si>
    <t>DANIEL KWEMOI</t>
  </si>
  <si>
    <t>GEOFFREY SOGHONA</t>
  </si>
  <si>
    <t>GEDI GAJORE BIDU</t>
  </si>
  <si>
    <t>S01640</t>
  </si>
  <si>
    <t>MARTIN NYAMBURA</t>
  </si>
  <si>
    <t>CECILIA WANDERI</t>
  </si>
  <si>
    <t>SCHOLASTICA KOSGEI</t>
  </si>
  <si>
    <t>GLADYS CHEPCHIRCHIR</t>
  </si>
  <si>
    <t>S01664</t>
  </si>
  <si>
    <t>CAROLINE AWINO OYULA</t>
  </si>
  <si>
    <t>HOSEA KIBIWOTT KEMBOI</t>
  </si>
  <si>
    <t>JAMES NDAIGA</t>
  </si>
  <si>
    <t>S00720</t>
  </si>
  <si>
    <t>LIZ ATANDA</t>
  </si>
  <si>
    <t>NANCY AGAI</t>
  </si>
  <si>
    <t>CHARLES OTIENO OMORO</t>
  </si>
  <si>
    <t>STEPHEN OCHIENG</t>
  </si>
  <si>
    <t>OLIVER NGANYI</t>
  </si>
  <si>
    <t>S123456</t>
  </si>
  <si>
    <t>CECILIA WANJIRA</t>
  </si>
  <si>
    <t>S01662</t>
  </si>
  <si>
    <t>SHARON CHEPKOECH</t>
  </si>
  <si>
    <t>S01580</t>
  </si>
  <si>
    <t>MOSES ASMANDERI LOEYENG</t>
  </si>
  <si>
    <t>TL0161</t>
  </si>
  <si>
    <t>COLLINS AKHUBULA</t>
  </si>
  <si>
    <t>WILLIS ODIWUOR OTIENO</t>
  </si>
  <si>
    <t>MERCY MWALIMU</t>
  </si>
  <si>
    <t>S01760</t>
  </si>
  <si>
    <t>AMOS JUMA MALEMO</t>
  </si>
  <si>
    <t>ALICE WANGUI MAGENYI</t>
  </si>
  <si>
    <t>FAITH TOROREI</t>
  </si>
  <si>
    <t>TL0154</t>
  </si>
  <si>
    <t>ABRAHAM CHERUIYOT KOMEN</t>
  </si>
  <si>
    <t>ZIPPORAH MUTIA</t>
  </si>
  <si>
    <t>ISAAC MUKHWANA WEKESA</t>
  </si>
  <si>
    <t>RAEL KIBORUS</t>
  </si>
  <si>
    <t>S00341</t>
  </si>
  <si>
    <t>CHRISTINE NZIVO</t>
  </si>
  <si>
    <t>MARY WANJIRU</t>
  </si>
  <si>
    <t>S01223</t>
  </si>
  <si>
    <t>OMAR WARE SHONGOLO</t>
  </si>
  <si>
    <t>BETH NGUGI</t>
  </si>
  <si>
    <t>S01767</t>
  </si>
  <si>
    <t>SIMON KIOKO</t>
  </si>
  <si>
    <t>S01672</t>
  </si>
  <si>
    <t>GEORGE OMUKATIA</t>
  </si>
  <si>
    <t>S01784</t>
  </si>
  <si>
    <t>CORAZZON NYANGALA</t>
  </si>
  <si>
    <t>ASHLEY MBAJI</t>
  </si>
  <si>
    <t>DAISY KEMUMA</t>
  </si>
  <si>
    <t>S020077</t>
  </si>
  <si>
    <t>S01194</t>
  </si>
  <si>
    <t>THOMAS MIKE</t>
  </si>
  <si>
    <t>S01792</t>
  </si>
  <si>
    <t>FRIDAH SYOMBUA</t>
  </si>
  <si>
    <t>S01829</t>
  </si>
  <si>
    <t>SHARON ACHIENG OKETCH</t>
  </si>
  <si>
    <t>MOHAMED HUSSEIN KOMORA</t>
  </si>
  <si>
    <t>ERIC MWENDA MANYORE</t>
  </si>
  <si>
    <t>EDWIN ORONJE</t>
  </si>
  <si>
    <t>JUDY ERAMOGA</t>
  </si>
  <si>
    <t>S020085</t>
  </si>
  <si>
    <t>DEBORAH ALEYO</t>
  </si>
  <si>
    <t>SHARON NDUTA GITAU</t>
  </si>
  <si>
    <t>ELIUD MANGALE DZOMBO</t>
  </si>
  <si>
    <t>DIANA WACERA</t>
  </si>
  <si>
    <t>JANE JERUTO</t>
  </si>
  <si>
    <t>EDWIN KIPRONO</t>
  </si>
  <si>
    <t>S01844</t>
  </si>
  <si>
    <t>S01831</t>
  </si>
  <si>
    <t>S01847</t>
  </si>
  <si>
    <t>PAULINE MURINGI KIRUKI</t>
  </si>
  <si>
    <t>JUSTUS BONZO</t>
  </si>
  <si>
    <t>S01824</t>
  </si>
  <si>
    <t>PHIDELIS MUENDO</t>
  </si>
  <si>
    <t>S01859</t>
  </si>
  <si>
    <t>GILBERT OBURA</t>
  </si>
  <si>
    <t>JOSHUA MANGAYUK</t>
  </si>
  <si>
    <t>S01075</t>
  </si>
  <si>
    <t>GILBERT IMO ESAKINA</t>
  </si>
  <si>
    <t>S00242</t>
  </si>
  <si>
    <t>CALEB ONYANGO</t>
  </si>
  <si>
    <t>MERCY TITO</t>
  </si>
  <si>
    <t>FAUSTIN DAVID</t>
  </si>
  <si>
    <t>JUMA ATHMAN</t>
  </si>
  <si>
    <t>BETH NDANU</t>
  </si>
  <si>
    <t>BEATRICE MAINA</t>
  </si>
  <si>
    <t>S01265</t>
  </si>
  <si>
    <t>DAINE AWANGE</t>
  </si>
  <si>
    <t>GEORGE MORRIS OMONDI NYASEME</t>
  </si>
  <si>
    <t>S01465</t>
  </si>
  <si>
    <t>S01874</t>
  </si>
  <si>
    <t>SHEILA CHERUTO</t>
  </si>
  <si>
    <t>S020084</t>
  </si>
  <si>
    <t>PROGRESSIVE</t>
  </si>
  <si>
    <t>MORRIS KURIA</t>
  </si>
  <si>
    <t>FREDRICK SILA MUTETI</t>
  </si>
  <si>
    <t>WILFRED MEREMO MOHAGACHI</t>
  </si>
  <si>
    <t>L33153</t>
  </si>
  <si>
    <t>S01876</t>
  </si>
  <si>
    <t>BENARD KEROIGE</t>
  </si>
  <si>
    <t>S01905</t>
  </si>
  <si>
    <t>BYRON JUMA</t>
  </si>
  <si>
    <t>S01873</t>
  </si>
  <si>
    <t>SHADRACK SAFARI KASIMBA</t>
  </si>
  <si>
    <t>OSCAR SANKARA</t>
  </si>
  <si>
    <t>JOSEPHINE SAMBA</t>
  </si>
  <si>
    <t>JACKTONE STEPHEN AKONDO AKATSA</t>
  </si>
  <si>
    <t>State Department for Public Health &amp; Professional Standards.</t>
  </si>
  <si>
    <t>STATE DEPARTMENT DIASPORA AFFAIRS</t>
  </si>
  <si>
    <t>CHECK OFF ADVISOR</t>
  </si>
  <si>
    <t>DAVID OTIENO OYUGI</t>
  </si>
  <si>
    <t>TL0192</t>
  </si>
  <si>
    <t>SHARON NAFULA</t>
  </si>
  <si>
    <t>SARAH AWINO</t>
  </si>
  <si>
    <t>S00556</t>
  </si>
  <si>
    <t>FAITH WANJIRU</t>
  </si>
  <si>
    <t>FREDRICK NDISYA</t>
  </si>
  <si>
    <t>DAVIS NDEVU</t>
  </si>
  <si>
    <t>WELDON MANGESO</t>
  </si>
  <si>
    <t>MERCY NDUTA</t>
  </si>
  <si>
    <t>PHILIP HAMBAN</t>
  </si>
  <si>
    <t>S02014</t>
  </si>
  <si>
    <t>S00726</t>
  </si>
  <si>
    <t>S01917</t>
  </si>
  <si>
    <t>PROGRESSIVE CREDIT LTD</t>
  </si>
  <si>
    <t>NYASEME GEORGE</t>
  </si>
  <si>
    <t>S02024</t>
  </si>
  <si>
    <t>BEATRICE TAGO</t>
  </si>
  <si>
    <t>S01903</t>
  </si>
  <si>
    <t>FADHILI WAMBUA MAKAU</t>
  </si>
  <si>
    <t>SALAN ABDULLAHI AHMED</t>
  </si>
  <si>
    <t>CO-OPERATIVE BANK OF KENYA LTD</t>
  </si>
  <si>
    <t>S01908</t>
  </si>
  <si>
    <t>BRIGID WANJA</t>
  </si>
  <si>
    <t>S01774</t>
  </si>
  <si>
    <t>NELLY ADONGO ATATA</t>
  </si>
  <si>
    <t>KIRUI KIPROTICH</t>
  </si>
  <si>
    <t>ROBERT CHACHA</t>
  </si>
  <si>
    <t>L32771</t>
  </si>
  <si>
    <t>L32265</t>
  </si>
  <si>
    <t>L33867</t>
  </si>
  <si>
    <t>L34064</t>
  </si>
  <si>
    <t>L33885</t>
  </si>
  <si>
    <t>L34063</t>
  </si>
  <si>
    <t>BENSON MWANDAO</t>
  </si>
  <si>
    <t>CHRISTOPHER NDONYE</t>
  </si>
  <si>
    <t>VICTOR MUTISYA</t>
  </si>
  <si>
    <t>MAUREEN MUTHONI MUTINDA</t>
  </si>
  <si>
    <t>MANGAUK STANLEY JOSHUA</t>
  </si>
  <si>
    <t>FRANSCISCA ADHIAMBO OTIENO</t>
  </si>
  <si>
    <t>PATRICK KIMATHI MURANGIRI</t>
  </si>
  <si>
    <t>JOSEPHINE AKECH</t>
  </si>
  <si>
    <t>PAUL OKEYO ADEK</t>
  </si>
  <si>
    <t>WALTER OKETCH ODWOUR</t>
  </si>
  <si>
    <t>S02025</t>
  </si>
  <si>
    <t>GEOFFREY NYAMAI</t>
  </si>
  <si>
    <t>JOYCE MUKABANE ESHUNWA</t>
  </si>
  <si>
    <t>MINISTRY OF ENVIRONMENT AND FORESTRY</t>
  </si>
  <si>
    <t>HENRY MAKAU MAINGI</t>
  </si>
  <si>
    <t>CELESTINE AWINO ABONGO</t>
  </si>
  <si>
    <t>MAUREEN NAFULA</t>
  </si>
  <si>
    <t>WALTER MWIKA</t>
  </si>
  <si>
    <t>GIDEON MUTISYA MUTHIAN</t>
  </si>
  <si>
    <t>KEVIN OTIENO AGANYO</t>
  </si>
  <si>
    <t>EDWIN OQUELLO</t>
  </si>
  <si>
    <t>BENJYLINE AKOTH OCHOLA</t>
  </si>
  <si>
    <t>ANGELA KINGA'I</t>
  </si>
  <si>
    <t>S00915</t>
  </si>
  <si>
    <t>L34313</t>
  </si>
  <si>
    <t>DANIEL MBITI NGEI</t>
  </si>
  <si>
    <t>PRISCA TIMOTHY</t>
  </si>
  <si>
    <t>S01362</t>
  </si>
  <si>
    <t>WYCLIFFE CHERUIYOT</t>
  </si>
  <si>
    <t>MARYLINE JEMUTAI KIRWOK</t>
  </si>
  <si>
    <t>VIOLA JELIMO</t>
  </si>
  <si>
    <t>BENSON KIRUI</t>
  </si>
  <si>
    <t>JOSPHINE AHURA AMUKO</t>
  </si>
  <si>
    <t>KIBET EDMOND KOROS</t>
  </si>
  <si>
    <t>BRIAN KIBE</t>
  </si>
  <si>
    <t>EUNICE OKOTH</t>
  </si>
  <si>
    <t>L34317</t>
  </si>
  <si>
    <t>SHARON KIPYEGEN</t>
  </si>
  <si>
    <t>L33637</t>
  </si>
  <si>
    <t>BEATRICE MASAA</t>
  </si>
  <si>
    <t>MTD SALES</t>
  </si>
  <si>
    <t>BYPRODUCT GAINED</t>
  </si>
  <si>
    <t>GRAND TOTAL</t>
  </si>
  <si>
    <t>REUBEN USHINDI</t>
  </si>
  <si>
    <t>TOBIAS OTIENO</t>
  </si>
  <si>
    <t>ZACHARIAH ASIAGO</t>
  </si>
  <si>
    <t>NANCY KOMEN</t>
  </si>
  <si>
    <t>DANSON KARUGU</t>
  </si>
  <si>
    <t>S01920</t>
  </si>
  <si>
    <t>IRINE MAYAKA</t>
  </si>
  <si>
    <t>MUENI MUNYOKI</t>
  </si>
  <si>
    <t>JANE WANJIRU</t>
  </si>
  <si>
    <t>LONAH NAFULA WANYAMA</t>
  </si>
  <si>
    <t>ALEX WAMBUA MUTETI</t>
  </si>
  <si>
    <t>LILLIAN AKINYI GOGO</t>
  </si>
  <si>
    <t>SIMON OGWENO OGOYE</t>
  </si>
  <si>
    <t>CAROLINE MUTILE</t>
  </si>
  <si>
    <t>WYCLIFFE OSINYA</t>
  </si>
  <si>
    <t>BETTY CHEROP</t>
  </si>
  <si>
    <t>MOSES CHAI TSUMA</t>
  </si>
  <si>
    <t>LORINE NYAOKE</t>
  </si>
  <si>
    <t>JUDY MWAKALI</t>
  </si>
  <si>
    <t>HENOCK JILLO ABIO</t>
  </si>
  <si>
    <t>FAITH MWIKALI MUNYAO</t>
  </si>
  <si>
    <t>S00850</t>
  </si>
  <si>
    <t>KENNEDY OLOO TOM</t>
  </si>
  <si>
    <t>MARY KAYASI</t>
  </si>
  <si>
    <t>CHRISTINE KAVEKE</t>
  </si>
  <si>
    <t>L34372</t>
  </si>
  <si>
    <t>STEPHEN MIGWI</t>
  </si>
  <si>
    <t>L34303</t>
  </si>
  <si>
    <t>GRACE ALILA</t>
  </si>
  <si>
    <t>ERICK SINDANI MAJIMBO</t>
  </si>
  <si>
    <t>L34368</t>
  </si>
  <si>
    <t xml:space="preserve">DISBURSEMENT EFFICIENCY </t>
  </si>
  <si>
    <t>CHRIS BABU</t>
  </si>
  <si>
    <t>GLADYS WAKESHO</t>
  </si>
  <si>
    <t>MONTHLY INCREASE</t>
  </si>
  <si>
    <t>UNAITAS SACCO</t>
  </si>
  <si>
    <t>S01879</t>
  </si>
  <si>
    <t>MICHAEL ADHOLA</t>
  </si>
  <si>
    <t>SIMON KAHIRO NJERI</t>
  </si>
  <si>
    <t>MASERO BRUNO NYANTORI</t>
  </si>
  <si>
    <t>EMMANUEL MUINDE MUTUA</t>
  </si>
  <si>
    <t>L34608</t>
  </si>
  <si>
    <t>L34673</t>
  </si>
  <si>
    <t>L34698</t>
  </si>
  <si>
    <t>MERCYLINE KASICHANA</t>
  </si>
  <si>
    <t xml:space="preserve">DAISY LEURIEN </t>
  </si>
  <si>
    <t>BOMET COUNTY</t>
  </si>
  <si>
    <t>ABRAHAM MONGERI</t>
  </si>
  <si>
    <t>SELINA NALIAKA</t>
  </si>
  <si>
    <t>ALEX SEVENI</t>
  </si>
  <si>
    <t>S01947</t>
  </si>
  <si>
    <t>CYBEL TSINDOLI</t>
  </si>
  <si>
    <t>DERRICK ESEGERI</t>
  </si>
  <si>
    <t>JOSEPH ORINA</t>
  </si>
  <si>
    <t>OLIVER ODONGO</t>
  </si>
  <si>
    <t>GEORGE OTIENO OGALLO</t>
  </si>
  <si>
    <t>MARY NJERI</t>
  </si>
  <si>
    <t>NELSON MANDELA</t>
  </si>
  <si>
    <t>KENNEDY NDUNGA</t>
  </si>
  <si>
    <t>RONOH DESMOND</t>
  </si>
  <si>
    <t>SALOME MWANDIRI</t>
  </si>
  <si>
    <t>HILLARY MUTHURI</t>
  </si>
  <si>
    <t>CLAIRE WANGECHI</t>
  </si>
  <si>
    <t>PIUS MUSEE</t>
  </si>
  <si>
    <t>JEREMIAH KAMULA</t>
  </si>
  <si>
    <t>DANCUN GIKIRI</t>
  </si>
  <si>
    <t>GEOFREY MWAMBELA</t>
  </si>
  <si>
    <t>OGADA JOSEPH</t>
  </si>
  <si>
    <t>FULLY BOOKED AND PAID</t>
  </si>
  <si>
    <t>RODGERS EKODERE</t>
  </si>
  <si>
    <t>L34706</t>
  </si>
  <si>
    <t>L34714</t>
  </si>
  <si>
    <t>L34716</t>
  </si>
  <si>
    <t>LAZARUS ADE</t>
  </si>
  <si>
    <t>TRIZZER KILOZI</t>
  </si>
  <si>
    <t>S01896</t>
  </si>
  <si>
    <t xml:space="preserve">JOSES MUTHENGI </t>
  </si>
  <si>
    <t>LOREEN ACHIENG NYAOKE</t>
  </si>
  <si>
    <t>MUTATI PETER</t>
  </si>
  <si>
    <t>VICTOR MACHARIA MWANGI</t>
  </si>
  <si>
    <t>MARGARET KAVUTHA MUSILI</t>
  </si>
  <si>
    <t>EZEKIEL KIOKO NYAMAI</t>
  </si>
  <si>
    <t>MARY KANYASI</t>
  </si>
  <si>
    <t>S01933</t>
  </si>
  <si>
    <t>CAROLINE KATHINI</t>
  </si>
  <si>
    <t>ELIZABETH MWEZINANE</t>
  </si>
  <si>
    <t>L34727</t>
  </si>
  <si>
    <t>L34713</t>
  </si>
  <si>
    <t>L34740</t>
  </si>
  <si>
    <t>L34730</t>
  </si>
  <si>
    <t>L34774</t>
  </si>
  <si>
    <t>L34762</t>
  </si>
  <si>
    <t>L34749</t>
  </si>
  <si>
    <t>HUSNA WANJIKU MWIKAMBA</t>
  </si>
  <si>
    <t>MELISSA MATEYA</t>
  </si>
  <si>
    <t>L34790</t>
  </si>
  <si>
    <t>L34723</t>
  </si>
  <si>
    <t>MOSES WANJALA JUMA</t>
  </si>
  <si>
    <t>L34805</t>
  </si>
  <si>
    <t>L34795</t>
  </si>
  <si>
    <t>DENNIS KARANJA</t>
  </si>
  <si>
    <t>S01938</t>
  </si>
  <si>
    <t>JAMES MWANGEMI</t>
  </si>
  <si>
    <t>EUNICE AKOTH ODHUNO</t>
  </si>
  <si>
    <t>MORRIS MUGALO</t>
  </si>
  <si>
    <t>EMILY JEROTICH</t>
  </si>
  <si>
    <t>L34840</t>
  </si>
  <si>
    <t>L34839</t>
  </si>
  <si>
    <t>ERIC MITAU</t>
  </si>
  <si>
    <t>MARY EKADIZE</t>
  </si>
  <si>
    <t>WINNIE AKOTH AGIMBA</t>
  </si>
  <si>
    <t>KENNEDY NYAMWEYA ONKOBA</t>
  </si>
  <si>
    <t>MOHAMED HASSAN BIYE</t>
  </si>
  <si>
    <t>NICODEMUS NZILI</t>
  </si>
  <si>
    <t>L34773</t>
  </si>
  <si>
    <t>L34855</t>
  </si>
  <si>
    <t>L34844</t>
  </si>
  <si>
    <t>JOHN KYALO</t>
  </si>
  <si>
    <t>S02054</t>
  </si>
  <si>
    <t>TIMOTHY PELLO PKEMOI</t>
  </si>
  <si>
    <t>L34910</t>
  </si>
  <si>
    <t>STEPHEN OKINYI MANGUTI</t>
  </si>
  <si>
    <t>YEGON HARON CHEROP</t>
  </si>
  <si>
    <t>PAUL GICHUNGE MARETE</t>
  </si>
  <si>
    <t>FRANCIS KYALO MWANGANGI</t>
  </si>
  <si>
    <t>L34597</t>
  </si>
  <si>
    <t>L34518</t>
  </si>
  <si>
    <t>JOSEPHAT MAKORI</t>
  </si>
  <si>
    <t>L34589</t>
  </si>
  <si>
    <t>CHRISTOPHER MUEMA</t>
  </si>
  <si>
    <t>KELVIN KHADUDU</t>
  </si>
  <si>
    <t>DANIEL AMBWERE</t>
  </si>
  <si>
    <t>L34917</t>
  </si>
  <si>
    <t>L34890</t>
  </si>
  <si>
    <t>S02061</t>
  </si>
  <si>
    <t>L34915</t>
  </si>
  <si>
    <t>L34912</t>
  </si>
  <si>
    <t>BRENDA KUTULA KAMUTI</t>
  </si>
  <si>
    <t>JIMMY TONYA MWAMLANDA</t>
  </si>
  <si>
    <t>L34862</t>
  </si>
  <si>
    <t>DEBORAH NYARIGE</t>
  </si>
  <si>
    <t>ORIOKI NYANDIKA</t>
  </si>
  <si>
    <t>L34927</t>
  </si>
  <si>
    <t>S020140</t>
  </si>
  <si>
    <t>L34900</t>
  </si>
  <si>
    <t>DORAH AUKA</t>
  </si>
  <si>
    <t>L34923</t>
  </si>
  <si>
    <t>PRISCILLA KATHINI MUSYOKA</t>
  </si>
  <si>
    <t>ANTONY MUTINDA KYUSYA</t>
  </si>
  <si>
    <t>L34547</t>
  </si>
  <si>
    <t>ZENA ABDULRAHMAN</t>
  </si>
  <si>
    <t>L34941</t>
  </si>
  <si>
    <t>DENNIS EVANS OUMA</t>
  </si>
  <si>
    <t>L34940</t>
  </si>
  <si>
    <t>WALTER ODEDE</t>
  </si>
  <si>
    <t>L34573</t>
  </si>
  <si>
    <t>JARED CHIMATUNI</t>
  </si>
  <si>
    <t>L34944</t>
  </si>
  <si>
    <t>L34945</t>
  </si>
  <si>
    <t>ALLOYYS OPIYO OPIYO</t>
  </si>
  <si>
    <t>JUDE MUKINISU SIMIYU</t>
  </si>
  <si>
    <t>L34942</t>
  </si>
  <si>
    <t>SAMUEL MBOGO</t>
  </si>
  <si>
    <t xml:space="preserve">Mohamednur Ali Galgallo </t>
  </si>
  <si>
    <t>S00969</t>
  </si>
  <si>
    <t>L34951</t>
  </si>
  <si>
    <t>S01872</t>
  </si>
  <si>
    <t xml:space="preserve">Eliud Ng'ang'a  </t>
  </si>
  <si>
    <t>OKEO VINCENT MAKORI</t>
  </si>
  <si>
    <t>S01232</t>
  </si>
  <si>
    <t>SYLAS ISANYA MUTSOTSO</t>
  </si>
  <si>
    <t>L34968</t>
  </si>
  <si>
    <t>WALTER OTIENO OPINDE</t>
  </si>
  <si>
    <t>ANTHONY MWANGI</t>
  </si>
  <si>
    <t>STEPHEN MACHARIA</t>
  </si>
  <si>
    <t>S02034</t>
  </si>
  <si>
    <t>L32057</t>
  </si>
  <si>
    <t>L34916</t>
  </si>
  <si>
    <t>NANDABWELA ABIUD LUNANI</t>
  </si>
  <si>
    <t>WILBERFORCE BIEGON</t>
  </si>
  <si>
    <t>L34979</t>
  </si>
  <si>
    <t>L34984</t>
  </si>
  <si>
    <t>SAMUEL KIBOR</t>
  </si>
  <si>
    <t>L33846</t>
  </si>
  <si>
    <t>OCHAPO WILLIAM JOSHUA</t>
  </si>
  <si>
    <t>DORCAS MWENDE</t>
  </si>
  <si>
    <t>NICHOLAS MUMO KISAVI</t>
  </si>
  <si>
    <t>L34986</t>
  </si>
  <si>
    <t>S02062</t>
  </si>
  <si>
    <t>L34983</t>
  </si>
  <si>
    <t>L34964</t>
  </si>
  <si>
    <t>PAUL MAINA</t>
  </si>
  <si>
    <t>L34990</t>
  </si>
  <si>
    <t>MICHAEL OMONDI ARINGO</t>
  </si>
  <si>
    <t>L34997</t>
  </si>
  <si>
    <t>MUSEE MUTUA</t>
  </si>
  <si>
    <t>KENNEDY NZIMBI</t>
  </si>
  <si>
    <t>PENINA AMUNGA MUSUNGU</t>
  </si>
  <si>
    <t>JOHN ODONGO</t>
  </si>
  <si>
    <t>KAGWIKA RUTH</t>
  </si>
  <si>
    <t>SAMWEL MOIKOYO OMWERI</t>
  </si>
  <si>
    <t>EVANS KIPLIMO KOSGEI</t>
  </si>
  <si>
    <t>MAUREEN MUTUKU</t>
  </si>
  <si>
    <t>EDWARD KIRIMI MWITHIA</t>
  </si>
  <si>
    <t xml:space="preserve">Quentolian Awino        </t>
  </si>
  <si>
    <t>VERAH VUGUTSA</t>
  </si>
  <si>
    <t>L35013</t>
  </si>
  <si>
    <t>S02069</t>
  </si>
  <si>
    <t>L34529</t>
  </si>
  <si>
    <t>L34691</t>
  </si>
  <si>
    <t>L34835</t>
  </si>
  <si>
    <t>S020142</t>
  </si>
  <si>
    <t>L34994</t>
  </si>
  <si>
    <t>L35020</t>
  </si>
  <si>
    <t>L35023</t>
  </si>
  <si>
    <t>L35021</t>
  </si>
  <si>
    <t>S02079</t>
  </si>
  <si>
    <t>RAPHAEL KENGA</t>
  </si>
  <si>
    <t>L35035</t>
  </si>
  <si>
    <t>RICHARD OUKO OGALLOH</t>
  </si>
  <si>
    <t>PHILIP ONYANGO</t>
  </si>
  <si>
    <t>L34999</t>
  </si>
  <si>
    <t>SETH NYAMWAYA WARINDAH</t>
  </si>
  <si>
    <t>L35048</t>
  </si>
  <si>
    <t>FRED OMWOYO ONCHARI</t>
  </si>
  <si>
    <t>L35032</t>
  </si>
  <si>
    <t>ALUSIA KAGENDO</t>
  </si>
  <si>
    <t>NELSON KHAKAME WAMUKOTA</t>
  </si>
  <si>
    <t>KIPYEGON KIRUI</t>
  </si>
  <si>
    <t>L35054</t>
  </si>
  <si>
    <t>L35055</t>
  </si>
  <si>
    <t>L35036</t>
  </si>
  <si>
    <t>EUNICE MUMBUA KIOKO</t>
  </si>
  <si>
    <t>L35007</t>
  </si>
  <si>
    <t>ESTHER SOTE CHESANG</t>
  </si>
  <si>
    <t>L35051</t>
  </si>
  <si>
    <t>L35016</t>
  </si>
  <si>
    <t>ELIZABETH NZOMO</t>
  </si>
  <si>
    <t>ERIC MURAYA</t>
  </si>
  <si>
    <t>ANDREW CLIFFORD OKAL</t>
  </si>
  <si>
    <t>S</t>
  </si>
  <si>
    <t>JULIUS MUTUA NDUNGO</t>
  </si>
  <si>
    <t>L35003</t>
  </si>
  <si>
    <t>L35027</t>
  </si>
  <si>
    <t>L35029</t>
  </si>
  <si>
    <t>L35031</t>
  </si>
  <si>
    <t>JULIUS MALALA</t>
  </si>
  <si>
    <t>KELVIN MBUVI MASAU</t>
  </si>
  <si>
    <t>L35065</t>
  </si>
  <si>
    <t>ELIZABETH JEMUTAI KANGOGO</t>
  </si>
  <si>
    <t>L35066</t>
  </si>
  <si>
    <t>L35058</t>
  </si>
  <si>
    <t>SILVANS OCHIENG</t>
  </si>
  <si>
    <t>CATHERINE WANJIRU GITAU</t>
  </si>
  <si>
    <t>L35049</t>
  </si>
  <si>
    <t>L35079</t>
  </si>
  <si>
    <t>PATRICK MBUVI MUANGE</t>
  </si>
  <si>
    <t>L34802</t>
  </si>
  <si>
    <t>DAVID KIPROTICH CHEBET</t>
  </si>
  <si>
    <t>L35077</t>
  </si>
  <si>
    <t>AUDREY LUKULU</t>
  </si>
  <si>
    <t>L35086</t>
  </si>
  <si>
    <t>NANCY KERUBO</t>
  </si>
  <si>
    <t>LOVEX ISRAEL ORENGO</t>
  </si>
  <si>
    <t>JASON KAMOTHO KAMAU</t>
  </si>
  <si>
    <t>EUNICE ADERA ONYANGO</t>
  </si>
  <si>
    <t>WINNIE AGIZA</t>
  </si>
  <si>
    <t>L35046</t>
  </si>
  <si>
    <t>L35028</t>
  </si>
  <si>
    <t>L35091</t>
  </si>
  <si>
    <t>L35094</t>
  </si>
  <si>
    <t>L35103</t>
  </si>
  <si>
    <t>L35033</t>
  </si>
  <si>
    <t>L35057</t>
  </si>
  <si>
    <t>L33718</t>
  </si>
  <si>
    <t>ANTHONY MUYA</t>
  </si>
  <si>
    <t>L35108</t>
  </si>
  <si>
    <t>HUMPHREY KADARA</t>
  </si>
  <si>
    <t>SUSAN ANYANGO</t>
  </si>
  <si>
    <t>L35074</t>
  </si>
  <si>
    <t>L35100</t>
  </si>
  <si>
    <t>L35128</t>
  </si>
  <si>
    <t>L35127</t>
  </si>
  <si>
    <t>CATHERINE KANINI KIVAVA</t>
  </si>
  <si>
    <t>L35130</t>
  </si>
  <si>
    <t>DAVID KIMANI MUBANGI</t>
  </si>
  <si>
    <t>ALI MOHAMED MUHUMED</t>
  </si>
  <si>
    <t>ERIC OMWENGA ONGORO</t>
  </si>
  <si>
    <t>WALTER MAKAMU BUSHASHA</t>
  </si>
  <si>
    <t>JOYCE SHALI</t>
  </si>
  <si>
    <t>FRANCIS SHITIKA</t>
  </si>
  <si>
    <t>L35131</t>
  </si>
  <si>
    <t>L35145</t>
  </si>
  <si>
    <t>CHRISTINE MALI</t>
  </si>
  <si>
    <t>L35104</t>
  </si>
  <si>
    <t>L35116</t>
  </si>
  <si>
    <t>L35119</t>
  </si>
  <si>
    <t>L35105</t>
  </si>
  <si>
    <t>L35115</t>
  </si>
  <si>
    <t>L35107</t>
  </si>
  <si>
    <t>L34383</t>
  </si>
  <si>
    <t>Manasseh Oderah Samson</t>
  </si>
  <si>
    <t>L35148</t>
  </si>
  <si>
    <t xml:space="preserve">SALIM ABUBAKAR EDARUS </t>
  </si>
  <si>
    <t>BERNARD KOWITI</t>
  </si>
  <si>
    <t>PETRONILLA MULEI NDUSYA</t>
  </si>
  <si>
    <t>HAMISI GAYOYE SAID</t>
  </si>
  <si>
    <t>BONFACE MAGOMERE NJANDI</t>
  </si>
  <si>
    <t>KENNEDY OTIENO OCHIENG</t>
  </si>
  <si>
    <t>KENAN ODHIAMBO</t>
  </si>
  <si>
    <t>FAITH KAHARE</t>
  </si>
  <si>
    <t>SHIELA JERONO</t>
  </si>
  <si>
    <t>HASHIM ALI ZUBER</t>
  </si>
  <si>
    <t>L35164</t>
  </si>
  <si>
    <t>L35129</t>
  </si>
  <si>
    <t>L35155</t>
  </si>
  <si>
    <t>L35167</t>
  </si>
  <si>
    <t>L34913</t>
  </si>
  <si>
    <t>S02051</t>
  </si>
  <si>
    <t>L34925</t>
  </si>
  <si>
    <t>S020129</t>
  </si>
  <si>
    <t>L35169</t>
  </si>
  <si>
    <t>L35073</t>
  </si>
  <si>
    <t>FREDRICK KIBET BUTTUK</t>
  </si>
  <si>
    <t>L34707</t>
  </si>
  <si>
    <t>L35162</t>
  </si>
  <si>
    <t>SIMON OGWENI</t>
  </si>
  <si>
    <t>EMMAH WANJIRU KARUNGU</t>
  </si>
  <si>
    <t>DANIEL MUNENE</t>
  </si>
  <si>
    <t>L35184</t>
  </si>
  <si>
    <t>L35194</t>
  </si>
  <si>
    <t>WILLIAM ODUOR</t>
  </si>
  <si>
    <t>JAPHET OBUYA OKETCH</t>
  </si>
  <si>
    <t>KINARI OBED OKEMWA</t>
  </si>
  <si>
    <t>YUSSUF KWAKA</t>
  </si>
  <si>
    <t>DIANA WALI</t>
  </si>
  <si>
    <t>KELVIN MUNYUA MURIITHI</t>
  </si>
  <si>
    <t>L35201</t>
  </si>
  <si>
    <t>L35191</t>
  </si>
  <si>
    <t>S02011</t>
  </si>
  <si>
    <t>L35197</t>
  </si>
  <si>
    <t>L35170</t>
  </si>
  <si>
    <t>MALAU MUTUKU</t>
  </si>
  <si>
    <t>L35207</t>
  </si>
  <si>
    <t>L35212</t>
  </si>
  <si>
    <t>NICHOLAS OLUOCH OORO</t>
  </si>
  <si>
    <t>RASHID CHIBRA ADANO</t>
  </si>
  <si>
    <t>DAVID WEKESA WAMALWA WASIKE</t>
  </si>
  <si>
    <t>GALGALO ALI GALGALO</t>
  </si>
  <si>
    <t>DAVID KIPKOSGEI KOGO</t>
  </si>
  <si>
    <t>SYLVESTER OCHIENG</t>
  </si>
  <si>
    <t>L35117</t>
  </si>
  <si>
    <t>ROSE WANDERA</t>
  </si>
  <si>
    <t>L35118</t>
  </si>
  <si>
    <t>SAMUEL MWANGI</t>
  </si>
  <si>
    <t>L35135</t>
  </si>
  <si>
    <t>FLAVIN INGATO</t>
  </si>
  <si>
    <t>L35133</t>
  </si>
  <si>
    <t>L35160</t>
  </si>
  <si>
    <t>L35121</t>
  </si>
  <si>
    <t>L34467</t>
  </si>
  <si>
    <t>L35185</t>
  </si>
  <si>
    <t>L35163</t>
  </si>
  <si>
    <t>L35168</t>
  </si>
  <si>
    <t>JOEL OTIENO ODUNDO</t>
  </si>
  <si>
    <t>L35215</t>
  </si>
  <si>
    <t>CHARLES KIPLAGAT ROTICH</t>
  </si>
  <si>
    <t>KENNEDY ODHIAMBO</t>
  </si>
  <si>
    <t>L35200</t>
  </si>
  <si>
    <t>S02057</t>
  </si>
  <si>
    <t>KENNETH ANAM JUMA</t>
  </si>
  <si>
    <t>BRIAN OMONDI JOMO</t>
  </si>
  <si>
    <t>JAMES MUTIA</t>
  </si>
  <si>
    <t>L35226</t>
  </si>
  <si>
    <t>L35234</t>
  </si>
  <si>
    <t>L35233</t>
  </si>
  <si>
    <t>DAVID SIOCHA</t>
  </si>
  <si>
    <t>L35120</t>
  </si>
  <si>
    <t>STELLA KERUBO OSOSI</t>
  </si>
  <si>
    <t>L35225</t>
  </si>
  <si>
    <t>FREDRICK OJIAMBO</t>
  </si>
  <si>
    <t>CHACHA JACKSON MAROA</t>
  </si>
  <si>
    <t>L35205</t>
  </si>
  <si>
    <t>S02090</t>
  </si>
  <si>
    <t>DENNIS NJERU GITONGA</t>
  </si>
  <si>
    <t>L35221</t>
  </si>
  <si>
    <t>TL0448</t>
  </si>
  <si>
    <t>FRANK STEPHEN MRAMBA</t>
  </si>
  <si>
    <t>DANIEL REWARD MBINDA</t>
  </si>
  <si>
    <t>NELIUS WAITHIRA</t>
  </si>
  <si>
    <t>JANE WANGUI KIBUNJA</t>
  </si>
  <si>
    <t>MURANGA COUNTY</t>
  </si>
  <si>
    <t>ELIZABETH AKINYI ODHIAMBO</t>
  </si>
  <si>
    <t>ISABELLA KIRIGHA</t>
  </si>
  <si>
    <t>GEORGE OTIENO ODERO</t>
  </si>
  <si>
    <t>DIANA TRACY JERUTO</t>
  </si>
  <si>
    <t>L35018</t>
  </si>
  <si>
    <t>L35250</t>
  </si>
  <si>
    <t>S02041</t>
  </si>
  <si>
    <t>L35239</t>
  </si>
  <si>
    <t>S02102</t>
  </si>
  <si>
    <t>L35228</t>
  </si>
  <si>
    <t>L35224</t>
  </si>
  <si>
    <t>S02095</t>
  </si>
  <si>
    <t>L35237</t>
  </si>
  <si>
    <t>CHRISTOPHER MUTUNGA</t>
  </si>
  <si>
    <t>LEWIS KEMEI</t>
  </si>
  <si>
    <t>EDINAH KEMUNTO</t>
  </si>
  <si>
    <t>TIMOTHY GICHUNGE CHABARI</t>
  </si>
  <si>
    <t>DAVID MUTHUKU KIVALE</t>
  </si>
  <si>
    <t>L35253</t>
  </si>
  <si>
    <t>L35267</t>
  </si>
  <si>
    <t>L35220</t>
  </si>
  <si>
    <t>L35188</t>
  </si>
  <si>
    <t>NATINI EKIRU</t>
  </si>
  <si>
    <t>FRANCIS J O OSENDO</t>
  </si>
  <si>
    <t>NICHOLAS NJOROGE MUTHONI</t>
  </si>
  <si>
    <t>CECILIA NAMAUA NYANGA</t>
  </si>
  <si>
    <t>DANIEL MUSOO MAKAU</t>
  </si>
  <si>
    <t>JEREMIAH OCHARI ORECHI</t>
  </si>
  <si>
    <t>JOHN OTIENO OGUTA</t>
  </si>
  <si>
    <t>ELIZABETH NDANU</t>
  </si>
  <si>
    <t>L35138</t>
  </si>
  <si>
    <t>L35211</t>
  </si>
  <si>
    <t>ELIZABETH NANDAKO</t>
  </si>
  <si>
    <t>TIMOTHY MUTAMBUKI</t>
  </si>
  <si>
    <t>L35210</t>
  </si>
  <si>
    <t>VERONICAH NZIOKA</t>
  </si>
  <si>
    <t>L35102</t>
  </si>
  <si>
    <t>L35137</t>
  </si>
  <si>
    <t>DOREEN NKIROTE</t>
  </si>
  <si>
    <t>L35213</t>
  </si>
  <si>
    <t>L35199</t>
  </si>
  <si>
    <t>L35247</t>
  </si>
  <si>
    <t>PASCALINE MULI</t>
  </si>
  <si>
    <t>L35263</t>
  </si>
  <si>
    <t>L35259</t>
  </si>
  <si>
    <t>DAVID KIARIE GICHUHI</t>
  </si>
  <si>
    <t>S00074</t>
  </si>
  <si>
    <t>L35231</t>
  </si>
  <si>
    <t>L35219</t>
  </si>
  <si>
    <t>DAVID MUTURI WANJIRU</t>
  </si>
  <si>
    <t>L35269</t>
  </si>
  <si>
    <t>EMMANUEL SIMIYU</t>
  </si>
  <si>
    <t>MMUST</t>
  </si>
  <si>
    <t>JOHN KIBE KARIUKI</t>
  </si>
  <si>
    <t>L35260</t>
  </si>
  <si>
    <t>L35265</t>
  </si>
  <si>
    <t>S02026</t>
  </si>
  <si>
    <t>FIN KENYA</t>
  </si>
  <si>
    <t>DUNCAN KIPSOY NDIWA</t>
  </si>
  <si>
    <t>L35273</t>
  </si>
  <si>
    <t>MILLICENT AOKO</t>
  </si>
  <si>
    <t>WILLIS OKWANYI ODHIAMBO</t>
  </si>
  <si>
    <t>L35300</t>
  </si>
  <si>
    <t>MAURICE MASERA</t>
  </si>
  <si>
    <t>MOURICE OKOTH BANDO</t>
  </si>
  <si>
    <t>L35261</t>
  </si>
  <si>
    <t>L35320</t>
  </si>
  <si>
    <t>CHRISTINE NAKARU EDUNG</t>
  </si>
  <si>
    <t>GERRY NYONGESA KHISA</t>
  </si>
  <si>
    <t>CITIZENS</t>
  </si>
  <si>
    <t>JOHN BOSCO KIBAGI</t>
  </si>
  <si>
    <t>EMILY NAFULA LUMBASI</t>
  </si>
  <si>
    <t>MOSES KURIA</t>
  </si>
  <si>
    <t>ERICK NYABUTO MACHUKI</t>
  </si>
  <si>
    <t xml:space="preserve">ALFRED BISHOPU WACHAYA </t>
  </si>
  <si>
    <t>S020128</t>
  </si>
  <si>
    <t>L35101</t>
  </si>
  <si>
    <t>L35316</t>
  </si>
  <si>
    <t>L35285</t>
  </si>
  <si>
    <t>L35041</t>
  </si>
  <si>
    <t>S02067</t>
  </si>
  <si>
    <t>L35241</t>
  </si>
  <si>
    <t>MENTOR SACCO</t>
  </si>
  <si>
    <t>STANBIC BANK</t>
  </si>
  <si>
    <t>JOSEPH MUMO JAMES</t>
  </si>
  <si>
    <t>ADAN HASSAN</t>
  </si>
  <si>
    <t>L35339</t>
  </si>
  <si>
    <t>S020078</t>
  </si>
  <si>
    <t>JOSHUA N. N KERANDI</t>
  </si>
  <si>
    <t>AGNES MORAA</t>
  </si>
  <si>
    <t>L35306</t>
  </si>
  <si>
    <t>EVERLYN KAMEME</t>
  </si>
  <si>
    <t>RAPHAEL DUNCAN</t>
  </si>
  <si>
    <t>L35093</t>
  </si>
  <si>
    <t>BENSON OUMA ODHIAMBO</t>
  </si>
  <si>
    <t>L35276</t>
  </si>
  <si>
    <t>L35332</t>
  </si>
  <si>
    <t>VALLARY ADHIAMBO</t>
  </si>
  <si>
    <t>L35286</t>
  </si>
  <si>
    <t>MARIYLINE KIRWOK</t>
  </si>
  <si>
    <t>HUSDSON LOTIMAN</t>
  </si>
  <si>
    <t>L34620</t>
  </si>
  <si>
    <t>VICTOR ODONGO</t>
  </si>
  <si>
    <t>JACKSON ONDUSO</t>
  </si>
  <si>
    <t>L35350</t>
  </si>
  <si>
    <t>S02107</t>
  </si>
  <si>
    <t>MILLICENT ROSALIA</t>
  </si>
  <si>
    <t>ZEDEKIA ONYANGO ACHOUDHO</t>
  </si>
  <si>
    <t>ONDIEK RONALD RAGOT</t>
  </si>
  <si>
    <t>EZEKIEL NYAKUNDI OKARI</t>
  </si>
  <si>
    <t>L35244</t>
  </si>
  <si>
    <t>L35284</t>
  </si>
  <si>
    <t>MARTIN AMAKOBE</t>
  </si>
  <si>
    <t>L35142</t>
  </si>
  <si>
    <t>L35362</t>
  </si>
  <si>
    <t>L35341</t>
  </si>
  <si>
    <t xml:space="preserve">FEBRUARY  DISBURSEMENT PER BRANCH </t>
  </si>
  <si>
    <t xml:space="preserve">ALEX NJENGA MBUNGUA </t>
  </si>
  <si>
    <t>L35345</t>
  </si>
  <si>
    <t>LILIAN AKINYI ONYANGO</t>
  </si>
  <si>
    <t>S01926</t>
  </si>
  <si>
    <t>L35281</t>
  </si>
  <si>
    <t>S02087</t>
  </si>
  <si>
    <t>ANNALINE JEBICHY</t>
  </si>
  <si>
    <t>LEONARD MUTHIANI PAULINE</t>
  </si>
  <si>
    <t>NELSON BAYA</t>
  </si>
  <si>
    <t>ERIC PETER GIKUNDA</t>
  </si>
  <si>
    <t>FESTUS MUSYA MWANDIKWA</t>
  </si>
  <si>
    <t>FELIX MUSYOKA MAINGA</t>
  </si>
  <si>
    <t>L35289</t>
  </si>
  <si>
    <t>L35272</t>
  </si>
  <si>
    <t>L35291</t>
  </si>
  <si>
    <t>JOSEPH MAGDALENA</t>
  </si>
  <si>
    <t>L35280</t>
  </si>
  <si>
    <t>L35349</t>
  </si>
  <si>
    <t>NAOMI LOLOCHUM</t>
  </si>
  <si>
    <t>L35379</t>
  </si>
  <si>
    <t>L35351</t>
  </si>
  <si>
    <t>S01945</t>
  </si>
  <si>
    <t>L35360</t>
  </si>
  <si>
    <t>L35371</t>
  </si>
  <si>
    <t>L35377</t>
  </si>
  <si>
    <t>S02040</t>
  </si>
  <si>
    <t>L35383</t>
  </si>
  <si>
    <t>CAROLINE MARIAM N</t>
  </si>
  <si>
    <t>ERNEST KIPEMBOI CHESIRE</t>
  </si>
  <si>
    <t>COOPEARTIVE</t>
  </si>
  <si>
    <t>BRIAN REAGAN NJILIMAN</t>
  </si>
  <si>
    <t>KCB &amp;IZWE</t>
  </si>
  <si>
    <t>L35373</t>
  </si>
  <si>
    <t>S02083</t>
  </si>
  <si>
    <t>GEORGE NG'ONGA</t>
  </si>
  <si>
    <t>L35176</t>
  </si>
  <si>
    <t>S01912</t>
  </si>
  <si>
    <t>TOJO SUSY VUGUTSA</t>
  </si>
  <si>
    <t>LILIAN KASYOKA</t>
  </si>
  <si>
    <t>JOEL MUNGAI NDUATI</t>
  </si>
  <si>
    <t>FAITH MUNYWOKI MWIKALI</t>
  </si>
  <si>
    <t>CALEB OCHIENG MIRUKA</t>
  </si>
  <si>
    <t>L35415</t>
  </si>
  <si>
    <t>L35416</t>
  </si>
  <si>
    <t>L35420</t>
  </si>
  <si>
    <t>S02106</t>
  </si>
  <si>
    <t>S02097</t>
  </si>
  <si>
    <t>MONICAH WANJIKU GITAU</t>
  </si>
  <si>
    <t>STEPHEN KIBUI</t>
  </si>
  <si>
    <t>ALEXANDER KAMAU</t>
  </si>
  <si>
    <t>L35043</t>
  </si>
  <si>
    <t>S00952</t>
  </si>
  <si>
    <t>L35258</t>
  </si>
  <si>
    <t>S02101</t>
  </si>
  <si>
    <t>LYDIA GAKII</t>
  </si>
  <si>
    <t>KENYATTA MATIBABU SACCO</t>
  </si>
  <si>
    <t>L34433</t>
  </si>
  <si>
    <t>ELIUD EREGAE LULUNGAE</t>
  </si>
  <si>
    <t>L35389</t>
  </si>
  <si>
    <t>L35427</t>
  </si>
  <si>
    <t>MERCY NGEI</t>
  </si>
  <si>
    <t>MAXWELL SODOWO</t>
  </si>
  <si>
    <t>ISAAC MASAI CHEPOSHOW</t>
  </si>
  <si>
    <t>L35385</t>
  </si>
  <si>
    <t>ALFRED MURIITHI IRUNGU</t>
  </si>
  <si>
    <t>L35421</t>
  </si>
  <si>
    <t>LOIS OIRURIA</t>
  </si>
  <si>
    <t>S01129</t>
  </si>
  <si>
    <t>CHARLES MWANZIA MUTIA</t>
  </si>
  <si>
    <t>L34215</t>
  </si>
  <si>
    <t>ISAAC VICTOR MOSHE</t>
  </si>
  <si>
    <t>L34014</t>
  </si>
  <si>
    <t>MOHAMED BUNO  OMAR</t>
  </si>
  <si>
    <t>L33842</t>
  </si>
  <si>
    <t>EMMANUEL MULEKANO OCHANJI</t>
  </si>
  <si>
    <t>L33660</t>
  </si>
  <si>
    <t>ROBERT MOMANYI MARITA</t>
  </si>
  <si>
    <t>L33934</t>
  </si>
  <si>
    <t>SIMON NJAGI MWANGANGI</t>
  </si>
  <si>
    <t>ROSKY CREDIT LIMITED</t>
  </si>
  <si>
    <t>L34076</t>
  </si>
  <si>
    <t>JOEL YARO DHADHO</t>
  </si>
  <si>
    <t>L34157</t>
  </si>
  <si>
    <t xml:space="preserve">HAMISI KOMORA </t>
  </si>
  <si>
    <t>L34226</t>
  </si>
  <si>
    <t>EMILY KARWITHA .</t>
  </si>
  <si>
    <t>L33860</t>
  </si>
  <si>
    <t>EDWARD MUSUNDI TWOL</t>
  </si>
  <si>
    <t>L34091</t>
  </si>
  <si>
    <t>BONFREY SHIRAMA ANYUNGU</t>
  </si>
  <si>
    <t>L33719</t>
  </si>
  <si>
    <t>JOSHUA  BARAKA MUTIA</t>
  </si>
  <si>
    <t>L34235</t>
  </si>
  <si>
    <t>KELVIN KABURIA WAMUYU</t>
  </si>
  <si>
    <t>L34085</t>
  </si>
  <si>
    <t>LOICE ATIENO OTIENO</t>
  </si>
  <si>
    <t>L34236</t>
  </si>
  <si>
    <t>S02027</t>
  </si>
  <si>
    <t>STEPHEN MAKAU MUIA</t>
  </si>
  <si>
    <t>L34082</t>
  </si>
  <si>
    <t>RICHARD LEMAIYAN BENSON</t>
  </si>
  <si>
    <t>L34247</t>
  </si>
  <si>
    <t>S01934</t>
  </si>
  <si>
    <t>SILVANUS MUENDO KIVINDU</t>
  </si>
  <si>
    <t>L34240</t>
  </si>
  <si>
    <t>S01921</t>
  </si>
  <si>
    <t>KEVIN  OTIENO NYANGIENDO</t>
  </si>
  <si>
    <t>L34252</t>
  </si>
  <si>
    <t xml:space="preserve">BEATRICE MUNANI NZAMBI </t>
  </si>
  <si>
    <t>L34200</t>
  </si>
  <si>
    <t>ANTONY NAAMAN JAOKO OMOLLO</t>
  </si>
  <si>
    <t>L34239</t>
  </si>
  <si>
    <t>JOHN MWILU KALOKI</t>
  </si>
  <si>
    <t>L34261</t>
  </si>
  <si>
    <t>L34098</t>
  </si>
  <si>
    <t>S02031</t>
  </si>
  <si>
    <t>AGNETTA CHORE OMONDI</t>
  </si>
  <si>
    <t>L34079</t>
  </si>
  <si>
    <t>S00034</t>
  </si>
  <si>
    <t xml:space="preserve">ABDALLAH IMBUNDU MERABU </t>
  </si>
  <si>
    <t>L34267</t>
  </si>
  <si>
    <t>GILBERT KEMBOI KIMUTAI</t>
  </si>
  <si>
    <t>L34246</t>
  </si>
  <si>
    <t>VICTORIA KEREMA OLOIKORA</t>
  </si>
  <si>
    <t>L34271</t>
  </si>
  <si>
    <t>GERALD NJUGUNA MUHUNGI</t>
  </si>
  <si>
    <t>L34274</t>
  </si>
  <si>
    <t>L34277</t>
  </si>
  <si>
    <t>NICHOLAS MAKIYA MONGARE</t>
  </si>
  <si>
    <t>L34284</t>
  </si>
  <si>
    <t>ANNE EMMA AORI</t>
  </si>
  <si>
    <t>L34289</t>
  </si>
  <si>
    <t>JOSEPH ODHIAMBO OKOTH</t>
  </si>
  <si>
    <t>L34292</t>
  </si>
  <si>
    <t>JEFWA TINGA</t>
  </si>
  <si>
    <t>L34279</t>
  </si>
  <si>
    <t>L34298</t>
  </si>
  <si>
    <t>DHADHO BAKARI SALIM</t>
  </si>
  <si>
    <t>L34311</t>
  </si>
  <si>
    <t>EXODUS RHIGHO DUKO</t>
  </si>
  <si>
    <t>L34300</t>
  </si>
  <si>
    <t>L34310</t>
  </si>
  <si>
    <t>KUHZEMA AHMED MOHAMED</t>
  </si>
  <si>
    <t>L34321</t>
  </si>
  <si>
    <t>L34308</t>
  </si>
  <si>
    <t>MARIA NEKALA NAULIKHA</t>
  </si>
  <si>
    <t>L34327</t>
  </si>
  <si>
    <t>MASWELINE CHEMUTAI</t>
  </si>
  <si>
    <t>L34309</t>
  </si>
  <si>
    <t>RASHID RASHID MWAMOYO</t>
  </si>
  <si>
    <t>L34305</t>
  </si>
  <si>
    <t>JONAH KIPROP MURREY</t>
  </si>
  <si>
    <t>L33765</t>
  </si>
  <si>
    <t>AGATHA ABWIRE</t>
  </si>
  <si>
    <t>L34370</t>
  </si>
  <si>
    <t>S02036</t>
  </si>
  <si>
    <t>ESTHER MUTHONI NJAMA</t>
  </si>
  <si>
    <t>L34353</t>
  </si>
  <si>
    <t>KEN KIBET SANG</t>
  </si>
  <si>
    <t>L34189</t>
  </si>
  <si>
    <t>L34377</t>
  </si>
  <si>
    <t>S01913</t>
  </si>
  <si>
    <t>YAHYA AHMED SEBIT</t>
  </si>
  <si>
    <t>L33837</t>
  </si>
  <si>
    <t>RAWLINGS MUSYIMI KASII</t>
  </si>
  <si>
    <t>L33832</t>
  </si>
  <si>
    <t>ANTHONY KIPKORIR</t>
  </si>
  <si>
    <t>L34385</t>
  </si>
  <si>
    <t>NICHOLAS SAYIA</t>
  </si>
  <si>
    <t>L34381</t>
  </si>
  <si>
    <t>AHMEDIN SHUKRI</t>
  </si>
  <si>
    <t>L33806</t>
  </si>
  <si>
    <t>ADAM MASO MARO</t>
  </si>
  <si>
    <t>L34376</t>
  </si>
  <si>
    <t>ESTHER KAMBUA</t>
  </si>
  <si>
    <t>L34358</t>
  </si>
  <si>
    <t>MWANASITI LUVUNO JUMA</t>
  </si>
  <si>
    <t>L34361</t>
  </si>
  <si>
    <t>S02018</t>
  </si>
  <si>
    <t>JACKSON TOROITICH</t>
  </si>
  <si>
    <t>L34388</t>
  </si>
  <si>
    <t>BENEDICT MWABOLO</t>
  </si>
  <si>
    <t>L34319</t>
  </si>
  <si>
    <t>HATITI MILCAH NZUNGU</t>
  </si>
  <si>
    <t>L34373</t>
  </si>
  <si>
    <t>S02021</t>
  </si>
  <si>
    <t>FRANCIS KATANA CHARO</t>
  </si>
  <si>
    <t>L33729</t>
  </si>
  <si>
    <t>FAITH MAWIA NDAVI</t>
  </si>
  <si>
    <t>L33838</t>
  </si>
  <si>
    <t>RICHARD JEREMIAH KAVYU</t>
  </si>
  <si>
    <t>L34389</t>
  </si>
  <si>
    <t>MATAYO WANJALA</t>
  </si>
  <si>
    <t>L34090</t>
  </si>
  <si>
    <t>CYRUS KABARI MAGANA</t>
  </si>
  <si>
    <t>L34405</t>
  </si>
  <si>
    <t xml:space="preserve">CAROLYNE JUDITH ADEMBA </t>
  </si>
  <si>
    <t>L33758</t>
  </si>
  <si>
    <t>JANET MBATTA OMULO</t>
  </si>
  <si>
    <t>L34409</t>
  </si>
  <si>
    <t>MURREY MUTEGI JERI</t>
  </si>
  <si>
    <t>L34396</t>
  </si>
  <si>
    <t>EPUYO ISAAC</t>
  </si>
  <si>
    <t>L34415</t>
  </si>
  <si>
    <t>ABDIFATAH JAMAL</t>
  </si>
  <si>
    <t>L34153</t>
  </si>
  <si>
    <t>SIMON MUTULA MUTIE</t>
  </si>
  <si>
    <t>L34356</t>
  </si>
  <si>
    <t>LAVENDER AKINYI</t>
  </si>
  <si>
    <t>L34335</t>
  </si>
  <si>
    <t>LINDA ANYANGO</t>
  </si>
  <si>
    <t>L34418</t>
  </si>
  <si>
    <t>S01935</t>
  </si>
  <si>
    <t>LOKWAU KAKUKO ALFRED</t>
  </si>
  <si>
    <t>L34250</t>
  </si>
  <si>
    <t>REMJUS OWITI</t>
  </si>
  <si>
    <t>L34190</t>
  </si>
  <si>
    <t>HASSAN YAKUB ALI</t>
  </si>
  <si>
    <t>L33778</t>
  </si>
  <si>
    <t>S02017</t>
  </si>
  <si>
    <t>NGITIRA ERAGAE</t>
  </si>
  <si>
    <t>L33887</t>
  </si>
  <si>
    <t>L34386</t>
  </si>
  <si>
    <t>JOHN OLDAPASHI</t>
  </si>
  <si>
    <t>L33629</t>
  </si>
  <si>
    <t>S02023</t>
  </si>
  <si>
    <t>NAHUM NGUTE</t>
  </si>
  <si>
    <t>L33835</t>
  </si>
  <si>
    <t>L33856</t>
  </si>
  <si>
    <t>ISAAC WAFULA SIMIYU</t>
  </si>
  <si>
    <t>L34424</t>
  </si>
  <si>
    <t>BERIDGE ONGIRI</t>
  </si>
  <si>
    <t>L34442</t>
  </si>
  <si>
    <t>L34464</t>
  </si>
  <si>
    <t>L34387</t>
  </si>
  <si>
    <t>ALBERT KIPCHIRCHIR KANGONGO</t>
  </si>
  <si>
    <t>L34451</t>
  </si>
  <si>
    <t>CYRUS NDWIGA KABUCHI</t>
  </si>
  <si>
    <t>L34474</t>
  </si>
  <si>
    <t>VALENTINE ASHIONO AYISI</t>
  </si>
  <si>
    <t>L34481</t>
  </si>
  <si>
    <t>L34436</t>
  </si>
  <si>
    <t>MOSES OBURU</t>
  </si>
  <si>
    <t>L34447</t>
  </si>
  <si>
    <t>TL0122</t>
  </si>
  <si>
    <t>MAUREEN KAYESI</t>
  </si>
  <si>
    <t>L34295</t>
  </si>
  <si>
    <t>L34465</t>
  </si>
  <si>
    <t>SAMUEL WACIRA GITHINJI</t>
  </si>
  <si>
    <t>L34492</t>
  </si>
  <si>
    <t>JULIUS MUTUA</t>
  </si>
  <si>
    <t>L34493</t>
  </si>
  <si>
    <t>LEURENCE WAFULA WANYONYI</t>
  </si>
  <si>
    <t>L34491</t>
  </si>
  <si>
    <t>STELLA INJINIA MALALU</t>
  </si>
  <si>
    <t>L34466</t>
  </si>
  <si>
    <t>LYDIA SHABE DACHE</t>
  </si>
  <si>
    <t>L34486</t>
  </si>
  <si>
    <t>AGNESS HATUTA AMUMA</t>
  </si>
  <si>
    <t>L34469</t>
  </si>
  <si>
    <t>ARNOLD MANENO BALESA</t>
  </si>
  <si>
    <t>L34499</t>
  </si>
  <si>
    <t>S02039</t>
  </si>
  <si>
    <t>BENJAMIN NDUNDA MAILU</t>
  </si>
  <si>
    <t>L34484</t>
  </si>
  <si>
    <t>L34448</t>
  </si>
  <si>
    <t>JACOB GITONGA</t>
  </si>
  <si>
    <t>L33732</t>
  </si>
  <si>
    <t>S01195</t>
  </si>
  <si>
    <t>L34515</t>
  </si>
  <si>
    <t>GEOFFREY KYEVA MBUVI</t>
  </si>
  <si>
    <t>L34520</t>
  </si>
  <si>
    <t>LOCKBX AND FUTURES</t>
  </si>
  <si>
    <t>L33947</t>
  </si>
  <si>
    <t>GEOFFREY ROMO NAIRI</t>
  </si>
  <si>
    <t>L34152</t>
  </si>
  <si>
    <t>S00270</t>
  </si>
  <si>
    <t>JACKLINE ATIENO AWANDU</t>
  </si>
  <si>
    <t>L34070</t>
  </si>
  <si>
    <t>JARED ONYAMBU MOSE</t>
  </si>
  <si>
    <t>L34195</t>
  </si>
  <si>
    <t>HUMPHREY MAGANGA TOTO</t>
  </si>
  <si>
    <t>L33486</t>
  </si>
  <si>
    <t>JUDY NZAMBI KITONGA</t>
  </si>
  <si>
    <t>L33646</t>
  </si>
  <si>
    <t>L34526</t>
  </si>
  <si>
    <t>S02033</t>
  </si>
  <si>
    <t>JOHN MWENDWA STEPHEN</t>
  </si>
  <si>
    <t>L34094</t>
  </si>
  <si>
    <t>JOSEPHINE MUTINDA KITHOME</t>
  </si>
  <si>
    <t>L34183</t>
  </si>
  <si>
    <t>YVES KOMORA MAUA</t>
  </si>
  <si>
    <t>L34525</t>
  </si>
  <si>
    <t>ALI SHIRE</t>
  </si>
  <si>
    <t>L34512</t>
  </si>
  <si>
    <t>CALVIN MAKORI ONDARI</t>
  </si>
  <si>
    <t>L34534</t>
  </si>
  <si>
    <t>GASCOIN ATIKINYA</t>
  </si>
  <si>
    <t>L34549</t>
  </si>
  <si>
    <t>S01062</t>
  </si>
  <si>
    <t>JOSEPH LOWOI</t>
  </si>
  <si>
    <t>L34552</t>
  </si>
  <si>
    <t>SEMLA MBASHU MWALUGHA</t>
  </si>
  <si>
    <t>L34490</t>
  </si>
  <si>
    <t>KIPLANGAT FESTUS NGENO</t>
  </si>
  <si>
    <t>L34553</t>
  </si>
  <si>
    <t>DANIEL NZIOKI KYALO</t>
  </si>
  <si>
    <t>L34538</t>
  </si>
  <si>
    <t>S02019</t>
  </si>
  <si>
    <t>GEOFFREY MUMO</t>
  </si>
  <si>
    <t>L33733</t>
  </si>
  <si>
    <t>S02042</t>
  </si>
  <si>
    <t>CHARLES OLILO</t>
  </si>
  <si>
    <t>L34540</t>
  </si>
  <si>
    <t>SOPHY OSITA ALICE</t>
  </si>
  <si>
    <t>L34577</t>
  </si>
  <si>
    <t>L34578</t>
  </si>
  <si>
    <t>DANIEL KIOKO JOHN</t>
  </si>
  <si>
    <t>L34587</t>
  </si>
  <si>
    <t>WARIO GUYO YABALO</t>
  </si>
  <si>
    <t>L34167</t>
  </si>
  <si>
    <t>L34522</t>
  </si>
  <si>
    <t>DANIEL LUMWAJI</t>
  </si>
  <si>
    <t>L34150</t>
  </si>
  <si>
    <t>JACK ODHIAMBO NYAKWAMBA</t>
  </si>
  <si>
    <t>L34136</t>
  </si>
  <si>
    <t>DUNCAN KIBET MWETICH</t>
  </si>
  <si>
    <t>L34537</t>
  </si>
  <si>
    <t>SIMON MUTUA</t>
  </si>
  <si>
    <t>L34584</t>
  </si>
  <si>
    <t>VIOLET ADWOGO OSIDE</t>
  </si>
  <si>
    <t>L34504</t>
  </si>
  <si>
    <t>JULIUS MUNYASA</t>
  </si>
  <si>
    <t>L34602</t>
  </si>
  <si>
    <t>JOB MOSE OTORO</t>
  </si>
  <si>
    <t>L34323</t>
  </si>
  <si>
    <t>DANIEL SITIENEI</t>
  </si>
  <si>
    <t>L34331</t>
  </si>
  <si>
    <t>L34590</t>
  </si>
  <si>
    <t>ALEX GAKAHU MUKIRI</t>
  </si>
  <si>
    <t>L34594</t>
  </si>
  <si>
    <t>ISAAC KIRWA LAGAT</t>
  </si>
  <si>
    <t>L34557</t>
  </si>
  <si>
    <t>SAMUEL ONTIRI</t>
  </si>
  <si>
    <t>L34596</t>
  </si>
  <si>
    <t>MARY NGANDI</t>
  </si>
  <si>
    <t>L34301</t>
  </si>
  <si>
    <t>VICTOR KIPTOO</t>
  </si>
  <si>
    <t>L34613</t>
  </si>
  <si>
    <t>WILLIAM NYINGI MWONGA</t>
  </si>
  <si>
    <t>SELECT CREDIT</t>
  </si>
  <si>
    <t>L34363</t>
  </si>
  <si>
    <t>RICHARD KITHEKA MULWA</t>
  </si>
  <si>
    <t>L34428</t>
  </si>
  <si>
    <t>BAKARI HASSAN HAMVI</t>
  </si>
  <si>
    <t>DOUGLAS DADAI MUGANDA</t>
  </si>
  <si>
    <t>L33599</t>
  </si>
  <si>
    <t>S01936</t>
  </si>
  <si>
    <t>KEVIN WAMARI OTIENO</t>
  </si>
  <si>
    <t>L34612</t>
  </si>
  <si>
    <t>JUSTICE LANGAT</t>
  </si>
  <si>
    <t>L34633</t>
  </si>
  <si>
    <t>FRANCIS MONYO KARWIMBO</t>
  </si>
  <si>
    <t>L33628</t>
  </si>
  <si>
    <t>ISAAC KIBIWOT</t>
  </si>
  <si>
    <t>L34638</t>
  </si>
  <si>
    <t>L34640</t>
  </si>
  <si>
    <t>KASSIM DAVID KASSIM</t>
  </si>
  <si>
    <t>L34621</t>
  </si>
  <si>
    <t>JOSEPH KURIA THUO</t>
  </si>
  <si>
    <t>L33714</t>
  </si>
  <si>
    <t>L34645</t>
  </si>
  <si>
    <t>JOHNSON MAKOTSI MUTESHI</t>
  </si>
  <si>
    <t>L34508</t>
  </si>
  <si>
    <t>WASHINGTON OTIENO MWAI</t>
  </si>
  <si>
    <t>L34568</t>
  </si>
  <si>
    <t>BERNARD WANJAU WANGECI</t>
  </si>
  <si>
    <t>L34652</t>
  </si>
  <si>
    <t>NICHOLAS GAKUYA</t>
  </si>
  <si>
    <t>L34650</t>
  </si>
  <si>
    <t>CATHERINE MURIUKI</t>
  </si>
  <si>
    <t>L33807</t>
  </si>
  <si>
    <t>PATRICIA MULEWA MUSYOKA</t>
  </si>
  <si>
    <t>L34644</t>
  </si>
  <si>
    <t>NAHASHON KARIITH MBUGUA</t>
  </si>
  <si>
    <t>L34661</t>
  </si>
  <si>
    <t>SO2011</t>
  </si>
  <si>
    <t>MESHACK KATIECH TUNGA</t>
  </si>
  <si>
    <t>L34392</t>
  </si>
  <si>
    <t>PRISCAH JESANG</t>
  </si>
  <si>
    <t>L34337</t>
  </si>
  <si>
    <t>SYLVESTER ULE KATODI</t>
  </si>
  <si>
    <t>L34382</t>
  </si>
  <si>
    <t>CALVINCE OTIENO</t>
  </si>
  <si>
    <t>L34679</t>
  </si>
  <si>
    <t>MILLICENT KAVERE ANDANJE</t>
  </si>
  <si>
    <t>L34458</t>
  </si>
  <si>
    <t>GEOFFREY ABUGA NYAKUNDI</t>
  </si>
  <si>
    <t>L34408</t>
  </si>
  <si>
    <t>L34674</t>
  </si>
  <si>
    <t>FEDELIS NDUKU MICHAEL</t>
  </si>
  <si>
    <t>L34666</t>
  </si>
  <si>
    <t>SALIM HAMAD SHUGHULI</t>
  </si>
  <si>
    <t>L34670</t>
  </si>
  <si>
    <t>JOSEPH KINYANJUI GATECHA</t>
  </si>
  <si>
    <t>L34390</t>
  </si>
  <si>
    <t>JONATHAN PARSERE SANINGO</t>
  </si>
  <si>
    <t>L34281</t>
  </si>
  <si>
    <t>ALEXANDAR GALANA GAFO</t>
  </si>
  <si>
    <t>L34634</t>
  </si>
  <si>
    <t>L34680</t>
  </si>
  <si>
    <t>L34688</t>
  </si>
  <si>
    <t>DENNIS KEBASI OMWARI</t>
  </si>
  <si>
    <t>L34690</t>
  </si>
  <si>
    <t>ZILPHER AKELLO</t>
  </si>
  <si>
    <t>L34699</t>
  </si>
  <si>
    <t>ABDULLAH SALAT GUYO</t>
  </si>
  <si>
    <t>L34682</t>
  </si>
  <si>
    <t>JULIUS MWANGI KIENJI</t>
  </si>
  <si>
    <t>L34689</t>
  </si>
  <si>
    <t>S0129</t>
  </si>
  <si>
    <t>JOSPHAT LANGAT</t>
  </si>
  <si>
    <t>L33276</t>
  </si>
  <si>
    <t>L34704</t>
  </si>
  <si>
    <t>JONES MUTINDA MUNYAO</t>
  </si>
  <si>
    <t>L34155</t>
  </si>
  <si>
    <t>EUNICE MOSOIN CHELANGAT</t>
  </si>
  <si>
    <t>L34717</t>
  </si>
  <si>
    <t>CRISPINUS WAFULA WAMALWA</t>
  </si>
  <si>
    <t>L34334</t>
  </si>
  <si>
    <t>DAISY MANDRIN WANJIKU KAHARA</t>
  </si>
  <si>
    <t>L34668</t>
  </si>
  <si>
    <t>ALEXANDER NDUVA MUSILI</t>
  </si>
  <si>
    <t>L34556</t>
  </si>
  <si>
    <t>ALEX KIMUTAI KIRUI</t>
  </si>
  <si>
    <t>L34721</t>
  </si>
  <si>
    <t>BEATRICE NJERI KINYANJUI</t>
  </si>
  <si>
    <t>L34352</t>
  </si>
  <si>
    <t>HASSAN ALI TUKUNA</t>
  </si>
  <si>
    <t>L34722</t>
  </si>
  <si>
    <t>S01822</t>
  </si>
  <si>
    <t>JEMIMAH ACHIENG</t>
  </si>
  <si>
    <t>L34728</t>
  </si>
  <si>
    <t>SOLOMON KIPCHIRCHIR MUREY</t>
  </si>
  <si>
    <t>L34570</t>
  </si>
  <si>
    <t>L34121</t>
  </si>
  <si>
    <t>MICHAEL NGOMBE OWOYO</t>
  </si>
  <si>
    <t>L34724</t>
  </si>
  <si>
    <t>JAMES ODHIAMBO</t>
  </si>
  <si>
    <t>L34726</t>
  </si>
  <si>
    <t>WILBERFORCE MATEKWA</t>
  </si>
  <si>
    <t>L08417</t>
  </si>
  <si>
    <t>S02045</t>
  </si>
  <si>
    <t>CHIGAMBA MWENDA MWAONO</t>
  </si>
  <si>
    <t>L34535</t>
  </si>
  <si>
    <t>GEOFFREY MURONGOLE AMOTHING</t>
  </si>
  <si>
    <t>L34497</t>
  </si>
  <si>
    <t>L34725</t>
  </si>
  <si>
    <t>WILLIS OMONDI ABUTO</t>
  </si>
  <si>
    <t>L34611</t>
  </si>
  <si>
    <t>RUTH JEPKOECH KANGOGO</t>
  </si>
  <si>
    <t>L34751</t>
  </si>
  <si>
    <t>FRANCIS WAMBAYA KISAKA</t>
  </si>
  <si>
    <t>L34393</t>
  </si>
  <si>
    <t>JOHN OMARIBA BOSIRE</t>
  </si>
  <si>
    <t>L34397</t>
  </si>
  <si>
    <t>CHRISTOPHER MURIITHI NGOROI</t>
  </si>
  <si>
    <t>L34344</t>
  </si>
  <si>
    <t>ROSELYNE ANYANGO</t>
  </si>
  <si>
    <t>L34754</t>
  </si>
  <si>
    <t>EGLAY MASITSA MARK</t>
  </si>
  <si>
    <t>L34757</t>
  </si>
  <si>
    <t>DANIEL OKAL NYAMBAGA</t>
  </si>
  <si>
    <t>L34112</t>
  </si>
  <si>
    <t>EMILY NANGOROMBI GULLU</t>
  </si>
  <si>
    <t>L34718</t>
  </si>
  <si>
    <t>MUZNA HADIA BUYA</t>
  </si>
  <si>
    <t>L34759</t>
  </si>
  <si>
    <t>HILLARY KIMETTO KIPKORIR</t>
  </si>
  <si>
    <t>L34768</t>
  </si>
  <si>
    <t>S02037</t>
  </si>
  <si>
    <t>KENNETH KIPLANGAT KIRUI</t>
  </si>
  <si>
    <t>L34521</t>
  </si>
  <si>
    <t>BONIFACE MBURU</t>
  </si>
  <si>
    <t>L34765</t>
  </si>
  <si>
    <t>ELLY OTIENO NYAKOMITTAH</t>
  </si>
  <si>
    <t>ROCKLAND CREDIT AND CITIZEN</t>
  </si>
  <si>
    <t>L34601</t>
  </si>
  <si>
    <t>JOHN KYALO AMUTABI</t>
  </si>
  <si>
    <t>L34564</t>
  </si>
  <si>
    <t>VINCENT ANJECHE NYAPOLA</t>
  </si>
  <si>
    <t>L34769</t>
  </si>
  <si>
    <t>S01939</t>
  </si>
  <si>
    <t>CATHERINE MWIKALI WAMBUA</t>
  </si>
  <si>
    <t>L34384</t>
  </si>
  <si>
    <t>BHENSON MWENDA</t>
  </si>
  <si>
    <t>L34296</t>
  </si>
  <si>
    <t>JEY LONGELI LOICHONG</t>
  </si>
  <si>
    <t>L34366</t>
  </si>
  <si>
    <t>CONSTANTINE MATHENGE NJOGU</t>
  </si>
  <si>
    <t>L34789</t>
  </si>
  <si>
    <t>FRANCIS OMONDI ODALO</t>
  </si>
  <si>
    <t>L34766</t>
  </si>
  <si>
    <t>L34574</t>
  </si>
  <si>
    <t>KIPTUKYO KIPROP ROTICH</t>
  </si>
  <si>
    <t>L34560</t>
  </si>
  <si>
    <t>ROBERT DICKSON OPUKA</t>
  </si>
  <si>
    <t>L34565</t>
  </si>
  <si>
    <t>FRANICIS KYALO MWANGANGI</t>
  </si>
  <si>
    <t>JAMES OLANG OCHIENG</t>
  </si>
  <si>
    <t>L34788</t>
  </si>
  <si>
    <t>BOAZ KIMETTO</t>
  </si>
  <si>
    <t>L34791</t>
  </si>
  <si>
    <t>JAMLICK GATHERU GITHINJI</t>
  </si>
  <si>
    <t>L34476</t>
  </si>
  <si>
    <t>JULIE HAWAGO HERO</t>
  </si>
  <si>
    <t>L34809</t>
  </si>
  <si>
    <t>S01625</t>
  </si>
  <si>
    <t>HANDERSON MWANDEMBO</t>
  </si>
  <si>
    <t>L34800</t>
  </si>
  <si>
    <t>ROSYLYDAH AMUGUNE</t>
  </si>
  <si>
    <t>L34792</t>
  </si>
  <si>
    <t>JEREMIAH OJALA OLUMO</t>
  </si>
  <si>
    <t>L34605</t>
  </si>
  <si>
    <t>SUSAN NYAMWERU MBUGUA</t>
  </si>
  <si>
    <t>L34770</t>
  </si>
  <si>
    <t>DAN DARIUS</t>
  </si>
  <si>
    <t>JOEL MUTHAMA NGWILI</t>
  </si>
  <si>
    <t>L34813</t>
  </si>
  <si>
    <t>SOLOMON NDITIKU MUTHAMBIRI</t>
  </si>
  <si>
    <t>L34755</t>
  </si>
  <si>
    <t>CATHERINE NAKHUMICHA WAFULA</t>
  </si>
  <si>
    <t>L34814</t>
  </si>
  <si>
    <t>SAMUEL NKARDA</t>
  </si>
  <si>
    <t>L34510</t>
  </si>
  <si>
    <t>Galgallo Boru</t>
  </si>
  <si>
    <t>L34524</t>
  </si>
  <si>
    <t>SHEM NCHORE OYORI</t>
  </si>
  <si>
    <t>L33902</t>
  </si>
  <si>
    <t>ISAAC MWANGI ICHAGUA</t>
  </si>
  <si>
    <t>L34772</t>
  </si>
  <si>
    <t>PETER KARANJA NJERI</t>
  </si>
  <si>
    <t>L34825</t>
  </si>
  <si>
    <t>MARTIN MUTUI JUMA</t>
  </si>
  <si>
    <t>L34838</t>
  </si>
  <si>
    <t>REBECCA CHEPKORIR MALAKWEN</t>
  </si>
  <si>
    <t>L34829</t>
  </si>
  <si>
    <t>EDWIN BENARD ESHITEMI</t>
  </si>
  <si>
    <t>L34834</t>
  </si>
  <si>
    <t>PHILIP ETYANG</t>
  </si>
  <si>
    <t>L34176</t>
  </si>
  <si>
    <t>ANNE WANGARI MWANGI</t>
  </si>
  <si>
    <t>L34803</t>
  </si>
  <si>
    <t>S020144</t>
  </si>
  <si>
    <t>ASHA HAMISI MWATSAKATSA</t>
  </si>
  <si>
    <t>L34831</t>
  </si>
  <si>
    <t>IRINE MWABE OBARE</t>
  </si>
  <si>
    <t>L34532</t>
  </si>
  <si>
    <t>MUTEMI MUNYITHYA</t>
  </si>
  <si>
    <t>L34550</t>
  </si>
  <si>
    <t>JUSTUS KARIOK OIRERE</t>
  </si>
  <si>
    <t>L34513</t>
  </si>
  <si>
    <t>MARTIN YEGON RUTO</t>
  </si>
  <si>
    <t>L34429</t>
  </si>
  <si>
    <t>ZACHEUS ABOKI TOCHI</t>
  </si>
  <si>
    <t>L34746</t>
  </si>
  <si>
    <t>S01067</t>
  </si>
  <si>
    <t>HARUN NGANGA</t>
  </si>
  <si>
    <t>L34848</t>
  </si>
  <si>
    <t>JOSEPH KAIRU WANJIRU</t>
  </si>
  <si>
    <t>L34357</t>
  </si>
  <si>
    <t>MOHAMMED MWABI</t>
  </si>
  <si>
    <t>L34851</t>
  </si>
  <si>
    <t>S01929</t>
  </si>
  <si>
    <t>STEPHEN KONINI</t>
  </si>
  <si>
    <t>L34472</t>
  </si>
  <si>
    <t>AWALE AHMED</t>
  </si>
  <si>
    <t>L34148</t>
  </si>
  <si>
    <t>RICHARD NDEGE</t>
  </si>
  <si>
    <t>L34865</t>
  </si>
  <si>
    <t>MARYAN AHMED ALI</t>
  </si>
  <si>
    <t>L34878</t>
  </si>
  <si>
    <t>LABAN OTIENO AYOO</t>
  </si>
  <si>
    <t>L34860</t>
  </si>
  <si>
    <t>SAID MAALIM HUSSEIN</t>
  </si>
  <si>
    <t>L34593</t>
  </si>
  <si>
    <t>MORRIS MACHARIA MURIMI</t>
  </si>
  <si>
    <t>L34872</t>
  </si>
  <si>
    <t>MERCY JERUTO KIBET</t>
  </si>
  <si>
    <t>L34858</t>
  </si>
  <si>
    <t>EMERSON MUTIE MUTHINI</t>
  </si>
  <si>
    <t>L34752</t>
  </si>
  <si>
    <t>WILFRED OMBASA</t>
  </si>
  <si>
    <t>L34735</t>
  </si>
  <si>
    <t>STEPHEN MBENGE</t>
  </si>
  <si>
    <t>L34864</t>
  </si>
  <si>
    <t xml:space="preserve">AFTIN HUSSEIN ADEN </t>
  </si>
  <si>
    <t>L34676</t>
  </si>
  <si>
    <t>JAMES MOMANYI</t>
  </si>
  <si>
    <t>L34906</t>
  </si>
  <si>
    <t>ERIC MUNENE MWIKA</t>
  </si>
  <si>
    <t>L34908</t>
  </si>
  <si>
    <t>MELISA ATIENO</t>
  </si>
  <si>
    <t>L34705</t>
  </si>
  <si>
    <t>2024   DISBURSEMENT REPORT SUMMARY</t>
  </si>
  <si>
    <t xml:space="preserve">2024  DISBURSEMENT PER BRANCH </t>
  </si>
  <si>
    <t>FULLY BOOKED PER EMPLOYER</t>
  </si>
  <si>
    <t>DEFICIT FOR THE YEAR</t>
  </si>
  <si>
    <t>WILSON JOSPHAT SAOLI</t>
  </si>
  <si>
    <t>L35342</t>
  </si>
  <si>
    <t>L35408</t>
  </si>
  <si>
    <t xml:space="preserve">Brown Lihanda MBalanya </t>
  </si>
  <si>
    <t>WILLIS OMONDI ONDURU</t>
  </si>
  <si>
    <t>RASHID MUSYOKI JOHN</t>
  </si>
  <si>
    <t>HILLARY MUOKI</t>
  </si>
  <si>
    <t>KEVIN MULONGO</t>
  </si>
  <si>
    <t>L35432</t>
  </si>
  <si>
    <t>S01957</t>
  </si>
  <si>
    <t>L35449</t>
  </si>
  <si>
    <t>S02068</t>
  </si>
  <si>
    <t>L35437</t>
  </si>
  <si>
    <t>JAMES KAMANDE MURIGI</t>
  </si>
  <si>
    <t>L35439</t>
  </si>
  <si>
    <t>ERIC WACHIRA NGUNYI</t>
  </si>
  <si>
    <t>L35431</t>
  </si>
  <si>
    <t>S00503</t>
  </si>
  <si>
    <t>SAMWEL SAGARA MENGANYI</t>
  </si>
  <si>
    <t>L35435</t>
  </si>
  <si>
    <t>EVERLYNE CHERONO</t>
  </si>
  <si>
    <t>JULIU OUMA ADUMBO</t>
  </si>
  <si>
    <t>PAUL OUMA</t>
  </si>
  <si>
    <t>LYDIAH MULINGE</t>
  </si>
  <si>
    <t>GLADSTONE MUYANGA KITHOME</t>
  </si>
  <si>
    <t>L35442</t>
  </si>
  <si>
    <t>S02110</t>
  </si>
  <si>
    <t>L35457</t>
  </si>
  <si>
    <t>S02113</t>
  </si>
  <si>
    <t>BENARD KIPLIMO ROTICH</t>
  </si>
  <si>
    <t>RICHARD MATOLO</t>
  </si>
  <si>
    <t>MIRIAM WACUKA WAITHIRA</t>
  </si>
  <si>
    <t>L35468</t>
  </si>
  <si>
    <t>L35458</t>
  </si>
  <si>
    <t>L35292</t>
  </si>
  <si>
    <t>MUZAMIL ISSAC</t>
  </si>
  <si>
    <t>MICHAEL VUNDI</t>
  </si>
  <si>
    <t>Guyato mwanahamisi dhidha</t>
  </si>
  <si>
    <t>VINCENT OTIENO AKAL</t>
  </si>
  <si>
    <t>JOEL MUNGA</t>
  </si>
  <si>
    <t>JAMES LEWIS MWANGI</t>
  </si>
  <si>
    <t>OSMAN BILLOW NUROW</t>
  </si>
  <si>
    <t>ROBINSON MULINGE</t>
  </si>
  <si>
    <t>CHARDWICK OJWANG</t>
  </si>
  <si>
    <t>L35227</t>
  </si>
  <si>
    <t>L35067</t>
  </si>
  <si>
    <t>L35467</t>
  </si>
  <si>
    <t>L35485</t>
  </si>
  <si>
    <t>L35482</t>
  </si>
  <si>
    <t>L35487</t>
  </si>
  <si>
    <t>L35484</t>
  </si>
  <si>
    <t>L35483</t>
  </si>
  <si>
    <t>L35139</t>
  </si>
  <si>
    <t>S02049</t>
  </si>
  <si>
    <t>L35159</t>
  </si>
  <si>
    <t>S02088</t>
  </si>
  <si>
    <t>BONICE ONGERI</t>
  </si>
  <si>
    <t>KCB BUYOFF</t>
  </si>
  <si>
    <t>DENIS NZIVE KYALO</t>
  </si>
  <si>
    <t>ANTONY KIMONDO MAINA</t>
  </si>
  <si>
    <t>JEREMIAH ORECHI OCHARI</t>
  </si>
  <si>
    <t>ALEX KIMANZI</t>
  </si>
  <si>
    <t xml:space="preserve"> Abdiaziz Hassan </t>
  </si>
  <si>
    <t>PATRICK ONYANGO MBAGOH</t>
  </si>
  <si>
    <t>L35202</t>
  </si>
  <si>
    <t>L35504</t>
  </si>
  <si>
    <t>L35266</t>
  </si>
  <si>
    <t>TL0113</t>
  </si>
  <si>
    <t>L35252</t>
  </si>
  <si>
    <t>L35517</t>
  </si>
  <si>
    <t>L35311</t>
  </si>
  <si>
    <t>L35489</t>
  </si>
  <si>
    <t>OMAR ABDI ISMAIL</t>
  </si>
  <si>
    <t xml:space="preserve">PATRICK ONYANGO </t>
  </si>
  <si>
    <t>GIFT DAVIS KABALA</t>
  </si>
  <si>
    <t>BEATRICE IRUNGU</t>
  </si>
  <si>
    <t>DEBORAH KERUBO ELIJAH</t>
  </si>
  <si>
    <t>PATRICK KARISA KAZUNGU</t>
  </si>
  <si>
    <t>L23983</t>
  </si>
  <si>
    <t>L35245</t>
  </si>
  <si>
    <t>L35486</t>
  </si>
  <si>
    <t>L35526</t>
  </si>
  <si>
    <t>L35515</t>
  </si>
  <si>
    <t>PETER MUHUTHU KABUI</t>
  </si>
  <si>
    <t>STELLA KANANA MBILA</t>
  </si>
  <si>
    <t>MERCY AMANI M'MBONE</t>
  </si>
  <si>
    <t>CHRISPINE ODHIAMBO OMONDI</t>
  </si>
  <si>
    <t>ELOSY GATABI</t>
  </si>
  <si>
    <t>L35430</t>
  </si>
  <si>
    <t>L35454</t>
  </si>
  <si>
    <t>CAROLINE MUGURE</t>
  </si>
  <si>
    <t>L35473</t>
  </si>
  <si>
    <t>L35488</t>
  </si>
  <si>
    <t>L35499</t>
  </si>
  <si>
    <t>CAROLYNE STEPHANIE</t>
  </si>
  <si>
    <t>L35502</t>
  </si>
  <si>
    <t>L35509</t>
  </si>
  <si>
    <t>TIMOTHY MAKAU</t>
  </si>
  <si>
    <t>L35503</t>
  </si>
  <si>
    <t>RAPHAEL OTIENO</t>
  </si>
  <si>
    <t>L35496</t>
  </si>
  <si>
    <t>DOROTHY NYATICHI ONGUTI</t>
  </si>
  <si>
    <t>L35527</t>
  </si>
  <si>
    <t>HAAVIAH ODONGO</t>
  </si>
  <si>
    <t>PAULINE RACHEL</t>
  </si>
  <si>
    <t>AUDREY  LUKULU</t>
  </si>
  <si>
    <t>L35063</t>
  </si>
  <si>
    <t xml:space="preserve">ANDREW MBEVO MUNYWOKI </t>
  </si>
  <si>
    <t>L35539</t>
  </si>
  <si>
    <t>IRENE NJERI KAMAU</t>
  </si>
  <si>
    <t>L35554</t>
  </si>
  <si>
    <t>JAMES EMOJA EWOTON</t>
  </si>
  <si>
    <t>L35529</t>
  </si>
  <si>
    <t>SAMUEL KAREGI</t>
  </si>
  <si>
    <t>Kelvin Kaheku Kifoko</t>
  </si>
  <si>
    <t>L35556</t>
  </si>
  <si>
    <t>S02065</t>
  </si>
  <si>
    <t xml:space="preserve">WEEK </t>
  </si>
  <si>
    <t xml:space="preserve">MARKETERS </t>
  </si>
  <si>
    <t>MTD AVARAGE</t>
  </si>
  <si>
    <t>JANE WAHU</t>
  </si>
  <si>
    <t>NANCY WAKESHO NYALE</t>
  </si>
  <si>
    <t>NINAH ATIENO OJWANG</t>
  </si>
  <si>
    <t>JOHN MASINZA KHAMASI</t>
  </si>
  <si>
    <t>ABDULLAHI SALAT GUYO</t>
  </si>
  <si>
    <t>KLAIKON SALAASH</t>
  </si>
  <si>
    <t>L35551</t>
  </si>
  <si>
    <t>S00162</t>
  </si>
  <si>
    <t>L35566</t>
  </si>
  <si>
    <t>L35570</t>
  </si>
  <si>
    <t>L35558</t>
  </si>
  <si>
    <t>L35569</t>
  </si>
  <si>
    <t>EAST AFRICA FEATURES LTD</t>
  </si>
  <si>
    <t>LOCKBX LTD</t>
  </si>
  <si>
    <t>QUARTER ONE TARGET</t>
  </si>
  <si>
    <t>NUMBER OF CLIENTS</t>
  </si>
  <si>
    <t>DEFICIT FOR THE QUARTER</t>
  </si>
  <si>
    <t>ACTIVE MARKETERS</t>
  </si>
  <si>
    <t>EMMANUEL KIPROTICH KIPSANG</t>
  </si>
  <si>
    <t>JACKSON NTHUMO MBINDA</t>
  </si>
  <si>
    <t xml:space="preserve">VICTOR ANGAYA </t>
  </si>
  <si>
    <t>S01230</t>
  </si>
  <si>
    <t>ELIZABETH KASEKU KISILU</t>
  </si>
  <si>
    <t>L35589</t>
  </si>
  <si>
    <t>S02118</t>
  </si>
  <si>
    <t>WILSON MUBUU</t>
  </si>
  <si>
    <t>L35583</t>
  </si>
  <si>
    <t>REGIONAL MONTH TO MONTH PERFOMANCE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</si>
  <si>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</si>
  <si>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</si>
  <si>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</si>
  <si>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</si>
  <si>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</si>
  <si>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</si>
  <si>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</si>
  <si>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</si>
  <si>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</si>
  <si>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</si>
  <si>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ANDREW OCHIENG</t>
  </si>
  <si>
    <t>WILSON KIPYEGO CHESIRE</t>
  </si>
  <si>
    <t>MOSES MBURU</t>
  </si>
  <si>
    <t>L35282</t>
  </si>
  <si>
    <t>S01787</t>
  </si>
  <si>
    <t>L35576</t>
  </si>
  <si>
    <t>L34646</t>
  </si>
  <si>
    <t>L35610</t>
  </si>
  <si>
    <t>L35322</t>
  </si>
  <si>
    <t>DANMIKE ODHIAMBO OLIECH</t>
  </si>
  <si>
    <t>L35616</t>
  </si>
  <si>
    <t>Nicholas Kamande</t>
  </si>
  <si>
    <t xml:space="preserve">LINTA AKOTH OCHIENG </t>
  </si>
  <si>
    <t>DANIEL CHAI NZARO</t>
  </si>
  <si>
    <t>JOHN GOKO NJUGUNA</t>
  </si>
  <si>
    <t>JOHNSON MAINA WAMBURU</t>
  </si>
  <si>
    <t>DAVID INNOCENT OGOLLAH</t>
  </si>
  <si>
    <t>ALLAN KIBUI NDUNGU</t>
  </si>
  <si>
    <t>POLYNE VOSEVWA KIDAVI</t>
  </si>
  <si>
    <t>BRIAN CHIRINGA</t>
  </si>
  <si>
    <t>L35518</t>
  </si>
  <si>
    <t>L35505</t>
  </si>
  <si>
    <t>L35367</t>
  </si>
  <si>
    <t>L35546</t>
  </si>
  <si>
    <t>L35557</t>
  </si>
  <si>
    <t>L35567</t>
  </si>
  <si>
    <t>L35568</t>
  </si>
  <si>
    <t>L35542</t>
  </si>
  <si>
    <t>L35533</t>
  </si>
  <si>
    <t>L35541</t>
  </si>
  <si>
    <t>L35561</t>
  </si>
  <si>
    <t>L35528</t>
  </si>
  <si>
    <t>L35564</t>
  </si>
  <si>
    <t>L35600</t>
  </si>
  <si>
    <t>IRENE ORAO</t>
  </si>
  <si>
    <t>ERIC KIPKEMBOI CHEPTOBOCK</t>
  </si>
  <si>
    <t>NICKSON JOHN MUIA</t>
  </si>
  <si>
    <t>MILKA MAKOKHA</t>
  </si>
  <si>
    <t>L35492</t>
  </si>
  <si>
    <t>S01433</t>
  </si>
  <si>
    <t>L35614</t>
  </si>
  <si>
    <t>L35352</t>
  </si>
  <si>
    <t>S00957</t>
  </si>
  <si>
    <t>L35635</t>
  </si>
  <si>
    <t>SULEIMAN TSIMBI MWAKIMWAGA</t>
  </si>
  <si>
    <t>L35625</t>
  </si>
  <si>
    <t>STEPHEN NCHIMA DADDAH</t>
  </si>
  <si>
    <t>L35633</t>
  </si>
  <si>
    <t>ALBASHIR WERE RAMADHAN</t>
  </si>
  <si>
    <t>S02091</t>
  </si>
  <si>
    <t>MWANANCHI CREDIT</t>
  </si>
  <si>
    <t>SARAH MUNYWOKI</t>
  </si>
  <si>
    <t>S02126</t>
  </si>
  <si>
    <t>FRANCO MUTHAMI MUTHUI</t>
  </si>
  <si>
    <t>L35644</t>
  </si>
  <si>
    <t>MAGDALENE HALUA</t>
  </si>
  <si>
    <t>S01960</t>
  </si>
  <si>
    <t>THOMAS YERI YAA</t>
  </si>
  <si>
    <t>L35622</t>
  </si>
  <si>
    <t>Frankline Bett Kiplangat</t>
  </si>
  <si>
    <t>Brian Ondieki Omari</t>
  </si>
  <si>
    <t>Onesmus kiptuli Leurien</t>
  </si>
  <si>
    <t>S020152</t>
  </si>
  <si>
    <t>Zadock Kipmutai Langat</t>
  </si>
  <si>
    <t>isaak boneya abusheku</t>
  </si>
  <si>
    <t>L35662</t>
  </si>
  <si>
    <t>Justin Wachira Ngigi</t>
  </si>
  <si>
    <t xml:space="preserve">Laurent righa lenjo </t>
  </si>
  <si>
    <t>L35649</t>
  </si>
  <si>
    <t xml:space="preserve">Philip mutio musee </t>
  </si>
  <si>
    <t>L35599</t>
  </si>
  <si>
    <t>Abdullahi Abdirahman Ismail</t>
  </si>
  <si>
    <t>Mohamed Abdi Omar</t>
  </si>
  <si>
    <t>L35604</t>
  </si>
  <si>
    <t>NELLY IMBUSI</t>
  </si>
  <si>
    <t>Tamia Yinda</t>
  </si>
  <si>
    <t>L35683</t>
  </si>
  <si>
    <t>S020135</t>
  </si>
  <si>
    <t>Reuben Makari</t>
  </si>
  <si>
    <t>L35642</t>
  </si>
  <si>
    <t>Billy Opiyo Kosoko</t>
  </si>
  <si>
    <t>L35676</t>
  </si>
  <si>
    <t>CLIFF ONKOBA MAINYE</t>
  </si>
  <si>
    <t>FELISTUS KASUNI KASIA</t>
  </si>
  <si>
    <t>L35613</t>
  </si>
  <si>
    <t>L35540</t>
  </si>
  <si>
    <t>L35627</t>
  </si>
  <si>
    <t>L35621</t>
  </si>
  <si>
    <t>L35571</t>
  </si>
  <si>
    <t>JANUARY  BYPRODUCT</t>
  </si>
  <si>
    <t>JANUARY BYPRODUCT</t>
  </si>
  <si>
    <t>VILNAH STATIAN</t>
  </si>
  <si>
    <t>NICHOLAS OMONDI OMOLO</t>
  </si>
  <si>
    <t>SUSAN MWENDE MURITHI</t>
  </si>
  <si>
    <t>L35671</t>
  </si>
  <si>
    <t>ROBERT KARURU</t>
  </si>
  <si>
    <t>L35628</t>
  </si>
  <si>
    <t>L35677</t>
  </si>
  <si>
    <t xml:space="preserve">Irene Achieng Oduor </t>
  </si>
  <si>
    <t>L35532</t>
  </si>
  <si>
    <t>L35669</t>
  </si>
  <si>
    <t>Dennis Matata Kasina</t>
  </si>
  <si>
    <t>COOPERATIVE AND FAULU</t>
  </si>
  <si>
    <t>Dickson Oginda Mokoro</t>
  </si>
  <si>
    <t>Emmah KWAMBOKA</t>
  </si>
  <si>
    <t>Johnstone  Mose Okiogi</t>
  </si>
  <si>
    <t>L35632</t>
  </si>
  <si>
    <t>L35694</t>
  </si>
  <si>
    <t>S01959</t>
  </si>
  <si>
    <t>PAMELA AUMA</t>
  </si>
  <si>
    <t xml:space="preserve"> MOURINE NASIMIYU WANWIRE</t>
  </si>
  <si>
    <t>Linus Masinga Ochudi</t>
  </si>
  <si>
    <t xml:space="preserve">Elizabeth Achupa </t>
  </si>
  <si>
    <t xml:space="preserve">AFYA SACCO AND HELB </t>
  </si>
  <si>
    <t>P</t>
  </si>
  <si>
    <t>S01786</t>
  </si>
  <si>
    <t>MICHAEL KIPCHUMBA LANGAT</t>
  </si>
  <si>
    <t>KHAMISI MWAKUNEMWA MKONGA</t>
  </si>
  <si>
    <t>JOHN MAINA</t>
  </si>
  <si>
    <t>L35513</t>
  </si>
  <si>
    <t>L35703</t>
  </si>
  <si>
    <t>L35661</t>
  </si>
  <si>
    <t xml:space="preserve">Brian Vincent Wambaya </t>
  </si>
  <si>
    <t xml:space="preserve"> Ben Vocus Mukowa</t>
  </si>
  <si>
    <t xml:space="preserve">Kenneth Mande Mcharo </t>
  </si>
  <si>
    <t>Martin Lomuyak Ngojine</t>
  </si>
  <si>
    <t xml:space="preserve">Ltarasan Lempautie </t>
  </si>
  <si>
    <t>Gaya Abdi Tukuna</t>
  </si>
  <si>
    <t>COPERATIVE BANK</t>
  </si>
  <si>
    <t>Mercy Mutheu Muiya</t>
  </si>
  <si>
    <t>FLORENCE AMBANI</t>
  </si>
  <si>
    <t>GREGORY MWANZIA</t>
  </si>
  <si>
    <t>JAMES MENZA GEORGE</t>
  </si>
  <si>
    <t>BENARD SIMIYU</t>
  </si>
  <si>
    <t>EMILY CHEPNGETICH LIMO</t>
  </si>
  <si>
    <t>ISAAC FUKUTO</t>
  </si>
  <si>
    <t>L35636</t>
  </si>
  <si>
    <t>L35721</t>
  </si>
  <si>
    <t>L09450</t>
  </si>
  <si>
    <t>L35738</t>
  </si>
  <si>
    <t>L35701</t>
  </si>
  <si>
    <t>L35158</t>
  </si>
  <si>
    <t>L35747</t>
  </si>
  <si>
    <t>L35754</t>
  </si>
  <si>
    <t>S003347</t>
  </si>
  <si>
    <t>L35737</t>
  </si>
  <si>
    <t>L35755</t>
  </si>
  <si>
    <t>S00510</t>
  </si>
  <si>
    <t>L35749</t>
  </si>
  <si>
    <t>AGNES WAMAITHA</t>
  </si>
  <si>
    <t>Lewis Mlewa Kalama</t>
  </si>
  <si>
    <t>MICHAEL KANYO</t>
  </si>
  <si>
    <t>JOE NGANGA NJEHIA</t>
  </si>
  <si>
    <t>REGINA SAMBA</t>
  </si>
  <si>
    <t>LOICE ATIENO</t>
  </si>
  <si>
    <t>OWUOR OCHIENG COLLINS</t>
  </si>
  <si>
    <t xml:space="preserve"> Martin Mutune Nguli</t>
  </si>
  <si>
    <t>CHARLES OTIENO</t>
  </si>
  <si>
    <t>COLLINS OWINO OWINO</t>
  </si>
  <si>
    <t>Mohamed godon</t>
  </si>
  <si>
    <t>L35748</t>
  </si>
  <si>
    <t>Moses Kitavi</t>
  </si>
  <si>
    <t>L35742</t>
  </si>
  <si>
    <t>S01669</t>
  </si>
  <si>
    <t>L09649</t>
  </si>
  <si>
    <t>S01815</t>
  </si>
  <si>
    <t>L35786</t>
  </si>
  <si>
    <t>L35761</t>
  </si>
  <si>
    <t>L35739</t>
  </si>
  <si>
    <t>L35333</t>
  </si>
  <si>
    <t xml:space="preserve">Diana Winnie </t>
  </si>
  <si>
    <t>PHILIP NGALA KILUNGYA</t>
  </si>
  <si>
    <t>L35791</t>
  </si>
  <si>
    <t>L35522</t>
  </si>
  <si>
    <t>L35726</t>
  </si>
  <si>
    <t>CHRISTINE ATIENO</t>
  </si>
  <si>
    <t>L35776</t>
  </si>
  <si>
    <t>S02109</t>
  </si>
  <si>
    <t>CYNTHIA AKINYI</t>
  </si>
  <si>
    <t>GEORGE ODUKA</t>
  </si>
  <si>
    <t>ROSELYNN WANGU</t>
  </si>
  <si>
    <t>SAMWEL BONUKE ONKOBA</t>
  </si>
  <si>
    <t>CHADWICK BENARD BWIRE OCHWADA</t>
  </si>
  <si>
    <t>L35808</t>
  </si>
  <si>
    <t>S00119</t>
  </si>
  <si>
    <t>HILLARY OKOTH OOKO</t>
  </si>
  <si>
    <t>FESTUS OBUYA</t>
  </si>
  <si>
    <t>THERESIA SYOWAI</t>
  </si>
  <si>
    <t>ZECHARIAH WANGWA MARUTI</t>
  </si>
  <si>
    <t>EZEKIEL BUNDI</t>
  </si>
  <si>
    <t>EQUITY</t>
  </si>
  <si>
    <t>L35807</t>
  </si>
  <si>
    <t>S01819</t>
  </si>
  <si>
    <t>L35629</t>
  </si>
  <si>
    <t>S01349</t>
  </si>
  <si>
    <t>L35796</t>
  </si>
  <si>
    <t>L35805</t>
  </si>
  <si>
    <t>BRAMWEL KHWATENGE WANYAMA</t>
  </si>
  <si>
    <t>L35586</t>
  </si>
  <si>
    <t>L35823</t>
  </si>
  <si>
    <t>L35413</t>
  </si>
  <si>
    <t>S00025</t>
  </si>
  <si>
    <t>MILKA ODARI</t>
  </si>
  <si>
    <t>L35827</t>
  </si>
  <si>
    <t>RITAH MUKAMI</t>
  </si>
  <si>
    <t>NICHOLAS KIRIMI RUGENDO</t>
  </si>
  <si>
    <t>L35824</t>
  </si>
  <si>
    <t>S01860</t>
  </si>
  <si>
    <t>PETER KIPLANGAT KIPKIRUI</t>
  </si>
  <si>
    <t>S00597</t>
  </si>
  <si>
    <t>L35476</t>
  </si>
  <si>
    <t>S02043</t>
  </si>
  <si>
    <t>EMMAH WANJIRU</t>
  </si>
  <si>
    <t>L35841</t>
  </si>
  <si>
    <t>FRANCIS KATIKU</t>
  </si>
  <si>
    <t>EDWARD MURILA</t>
  </si>
  <si>
    <t>MAXWELL OJWANDO ODHIAMBO</t>
  </si>
  <si>
    <t xml:space="preserve">BENARD KIBET CHERUIYOT </t>
  </si>
  <si>
    <t>L35804</t>
  </si>
  <si>
    <t>S01779</t>
  </si>
  <si>
    <t>L35491</t>
  </si>
  <si>
    <t>L35497</t>
  </si>
  <si>
    <t>S01114</t>
  </si>
  <si>
    <t>OLIVER SUTER</t>
  </si>
  <si>
    <t>WINNIE MOGUTE NYAKWARA</t>
  </si>
  <si>
    <t>L35187</t>
  </si>
  <si>
    <t>L35822</t>
  </si>
  <si>
    <t>L35830</t>
  </si>
  <si>
    <t>CYRUS MOKAYA NYAKOENI</t>
  </si>
  <si>
    <t>DENIS OTIENO ODONGO</t>
  </si>
  <si>
    <t>L35865</t>
  </si>
  <si>
    <t>WILBERFORCE AYOMA</t>
  </si>
  <si>
    <t>ORINA MAKORI JUSTUS</t>
  </si>
  <si>
    <t>SACCO</t>
  </si>
  <si>
    <t>ELIAS KARISA</t>
  </si>
  <si>
    <t>CHARLES MUNGA KATAMA</t>
  </si>
  <si>
    <t>AHMED DEKOW DAHIR</t>
  </si>
  <si>
    <t>RUTH MUKONJIA OTWERE</t>
  </si>
  <si>
    <t>JEMIMA MUCHIKA</t>
  </si>
  <si>
    <t>MWALIMU SACCO</t>
  </si>
  <si>
    <t>VINCENT OKENG'O</t>
  </si>
  <si>
    <t>L35863</t>
  </si>
  <si>
    <t>S02137</t>
  </si>
  <si>
    <t>HARRIET  INZIANI MALONGO</t>
  </si>
  <si>
    <t>L35795</t>
  </si>
  <si>
    <t>S02140</t>
  </si>
  <si>
    <t>L35896</t>
  </si>
  <si>
    <t>L35901</t>
  </si>
  <si>
    <t>L34907</t>
  </si>
  <si>
    <t>JOAN LIJUMA MUKANGAI</t>
  </si>
  <si>
    <t>CLEOPHAS WATTOR KITUI</t>
  </si>
  <si>
    <t>BENARD OINO KINARO</t>
  </si>
  <si>
    <t>KENNEDY WAMBUA MUSYOKA</t>
  </si>
  <si>
    <t>BENJAMIN KIOKO MUTUA</t>
  </si>
  <si>
    <t>JARED ONDARA NYAUNCHO</t>
  </si>
  <si>
    <t>L35873</t>
  </si>
  <si>
    <t>L35880</t>
  </si>
  <si>
    <t>STEPHEN KILONZO</t>
  </si>
  <si>
    <t>L35847</t>
  </si>
  <si>
    <t>L35843</t>
  </si>
  <si>
    <t>LILIAN MWENDE</t>
  </si>
  <si>
    <t>L35756</t>
  </si>
  <si>
    <t>L35857</t>
  </si>
  <si>
    <t>L35866</t>
  </si>
  <si>
    <t>ZIPPORAH MUENI KIOKO</t>
  </si>
  <si>
    <t>L35867</t>
  </si>
  <si>
    <t>L35864</t>
  </si>
  <si>
    <t>L35852</t>
  </si>
  <si>
    <t>MARGARET OJORO</t>
  </si>
  <si>
    <t>DANIEL OMONDI</t>
  </si>
  <si>
    <t>L35894</t>
  </si>
  <si>
    <t>S01550</t>
  </si>
  <si>
    <t>RICHARDS OOKO OGUTA</t>
  </si>
  <si>
    <t xml:space="preserve"> KIPNGENO LANGAT </t>
  </si>
  <si>
    <t>MATHEW MUCHUMA</t>
  </si>
  <si>
    <t>HUMPHREY MBEYA MATIEBO</t>
  </si>
  <si>
    <t>FAITH MUTEI KIMANZI</t>
  </si>
  <si>
    <t>JACOB WAMALWA WERUNGA</t>
  </si>
  <si>
    <t>CORNEL CHILISWA MAKOKHA</t>
  </si>
  <si>
    <t>LILIAN LUTA</t>
  </si>
  <si>
    <t>BERNARD KHAMALA OBWORA</t>
  </si>
  <si>
    <t>L35891</t>
  </si>
  <si>
    <t>L35903</t>
  </si>
  <si>
    <t>ELIZABETH MUTINDI MULI</t>
  </si>
  <si>
    <t>L35897</t>
  </si>
  <si>
    <t>L35493</t>
  </si>
  <si>
    <t>L35913</t>
  </si>
  <si>
    <t>L35921</t>
  </si>
  <si>
    <t>L35935</t>
  </si>
  <si>
    <t>L35645</t>
  </si>
  <si>
    <t>S02122</t>
  </si>
  <si>
    <t xml:space="preserve"> HAGGAI GEKARA AGWATA </t>
  </si>
  <si>
    <t>L35946</t>
  </si>
  <si>
    <t>L35829</t>
  </si>
  <si>
    <t>L35854</t>
  </si>
  <si>
    <t>L35890</t>
  </si>
  <si>
    <t>L35907</t>
  </si>
  <si>
    <t>L35910</t>
  </si>
  <si>
    <t>L35902</t>
  </si>
  <si>
    <t>L35888</t>
  </si>
  <si>
    <t>SUSAN MULWA</t>
  </si>
  <si>
    <t>DANIEL MUTUKU MUTUA</t>
  </si>
  <si>
    <t>AMIRAH MOHAMED</t>
  </si>
  <si>
    <t>MARTHA MWAIE NDAMBUKU</t>
  </si>
  <si>
    <t xml:space="preserve">NORAH CHEPKEMOI BARTAH </t>
  </si>
  <si>
    <t>RASHID OMWENGA ONGUTI</t>
  </si>
  <si>
    <t>L31254</t>
  </si>
  <si>
    <t>S02144</t>
  </si>
  <si>
    <t>L35957</t>
  </si>
  <si>
    <t>S00538</t>
  </si>
  <si>
    <t>S02124</t>
  </si>
  <si>
    <t>L35952</t>
  </si>
  <si>
    <t>BENSON MUTUNGA WAMBUA</t>
  </si>
  <si>
    <t>L35943</t>
  </si>
  <si>
    <t>AUDITOR GENERAL</t>
  </si>
  <si>
    <t>NELSON KIPLIMO CHUMO</t>
  </si>
  <si>
    <t>NAFTALY OTIENO LAMOH</t>
  </si>
  <si>
    <t>SAM ODHIAMBO</t>
  </si>
  <si>
    <t xml:space="preserve"> Lesatim Letubeiya</t>
  </si>
  <si>
    <t>ZECHARIAH KIPRONO</t>
  </si>
  <si>
    <t>JOSPHAT KAMBI WANGARI</t>
  </si>
  <si>
    <t>GEORGE MARANGA NYABOGA</t>
  </si>
  <si>
    <t>CLIFF NICKSON NYANUMBA</t>
  </si>
  <si>
    <t>DENNIS LESHOKO KUYA</t>
  </si>
  <si>
    <t>L35898</t>
  </si>
  <si>
    <t>L35949</t>
  </si>
  <si>
    <t>L35954</t>
  </si>
  <si>
    <t>S02084</t>
  </si>
  <si>
    <t>S02114</t>
  </si>
  <si>
    <t>L35146</t>
  </si>
  <si>
    <t>L35958</t>
  </si>
  <si>
    <t>L34506</t>
  </si>
  <si>
    <t>L35811</t>
  </si>
  <si>
    <t>JACOB GAIVIRA ODUMBA</t>
  </si>
  <si>
    <t>BENJAMIN KIMATHI MBUVI</t>
  </si>
  <si>
    <t>GEORGE NYASEME</t>
  </si>
  <si>
    <t>L35876</t>
  </si>
  <si>
    <t>L35938</t>
  </si>
  <si>
    <t>VICTOR KOMBE</t>
  </si>
  <si>
    <t>L35925</t>
  </si>
  <si>
    <t>SHADRACK KIOKO</t>
  </si>
  <si>
    <t>L35970</t>
  </si>
  <si>
    <t>L35961</t>
  </si>
  <si>
    <t>ALLOYS MURATHI NJAGI</t>
  </si>
  <si>
    <t>THOMAS NDUNDA</t>
  </si>
  <si>
    <t>MICHAEL MUNGAI</t>
  </si>
  <si>
    <t>L35945</t>
  </si>
  <si>
    <t>HOSEA SAMALA</t>
  </si>
  <si>
    <t>L35912</t>
  </si>
  <si>
    <t>ANNE ANYANGO</t>
  </si>
  <si>
    <t>HILLARY ADAGI</t>
  </si>
  <si>
    <t>L35911</t>
  </si>
  <si>
    <t>S02150</t>
  </si>
  <si>
    <t>TEDDY ANGAYO</t>
  </si>
  <si>
    <t>VINCENT KIJANA</t>
  </si>
  <si>
    <t>L35985</t>
  </si>
  <si>
    <t>ISSACK MOHAMED</t>
  </si>
  <si>
    <t>FUTURES AND TOP UP</t>
  </si>
  <si>
    <t>L33598</t>
  </si>
  <si>
    <t>GODFREY MUNENE NJAGI</t>
  </si>
  <si>
    <t>ERICK ONGAKI ORENGE</t>
  </si>
  <si>
    <t>L35960</t>
  </si>
  <si>
    <t>L35992</t>
  </si>
  <si>
    <t>CAROLINE JOSEPH</t>
  </si>
  <si>
    <t>CAROLINE MUSANGI MUTUA</t>
  </si>
  <si>
    <t xml:space="preserve">WILDAN CHERUIYOT </t>
  </si>
  <si>
    <t>L35986</t>
  </si>
  <si>
    <t>S02147</t>
  </si>
  <si>
    <t>L35757</t>
  </si>
  <si>
    <t>NO. ACCOUNTS</t>
  </si>
  <si>
    <t>EMMACULATE AGUINO ADONGO OGOLA</t>
  </si>
  <si>
    <t>EMMANUEL ODIWOUR</t>
  </si>
  <si>
    <t>JOHN GWADA</t>
  </si>
  <si>
    <t>NICHOLAS MUTHUI MULWA</t>
  </si>
  <si>
    <t>FRANCISCA KALEVU</t>
  </si>
  <si>
    <t>ANNALYNE JEPTOO MAIYO</t>
  </si>
  <si>
    <t>DENIS NYAGAKA  ONYONKA</t>
  </si>
  <si>
    <t>DIANA MWANDE PAUL</t>
  </si>
  <si>
    <t>S01338</t>
  </si>
  <si>
    <t>JOSEPH MUSEE KATHINI</t>
  </si>
  <si>
    <t xml:space="preserve">TOBIAS ODUNDO ODHIAMBO </t>
  </si>
  <si>
    <t>CHARLES OUMA OCHIENG</t>
  </si>
  <si>
    <t>ERICK LEMAIYIAN EROMINI</t>
  </si>
  <si>
    <t>L35745</t>
  </si>
  <si>
    <t>L35735</t>
  </si>
  <si>
    <t>L35956</t>
  </si>
  <si>
    <t>L36003</t>
  </si>
  <si>
    <t>L34669</t>
  </si>
  <si>
    <t>L36007</t>
  </si>
  <si>
    <t>L36023</t>
  </si>
  <si>
    <t>L35817</t>
  </si>
  <si>
    <t>L36033</t>
  </si>
  <si>
    <t>L32629</t>
  </si>
  <si>
    <t>L35993</t>
  </si>
  <si>
    <t>WINNIE NDUTA</t>
  </si>
  <si>
    <t>BENARD MUTHANGYA  KITHEKA</t>
  </si>
  <si>
    <t>L36016</t>
  </si>
  <si>
    <t>S01956</t>
  </si>
  <si>
    <t>S02050</t>
  </si>
  <si>
    <t>CONSTANT OUMA EGESA</t>
  </si>
  <si>
    <t>CYPRIAN OTUNDO MAKORI</t>
  </si>
  <si>
    <t>FELIX OMONDI ODHIAMBO</t>
  </si>
  <si>
    <t>EQUITY BANK KENYA LTD</t>
  </si>
  <si>
    <t>JACKLINE JEROP</t>
  </si>
  <si>
    <t>L35972</t>
  </si>
  <si>
    <t>L35559</t>
  </si>
  <si>
    <t>L35950</t>
  </si>
  <si>
    <t>ELVIS BWIRE</t>
  </si>
  <si>
    <t>L35941</t>
  </si>
  <si>
    <t>L36014</t>
  </si>
  <si>
    <t>L35999</t>
  </si>
  <si>
    <t>L35983</t>
  </si>
  <si>
    <t>L35931</t>
  </si>
  <si>
    <t>AMOS KIPNGETICH</t>
  </si>
  <si>
    <t>L36048</t>
  </si>
  <si>
    <t>SERAH MUENI BOMAN</t>
  </si>
  <si>
    <t>DISMUS OKINDO</t>
  </si>
  <si>
    <t>L36055</t>
  </si>
  <si>
    <t>SAMMY KILIMO KIPLOMERLY</t>
  </si>
  <si>
    <t>KHAMIS ODHIAMBO</t>
  </si>
  <si>
    <t>SAMSON PARIKEN KIROKU</t>
  </si>
  <si>
    <t>ELIJAH KIPTOO CHUMBA</t>
  </si>
  <si>
    <t>L36052</t>
  </si>
  <si>
    <t>L35928</t>
  </si>
  <si>
    <t>S02159</t>
  </si>
  <si>
    <t>L36045</t>
  </si>
  <si>
    <t>S02166</t>
  </si>
  <si>
    <t>MARGARET ABIGAEL</t>
  </si>
  <si>
    <t>DUNCAN MUFIRIA NDUNGU</t>
  </si>
  <si>
    <t>WELLINGTONE MASAKU KIOKO</t>
  </si>
  <si>
    <t>MICHAEL MURIMI NJOGOO</t>
  </si>
  <si>
    <t>EMMANUEL MUTHONI MUGAMBI</t>
  </si>
  <si>
    <t>ADEN OSMAN OMAR</t>
  </si>
  <si>
    <t>HELLEN NAFULA OKUMU</t>
  </si>
  <si>
    <t>WILLIS SAMWEL OKOTH</t>
  </si>
  <si>
    <t>SIMON BARASA MASIKA</t>
  </si>
  <si>
    <t>KELVIN KIPTOO</t>
  </si>
  <si>
    <t>ISAAC WAMBUGU WANYIRI</t>
  </si>
  <si>
    <t>L35869</t>
  </si>
  <si>
    <t>L36029</t>
  </si>
  <si>
    <t>S020132</t>
  </si>
  <si>
    <t>L34180</t>
  </si>
  <si>
    <t>L36000</t>
  </si>
  <si>
    <t>L36011</t>
  </si>
  <si>
    <t>L36061</t>
  </si>
  <si>
    <t>L35799</t>
  </si>
  <si>
    <t>L36063</t>
  </si>
  <si>
    <t>L36057</t>
  </si>
  <si>
    <t>CHRISTINE MALI MWANIKI</t>
  </si>
  <si>
    <t>DANIEL MUNYAO MUTUA</t>
  </si>
  <si>
    <t>L36017</t>
  </si>
  <si>
    <t>S02120</t>
  </si>
  <si>
    <t>OLOO SYLVESTER EDWIN</t>
  </si>
  <si>
    <t>L20761</t>
  </si>
  <si>
    <t>S00514</t>
  </si>
  <si>
    <t>WILLINGTON KIPRUTO KOECH</t>
  </si>
  <si>
    <t>CYRUS KIPTOO TUM</t>
  </si>
  <si>
    <t>MOHAMED MBARAK</t>
  </si>
  <si>
    <t>LIVINGSTONE MWAKIO MGHANGA</t>
  </si>
  <si>
    <t>PAUL MBWAGA</t>
  </si>
  <si>
    <t>LODRICK NDUNDE BALABALA</t>
  </si>
  <si>
    <t>L35994</t>
  </si>
  <si>
    <t>S02048</t>
  </si>
  <si>
    <t>L34653</t>
  </si>
  <si>
    <t>L36030</t>
  </si>
  <si>
    <t>S02162</t>
  </si>
  <si>
    <t>L35639</t>
  </si>
  <si>
    <t>MAUREEN MWASIA</t>
  </si>
  <si>
    <t>OMAR GAWAWA DIRIVO</t>
  </si>
  <si>
    <t>MOSES KAYIANKA LESANYA</t>
  </si>
  <si>
    <t>L36104</t>
  </si>
  <si>
    <t>S00958</t>
  </si>
  <si>
    <t>L35294</t>
  </si>
  <si>
    <t>PETER MARWA GHATI</t>
  </si>
  <si>
    <t>SHARON MORAA MAKONE</t>
  </si>
  <si>
    <t>MICHAEL SIFUNA</t>
  </si>
  <si>
    <t>PATRICK OMWOYO</t>
  </si>
  <si>
    <t>L36106</t>
  </si>
  <si>
    <t>S02145</t>
  </si>
  <si>
    <t>L36098</t>
  </si>
  <si>
    <t>L36103</t>
  </si>
  <si>
    <t>L35893</t>
  </si>
  <si>
    <t>S00670</t>
  </si>
  <si>
    <t>CHARLES KIRIMA GITHEGI</t>
  </si>
  <si>
    <t>PURITY MUTANU PENDA</t>
  </si>
  <si>
    <t>WYCLIFFE OMONDI ODHIAMBO</t>
  </si>
  <si>
    <t>L36043</t>
  </si>
  <si>
    <t>L36025</t>
  </si>
  <si>
    <t>HAGGAI  WANJALA MUTAI</t>
  </si>
  <si>
    <t>RACHAEL NYAMBURA</t>
  </si>
  <si>
    <t>ISAAC RUNGAI GITHINJI</t>
  </si>
  <si>
    <t>KENNEDY OCHIENG OMONDI</t>
  </si>
  <si>
    <t>PKI</t>
  </si>
  <si>
    <t>PAUL MWEGA THINGURI</t>
  </si>
  <si>
    <t>ERIC KIDWARO ODENDO</t>
  </si>
  <si>
    <t>JOHN MAXWELL</t>
  </si>
  <si>
    <t>STEPHEN OBIEWA</t>
  </si>
  <si>
    <t>L36094</t>
  </si>
  <si>
    <t>PATRICK KAVUU</t>
  </si>
  <si>
    <t>MICHELLE BONARERI MACHANA</t>
  </si>
  <si>
    <t>MOSES WAFULA MURENYI</t>
  </si>
  <si>
    <t>CHARLES TETU KANYARU</t>
  </si>
  <si>
    <t>L35979</t>
  </si>
  <si>
    <t>L36049</t>
  </si>
  <si>
    <t>MERCY MATUM</t>
  </si>
  <si>
    <t>L36100</t>
  </si>
  <si>
    <t>L36082</t>
  </si>
  <si>
    <t>L36112</t>
  </si>
  <si>
    <t>S02163</t>
  </si>
  <si>
    <t>L29926</t>
  </si>
  <si>
    <t>L35908</t>
  </si>
  <si>
    <t>L36085</t>
  </si>
  <si>
    <t>L36116</t>
  </si>
  <si>
    <t>L36013</t>
  </si>
  <si>
    <t>KENNEDY OBONDO OSODO</t>
  </si>
  <si>
    <t>BRUNO ORANGA ADUMA</t>
  </si>
  <si>
    <t>DERICK CALEB OMOLO</t>
  </si>
  <si>
    <t>L36034</t>
  </si>
  <si>
    <t>L35271</t>
  </si>
  <si>
    <t>L35887</t>
  </si>
  <si>
    <t>L35974</t>
  </si>
  <si>
    <t>L36009</t>
  </si>
  <si>
    <t>L36071</t>
  </si>
  <si>
    <t>BRIAN ODUOR</t>
  </si>
  <si>
    <t>RAYMOND OLUOCH OTIENO</t>
  </si>
  <si>
    <t>MAURICE OMONDI GUTI</t>
  </si>
  <si>
    <t>ALICE ATIENO JUMA</t>
  </si>
  <si>
    <t>DENNIS KARIUKI MAINA</t>
  </si>
  <si>
    <t>AFRICAN CAPITAL LTD</t>
  </si>
  <si>
    <t>LAIKIPIA COUNTY</t>
  </si>
  <si>
    <t>L36095</t>
  </si>
  <si>
    <t>L36105</t>
  </si>
  <si>
    <t>L36012</t>
  </si>
  <si>
    <t>ALICE MUINGO</t>
  </si>
  <si>
    <t>L36125</t>
  </si>
  <si>
    <t>L34456</t>
  </si>
  <si>
    <t>AUGUSTUS MALUKI</t>
  </si>
  <si>
    <t>L36131</t>
  </si>
  <si>
    <t>RUTH WAINAINA</t>
  </si>
  <si>
    <t>SARAH MUTHONI</t>
  </si>
  <si>
    <t>JOHN JUMA MADERU</t>
  </si>
  <si>
    <t>IRENE CHEMUTAI</t>
  </si>
  <si>
    <t>SALOME GICHUHO</t>
  </si>
  <si>
    <t>FRANCIS ONDICHO MOTIRI</t>
  </si>
  <si>
    <t>JOSPHINE MWENI MAITHA</t>
  </si>
  <si>
    <t>ALPHONSE OLAJE</t>
  </si>
  <si>
    <t>L36066</t>
  </si>
  <si>
    <t>S020156</t>
  </si>
  <si>
    <t>L36121</t>
  </si>
  <si>
    <t>L36019</t>
  </si>
  <si>
    <t>S020138</t>
  </si>
  <si>
    <t>S00857</t>
  </si>
  <si>
    <t>L36087</t>
  </si>
  <si>
    <t>L36126</t>
  </si>
  <si>
    <t>AMOS MUTUKU</t>
  </si>
  <si>
    <t>EVANS CHERUIYOT</t>
  </si>
  <si>
    <t>MICHAEL MAEKA MAKAU</t>
  </si>
  <si>
    <t>L29120</t>
  </si>
  <si>
    <t>ALFRED NJERU NYAGA</t>
  </si>
  <si>
    <t>WILLIAM KAMUNYU</t>
  </si>
  <si>
    <t>L23874</t>
  </si>
  <si>
    <t>L35918</t>
  </si>
  <si>
    <t>SYDNEY MUHINDI</t>
  </si>
  <si>
    <t>FEISAL ABDULLAH HAJJI</t>
  </si>
  <si>
    <t>GODFREY MBARA OTIENO</t>
  </si>
  <si>
    <t>LINET ATIENO</t>
  </si>
  <si>
    <t>HIRAM MUTUNGI MURIMI</t>
  </si>
  <si>
    <t>JOYCE NAKITO</t>
  </si>
  <si>
    <t>HELLEN NYIVA MUNYAO</t>
  </si>
  <si>
    <t>LAURENT RIGHA LENJO</t>
  </si>
  <si>
    <t>VYLEIN ALUOCH OSUMBA</t>
  </si>
  <si>
    <t>NZUKI CHARLES KOMU</t>
  </si>
  <si>
    <t>MOHAMED ABDULLAH DUBOW</t>
  </si>
  <si>
    <t>JOSELINE WANYONYI</t>
  </si>
  <si>
    <t>DAYOW ALI</t>
  </si>
  <si>
    <t>L35991</t>
  </si>
  <si>
    <t>L36127</t>
  </si>
  <si>
    <t>S02168</t>
  </si>
  <si>
    <t>L36018</t>
  </si>
  <si>
    <t>L36070</t>
  </si>
  <si>
    <t>L36162</t>
  </si>
  <si>
    <t>L36159</t>
  </si>
  <si>
    <t>L36178</t>
  </si>
  <si>
    <t>S003348</t>
  </si>
  <si>
    <t>JAMES NAKALI</t>
  </si>
  <si>
    <t>ALEX KIPYEGON KIPTOO</t>
  </si>
  <si>
    <t>DANIEL MUSYIMI</t>
  </si>
  <si>
    <t>DAN OWINO OKOTH</t>
  </si>
  <si>
    <t>THOMAS MACHUKI</t>
  </si>
  <si>
    <t>KENNEDY LUKWILI WEKUKE</t>
  </si>
  <si>
    <t>DAVID MUGAMBI MWANIKI</t>
  </si>
  <si>
    <t>OSMAN ABDUBA CHECHENE</t>
  </si>
  <si>
    <t>L36144</t>
  </si>
  <si>
    <t>L33652</t>
  </si>
  <si>
    <t>L36193</t>
  </si>
  <si>
    <t>S00168</t>
  </si>
  <si>
    <t>L36145</t>
  </si>
  <si>
    <t>L36165</t>
  </si>
  <si>
    <t>S01513</t>
  </si>
  <si>
    <t>L36192</t>
  </si>
  <si>
    <t>DHADHO JOEL YARO</t>
  </si>
  <si>
    <t>MAXWELL MAGETO</t>
  </si>
  <si>
    <t>AUSTINE JOSHUA JUMA</t>
  </si>
  <si>
    <t>L36194</t>
  </si>
  <si>
    <t>L36155</t>
  </si>
  <si>
    <t>S02089</t>
  </si>
  <si>
    <t>L36167</t>
  </si>
  <si>
    <t>FEN AKUMU OCHIENG</t>
  </si>
  <si>
    <t>RUTH WAMBARA KOIMBURI</t>
  </si>
  <si>
    <t>S01948</t>
  </si>
  <si>
    <t>L36195</t>
  </si>
  <si>
    <t>BENNA ATIENO</t>
  </si>
  <si>
    <t>JAPHET RONO</t>
  </si>
  <si>
    <t>NAOMI KHAYONGO</t>
  </si>
  <si>
    <t>L36168</t>
  </si>
  <si>
    <t>S00263</t>
  </si>
  <si>
    <t>SCOLASTIC NELIMA WANJALA</t>
  </si>
  <si>
    <t>L35978</t>
  </si>
  <si>
    <t>S02148</t>
  </si>
  <si>
    <t>ANN WAIRIMU</t>
  </si>
  <si>
    <t>MURUNGANO SACCO</t>
  </si>
  <si>
    <t>JOY FLORAH ATSINGA ETEMESI</t>
  </si>
  <si>
    <t>JOSHUA JOSEPH</t>
  </si>
  <si>
    <t>L36093</t>
  </si>
  <si>
    <t>L35980</t>
  </si>
  <si>
    <t>SHEM WAMBUA NZEKI</t>
  </si>
  <si>
    <t>L36163</t>
  </si>
  <si>
    <t>S02178</t>
  </si>
  <si>
    <t>MUSAMULI WAKESHO</t>
  </si>
  <si>
    <t>ODERO VICTOR ODEDEH</t>
  </si>
  <si>
    <t>KEVIN BUHOYA BUSIEKA</t>
  </si>
  <si>
    <t>NGETICH KIBET JOHNSON</t>
  </si>
  <si>
    <t>JAMES MURIUKI MICEKA</t>
  </si>
  <si>
    <t xml:space="preserve">QUINTO Ayieko </t>
  </si>
  <si>
    <t>L36154</t>
  </si>
  <si>
    <t>L36177</t>
  </si>
  <si>
    <t>S02134</t>
  </si>
  <si>
    <t>L36202</t>
  </si>
  <si>
    <t>L36212</t>
  </si>
  <si>
    <t>L33635</t>
  </si>
  <si>
    <t>CHARLES MAREGA PETER</t>
  </si>
  <si>
    <t>ALI ARESS SHOME</t>
  </si>
  <si>
    <t>L36203</t>
  </si>
  <si>
    <t>L36217</t>
  </si>
  <si>
    <t>SYLVESTER LWANGA KIBANGO</t>
  </si>
  <si>
    <t>JOHN MWANGI ICHAI</t>
  </si>
  <si>
    <t>THE PRESIDENCY CABINET OFFICE</t>
  </si>
  <si>
    <t>UKULIMA SACCO</t>
  </si>
  <si>
    <t>KATAMPE KUYIONI</t>
  </si>
  <si>
    <t>L36190</t>
  </si>
  <si>
    <t>S02077</t>
  </si>
  <si>
    <t>CHRISTINE MALI MAKAU</t>
  </si>
  <si>
    <t>WINFRED NDUTA</t>
  </si>
  <si>
    <t>VINCENT AROCH OPWAR</t>
  </si>
  <si>
    <t>ABDALLAH IMBUNDU MERAB</t>
  </si>
  <si>
    <t>AUGUSTINE SIMIYU WANYONYI</t>
  </si>
  <si>
    <t>SHARON AWUOR JABUYA</t>
  </si>
  <si>
    <t>DICKSON KIPRUTO</t>
  </si>
  <si>
    <t>L36226</t>
  </si>
  <si>
    <t>L36228</t>
  </si>
  <si>
    <t>S02151</t>
  </si>
  <si>
    <t>L36250</t>
  </si>
  <si>
    <t>NICHOLAS KIPNGENO TOWETT</t>
  </si>
  <si>
    <t>OOP</t>
  </si>
  <si>
    <t>SAMUEL KINYWA GITHIU</t>
  </si>
  <si>
    <t>KENNETH OKOTH ADOYO</t>
  </si>
  <si>
    <t>BELVINE NASIMIYU WEKESA</t>
  </si>
  <si>
    <t>L36207</t>
  </si>
  <si>
    <t>L36247</t>
  </si>
  <si>
    <t>L36214</t>
  </si>
  <si>
    <t>L36251</t>
  </si>
  <si>
    <t>ALEXIOUS MUTUKU</t>
  </si>
  <si>
    <t>JOHN KILUYI MANSON</t>
  </si>
  <si>
    <t>KWFT</t>
  </si>
  <si>
    <t>HERINE ANYIM</t>
  </si>
  <si>
    <t>GIDEON ANGUNZA OCHANGO</t>
  </si>
  <si>
    <t>ZENKA</t>
  </si>
  <si>
    <t>DIANAH CHEBET</t>
  </si>
  <si>
    <t>LOCKBX</t>
  </si>
  <si>
    <t>L36075</t>
  </si>
  <si>
    <t>S02138</t>
  </si>
  <si>
    <t>L36005</t>
  </si>
  <si>
    <t>IRINE AWOUR</t>
  </si>
  <si>
    <t>OCHIENG A STEPHEN</t>
  </si>
  <si>
    <t>ONESMUS KIPROTICH CHERUIYOT</t>
  </si>
  <si>
    <t>CALEB KIPRONO LAGAT</t>
  </si>
  <si>
    <t>L36229</t>
  </si>
  <si>
    <t>L36238</t>
  </si>
  <si>
    <t>NELLY KATHAMBI</t>
  </si>
  <si>
    <t>L36249</t>
  </si>
  <si>
    <t>VIOLET WAKESHO</t>
  </si>
  <si>
    <t>ANNE WANJIRA ICHAHURIAH</t>
  </si>
  <si>
    <t>GREGORY MULUTA</t>
  </si>
  <si>
    <t>L35900</t>
  </si>
  <si>
    <t>S02139</t>
  </si>
  <si>
    <t>L36248</t>
  </si>
  <si>
    <t>JARA OMAR MARO</t>
  </si>
  <si>
    <t>ABDIQADIR HUSSEN WAGACHA MBUTU</t>
  </si>
  <si>
    <t>LANDS</t>
  </si>
  <si>
    <t>DAVIS AYIEGO</t>
  </si>
  <si>
    <t>JOSPHAT  MWANIKI MAHITO</t>
  </si>
  <si>
    <t>NIVIAH OTIENO ONGARO</t>
  </si>
  <si>
    <t>BRRON OTIENO ODUNGA</t>
  </si>
  <si>
    <t>JOMO BECKAH ONYANCHA</t>
  </si>
  <si>
    <t>SAMUEL KIPROTICH TAURUS</t>
  </si>
  <si>
    <t>DAVID KIPTROTICH CHEBET</t>
  </si>
  <si>
    <t>MWANAIDI MAINGI</t>
  </si>
  <si>
    <t>CHRISTOPHER GREGORY OGALLO</t>
  </si>
  <si>
    <t>ESTHER SIRENGO</t>
  </si>
  <si>
    <t>DAVID KAMAU</t>
  </si>
  <si>
    <t>S00497</t>
  </si>
  <si>
    <t>S00990</t>
  </si>
  <si>
    <t>WINNIE NDUTA WAWERU</t>
  </si>
  <si>
    <t>S00582</t>
  </si>
  <si>
    <t>S01930</t>
  </si>
  <si>
    <t>S00262</t>
  </si>
  <si>
    <t>L36257</t>
  </si>
  <si>
    <t>L36221</t>
  </si>
  <si>
    <t>L35963</t>
  </si>
  <si>
    <t>L36272</t>
  </si>
  <si>
    <t>L36259</t>
  </si>
  <si>
    <t>l36288</t>
  </si>
  <si>
    <t>L27255</t>
  </si>
  <si>
    <t>CHRIS WANYAMA CHEBOKHA</t>
  </si>
  <si>
    <t>SOLOMON MAYIANI KUKEI</t>
  </si>
  <si>
    <t>GABRIEL AMISI MOKONO</t>
  </si>
  <si>
    <t>JACK OMONDI AYIERA</t>
  </si>
  <si>
    <t>FRANCISCAH NDUKU MWIKYA</t>
  </si>
  <si>
    <t>EVANS IKABWENYIT WABWIRE</t>
  </si>
  <si>
    <t>EDWIN MUCHIRI NDWIGA</t>
  </si>
  <si>
    <t>DENNIS WAMBUA KILOMBE</t>
  </si>
  <si>
    <t>ABRAHAM ERUKON BENARD</t>
  </si>
  <si>
    <t>ONESMUS MUNYAO MUTISO</t>
  </si>
  <si>
    <t>NELSON ANYASI MALAHA</t>
  </si>
  <si>
    <t>L36262</t>
  </si>
  <si>
    <t>FRANKLINE MAWIRA KABURU</t>
  </si>
  <si>
    <t>L36294</t>
  </si>
  <si>
    <t>L36293</t>
  </si>
  <si>
    <t>VIVIAN FEITZ NJERI</t>
  </si>
  <si>
    <t>LINET ATIENO OLUOCH</t>
  </si>
  <si>
    <t>L36300</t>
  </si>
  <si>
    <t xml:space="preserve">ALEX OTIENO ONG'OLLA </t>
  </si>
  <si>
    <t>ELIJAH KIPLAGAT</t>
  </si>
  <si>
    <t>PATRICK TAME ONJORO</t>
  </si>
  <si>
    <t>SHEILAH CHEPKORIR KORIR</t>
  </si>
  <si>
    <t xml:space="preserve">CHEBET DAVID KIPROTICH </t>
  </si>
  <si>
    <t>DANIEL NYAMAI MULULU</t>
  </si>
  <si>
    <t>BOVINCE ODHIAMBO</t>
  </si>
  <si>
    <t>JACOB LEWATUCHUM</t>
  </si>
  <si>
    <t>SAMSON SARUNI</t>
  </si>
  <si>
    <t>EMILLIAN BANDI MWENDO</t>
  </si>
  <si>
    <t>JACKSON IGANZA NDAMA</t>
  </si>
  <si>
    <t>MUSUNDI NABIRANDA</t>
  </si>
  <si>
    <t>DAVID MBUGUA</t>
  </si>
  <si>
    <t>JOHN PAUL</t>
  </si>
  <si>
    <t>NANCY MVOYI</t>
  </si>
  <si>
    <t>MWANAKOMBO RASHID KIGOTI</t>
  </si>
  <si>
    <t>DANIEL KENO NYAMACHE</t>
  </si>
  <si>
    <t>ALLAN NJANGI MBUGI</t>
  </si>
  <si>
    <t>VINCENT KYALO NDELEVA</t>
  </si>
  <si>
    <t>VICTOR KIPLIMO KIPKEU</t>
  </si>
  <si>
    <t>KEPHA OTIENO OWITI</t>
  </si>
  <si>
    <t>TITUS GIATHI MUHIA</t>
  </si>
  <si>
    <t>PAUL OMONDI OKOTH</t>
  </si>
  <si>
    <t>CORNELIUS KIPLIMO</t>
  </si>
  <si>
    <t>SAMSON NYOIKE MAINA</t>
  </si>
  <si>
    <t>EVELYN ANGAYWA</t>
  </si>
  <si>
    <t>JOSEPH WAWERU KURU</t>
  </si>
  <si>
    <t>CHARLES MAINA MWANGI</t>
  </si>
  <si>
    <t>FIDEL ONKEO NYAPENI</t>
  </si>
  <si>
    <t>CHARLES MBIYUH NJUGUNA</t>
  </si>
  <si>
    <t>KEVIN GAKINYA MUHOHO</t>
  </si>
  <si>
    <t>L36146</t>
  </si>
  <si>
    <t>L36151</t>
  </si>
  <si>
    <t>L36128</t>
  </si>
  <si>
    <t>L36174</t>
  </si>
  <si>
    <t>L36222</t>
  </si>
  <si>
    <t>VERONICAH WANJIRU</t>
  </si>
  <si>
    <t>L36139</t>
  </si>
  <si>
    <t>L36210</t>
  </si>
  <si>
    <t>L34182</t>
  </si>
  <si>
    <t>L36205</t>
  </si>
  <si>
    <t>L36278</t>
  </si>
  <si>
    <t>S02149</t>
  </si>
  <si>
    <t>L36215</t>
  </si>
  <si>
    <t>L36232</t>
  </si>
  <si>
    <t>L33295</t>
  </si>
  <si>
    <t>L35075</t>
  </si>
  <si>
    <t>L36307</t>
  </si>
  <si>
    <t>L36313</t>
  </si>
  <si>
    <t>L36321</t>
  </si>
  <si>
    <t>L36303</t>
  </si>
  <si>
    <t>L36337</t>
  </si>
  <si>
    <t>L36317</t>
  </si>
  <si>
    <t>L34628</t>
  </si>
  <si>
    <t>S02187</t>
  </si>
  <si>
    <t>L36329</t>
  </si>
  <si>
    <t>L36111</t>
  </si>
  <si>
    <t>L36363</t>
  </si>
  <si>
    <t>L36345</t>
  </si>
  <si>
    <t>L36314</t>
  </si>
  <si>
    <t>L36141</t>
  </si>
  <si>
    <t>L36267</t>
  </si>
  <si>
    <t>L36364</t>
  </si>
  <si>
    <t>L36365</t>
  </si>
  <si>
    <t>L36366</t>
  </si>
  <si>
    <t>L36331</t>
  </si>
  <si>
    <t>S00383</t>
  </si>
  <si>
    <t>L36074</t>
  </si>
  <si>
    <t>L36113</t>
  </si>
  <si>
    <t>L36158</t>
  </si>
  <si>
    <t>L21922</t>
  </si>
  <si>
    <t>L36206</t>
  </si>
  <si>
    <t>L08430</t>
  </si>
  <si>
    <t>L36181</t>
  </si>
  <si>
    <t>L36287</t>
  </si>
  <si>
    <t>L35832</t>
  </si>
  <si>
    <t>L36269</t>
  </si>
  <si>
    <t xml:space="preserve">MACHAKOS </t>
  </si>
  <si>
    <t>MARY DAMARIS SALIM</t>
  </si>
  <si>
    <t>L36328</t>
  </si>
  <si>
    <t>SERAH MUTHONI</t>
  </si>
  <si>
    <t>L33266</t>
  </si>
  <si>
    <t>L36306</t>
  </si>
  <si>
    <t>L36341</t>
  </si>
  <si>
    <t>L36343</t>
  </si>
  <si>
    <t>IVY ATIENO</t>
  </si>
  <si>
    <t>L36309</t>
  </si>
  <si>
    <t>LINDA KANANU MBURU</t>
  </si>
  <si>
    <t>GEORGE LETEIPA</t>
  </si>
  <si>
    <t>MARTIN NAMAYI</t>
  </si>
  <si>
    <t>RAEL OGUTU</t>
  </si>
  <si>
    <t>PETER MABUKA MARUTHI</t>
  </si>
  <si>
    <t>ERICK BONAYA KOMORA</t>
  </si>
  <si>
    <t>DOMINIC LANGAT</t>
  </si>
  <si>
    <t>MERCY ACHOTE</t>
  </si>
  <si>
    <t>LYDIA NYAGUTHII</t>
  </si>
  <si>
    <t>SAMWEL NJOKA KINYUA</t>
  </si>
  <si>
    <t>NOOR MOHAMED ABDI</t>
  </si>
  <si>
    <t>GEORGE WAMAI GICHURU</t>
  </si>
  <si>
    <t>L36385</t>
  </si>
  <si>
    <t>L36372</t>
  </si>
  <si>
    <t>S02190</t>
  </si>
  <si>
    <t>L36354</t>
  </si>
  <si>
    <t>L36382</t>
  </si>
  <si>
    <t>S01211</t>
  </si>
  <si>
    <t>L36404</t>
  </si>
  <si>
    <t>L36407</t>
  </si>
  <si>
    <t>DAHIR ABDIRAHMAN</t>
  </si>
  <si>
    <t>L36277</t>
  </si>
  <si>
    <t>JOSEPH WAITHAKA</t>
  </si>
  <si>
    <t>EMMY JEPTUM KIPKOSGEI</t>
  </si>
  <si>
    <t>L36396</t>
  </si>
  <si>
    <t xml:space="preserve">KIPLANGAT BETT FRANKLINE </t>
  </si>
  <si>
    <t>CHRIS WANYAMA CHEBOKA</t>
  </si>
  <si>
    <t>MERCYLINE NANGILA WABOMBA</t>
  </si>
  <si>
    <t>EDWIN JAPHETH OWINO</t>
  </si>
  <si>
    <t>PAMELA MINYOSO DEYIE</t>
  </si>
  <si>
    <t>LEONARD NYANKOMBA NYAKEMWA</t>
  </si>
  <si>
    <t>VINLAY OGEGA MOEMI</t>
  </si>
  <si>
    <t>LILIAN AKINYI</t>
  </si>
  <si>
    <t>POLICE</t>
  </si>
  <si>
    <t>PRUDENT</t>
  </si>
  <si>
    <t>SOCIAL PROTECTION</t>
  </si>
  <si>
    <t>kitui</t>
  </si>
  <si>
    <t>JAFARI CREDIT LTD</t>
  </si>
  <si>
    <t>FAITH MWIKALI</t>
  </si>
  <si>
    <t>CAROLINE  MIRIAM</t>
  </si>
  <si>
    <t>LIBERTY</t>
  </si>
  <si>
    <t>MICHELLE WAMALWA</t>
  </si>
  <si>
    <t>UNIFI CREDIT LTD</t>
  </si>
  <si>
    <t>L36260</t>
  </si>
  <si>
    <t>L36335</t>
  </si>
  <si>
    <t>L35905</t>
  </si>
  <si>
    <t>L35803</t>
  </si>
  <si>
    <t>L36186</t>
  </si>
  <si>
    <t>L36185</t>
  </si>
  <si>
    <t>L34475</t>
  </si>
  <si>
    <t>L36310</t>
  </si>
  <si>
    <t>L36322</t>
  </si>
  <si>
    <t>HELLEN MUNYIVA MUNYAO</t>
  </si>
  <si>
    <t>ODHIAMBO DUNCAN AREGO</t>
  </si>
  <si>
    <t>TERESA WANGECHI</t>
  </si>
  <si>
    <t>HARISSON OWINO</t>
  </si>
  <si>
    <t>L36401</t>
  </si>
  <si>
    <t>S01434</t>
  </si>
  <si>
    <t>ANNET AMASE ETYANG</t>
  </si>
  <si>
    <t>ABDALLA SAID KOMORA</t>
  </si>
  <si>
    <t>L36411</t>
  </si>
  <si>
    <t>CAROLINE MUTUKU</t>
  </si>
  <si>
    <t>SUSAN ATIENO OUMA</t>
  </si>
  <si>
    <t>L36424</t>
  </si>
  <si>
    <t>S02199</t>
  </si>
  <si>
    <t>KENNEDY WAMBUA MAITHYA</t>
  </si>
  <si>
    <t>MULISHO ISSA ADHAN</t>
  </si>
  <si>
    <t>L36426</t>
  </si>
  <si>
    <t>L22194</t>
  </si>
  <si>
    <t>KENNEDY OMONDI MBARA</t>
  </si>
  <si>
    <t>DARREL MUGA</t>
  </si>
  <si>
    <t>BONAYA GALUGALU</t>
  </si>
  <si>
    <t>S01186</t>
  </si>
  <si>
    <t>ALEX MURIUKI MBABU</t>
  </si>
  <si>
    <t>MOHAMED OMAR HASSAN</t>
  </si>
  <si>
    <t>L36445</t>
  </si>
  <si>
    <t>L36443</t>
  </si>
  <si>
    <t>JOSEPH NJOROGE THURE</t>
  </si>
  <si>
    <t>EUGENE OMBWAYA</t>
  </si>
  <si>
    <t>TIBERIUS CHARLES NYAKWAKA</t>
  </si>
  <si>
    <t>L36375</t>
  </si>
  <si>
    <t>L36451</t>
  </si>
  <si>
    <t>L36117</t>
  </si>
  <si>
    <t>LUCIA MUTUA</t>
  </si>
  <si>
    <t>DENNIS NJIRU</t>
  </si>
  <si>
    <t>JARED OUMA NYANDERE</t>
  </si>
  <si>
    <t>ISMAEL BUSAKA</t>
  </si>
  <si>
    <t>ANDERSON MWANGI  NDEGWA</t>
  </si>
  <si>
    <t>BENSON MUTINDA MUTHAMA</t>
  </si>
  <si>
    <t>MARSHEL ALIMASA AMIANI</t>
  </si>
  <si>
    <t>BOCHA ABDULLAHI MOHAMED</t>
  </si>
  <si>
    <t>EMMA OGOLA OMOLO</t>
  </si>
  <si>
    <t>NBK</t>
  </si>
  <si>
    <t>L36400</t>
  </si>
  <si>
    <t>L36403</t>
  </si>
  <si>
    <t>L36370</t>
  </si>
  <si>
    <t>VELMA MUNYOLO</t>
  </si>
  <si>
    <t>L36398</t>
  </si>
  <si>
    <t>Domitila loisi</t>
  </si>
  <si>
    <t>L36386</t>
  </si>
  <si>
    <t>CHARLES MUTISO</t>
  </si>
  <si>
    <t>LILIAN MATI</t>
  </si>
  <si>
    <t>L36361</t>
  </si>
  <si>
    <t>L36406</t>
  </si>
  <si>
    <t>EVERLYNE KAMEME</t>
  </si>
  <si>
    <t>L36439</t>
  </si>
  <si>
    <t>L36444</t>
  </si>
  <si>
    <t>MIRRIAM NGONYI</t>
  </si>
  <si>
    <t>L36448</t>
  </si>
  <si>
    <t>L36394</t>
  </si>
  <si>
    <t>CHARLES CHACHA KIMWANA</t>
  </si>
  <si>
    <t>L36347</t>
  </si>
  <si>
    <t>S196312</t>
  </si>
  <si>
    <t>L36486</t>
  </si>
  <si>
    <t>STEWARD OTIENO OPIYO</t>
  </si>
  <si>
    <t>MOUREEN WACHIRA</t>
  </si>
  <si>
    <t>IAN MUNGE WANGUI</t>
  </si>
  <si>
    <t>CALEB OBED OBWOGE</t>
  </si>
  <si>
    <t>PLATINUM, AFRICAN CAPITAL AND NACICCO</t>
  </si>
  <si>
    <t>L36425</t>
  </si>
  <si>
    <t>L36497</t>
  </si>
  <si>
    <t>S02204</t>
  </si>
  <si>
    <t>L36490</t>
  </si>
  <si>
    <t>L36512</t>
  </si>
  <si>
    <t>NELSON HEBRON TELEWA</t>
  </si>
  <si>
    <t>L36503</t>
  </si>
  <si>
    <t xml:space="preserve">CHARLES WANGARI </t>
  </si>
  <si>
    <t>L36500</t>
  </si>
  <si>
    <t>MOHAMED GODON</t>
  </si>
  <si>
    <t>JOHN MWETU</t>
  </si>
  <si>
    <t>SIMON OPATI</t>
  </si>
  <si>
    <t>WINNIE OWUOR</t>
  </si>
  <si>
    <t>KEVIN OCHIENG ODHIAMBO</t>
  </si>
  <si>
    <t>MARISELLASTELLA NYANGATE</t>
  </si>
  <si>
    <t>S00250</t>
  </si>
  <si>
    <t>MOUREEN WAYELA  MASAI</t>
  </si>
  <si>
    <t>HELA CAPITAL</t>
  </si>
  <si>
    <t>BERNARD RAMOYA ACHOLA</t>
  </si>
  <si>
    <t xml:space="preserve">PLATINUM   </t>
  </si>
  <si>
    <t>BETTLINE OSENO</t>
  </si>
  <si>
    <t>JOSPHAT KIPRUTO BUSIENEI</t>
  </si>
  <si>
    <t>L36513</t>
  </si>
  <si>
    <t>L36367</t>
  </si>
  <si>
    <t>S02111</t>
  </si>
  <si>
    <t>L36515</t>
  </si>
  <si>
    <t>S02208</t>
  </si>
  <si>
    <t>L36360</t>
  </si>
  <si>
    <t>L36510</t>
  </si>
  <si>
    <t>S02173</t>
  </si>
  <si>
    <t>JOYCE ATIENO</t>
  </si>
  <si>
    <t>JOHNSTONE KIMUTAI TANUI</t>
  </si>
  <si>
    <t>JACKLYNE ALUMASA</t>
  </si>
  <si>
    <t>EVANS WANGILA WANYAMA</t>
  </si>
  <si>
    <t>L36554</t>
  </si>
  <si>
    <t>S02032</t>
  </si>
  <si>
    <t>L36538</t>
  </si>
  <si>
    <t>S02213</t>
  </si>
  <si>
    <t>ALVIN BARASA</t>
  </si>
  <si>
    <t>L36379</t>
  </si>
  <si>
    <t>DENNIS ASIAGO MORANG'A</t>
  </si>
  <si>
    <t>KEVIN MWABE ISAMBE</t>
  </si>
  <si>
    <t>JUDITH AKINYI</t>
  </si>
  <si>
    <t>KELVIN MAINA MURIUKI</t>
  </si>
  <si>
    <t>L36501</t>
  </si>
  <si>
    <t>L36534</t>
  </si>
  <si>
    <t>S02210</t>
  </si>
  <si>
    <t>SABAH ABDULRAZAQ NURU</t>
  </si>
  <si>
    <t>L36547</t>
  </si>
  <si>
    <t>S02215</t>
  </si>
  <si>
    <t>CYRUS OTIENO OBUYA</t>
  </si>
  <si>
    <t>URBANUS KIMANGA MUSYOKA</t>
  </si>
  <si>
    <t>L36559</t>
  </si>
  <si>
    <t>S1414</t>
  </si>
  <si>
    <t>L36562</t>
  </si>
  <si>
    <t>L36565</t>
  </si>
  <si>
    <t>KHISA KENNEDY</t>
  </si>
  <si>
    <t>DEBORAH MBULA MUANGE</t>
  </si>
  <si>
    <t>EVERLYNE KASYOKA JOSHUA</t>
  </si>
  <si>
    <t>NASRA ADAN HUSSEIN</t>
  </si>
  <si>
    <t>OTIENO WILLIS ODIWUOR</t>
  </si>
  <si>
    <t>ESTHER LAMWENYA</t>
  </si>
  <si>
    <t>SAMMY LUVONGA</t>
  </si>
  <si>
    <t>DAMARIS NDUKI SAMMY</t>
  </si>
  <si>
    <t>JACOB JUMA</t>
  </si>
  <si>
    <t>JANE ANYANGO</t>
  </si>
  <si>
    <t>JIM O CHACHA</t>
  </si>
  <si>
    <t>DAVID OTIENO</t>
  </si>
  <si>
    <t>BANCY NYAWIRA NDWIGAH</t>
  </si>
  <si>
    <t>KENNEDY WAGALLA</t>
  </si>
  <si>
    <t>OJWANG JAEL ADHIAMBO</t>
  </si>
  <si>
    <t>VOLENTER AUMA</t>
  </si>
  <si>
    <t>EZEKIEL OMONDI ONDITI</t>
  </si>
  <si>
    <t>PATRICK NGULI MULWA</t>
  </si>
  <si>
    <t>L36527</t>
  </si>
  <si>
    <t>S0219</t>
  </si>
  <si>
    <t>L36555</t>
  </si>
  <si>
    <t>S02194</t>
  </si>
  <si>
    <t>L36281</t>
  </si>
  <si>
    <t>L36575</t>
  </si>
  <si>
    <t>S00134</t>
  </si>
  <si>
    <t>L36569</t>
  </si>
  <si>
    <t>L36502</t>
  </si>
  <si>
    <t>L36568</t>
  </si>
  <si>
    <t>L36567</t>
  </si>
  <si>
    <t>S02136</t>
  </si>
  <si>
    <t>L36582</t>
  </si>
  <si>
    <t>L36573</t>
  </si>
  <si>
    <t>L36563</t>
  </si>
  <si>
    <t>L36581</t>
  </si>
  <si>
    <t>L36584</t>
  </si>
  <si>
    <t>TL0004</t>
  </si>
  <si>
    <t xml:space="preserve">HELLEN ROBI MAROA </t>
  </si>
  <si>
    <t>L36588</t>
  </si>
  <si>
    <t>L36544</t>
  </si>
  <si>
    <t>L36595</t>
  </si>
  <si>
    <t>S02202</t>
  </si>
  <si>
    <t>L36557</t>
  </si>
  <si>
    <t>MICKEY NJAU WAWEU</t>
  </si>
  <si>
    <t>MATERE ISAAC</t>
  </si>
  <si>
    <t>ERICK NYAIRO</t>
  </si>
  <si>
    <t>SARAH WAIRIMU</t>
  </si>
  <si>
    <t>PERIS MUTHONI KIRONJI</t>
  </si>
  <si>
    <t>ANNA VIATA MUKULO</t>
  </si>
  <si>
    <t>ELIZABETH WANGUI</t>
  </si>
  <si>
    <t>OCHIENG STEPHEN OKINYI</t>
  </si>
  <si>
    <t>WILLIAM ONYANDO OIGARA</t>
  </si>
  <si>
    <t>L36542</t>
  </si>
  <si>
    <t>S01729</t>
  </si>
  <si>
    <t>L36574</t>
  </si>
  <si>
    <t>S020133</t>
  </si>
  <si>
    <t>L36578</t>
  </si>
  <si>
    <t>L36540</t>
  </si>
  <si>
    <t>L36579</t>
  </si>
  <si>
    <t>S02214</t>
  </si>
  <si>
    <t>L36589</t>
  </si>
  <si>
    <t>S00580</t>
  </si>
  <si>
    <t>ANTONY KAMAU NJIHIA</t>
  </si>
  <si>
    <t>ROBA DIDO HASSAN</t>
  </si>
  <si>
    <t>L36612</t>
  </si>
  <si>
    <t>S00206</t>
  </si>
  <si>
    <t>DAN KIPROP KIPLAGAT</t>
  </si>
  <si>
    <t>LEAH OPIYO OKUTA</t>
  </si>
  <si>
    <t>EDWIN MAKONGO  MAKALALE</t>
  </si>
  <si>
    <t>LUKE KIPROP KETTER</t>
  </si>
  <si>
    <t>L36622</t>
  </si>
  <si>
    <t>L36629</t>
  </si>
  <si>
    <t>L36634</t>
  </si>
  <si>
    <t>L36010</t>
  </si>
  <si>
    <t>KEPHER OTIENDE</t>
  </si>
  <si>
    <t>ATHIAMBO KEVIN'S ATHIAMBO</t>
  </si>
  <si>
    <t>L36635</t>
  </si>
  <si>
    <t>S02220</t>
  </si>
  <si>
    <t>CLIFFORD OGINGA</t>
  </si>
  <si>
    <t>L36670</t>
  </si>
  <si>
    <t>EDWARD MAKENZI MUTINDA</t>
  </si>
  <si>
    <t>L36676</t>
  </si>
  <si>
    <t>BENSON ABUGA KUMENDA</t>
  </si>
  <si>
    <t>DOUGLAS ONYAMBU</t>
  </si>
  <si>
    <t>KEMBOI IRENE</t>
  </si>
  <si>
    <t>JOACHIM OYUGI</t>
  </si>
  <si>
    <t>LEONARD NYANKOBA</t>
  </si>
  <si>
    <t xml:space="preserve">MOURINE OTIENO </t>
  </si>
  <si>
    <t>BENSON MAYUNGA OYEMBA</t>
  </si>
  <si>
    <t>L36672</t>
  </si>
  <si>
    <t>JOSEPH WAMBUA KYALO</t>
  </si>
  <si>
    <t>S02219</t>
  </si>
  <si>
    <t>L36566</t>
  </si>
  <si>
    <t>L36296</t>
  </si>
  <si>
    <t>L36704</t>
  </si>
  <si>
    <t>L36713</t>
  </si>
  <si>
    <t>S02221</t>
  </si>
  <si>
    <t>MANDERA</t>
  </si>
  <si>
    <t>ANTONE ODONGO</t>
  </si>
  <si>
    <t>CHARLES ODUOR</t>
  </si>
  <si>
    <t>TIMOTHY MARUTI WANERA</t>
  </si>
  <si>
    <t>SHEM MONYENYE</t>
  </si>
  <si>
    <t>WILSON OKONDO ALANDO</t>
  </si>
  <si>
    <t>CRISTABEL KHALACHI MSALEGANI</t>
  </si>
  <si>
    <t>MOHAMED YUSSUF OSMAN</t>
  </si>
  <si>
    <t>ABDIRAHMAN BISHAR MOHAMED</t>
  </si>
  <si>
    <t>CHARLES MUNENE MBUBA</t>
  </si>
  <si>
    <t>ABDULLAHI ABDIRAHMAN ISMAIL</t>
  </si>
  <si>
    <t>ONESMUS MWANZIA MAINGI</t>
  </si>
  <si>
    <t>ONESMUS MUTUKU MULAA</t>
  </si>
  <si>
    <t>HUSSEIN ABDI HUSSEIN</t>
  </si>
  <si>
    <t>DANIEL MAINA MUGO</t>
  </si>
  <si>
    <t>JEREMIAH OCHIENG OTIENO</t>
  </si>
  <si>
    <t>HELB LOANS KENYA LTD</t>
  </si>
  <si>
    <t>JACKYLINE ALUMASA</t>
  </si>
  <si>
    <t>L36625</t>
  </si>
  <si>
    <t>L36630</t>
  </si>
  <si>
    <t>LILIAN KASYOKA PENDA</t>
  </si>
  <si>
    <t>L36476</t>
  </si>
  <si>
    <t>ELLY ONYANGO</t>
  </si>
  <si>
    <t>L36658</t>
  </si>
  <si>
    <t>DANIEL MBITI</t>
  </si>
  <si>
    <t>L34457</t>
  </si>
  <si>
    <t>GEORGE OGALO</t>
  </si>
  <si>
    <t>L36661</t>
  </si>
  <si>
    <t>L36607</t>
  </si>
  <si>
    <t>GRACE PAUL</t>
  </si>
  <si>
    <t>L36631</t>
  </si>
  <si>
    <t>BONIFACE KARIUKI</t>
  </si>
  <si>
    <t>L36637</t>
  </si>
  <si>
    <t>L36642</t>
  </si>
  <si>
    <t>ANTONY MUYA</t>
  </si>
  <si>
    <t>L36673</t>
  </si>
  <si>
    <t>FAITH KAHARA</t>
  </si>
  <si>
    <t>L36683</t>
  </si>
  <si>
    <t>DORCAS MALI</t>
  </si>
  <si>
    <t>L36610</t>
  </si>
  <si>
    <t>L36659</t>
  </si>
  <si>
    <t>L36399</t>
  </si>
  <si>
    <t>JUSTUS WEKESA</t>
  </si>
  <si>
    <t>KENNEDY MANYU</t>
  </si>
  <si>
    <t>COOP BANK AND HELA CREDIT</t>
  </si>
  <si>
    <t>L36700</t>
  </si>
  <si>
    <t>S02228</t>
  </si>
  <si>
    <t>L36702</t>
  </si>
  <si>
    <t>S00549</t>
  </si>
  <si>
    <t>SULEIMAN DAHIR HUSSEIN</t>
  </si>
  <si>
    <t>L36611</t>
  </si>
  <si>
    <t>FULLy BOOKED</t>
  </si>
  <si>
    <t>ALEX KIPROTICH CHEPKURGOR</t>
  </si>
  <si>
    <t>DOMINIC GACHANJA MATIRI</t>
  </si>
  <si>
    <t>JOASH MOMANYI MATONDA</t>
  </si>
  <si>
    <t>JOSEPHINE ANYANGO OUMA</t>
  </si>
  <si>
    <t>SAMMY KIMURGOR ROTICH</t>
  </si>
  <si>
    <t>JOEL SIGEI</t>
  </si>
  <si>
    <t>MOHAMED MUSA ADAN</t>
  </si>
  <si>
    <t>RODGERS MASOLO WANAMBISI</t>
  </si>
  <si>
    <t>LUCY ADHIAMBO OGINGA</t>
  </si>
  <si>
    <t>MELODY INDUSA INGADULI</t>
  </si>
  <si>
    <t>DORCAS TARUS</t>
  </si>
  <si>
    <t>TREASURY</t>
  </si>
  <si>
    <t>L36677</t>
  </si>
  <si>
    <t>L36628</t>
  </si>
  <si>
    <t>L36669</t>
  </si>
  <si>
    <t>UASINGISHU COUNTY</t>
  </si>
  <si>
    <t>L36692</t>
  </si>
  <si>
    <t>Geoffrey soghona</t>
  </si>
  <si>
    <t>L36684</t>
  </si>
  <si>
    <t>L36464</t>
  </si>
  <si>
    <t>JULIET KANANU</t>
  </si>
  <si>
    <t>L36721</t>
  </si>
  <si>
    <t>SIMON OGWENO</t>
  </si>
  <si>
    <t>L36725</t>
  </si>
  <si>
    <t>L36722</t>
  </si>
  <si>
    <t>DAUD MOHAMED GALCHO</t>
  </si>
  <si>
    <t>AFYA SACCO</t>
  </si>
  <si>
    <t>IRENE WAMBUA MURUKU</t>
  </si>
  <si>
    <t>JOYCE AKOTH</t>
  </si>
  <si>
    <t>STANLEY CHIMWANI KUSINJIRU</t>
  </si>
  <si>
    <t>L36735</t>
  </si>
  <si>
    <t>L36730</t>
  </si>
  <si>
    <t>L36652</t>
  </si>
  <si>
    <t>JOSEPHINE DAMAR ATIENO KICHE</t>
  </si>
  <si>
    <t>MOW</t>
  </si>
  <si>
    <t>S01962</t>
  </si>
  <si>
    <t>JOHN MWAMBOKO MSHANGAI</t>
  </si>
  <si>
    <t>JACOB OUMA NDIEGE</t>
  </si>
  <si>
    <t>L36763</t>
  </si>
  <si>
    <t>L36733</t>
  </si>
  <si>
    <t>ROSE CHEPCHIRCHIR</t>
  </si>
  <si>
    <t>PETER MAINA</t>
  </si>
  <si>
    <t>MARGARET KAWIRA</t>
  </si>
  <si>
    <t>KENNEDY OLOO</t>
  </si>
  <si>
    <t>MULONDANOME GODFREY</t>
  </si>
  <si>
    <t>REDEMPTA KATHINI KYUI</t>
  </si>
  <si>
    <t>MARY MAZERAH</t>
  </si>
  <si>
    <t>JAMES MUTIA MURUNGI</t>
  </si>
  <si>
    <t>L36766</t>
  </si>
  <si>
    <t>L36775</t>
  </si>
  <si>
    <t>S02146</t>
  </si>
  <si>
    <t>L36761</t>
  </si>
  <si>
    <t>L36666</t>
  </si>
  <si>
    <t>L36780</t>
  </si>
  <si>
    <t>KENNEDY JUMA</t>
  </si>
  <si>
    <t>L36755</t>
  </si>
  <si>
    <t>STEPHEN MUSALIA VODOT</t>
  </si>
  <si>
    <t>L36773</t>
  </si>
  <si>
    <t>S02132</t>
  </si>
  <si>
    <t>HALIMA KARONGO ATHUMANI</t>
  </si>
  <si>
    <t>MWANGI MWENDWA</t>
  </si>
  <si>
    <t>FLORENCE KANANU</t>
  </si>
  <si>
    <t>GLADYS KERUBO</t>
  </si>
  <si>
    <t>LEAKEY ONYANGO</t>
  </si>
  <si>
    <t xml:space="preserve">JEMMIMA OPIYO </t>
  </si>
  <si>
    <t>L36774</t>
  </si>
  <si>
    <t>L36777</t>
  </si>
  <si>
    <t>L36771</t>
  </si>
  <si>
    <t>L36794</t>
  </si>
  <si>
    <t>L36768</t>
  </si>
  <si>
    <t>L36790</t>
  </si>
  <si>
    <t>BETHWELL KIBET</t>
  </si>
  <si>
    <t>S020145</t>
  </si>
  <si>
    <t>MARKETER</t>
  </si>
  <si>
    <t>APRIL   DISBURSEMENT REPORT SUMMARY</t>
  </si>
  <si>
    <t>DAINE OWIGO</t>
  </si>
  <si>
    <t>LOISE WANJIKU GACHUCHE</t>
  </si>
  <si>
    <t>JUSTUS MONGARE</t>
  </si>
  <si>
    <t>MARY EGADIZE</t>
  </si>
  <si>
    <t>MARCEL GOR OCHOLA</t>
  </si>
  <si>
    <t>VINCENT KIMANI</t>
  </si>
  <si>
    <t>JULIA JERONO KATAM</t>
  </si>
  <si>
    <t>ANN KAVESU MAINGI</t>
  </si>
  <si>
    <t>LUCY WAYUA NDIVAI</t>
  </si>
  <si>
    <t>PHILIP KOSKEI KIPLANGAT</t>
  </si>
  <si>
    <t>KUZA SACCO</t>
  </si>
  <si>
    <t>JOHN WARURU NDIRANGU</t>
  </si>
  <si>
    <t>COLLINS ONYANDO ODERO</t>
  </si>
  <si>
    <t>L36800</t>
  </si>
  <si>
    <t>L36805</t>
  </si>
  <si>
    <t>L36804</t>
  </si>
  <si>
    <t>S02189</t>
  </si>
  <si>
    <t>L36679</t>
  </si>
  <si>
    <t>S00422</t>
  </si>
  <si>
    <t>S01963</t>
  </si>
  <si>
    <t>L36785</t>
  </si>
  <si>
    <t>L36455</t>
  </si>
  <si>
    <t>ISAAC MUYALE</t>
  </si>
  <si>
    <t>LOCKBX AND TOP UP</t>
  </si>
  <si>
    <t>IGNATIOUS NDUNGA NZOYA</t>
  </si>
  <si>
    <t>IZWE AND EAST AFRICA</t>
  </si>
  <si>
    <t>JAMES KIBITOK NYANGO</t>
  </si>
  <si>
    <t>L36352</t>
  </si>
  <si>
    <t>L36498</t>
  </si>
  <si>
    <t>NURIA ABDULLAH KONE</t>
  </si>
  <si>
    <t>GLORIA NYAMBUKA</t>
  </si>
  <si>
    <t>RAZIAH KASSIM</t>
  </si>
  <si>
    <t>JULIUS CHEPTOO</t>
  </si>
  <si>
    <t xml:space="preserve">BARINGO </t>
  </si>
  <si>
    <t>L36832</t>
  </si>
  <si>
    <t>L36521</t>
  </si>
  <si>
    <t>L36835</t>
  </si>
  <si>
    <t>L36836</t>
  </si>
  <si>
    <t>S01360</t>
  </si>
  <si>
    <t>JEREMANO WANJOHI WANGUI</t>
  </si>
  <si>
    <t>MARY ATIENO OMONDI</t>
  </si>
  <si>
    <t>DAVID MUEMA WAITA</t>
  </si>
  <si>
    <t>JASON  ONYERI BOSIRE</t>
  </si>
  <si>
    <t>DENNIS MUBWEKA</t>
  </si>
  <si>
    <t>RAUBEN ODHIAMBO ONYANGO</t>
  </si>
  <si>
    <t>TABITHA SEII</t>
  </si>
  <si>
    <t>JOHN KYALO MUSYOKA</t>
  </si>
  <si>
    <t>NICHOLAS KOOME KINONDO</t>
  </si>
  <si>
    <t>JULLIETTE NASIMIYU BARASA</t>
  </si>
  <si>
    <t>VICTOR KIPKEMOI BIWOTT</t>
  </si>
  <si>
    <t>L36685</t>
  </si>
  <si>
    <t>AGRIPINER KALUKI</t>
  </si>
  <si>
    <t>L36769</t>
  </si>
  <si>
    <t>ELIZABETH MUINDI</t>
  </si>
  <si>
    <t>L36708</t>
  </si>
  <si>
    <t>L36699</t>
  </si>
  <si>
    <t>CORAZON NYANGALA</t>
  </si>
  <si>
    <t>L36718</t>
  </si>
  <si>
    <t>JUVENSER MWANGO</t>
  </si>
  <si>
    <t>L36744</t>
  </si>
  <si>
    <t>L36695</t>
  </si>
  <si>
    <t>GABRIEL MAKEVE</t>
  </si>
  <si>
    <t>L36786</t>
  </si>
  <si>
    <t>PAULINE ANYANGO</t>
  </si>
  <si>
    <t>L36743</t>
  </si>
  <si>
    <t>DOREEN KATHURE</t>
  </si>
  <si>
    <t>ISIOLO COUNTY</t>
  </si>
  <si>
    <t>L36782</t>
  </si>
  <si>
    <t>MAWIA MUSYOKA</t>
  </si>
  <si>
    <t>L36795</t>
  </si>
  <si>
    <t>SHARON ACHIENG</t>
  </si>
  <si>
    <t>L36797</t>
  </si>
  <si>
    <t>L36720</t>
  </si>
  <si>
    <t>BEATRICE KARITHI</t>
  </si>
  <si>
    <t>L36740</t>
  </si>
  <si>
    <t>LILIAN MWIKALI KYALO</t>
  </si>
  <si>
    <t>SULUHU SACCO SOCIETY</t>
  </si>
  <si>
    <t>JOEL NDAMBIRI NJOKA</t>
  </si>
  <si>
    <t>MOSES KOBIA</t>
  </si>
  <si>
    <t>SAMUEL SULUBU</t>
  </si>
  <si>
    <t>BENARD ONYANGO OSENG</t>
  </si>
  <si>
    <t>PAUL OCHIENG OKETCH</t>
  </si>
  <si>
    <t>L36849</t>
  </si>
  <si>
    <t>L36818</t>
  </si>
  <si>
    <t>L36867</t>
  </si>
  <si>
    <t>L36865</t>
  </si>
  <si>
    <t>L36869</t>
  </si>
  <si>
    <t>L36873</t>
  </si>
  <si>
    <t>RUTH WAMBURA</t>
  </si>
  <si>
    <t>SHITEMI WANJALA FRANCIS</t>
  </si>
  <si>
    <t>L36852</t>
  </si>
  <si>
    <t>S02238</t>
  </si>
  <si>
    <t>FELISTA NGEI</t>
  </si>
  <si>
    <t>ISSA MOHAMED FARAH</t>
  </si>
  <si>
    <t>JOYCE AKETCH ADHIAMBO</t>
  </si>
  <si>
    <t>DAVID HOSEA OJWANG</t>
  </si>
  <si>
    <t>L36830</t>
  </si>
  <si>
    <t>S01689</t>
  </si>
  <si>
    <t>L36750</t>
  </si>
  <si>
    <t>L36753</t>
  </si>
  <si>
    <t>FRANSCISCAH NDUKU MWIKYA</t>
  </si>
  <si>
    <t>BENARD KIBET MUTAI</t>
  </si>
  <si>
    <t>PHOEBE YULA STEPHEN</t>
  </si>
  <si>
    <t>AMON KIRWA ROTICH</t>
  </si>
  <si>
    <t>IMMIGRATION</t>
  </si>
  <si>
    <t>L36710</t>
  </si>
  <si>
    <t>L36815</t>
  </si>
  <si>
    <t>L36841</t>
  </si>
  <si>
    <t>L36846</t>
  </si>
  <si>
    <t>MILLICENT WAWIRA</t>
  </si>
  <si>
    <t>JOHN KATUKU</t>
  </si>
  <si>
    <t>EUNICE CHELANGAT</t>
  </si>
  <si>
    <t>BERNARD WANJOHI THAARA</t>
  </si>
  <si>
    <t>L36843</t>
  </si>
  <si>
    <t>S02152</t>
  </si>
  <si>
    <t>L36886</t>
  </si>
  <si>
    <t>L36719</t>
  </si>
  <si>
    <t>MARTHA KYELE</t>
  </si>
  <si>
    <t>JEMIMAH MUIYA STEPHEN</t>
  </si>
  <si>
    <t>LYDIA OTIENO</t>
  </si>
  <si>
    <t>VICTOR OTIENO ODINGA</t>
  </si>
  <si>
    <t>L36580</t>
  </si>
  <si>
    <t>S00883</t>
  </si>
  <si>
    <t>L36884</t>
  </si>
  <si>
    <t>S02224</t>
  </si>
  <si>
    <t>JECINTA KITILI</t>
  </si>
  <si>
    <t>JAMES MUTUA</t>
  </si>
  <si>
    <t>DANIEL LESUKAT</t>
  </si>
  <si>
    <t>FREDRICK SAMBOJA</t>
  </si>
  <si>
    <t>JACKSON KIBIWOT KENEI</t>
  </si>
  <si>
    <t>DANCUN OBONYO OYOO</t>
  </si>
  <si>
    <t>CHRISTOPHER KISOMA MUTUKU</t>
  </si>
  <si>
    <t>DOROTHY KALONDU NZOVAH</t>
  </si>
  <si>
    <t>L36858</t>
  </si>
  <si>
    <t>JUDITH ANYANGO</t>
  </si>
  <si>
    <t>L36742</t>
  </si>
  <si>
    <t>L36877</t>
  </si>
  <si>
    <t>GEORGE NYAKADO</t>
  </si>
  <si>
    <t>TRUSTGRO, PLATINUMA ND PREMIER</t>
  </si>
  <si>
    <t>ELLON WENDOH</t>
  </si>
  <si>
    <t>L36904</t>
  </si>
  <si>
    <t>S00367</t>
  </si>
  <si>
    <t>L36896</t>
  </si>
  <si>
    <t>L32686</t>
  </si>
  <si>
    <t>L36903</t>
  </si>
  <si>
    <t>L36791</t>
  </si>
  <si>
    <t>CONSLATA ACHOLA OPONDO</t>
  </si>
  <si>
    <t>L36384</t>
  </si>
  <si>
    <t>JIDRAPH MBUGUA</t>
  </si>
  <si>
    <t>IREEN AWOUR</t>
  </si>
  <si>
    <t>CYRUS MATHENGE KINYUA</t>
  </si>
  <si>
    <t>JOHN MUSILI</t>
  </si>
  <si>
    <t>NICKSON EIJAH MUTISO</t>
  </si>
  <si>
    <t>SUSAN MAKUNGU</t>
  </si>
  <si>
    <t>PAUL KINAYIA</t>
  </si>
  <si>
    <t>L36681</t>
  </si>
  <si>
    <t>L36914</t>
  </si>
  <si>
    <t>S012890</t>
  </si>
  <si>
    <t>L36671</t>
  </si>
  <si>
    <t>L36654</t>
  </si>
  <si>
    <t>S02226</t>
  </si>
  <si>
    <t>L36913</t>
  </si>
  <si>
    <t>L36820</t>
  </si>
  <si>
    <t>RUTH NEKESA ONJAJI</t>
  </si>
  <si>
    <t>JAFARI CREDIT</t>
  </si>
  <si>
    <t>PERES AKINYI OCHIEL</t>
  </si>
  <si>
    <t>PHILIP KARIUKI GITONGA</t>
  </si>
  <si>
    <t>TUMPEEN NKITINYO NTAATI</t>
  </si>
  <si>
    <t>L36687</t>
  </si>
  <si>
    <t>L36848</t>
  </si>
  <si>
    <t>L36930</t>
  </si>
  <si>
    <t>L36915</t>
  </si>
  <si>
    <t>S01641</t>
  </si>
  <si>
    <t>L29113</t>
  </si>
  <si>
    <t>CLEOPHAS KITUI</t>
  </si>
  <si>
    <t>SAMUEL MOSETI</t>
  </si>
  <si>
    <t>L36619</t>
  </si>
  <si>
    <t>NAOMI MUKAMI KABARI</t>
  </si>
  <si>
    <t>EZRA KIBIWOT</t>
  </si>
  <si>
    <t>IBRAHIM MBARAK</t>
  </si>
  <si>
    <t>FRANCIS NJENGA GICHUNGO</t>
  </si>
  <si>
    <t>JEMIMAH MUTHOKA</t>
  </si>
  <si>
    <t>STEPHEN KIMANTHI PETER</t>
  </si>
  <si>
    <t>ABDI HASSAN</t>
  </si>
  <si>
    <t>ERNEST KARITHI MUNENE</t>
  </si>
  <si>
    <t>JOHNSON KOMU KIBARA</t>
  </si>
  <si>
    <t>ROBERT OUKO OUMA</t>
  </si>
  <si>
    <t>DAVID LEPARAN KIMIRINY</t>
  </si>
  <si>
    <t>L36732</t>
  </si>
  <si>
    <t>L36879</t>
  </si>
  <si>
    <t>L36834</t>
  </si>
  <si>
    <t>L36839</t>
  </si>
  <si>
    <t>DORCAS CHEPKORIR</t>
  </si>
  <si>
    <t>L36909</t>
  </si>
  <si>
    <t>JOY WINNIE</t>
  </si>
  <si>
    <t>L36917</t>
  </si>
  <si>
    <t>L36927</t>
  </si>
  <si>
    <t>L36837</t>
  </si>
  <si>
    <t>L36895</t>
  </si>
  <si>
    <t>L36810</t>
  </si>
  <si>
    <t>L36906</t>
  </si>
  <si>
    <t>S02243</t>
  </si>
  <si>
    <t>L36934</t>
  </si>
  <si>
    <t>L36939</t>
  </si>
  <si>
    <t>ALEX MURIUKI GAKURU</t>
  </si>
  <si>
    <t>L36940</t>
  </si>
  <si>
    <t>VICTORIA OLOIKORA</t>
  </si>
  <si>
    <t>RAPHAEL WANYONYI</t>
  </si>
  <si>
    <t>DENNIS SALAASH</t>
  </si>
  <si>
    <t>EGESA KHALID</t>
  </si>
  <si>
    <t>DHADHO MILKA MALIKA</t>
  </si>
  <si>
    <t>DAMSKY KISANYA</t>
  </si>
  <si>
    <t>LOICE MAINA</t>
  </si>
  <si>
    <t>CHRISTOPHER MUKUTHAI MUNYWOKI</t>
  </si>
  <si>
    <t>L36929</t>
  </si>
  <si>
    <t>L36829</t>
  </si>
  <si>
    <t>L36938</t>
  </si>
  <si>
    <t>L36465</t>
  </si>
  <si>
    <t>L36935</t>
  </si>
  <si>
    <t>L36942</t>
  </si>
  <si>
    <t>L36359</t>
  </si>
  <si>
    <t>S02131</t>
  </si>
  <si>
    <t>L36944</t>
  </si>
  <si>
    <t>S02244</t>
  </si>
  <si>
    <t>DHADHO HIRIBAE JARHA</t>
  </si>
  <si>
    <t xml:space="preserve">REUBEN ONYANGO </t>
  </si>
  <si>
    <t>L21442</t>
  </si>
  <si>
    <t>S00978</t>
  </si>
  <si>
    <t>L36985</t>
  </si>
  <si>
    <t>KEVIN MUTUA</t>
  </si>
  <si>
    <t>KEVIN OPIYO ONDITI</t>
  </si>
  <si>
    <t>L36922</t>
  </si>
  <si>
    <t>S02241</t>
  </si>
  <si>
    <t>BENSON DAUDI NZUKI</t>
  </si>
  <si>
    <t>GEORGE GICHUHI KARANJA</t>
  </si>
  <si>
    <t>EMMANUEL OCHANJI</t>
  </si>
  <si>
    <t>L36979</t>
  </si>
  <si>
    <t>L36988</t>
  </si>
  <si>
    <t>L36973</t>
  </si>
  <si>
    <t>S02192</t>
  </si>
  <si>
    <t>EDWARD KUGWE WANJAU</t>
  </si>
  <si>
    <t>PETER MUCHIRI NDIRITU</t>
  </si>
  <si>
    <t>CHRISTOPHER MULASYA</t>
  </si>
  <si>
    <t>CARO MUNYAO</t>
  </si>
  <si>
    <t>ESTHER KAREN MWANTHI</t>
  </si>
  <si>
    <t xml:space="preserve">LEAH KHAOYAH MBAYACHI </t>
  </si>
  <si>
    <t>LORNA AKOTH</t>
  </si>
  <si>
    <t>LINDA NABUCHA</t>
  </si>
  <si>
    <t>MANNASEH MULATI</t>
  </si>
  <si>
    <t>NELLY WAIRIMU NGUGI</t>
  </si>
  <si>
    <t>PATRICK OWINO ABOK</t>
  </si>
  <si>
    <t>JULIET BARAZA</t>
  </si>
  <si>
    <t>L20745</t>
  </si>
  <si>
    <t>KEVIN AGANYO</t>
  </si>
  <si>
    <t>L36993</t>
  </si>
  <si>
    <t>L36995</t>
  </si>
  <si>
    <t>L36987</t>
  </si>
  <si>
    <t>L36982</t>
  </si>
  <si>
    <t>S00543</t>
  </si>
  <si>
    <t>L36989</t>
  </si>
  <si>
    <t>S02233</t>
  </si>
  <si>
    <t>L36746</t>
  </si>
  <si>
    <t>L36709</t>
  </si>
  <si>
    <t>S02184</t>
  </si>
  <si>
    <t>L36990</t>
  </si>
  <si>
    <t>L36999</t>
  </si>
  <si>
    <t>L36603</t>
  </si>
  <si>
    <t>L36674</t>
  </si>
  <si>
    <t>WILSON KIBURI IRUNGU</t>
  </si>
  <si>
    <t>BCF AND AFRICAN CAPITAL</t>
  </si>
  <si>
    <t>BENARD OTIENO OBUYA</t>
  </si>
  <si>
    <t>BENARD OMWOYO OTOKI</t>
  </si>
  <si>
    <t>S00450</t>
  </si>
  <si>
    <t>L36543</t>
  </si>
  <si>
    <t>L36402</t>
  </si>
  <si>
    <t>L37010</t>
  </si>
  <si>
    <t>SYLVESTER KYALO</t>
  </si>
  <si>
    <t>L37017</t>
  </si>
  <si>
    <t>LILIAN WAMAITHA WAMWEYA</t>
  </si>
  <si>
    <t>ERICK TSUMA JACKSON</t>
  </si>
  <si>
    <t>TRUPHOSA KWAMBOKA MOBISA</t>
  </si>
  <si>
    <t>LILIAN HERINA OGWAYO</t>
  </si>
  <si>
    <t>ERICK MAINA KIMOTHO</t>
  </si>
  <si>
    <t>L37022</t>
  </si>
  <si>
    <t>JAMES OSANO WERE</t>
  </si>
  <si>
    <t>FAULU, PREMIER</t>
  </si>
  <si>
    <t>L36668</t>
  </si>
  <si>
    <t>L37009</t>
  </si>
  <si>
    <t>L37012</t>
  </si>
  <si>
    <t>ALICE MUTHONI</t>
  </si>
  <si>
    <t>L36346</t>
  </si>
  <si>
    <t>LILIAN PENDA</t>
  </si>
  <si>
    <t>L37021</t>
  </si>
  <si>
    <t>GEORGE ONYANGO</t>
  </si>
  <si>
    <t>JASON BOSIRE ONYARI</t>
  </si>
  <si>
    <t xml:space="preserve">IZWE  </t>
  </si>
  <si>
    <t xml:space="preserve">PHANUEL ALUOMU </t>
  </si>
  <si>
    <t>L37041</t>
  </si>
  <si>
    <t>L37038</t>
  </si>
  <si>
    <t>L09030</t>
  </si>
  <si>
    <t>SOPHIA NYAMBURA MUCHERU</t>
  </si>
  <si>
    <t>TERRY MASAA KOINANGE</t>
  </si>
  <si>
    <t>L37018</t>
  </si>
  <si>
    <t>L37036</t>
  </si>
  <si>
    <t>PHILOMENA WANZA KISINGA</t>
  </si>
  <si>
    <t>MUKELI MUNYAO</t>
  </si>
  <si>
    <t>SOSTEN KIPKOGAN</t>
  </si>
  <si>
    <t>MOURINE AKOTH</t>
  </si>
  <si>
    <t>S02235</t>
  </si>
  <si>
    <t>L37046</t>
  </si>
  <si>
    <t>L37040</t>
  </si>
  <si>
    <t>S02227</t>
  </si>
  <si>
    <t>BEATRICE MUTINDI MWANGI</t>
  </si>
  <si>
    <t>KENNEDY OKOTH ACHOLA</t>
  </si>
  <si>
    <t>L37059</t>
  </si>
  <si>
    <t>HUDSON TIOKO LOTIMAN</t>
  </si>
  <si>
    <t>DOROTHY MWIKALI KIEMA</t>
  </si>
  <si>
    <t>VIVIAN ATIENO</t>
  </si>
  <si>
    <t>SYLVESTER KWENA RAJULA</t>
  </si>
  <si>
    <t>L37037</t>
  </si>
  <si>
    <t>L37035</t>
  </si>
  <si>
    <t>MILICENT AOKO</t>
  </si>
  <si>
    <t>L37032</t>
  </si>
  <si>
    <t>MOSES JOSEPH</t>
  </si>
  <si>
    <t>L36477</t>
  </si>
  <si>
    <t>AUSTINE JOSHWA JUMA</t>
  </si>
  <si>
    <t>EAST AFRICA FUTURES</t>
  </si>
  <si>
    <t>MUIA MUSANGO</t>
  </si>
  <si>
    <t>GRANSON KITUO KIMANZI</t>
  </si>
  <si>
    <t>L36883</t>
  </si>
  <si>
    <t>L37064</t>
  </si>
  <si>
    <t>L37066</t>
  </si>
  <si>
    <t>L36986</t>
  </si>
  <si>
    <t>S02212</t>
  </si>
  <si>
    <t>MESHACK WAFULA NABIBIA</t>
  </si>
  <si>
    <t>DOMITILA LOISI</t>
  </si>
  <si>
    <t>AMBROSE MWENDWA KIIO</t>
  </si>
  <si>
    <t>TOM FRANKLIN NYAEMO</t>
  </si>
  <si>
    <t xml:space="preserve">ROSBEL ACHIENG OTIENO  </t>
  </si>
  <si>
    <t>NANCY ANYANGO ANYUKA</t>
  </si>
  <si>
    <t>MARGARET ANGAYA</t>
  </si>
  <si>
    <t>DOUGLAS NYAKWARA</t>
  </si>
  <si>
    <t>FAITH CHEPKEMOI</t>
  </si>
  <si>
    <t>L36284</t>
  </si>
  <si>
    <t>L37072</t>
  </si>
  <si>
    <t>S02191</t>
  </si>
  <si>
    <t>S02092</t>
  </si>
  <si>
    <t>S02188</t>
  </si>
  <si>
    <t>L37085</t>
  </si>
  <si>
    <t>L36878</t>
  </si>
  <si>
    <t>ABDULLAH KEINAN SALAT</t>
  </si>
  <si>
    <t>L37045</t>
  </si>
  <si>
    <t>HOSEA LAGAT</t>
  </si>
  <si>
    <t>PETER OWUOR</t>
  </si>
  <si>
    <t xml:space="preserve">JOSEPH NDOO KIMUNDI </t>
  </si>
  <si>
    <t>JOHN MUSILI THIONGO</t>
  </si>
  <si>
    <t>FRED OGAYO</t>
  </si>
  <si>
    <t>ISMAIL ISAA</t>
  </si>
  <si>
    <t>MARTIN NAMAI</t>
  </si>
  <si>
    <t>MCL286</t>
  </si>
  <si>
    <t>MCL950</t>
  </si>
  <si>
    <t>MCL1007</t>
  </si>
  <si>
    <t>MCL1077</t>
  </si>
  <si>
    <t>MCL1076</t>
  </si>
  <si>
    <t>MCL452</t>
  </si>
  <si>
    <t>MCL992</t>
  </si>
  <si>
    <t>MCL991</t>
  </si>
  <si>
    <t>MCL993</t>
  </si>
  <si>
    <t>MCL1075</t>
  </si>
  <si>
    <t>MCL956</t>
  </si>
  <si>
    <t>MCL958</t>
  </si>
  <si>
    <t>MCL453</t>
  </si>
  <si>
    <t>MCL1001</t>
  </si>
  <si>
    <t>MCL1002</t>
  </si>
  <si>
    <t>MCL1054</t>
  </si>
  <si>
    <t>MCL1033</t>
  </si>
  <si>
    <t>MCL869</t>
  </si>
  <si>
    <t>MCL1079</t>
  </si>
  <si>
    <t>MCL1058</t>
  </si>
  <si>
    <t>S00142</t>
  </si>
  <si>
    <t>DUNCUN OBONYO</t>
  </si>
  <si>
    <t>STATE DEPT FOR MICRO SMALL AND MEDIUM ENT</t>
  </si>
  <si>
    <t>STATE DEPT FOR PLANNING</t>
  </si>
  <si>
    <t>GEORGE BOGOMBA ABERI</t>
  </si>
  <si>
    <t>JUDITH MUKAMI</t>
  </si>
  <si>
    <t xml:space="preserve">SHADRACK OMBOGA </t>
  </si>
  <si>
    <t>L37049</t>
  </si>
  <si>
    <t>HENRY OTIENO</t>
  </si>
  <si>
    <t>HOMUCE SACCO</t>
  </si>
  <si>
    <t>ROBERT KARURU WATHUA</t>
  </si>
  <si>
    <t>ANN NGAHU</t>
  </si>
  <si>
    <t>L37125</t>
  </si>
  <si>
    <t>SAMMY WAMBUA MULE</t>
  </si>
  <si>
    <t>MARTIN MUTINDA MULINGE</t>
  </si>
  <si>
    <t>L37071</t>
  </si>
  <si>
    <t>L37090</t>
  </si>
  <si>
    <t>HESBON OTIENO OKWACH</t>
  </si>
  <si>
    <t>PREMIER AND HELB</t>
  </si>
  <si>
    <t>BARAZA OBEID JILLO</t>
  </si>
  <si>
    <t>MOHAMED KUNO</t>
  </si>
  <si>
    <t>VENESA CHEBET</t>
  </si>
  <si>
    <t>DENNIS MBUVI</t>
  </si>
  <si>
    <t>L37122</t>
  </si>
  <si>
    <t>S00267</t>
  </si>
  <si>
    <t>L37126</t>
  </si>
  <si>
    <t>L37141</t>
  </si>
  <si>
    <t>L37113</t>
  </si>
  <si>
    <t>S00917</t>
  </si>
  <si>
    <t>CAROLINE TANUI</t>
  </si>
  <si>
    <t>PLATINUM, PREMIER, LOCKBOX</t>
  </si>
  <si>
    <t>BENJAMIN MURITHI KABERIA</t>
  </si>
  <si>
    <t>L37156</t>
  </si>
  <si>
    <t>L36738</t>
  </si>
  <si>
    <t>S01096</t>
  </si>
  <si>
    <t>L36682</t>
  </si>
  <si>
    <t>L37142</t>
  </si>
  <si>
    <t>NELIUS WAITHERA</t>
  </si>
  <si>
    <t>MAGDALENE NJAMBI</t>
  </si>
  <si>
    <t>L37180</t>
  </si>
  <si>
    <t xml:space="preserve">PREMIER  </t>
  </si>
  <si>
    <t>CALISTO OGARA</t>
  </si>
  <si>
    <t>L37173</t>
  </si>
  <si>
    <t>JOSEPH PEPELA NYONGESA</t>
  </si>
  <si>
    <t>L37152</t>
  </si>
  <si>
    <t>PURITY MUTINDI</t>
  </si>
  <si>
    <t>SIMON MUTISYA KIMETI</t>
  </si>
  <si>
    <t>ONGUTI DOROTHY NYATICHI</t>
  </si>
  <si>
    <t>PLATINUM AND PREMIER</t>
  </si>
  <si>
    <t>L37136</t>
  </si>
  <si>
    <t>S02260</t>
  </si>
  <si>
    <t>S020074</t>
  </si>
  <si>
    <t>S00351</t>
  </si>
  <si>
    <t>TOM MUITE .</t>
  </si>
  <si>
    <t xml:space="preserve">SWARA HENRY NIXON </t>
  </si>
  <si>
    <t>L37182</t>
  </si>
  <si>
    <t>PREMIER AND PLATINUM</t>
  </si>
  <si>
    <t>JARED OGAYA</t>
  </si>
  <si>
    <t>PIUS OMAYO OOGA</t>
  </si>
  <si>
    <t>FELIX MBUVI</t>
  </si>
  <si>
    <t>MARY WAGIKUYU NGANGA</t>
  </si>
  <si>
    <t>RYGEL BAHATI</t>
  </si>
  <si>
    <t>WASIKE MARY LUMBASI</t>
  </si>
  <si>
    <t>PATRICK OTIENO ODHIAMBO</t>
  </si>
  <si>
    <t>CYNTHIA AKINYI OUMA</t>
  </si>
  <si>
    <t>PETER SIMIYU WAFULA</t>
  </si>
  <si>
    <t>DENNIS MUTAI</t>
  </si>
  <si>
    <t xml:space="preserve">SYLVESTER ODHIAMBO OKUNGU </t>
  </si>
  <si>
    <t xml:space="preserve">MORANGA ERASTUS OTOKI  </t>
  </si>
  <si>
    <t>PAUL NJUGUNA NGURE</t>
  </si>
  <si>
    <t>HENRY KARISA</t>
  </si>
  <si>
    <t>BENSON MAUNDU MUSYIMI</t>
  </si>
  <si>
    <t>FELIX MUTINDA MUOKA</t>
  </si>
  <si>
    <t>L37095</t>
  </si>
  <si>
    <t>S020189</t>
  </si>
  <si>
    <t>L37217</t>
  </si>
  <si>
    <t>L37215</t>
  </si>
  <si>
    <t>S02225</t>
  </si>
  <si>
    <t>L37219</t>
  </si>
  <si>
    <t>L37209</t>
  </si>
  <si>
    <t>L37020</t>
  </si>
  <si>
    <t>L37233</t>
  </si>
  <si>
    <t>L37221</t>
  </si>
  <si>
    <t>L37216</t>
  </si>
  <si>
    <t>L37200</t>
  </si>
  <si>
    <t>L37248</t>
  </si>
  <si>
    <t>L37220</t>
  </si>
  <si>
    <t>EMMA JEPTUM TANUI</t>
  </si>
  <si>
    <t>L37243</t>
  </si>
  <si>
    <t>Hongo</t>
  </si>
  <si>
    <t>SARAH N WANYONYI</t>
  </si>
  <si>
    <t>RUTH KHANYELELI LUKALIA</t>
  </si>
  <si>
    <t>DIANA OWIGO</t>
  </si>
  <si>
    <t>ALBERT ONYANGO OCHAM</t>
  </si>
  <si>
    <t>L37131</t>
  </si>
  <si>
    <t>S01064</t>
  </si>
  <si>
    <t>L37264</t>
  </si>
  <si>
    <t>L37227</t>
  </si>
  <si>
    <t>MILICENT KERUBO</t>
  </si>
  <si>
    <t>BERNARD KEROIGE</t>
  </si>
  <si>
    <t>EVANS OMWENGA</t>
  </si>
  <si>
    <t>L37198</t>
  </si>
  <si>
    <t>S02261</t>
  </si>
  <si>
    <t>JOSHUA KILONZO KAMWANA</t>
  </si>
  <si>
    <t>L36723</t>
  </si>
  <si>
    <t xml:space="preserve">GLADYS LEINA NKANAE </t>
  </si>
  <si>
    <t>PETER KIPTURU</t>
  </si>
  <si>
    <t>MIRRIAM MWONGELI MAKAU</t>
  </si>
  <si>
    <t>JOHN MARO KOFA</t>
  </si>
  <si>
    <t>JUDITH OUMA</t>
  </si>
  <si>
    <t>SHEM OWINO</t>
  </si>
  <si>
    <t>GAB OMAR MOHAMED</t>
  </si>
  <si>
    <t>HILDER MBATI</t>
  </si>
  <si>
    <t>RICHARD NGENO</t>
  </si>
  <si>
    <t>SAVELINE MITHI</t>
  </si>
  <si>
    <t>JOSHUA OLUOCH OTIENO</t>
  </si>
  <si>
    <t>GRACE KASELE</t>
  </si>
  <si>
    <t>GEORGE NDAKA MUIA</t>
  </si>
  <si>
    <t>L37249</t>
  </si>
  <si>
    <t>L37284</t>
  </si>
  <si>
    <t>L37285</t>
  </si>
  <si>
    <t>L37286</t>
  </si>
  <si>
    <t>L37276</t>
  </si>
  <si>
    <t>L37293</t>
  </si>
  <si>
    <t>L37267</t>
  </si>
  <si>
    <t>S02270</t>
  </si>
  <si>
    <t>L37290</t>
  </si>
  <si>
    <t>L37294</t>
  </si>
  <si>
    <t>L37268</t>
  </si>
  <si>
    <t>S00973</t>
  </si>
  <si>
    <t>GORDON OLUOCH ODEDE</t>
  </si>
  <si>
    <t>L37305</t>
  </si>
  <si>
    <t>MOSES ASANGO</t>
  </si>
  <si>
    <t>JOHN RANGE</t>
  </si>
  <si>
    <t>L37306</t>
  </si>
  <si>
    <t>S02271</t>
  </si>
  <si>
    <t>DANIEL OLE TAKI</t>
  </si>
  <si>
    <t>L37308</t>
  </si>
  <si>
    <t>NELLY MUYUGA ISOSO</t>
  </si>
  <si>
    <t>L37302</t>
  </si>
  <si>
    <t>ERIC OYONDI</t>
  </si>
  <si>
    <t>L37272</t>
  </si>
  <si>
    <t>GILBERT MATHEKA KINGOO</t>
  </si>
  <si>
    <t>L37313</t>
  </si>
  <si>
    <t>JUSTUS KIMUTAI</t>
  </si>
  <si>
    <t>JEMIMAH MAWIA MUSYOKA</t>
  </si>
  <si>
    <t>L37315</t>
  </si>
  <si>
    <t>S02207</t>
  </si>
  <si>
    <t>ZACHARIA TALAM</t>
  </si>
  <si>
    <t>L37311</t>
  </si>
  <si>
    <t>OKEYO ANDREW</t>
  </si>
  <si>
    <t>L37300</t>
  </si>
  <si>
    <t>MWINYI SALIM FORO</t>
  </si>
  <si>
    <t>TYSON OMWONG'A OREMO</t>
  </si>
  <si>
    <t>IRENE AWOUR</t>
  </si>
  <si>
    <t>JUDA MWANYUMBA MKALA</t>
  </si>
  <si>
    <t>CALVIN OCHIENG</t>
  </si>
  <si>
    <t>PHYLLY GEORGE NYAMWEYA</t>
  </si>
  <si>
    <t>JEREMIAH MUTUKU KIIO</t>
  </si>
  <si>
    <t>MARTIN KARIUKI NJERU</t>
  </si>
  <si>
    <t>STEPHEN KILONZO MUTISO</t>
  </si>
  <si>
    <t>ONESMUS MUENDO NZIVU</t>
  </si>
  <si>
    <t>ERNEST OLUOCH OTIENO</t>
  </si>
  <si>
    <t>L37317</t>
  </si>
  <si>
    <t>L37263</t>
  </si>
  <si>
    <t>S02183</t>
  </si>
  <si>
    <t>L37330</t>
  </si>
  <si>
    <t>L37343</t>
  </si>
  <si>
    <t>L37287</t>
  </si>
  <si>
    <t>L37344</t>
  </si>
  <si>
    <t>L37296</t>
  </si>
  <si>
    <t>S02267</t>
  </si>
  <si>
    <t>L37319</t>
  </si>
  <si>
    <t>S02269</t>
  </si>
  <si>
    <t>L37234</t>
  </si>
  <si>
    <t>MARION SIAMANTA KOIKAI</t>
  </si>
  <si>
    <t>ISSA IBRAHIM ALI</t>
  </si>
  <si>
    <t>EVERLINE MWENDE KITHOME</t>
  </si>
  <si>
    <t>KITUI SACCO</t>
  </si>
  <si>
    <t>WILLIAM ODIANGA</t>
  </si>
  <si>
    <t>L37298</t>
  </si>
  <si>
    <t>Stella zainab bahati.</t>
  </si>
  <si>
    <t>L37109</t>
  </si>
  <si>
    <t>DANIEL WAMBUA</t>
  </si>
  <si>
    <t>L37326</t>
  </si>
  <si>
    <t>IBRAHIM MOHAMMED</t>
  </si>
  <si>
    <t>STEPHEN MENYA ODOUR</t>
  </si>
  <si>
    <t>L36969</t>
  </si>
  <si>
    <t>ONESMUS MUEMA TITUS</t>
  </si>
  <si>
    <t>L37338</t>
  </si>
  <si>
    <t>GARE FRANCIS OMONDI</t>
  </si>
  <si>
    <t>WASHINGTON OPILI</t>
  </si>
  <si>
    <t>DORAH KADHIKAZI</t>
  </si>
  <si>
    <t>BINT MUSA</t>
  </si>
  <si>
    <t>L37350</t>
  </si>
  <si>
    <t>L37375</t>
  </si>
  <si>
    <t>L37386</t>
  </si>
  <si>
    <t>S1433</t>
  </si>
  <si>
    <t>L37372</t>
  </si>
  <si>
    <t>L37174</t>
  </si>
  <si>
    <t>GRACE MWENDE</t>
  </si>
  <si>
    <t>ELIZABETH KITHUMBI JACOB</t>
  </si>
  <si>
    <t>L37359</t>
  </si>
  <si>
    <t>JOSHUA MSEE INANGA</t>
  </si>
  <si>
    <t>L37354</t>
  </si>
  <si>
    <t>MWANDE PAUL</t>
  </si>
  <si>
    <t>JULIAH MKANGANGA MBOLE</t>
  </si>
  <si>
    <t>L37084</t>
  </si>
  <si>
    <t>DENNIS KINYUA KIMANTHI</t>
  </si>
  <si>
    <t>L37406</t>
  </si>
  <si>
    <t>ERIC KIILU MUTIE</t>
  </si>
  <si>
    <t xml:space="preserve">ABDIKADIR ALI HASSAN </t>
  </si>
  <si>
    <t>JAMES JOSEPH MUMO</t>
  </si>
  <si>
    <t>LORE AMBROSE</t>
  </si>
  <si>
    <t>ELIZABETH OKOTH</t>
  </si>
  <si>
    <t>ISAAC SIMIYU</t>
  </si>
  <si>
    <t>MACLINES SIMIYU PIUS</t>
  </si>
  <si>
    <t>JIBIR YUNUS HASSAN</t>
  </si>
  <si>
    <t>JIMMY MUTUA SELETA</t>
  </si>
  <si>
    <t>CHARLES OMONDI ONYANGO</t>
  </si>
  <si>
    <t>EVERLYNE MBINYA KYALO</t>
  </si>
  <si>
    <t>SILAH OGUNA OKOTH</t>
  </si>
  <si>
    <t>MICHAEL NJUGUNA KAMAU</t>
  </si>
  <si>
    <t>PHILIP OLUOCH NDOLO</t>
  </si>
  <si>
    <t>ANDREW MAINGI MUINDE</t>
  </si>
  <si>
    <t>ANNE ACHIENG ORINA</t>
  </si>
  <si>
    <t>JAPHLET KIJANA OKOTH</t>
  </si>
  <si>
    <t>AMOS KIBAKI NDEGE</t>
  </si>
  <si>
    <t xml:space="preserve">GRACE WANJA KAHATA </t>
  </si>
  <si>
    <t>LEONARD NYAKEMWA NYANKOMBA</t>
  </si>
  <si>
    <t>FRANCIS OBIERO MOMANYI</t>
  </si>
  <si>
    <t>MICHAEL MUTHIANI KALULI</t>
  </si>
  <si>
    <t>ABSA BANK KENYA LTD</t>
  </si>
  <si>
    <t>L36813</t>
  </si>
  <si>
    <t>L37070</t>
  </si>
  <si>
    <t>L37065</t>
  </si>
  <si>
    <t>L37444</t>
  </si>
  <si>
    <t>L37451</t>
  </si>
  <si>
    <t>L37457</t>
  </si>
  <si>
    <t>L37439</t>
  </si>
  <si>
    <t>S02280</t>
  </si>
  <si>
    <t>L37321</t>
  </si>
  <si>
    <t>L37257</t>
  </si>
  <si>
    <t>L37341</t>
  </si>
  <si>
    <t>L37374</t>
  </si>
  <si>
    <t>KEPHAH OTIENO</t>
  </si>
  <si>
    <t>L37394</t>
  </si>
  <si>
    <t>L37332</t>
  </si>
  <si>
    <t>KISUMUM COUNTY</t>
  </si>
  <si>
    <t>L37377</t>
  </si>
  <si>
    <t>L37378</t>
  </si>
  <si>
    <t>L37379</t>
  </si>
  <si>
    <t>L37391</t>
  </si>
  <si>
    <t>MILLICENT KERUBO</t>
  </si>
  <si>
    <t>L37385</t>
  </si>
  <si>
    <t>STELLAH AKINYI</t>
  </si>
  <si>
    <t>L37309</t>
  </si>
  <si>
    <t>SHARON CHESIRE</t>
  </si>
  <si>
    <t>L37398</t>
  </si>
  <si>
    <t>L37370</t>
  </si>
  <si>
    <t>L37428</t>
  </si>
  <si>
    <t>L37431</t>
  </si>
  <si>
    <t>L37405</t>
  </si>
  <si>
    <t>RICHARD YEGO</t>
  </si>
  <si>
    <t>ROSELINE APONDI AKIRI</t>
  </si>
  <si>
    <t>MALCOLM OKINYI ODHIAMBO</t>
  </si>
  <si>
    <t>L37474</t>
  </si>
  <si>
    <t>L37478</t>
  </si>
  <si>
    <t>L37435</t>
  </si>
  <si>
    <t>L37366</t>
  </si>
  <si>
    <t xml:space="preserve">ATONI EZEKIEL MERABA </t>
  </si>
  <si>
    <t>DIANA MWAKIO</t>
  </si>
  <si>
    <t>SHADRACK TERER</t>
  </si>
  <si>
    <t>JOSEPH OTIENO OKECH</t>
  </si>
  <si>
    <t>CHARLES OKELO NDIEGE</t>
  </si>
  <si>
    <t>HANNAH TUMUTI</t>
  </si>
  <si>
    <t>BENTER OKUNA AKINYI</t>
  </si>
  <si>
    <t>L37420</t>
  </si>
  <si>
    <t>L37322</t>
  </si>
  <si>
    <t>L37476</t>
  </si>
  <si>
    <t>L36650</t>
  </si>
  <si>
    <t>L37492</t>
  </si>
  <si>
    <t>L37491</t>
  </si>
  <si>
    <t>L37380</t>
  </si>
  <si>
    <t>FREDRICK KAZUNGU</t>
  </si>
  <si>
    <t xml:space="preserve">MASUD MWAMKOBA MOHAMED </t>
  </si>
  <si>
    <t>SARAH OMUNYERERE MULWALE</t>
  </si>
  <si>
    <t>SHEILA BONARERI MOTARI</t>
  </si>
  <si>
    <t xml:space="preserve">SHADRACK OMBOGA NYANTIKA </t>
  </si>
  <si>
    <t>ROSE NDINDA MUNZYU</t>
  </si>
  <si>
    <t>FLORENCE WANJA NJAGI</t>
  </si>
  <si>
    <t>ABISI ANOLD NYARIBO</t>
  </si>
  <si>
    <t>TIMOTHY KABURU KAARIA</t>
  </si>
  <si>
    <t>EVANS SIMIYU WEKESA</t>
  </si>
  <si>
    <t>PETER MAILU KANYI</t>
  </si>
  <si>
    <t>BRIAN WARIMO ANZETSA</t>
  </si>
  <si>
    <t>ANNA KIMALA MWINZI</t>
  </si>
  <si>
    <t xml:space="preserve">ALEX MOSETI MORANG'A </t>
  </si>
  <si>
    <t>BONIFACE MAILU MUANGE</t>
  </si>
  <si>
    <t>REINHARD KISILU TITUS</t>
  </si>
  <si>
    <t>SAMUEL MUTUA MUTHOKA</t>
  </si>
  <si>
    <t>WYCLIFF OGONY OMONDI</t>
  </si>
  <si>
    <t>ELIJAH KIPLAGAT LIMO</t>
  </si>
  <si>
    <t>ZACCHAEUS KIPRONO BIRECH</t>
  </si>
  <si>
    <t>SARAH BETTY OTIENO</t>
  </si>
  <si>
    <t>IBRAHIM MBAI WAMBUA</t>
  </si>
  <si>
    <t xml:space="preserve">SELECT MANAGEMENT </t>
  </si>
  <si>
    <t>L37505</t>
  </si>
  <si>
    <t>S02286</t>
  </si>
  <si>
    <t>L37523</t>
  </si>
  <si>
    <t>L37528</t>
  </si>
  <si>
    <t>L37529</t>
  </si>
  <si>
    <t>S02251</t>
  </si>
  <si>
    <t>L37530</t>
  </si>
  <si>
    <t xml:space="preserve">ELIZABETH NEKESA KUNI </t>
  </si>
  <si>
    <t>L37513</t>
  </si>
  <si>
    <t>GLADYS MUENI KAMUKWA</t>
  </si>
  <si>
    <t>OLWAL JOANES ASHFORD</t>
  </si>
  <si>
    <t>HASSAN ADAN</t>
  </si>
  <si>
    <t>MILICENT ATIENO</t>
  </si>
  <si>
    <t>L37498</t>
  </si>
  <si>
    <t>L37536</t>
  </si>
  <si>
    <t>L37190</t>
  </si>
  <si>
    <t>L37500</t>
  </si>
  <si>
    <t>APOLLO ALBERT ODERA</t>
  </si>
  <si>
    <t>EAST AFRICAN FUTURES</t>
  </si>
  <si>
    <t>DENIS GITONGA NDWIGA</t>
  </si>
  <si>
    <t>REHNOR ATIENO</t>
  </si>
  <si>
    <t>JIBRIEL ALI MAALIM</t>
  </si>
  <si>
    <t>BRIDGIT MWENDE MUSYOKI</t>
  </si>
  <si>
    <t>PENINAH MBUTHYE KITHEKA</t>
  </si>
  <si>
    <t>WYCLIFFE ONSINYO OCHENGE</t>
  </si>
  <si>
    <t>STELLA BAHATI</t>
  </si>
  <si>
    <t>DIKA HASSAN SHUKRI</t>
  </si>
  <si>
    <t>ROCKLAND</t>
  </si>
  <si>
    <t>LAWRENCE CHEBII</t>
  </si>
  <si>
    <t>TERRY KATHINI WILLIE</t>
  </si>
  <si>
    <t>JOSPHAT MUASYA</t>
  </si>
  <si>
    <t>L37352</t>
  </si>
  <si>
    <t>MARY DAMARIS</t>
  </si>
  <si>
    <t>L37396</t>
  </si>
  <si>
    <t>L37358</t>
  </si>
  <si>
    <t>L37346</t>
  </si>
  <si>
    <t>L37414</t>
  </si>
  <si>
    <t>ANN KAVESU</t>
  </si>
  <si>
    <t>L37395</t>
  </si>
  <si>
    <t>L37409</t>
  </si>
  <si>
    <t>JOSEPH KYALO</t>
  </si>
  <si>
    <t>L37392</t>
  </si>
  <si>
    <t>PURITY MAKAU</t>
  </si>
  <si>
    <t>L37097</t>
  </si>
  <si>
    <t>L37459</t>
  </si>
  <si>
    <t>L37442</t>
  </si>
  <si>
    <t>L37382</t>
  </si>
  <si>
    <t>L37448</t>
  </si>
  <si>
    <t>L37519</t>
  </si>
  <si>
    <t>L37497</t>
  </si>
  <si>
    <t>L37446</t>
  </si>
  <si>
    <t>L37481</t>
  </si>
  <si>
    <t>SARAH NASIMIYU</t>
  </si>
  <si>
    <t>L36645</t>
  </si>
  <si>
    <t>L37169</t>
  </si>
  <si>
    <t>S02153</t>
  </si>
  <si>
    <t>L37469</t>
  </si>
  <si>
    <t>S02274</t>
  </si>
  <si>
    <t>L37468</t>
  </si>
  <si>
    <t>L37460</t>
  </si>
  <si>
    <t>S02283</t>
  </si>
  <si>
    <t>L37425</t>
  </si>
  <si>
    <t>S02142</t>
  </si>
  <si>
    <t>L36762</t>
  </si>
  <si>
    <t>L37547</t>
  </si>
  <si>
    <t>JULIUS MWANGI KINYUA</t>
  </si>
  <si>
    <t>PRICSCAH JESANG</t>
  </si>
  <si>
    <t>DENIS SAKWA AMUKAYA</t>
  </si>
  <si>
    <t>L37557</t>
  </si>
  <si>
    <t>L37579</t>
  </si>
  <si>
    <t>L37576</t>
  </si>
  <si>
    <t>TITUS MWANGI KARIUKI</t>
  </si>
  <si>
    <t>L37580</t>
  </si>
  <si>
    <t>ERICK ODUOR OWISO</t>
  </si>
  <si>
    <t>L37541</t>
  </si>
  <si>
    <t>SALOME SAISI MBOGO</t>
  </si>
  <si>
    <t>L37588</t>
  </si>
  <si>
    <t>AKUMU NICOLE OTIENO</t>
  </si>
  <si>
    <t>L37355</t>
  </si>
  <si>
    <t>ZACCHAEUS MUTUA MUMO</t>
  </si>
  <si>
    <t>L37550</t>
  </si>
  <si>
    <t>CHARLES CHESOLI CLEOPHAS</t>
  </si>
  <si>
    <t>VINCENT NZILU MWIKALI</t>
  </si>
  <si>
    <t>YONAM OKORO PANYAKO</t>
  </si>
  <si>
    <t>DAVID NJOKA MURIITHI</t>
  </si>
  <si>
    <t>JOSEPH MUSAU KIILU</t>
  </si>
  <si>
    <t>DERRICK ONGERI NYANUSI</t>
  </si>
  <si>
    <t>JUSTUS KIPRUTO</t>
  </si>
  <si>
    <t>LAWRENCE SITATI WALIAULA</t>
  </si>
  <si>
    <t>PAUL MINANGA ORWA</t>
  </si>
  <si>
    <t>EVERLYNE LEYLAH OWENDI</t>
  </si>
  <si>
    <t>COLLINS ISAYA LISECHE</t>
  </si>
  <si>
    <t>COLLINS ODENYO MACODENYO</t>
  </si>
  <si>
    <t>DANIEL NDETI MBITHI</t>
  </si>
  <si>
    <t>KEVIN ALINYO AMBAYI</t>
  </si>
  <si>
    <t>FLOYCE ONEYA</t>
  </si>
  <si>
    <t>ARMYCARS MUMBE PAUL</t>
  </si>
  <si>
    <t>WILLIAM MUNALA</t>
  </si>
  <si>
    <t>AGATHA MUTHONI</t>
  </si>
  <si>
    <t>CHRISTINE MWANIKI</t>
  </si>
  <si>
    <t>NORMAN MUOKI KYALE</t>
  </si>
  <si>
    <t>L37440</t>
  </si>
  <si>
    <t>CHRISTINE MAKAU</t>
  </si>
  <si>
    <t>L37401</t>
  </si>
  <si>
    <t>L37533</t>
  </si>
  <si>
    <t>EDWARD MUTUMA</t>
  </si>
  <si>
    <t>L37499</t>
  </si>
  <si>
    <t>JOSEPH WAMBUA</t>
  </si>
  <si>
    <t>L37399</t>
  </si>
  <si>
    <t>L37522</t>
  </si>
  <si>
    <t>JENNIFER NJERI</t>
  </si>
  <si>
    <t>L37514</t>
  </si>
  <si>
    <t>VIRGINIA</t>
  </si>
  <si>
    <t>L37388</t>
  </si>
  <si>
    <t>L37510</t>
  </si>
  <si>
    <t>L37438</t>
  </si>
  <si>
    <t>L37456</t>
  </si>
  <si>
    <t>WILBERFORCE AYUMA</t>
  </si>
  <si>
    <t>L37486</t>
  </si>
  <si>
    <t>L3400</t>
  </si>
  <si>
    <t>EVANS ONYANGO</t>
  </si>
  <si>
    <t>L37546</t>
  </si>
  <si>
    <t>L37592</t>
  </si>
  <si>
    <t>L37597</t>
  </si>
  <si>
    <t>L37361</t>
  </si>
  <si>
    <t>L37565</t>
  </si>
  <si>
    <t>L37596</t>
  </si>
  <si>
    <t>IRENE MUYUKA</t>
  </si>
  <si>
    <t>WALTER NGAIRA</t>
  </si>
  <si>
    <t>FLORENCE CHEROTICH</t>
  </si>
  <si>
    <t>CAROLINE JEPCHUMBA</t>
  </si>
  <si>
    <t>FIN</t>
  </si>
  <si>
    <t>BIRON MWANZIA MWELII</t>
  </si>
  <si>
    <t>SELEMIA WANGA</t>
  </si>
  <si>
    <t>HESBON OLOO MWAMBI</t>
  </si>
  <si>
    <t>CHARLES K MAKAU</t>
  </si>
  <si>
    <t>JOEL NJERI KIMANI</t>
  </si>
  <si>
    <t>ROSALIDA GABRIEL</t>
  </si>
  <si>
    <t>MOHAMED DHADHO IDDI</t>
  </si>
  <si>
    <t xml:space="preserve">HANNINGTON BOSWONY </t>
  </si>
  <si>
    <t xml:space="preserve">NASRA ADAN HUSSEIN </t>
  </si>
  <si>
    <t>L37573</t>
  </si>
  <si>
    <t>S003352</t>
  </si>
  <si>
    <t>L37608</t>
  </si>
  <si>
    <t>L37629</t>
  </si>
  <si>
    <t>L37631</t>
  </si>
  <si>
    <t>L37158</t>
  </si>
  <si>
    <t>L37614</t>
  </si>
  <si>
    <t>S02123</t>
  </si>
  <si>
    <t>L37625</t>
  </si>
  <si>
    <t>L37364</t>
  </si>
  <si>
    <t>S01328</t>
  </si>
  <si>
    <t>DAUDI ALI ABDULLE</t>
  </si>
  <si>
    <t>JOSEPHINE SENEYIA</t>
  </si>
  <si>
    <t>L37648</t>
  </si>
  <si>
    <t>JACKSON IRINE MINOO</t>
  </si>
  <si>
    <t>L37653</t>
  </si>
  <si>
    <t>CECILIA WAKESHO</t>
  </si>
  <si>
    <t xml:space="preserve">BENARD KEROIGE </t>
  </si>
  <si>
    <t>VIVIAN KIRUI</t>
  </si>
  <si>
    <t>LUCY AKOTH</t>
  </si>
  <si>
    <t>JUSTINE MWANGI</t>
  </si>
  <si>
    <t>PAUL KINYUA</t>
  </si>
  <si>
    <t>RUTH WAMBUI</t>
  </si>
  <si>
    <t>MCL1102</t>
  </si>
  <si>
    <t>MCL1103</t>
  </si>
  <si>
    <t>MCL1101</t>
  </si>
  <si>
    <t>MCL1113</t>
  </si>
  <si>
    <t>MCL1114</t>
  </si>
  <si>
    <t>MCL1115</t>
  </si>
  <si>
    <t>MARKETERS FULLY BOOKED</t>
  </si>
  <si>
    <t xml:space="preserve">%ACHIEVED ON MARKETERS </t>
  </si>
  <si>
    <t>TARGETET MAKETERS</t>
  </si>
  <si>
    <t>STATE DEPARTMENT FOR PERFORMANCE &amp; DELIVERY MANAGEMENT</t>
  </si>
  <si>
    <t>APRILBY PRODUCT</t>
  </si>
  <si>
    <t>APRIL  BYPRODUCT</t>
  </si>
  <si>
    <t xml:space="preserve">Affan Ibrahim Maalim </t>
  </si>
  <si>
    <t>L37261</t>
  </si>
  <si>
    <t>Mwanshamba Athuman Ali</t>
  </si>
  <si>
    <t>L37554</t>
  </si>
  <si>
    <t>FRANKLINE KIPRUTO</t>
  </si>
  <si>
    <t xml:space="preserve">ALICE KAMBUA MUTUKU </t>
  </si>
  <si>
    <t>EMMAH KEMUNTO MOMANYI</t>
  </si>
  <si>
    <t>ANDREW ONGERA ASANDE</t>
  </si>
  <si>
    <t>ANTHONY WACHIRA MURAGE</t>
  </si>
  <si>
    <t>FESTUS MATIVO MASILA</t>
  </si>
  <si>
    <t>JIBRIL AKIDA WANGARA</t>
  </si>
  <si>
    <t>JOSPHINE KYAMBI MUTUA</t>
  </si>
  <si>
    <t>SAID ALI ISSACK</t>
  </si>
  <si>
    <t>MOSES NYAGISERA NYAKUNDI</t>
  </si>
  <si>
    <t>THOMAS MUNURE KIIO</t>
  </si>
  <si>
    <t>ANGELINE KALEWA MUNYAO</t>
  </si>
  <si>
    <t>MORIASI BRIAN ONDIEKI</t>
  </si>
  <si>
    <t>FRANCISCA OTIENO</t>
  </si>
  <si>
    <t>ROSKY/HELA/FIN</t>
  </si>
  <si>
    <t>L37357</t>
  </si>
  <si>
    <t>L37162</t>
  </si>
  <si>
    <t>MARY WAMTU</t>
  </si>
  <si>
    <t>L37288</t>
  </si>
  <si>
    <t>MINISTRY OF TRANSPORT</t>
  </si>
  <si>
    <t>L37334</t>
  </si>
  <si>
    <t>L37373</t>
  </si>
  <si>
    <t>KUZA</t>
  </si>
  <si>
    <t>L36316</t>
  </si>
  <si>
    <t>ROSELIDA WAWIRA</t>
  </si>
  <si>
    <t>L37345</t>
  </si>
  <si>
    <t>L37347</t>
  </si>
  <si>
    <t>BRADLEY MUHINDI</t>
  </si>
  <si>
    <t>L37558</t>
  </si>
  <si>
    <t>L37369</t>
  </si>
  <si>
    <t>ELLY OUMA</t>
  </si>
  <si>
    <t>L37583</t>
  </si>
  <si>
    <t>L37477</t>
  </si>
  <si>
    <t>L37421</t>
  </si>
  <si>
    <t>BRIAN MWADIME WANJALA</t>
  </si>
  <si>
    <t>BONFACE MULAYI</t>
  </si>
  <si>
    <t>SEBASTIAN CHABAYI MAKOBAH</t>
  </si>
  <si>
    <t>JULIUS MANYARA</t>
  </si>
  <si>
    <t>DANIEL KIBUNJA KIMEMIA</t>
  </si>
  <si>
    <t>EPHANTUS MUGWIMI MWANIKI</t>
  </si>
  <si>
    <t xml:space="preserve">ANNE WAMBANI </t>
  </si>
  <si>
    <t>L37656</t>
  </si>
  <si>
    <t>L37553</t>
  </si>
  <si>
    <t>S15684</t>
  </si>
  <si>
    <t>L37663</t>
  </si>
  <si>
    <t>L37668</t>
  </si>
  <si>
    <t>L37610</t>
  </si>
  <si>
    <t>L37669</t>
  </si>
  <si>
    <t>L37590</t>
  </si>
  <si>
    <t>ANDREW JOHN NGUGI</t>
  </si>
  <si>
    <t>ANTHONY KIPRONO CHEBON</t>
  </si>
  <si>
    <t>L36601</t>
  </si>
  <si>
    <t>L37675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</si>
</sst>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_(* #,##0_);_(* \(#,##0\);_(* &quot;-&quot;??_);_(@_)"/>
    <numFmt numFmtId="167" formatCode="mm/dd/yy;@"/>
    <numFmt numFmtId="168" formatCode="[$-14009]d\ mmmm\ yyyy;@"/>
    <numFmt numFmtId="169" formatCode="[$-F800]dddd\,\ mmmm\ dd\,\ yyyy"/>
    <numFmt numFmtId="170" formatCode="m/d/yy;@"/>
    <numFmt numFmtId="171" formatCode="0.0"/>
    <numFmt numFmtId="172" formatCode="0.0%"/>
    <numFmt numFmtId="173" formatCode="_(* #,##0.0_);_(* \(#,##0.0\);_(* &quot;-&quot;??_);_(@_)"/>
    <numFmt numFmtId="174" formatCode="_(* #,##0_);_(* \(#,##0\);_(* &quot;-&quot;?_);_(@_)"/>
  </numFmts>
  <fonts count="29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rgb="FF3F3F3F"/>
      </bottom>
      <diagonal/>
    </border>
    <border>
      <left/>
      <right/>
      <top style="thin">
        <color auto="1"/>
      </top>
      <bottom style="thin">
        <color rgb="FF3F3F3F"/>
      </bottom>
      <diagonal/>
    </border>
    <border>
      <left/>
      <right style="thin">
        <color auto="1"/>
      </right>
      <top style="thin">
        <color auto="1"/>
      </top>
      <bottom style="thin">
        <color rgb="FF3F3F3F"/>
      </bottom>
      <diagonal/>
    </border>
    <border>
      <left style="thin">
        <color auto="1"/>
      </left>
      <right/>
      <top style="thin">
        <color rgb="FF3F3F3F"/>
      </top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3F3F3F"/>
      </right>
      <top/>
      <bottom/>
      <diagonal/>
    </border>
    <border>
      <left/>
      <right style="thin">
        <color rgb="FF3F3F3F"/>
      </right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 style="thin">
        <color auto="1"/>
      </right>
      <top/>
      <bottom/>
      <diagonal/>
    </border>
  </borders>
  <cellStyleXfs count="7319">
    <xf numFmtId="0" fontId="0" fillId="0" borderId="0"/>
    <xf numFmtId="43" fontId="195" fillId="0" borderId="0" applyFont="0" applyFill="0" applyBorder="0" applyAlignment="0" applyProtection="0"/>
    <xf numFmtId="9" fontId="196" fillId="0" borderId="0" applyFont="0" applyFill="0" applyBorder="0" applyAlignment="0" applyProtection="0"/>
    <xf numFmtId="0" fontId="198" fillId="3" borderId="0" applyNumberFormat="0" applyBorder="0" applyAlignment="0" applyProtection="0"/>
    <xf numFmtId="0" fontId="200" fillId="4" borderId="4" applyNumberFormat="0" applyAlignment="0" applyProtection="0"/>
    <xf numFmtId="0" fontId="204" fillId="0" borderId="2"/>
    <xf numFmtId="43" fontId="188" fillId="0" borderId="2" applyFont="0" applyFill="0" applyBorder="0" applyAlignment="0" applyProtection="0"/>
    <xf numFmtId="0" fontId="188" fillId="0" borderId="2"/>
    <xf numFmtId="0" fontId="187" fillId="0" borderId="2"/>
    <xf numFmtId="43" fontId="187" fillId="0" borderId="2" applyFont="0" applyFill="0" applyBorder="0" applyAlignment="0" applyProtection="0"/>
    <xf numFmtId="0" fontId="187" fillId="0" borderId="2"/>
    <xf numFmtId="0" fontId="186" fillId="0" borderId="2"/>
    <xf numFmtId="43" fontId="186" fillId="0" borderId="2" applyFont="0" applyFill="0" applyBorder="0" applyAlignment="0" applyProtection="0"/>
    <xf numFmtId="0" fontId="186" fillId="0" borderId="2"/>
    <xf numFmtId="0" fontId="185" fillId="0" borderId="2"/>
    <xf numFmtId="43" fontId="185" fillId="0" borderId="2" applyFont="0" applyFill="0" applyBorder="0" applyAlignment="0" applyProtection="0"/>
    <xf numFmtId="0" fontId="185" fillId="0" borderId="2"/>
    <xf numFmtId="0" fontId="184" fillId="0" borderId="2"/>
    <xf numFmtId="43" fontId="184" fillId="0" borderId="2" applyFont="0" applyFill="0" applyBorder="0" applyAlignment="0" applyProtection="0"/>
    <xf numFmtId="0" fontId="184" fillId="0" borderId="2"/>
    <xf numFmtId="0" fontId="183" fillId="0" borderId="2"/>
    <xf numFmtId="43" fontId="183" fillId="0" borderId="2" applyFont="0" applyFill="0" applyBorder="0" applyAlignment="0" applyProtection="0"/>
    <xf numFmtId="0" fontId="183" fillId="0" borderId="2"/>
    <xf numFmtId="0" fontId="182" fillId="0" borderId="2"/>
    <xf numFmtId="43" fontId="182" fillId="0" borderId="2" applyFont="0" applyFill="0" applyBorder="0" applyAlignment="0" applyProtection="0"/>
    <xf numFmtId="0" fontId="182" fillId="0" borderId="2"/>
    <xf numFmtId="0" fontId="205" fillId="0" borderId="2"/>
    <xf numFmtId="43" fontId="181" fillId="0" borderId="2" applyFont="0" applyFill="0" applyBorder="0" applyAlignment="0" applyProtection="0"/>
    <xf numFmtId="0" fontId="181" fillId="0" borderId="2"/>
    <xf numFmtId="0" fontId="206" fillId="0" borderId="2"/>
    <xf numFmtId="43" fontId="180" fillId="0" borderId="2" applyFont="0" applyFill="0" applyBorder="0" applyAlignment="0" applyProtection="0"/>
    <xf numFmtId="0" fontId="180" fillId="0" borderId="2"/>
    <xf numFmtId="0" fontId="209" fillId="0" borderId="2"/>
    <xf numFmtId="43" fontId="179" fillId="0" borderId="2" applyFont="0" applyFill="0" applyBorder="0" applyAlignment="0" applyProtection="0"/>
    <xf numFmtId="0" fontId="179" fillId="0" borderId="2"/>
    <xf numFmtId="0" fontId="178" fillId="0" borderId="2"/>
    <xf numFmtId="43" fontId="178" fillId="0" borderId="2" applyFont="0" applyFill="0" applyBorder="0" applyAlignment="0" applyProtection="0"/>
    <xf numFmtId="0" fontId="178" fillId="0" borderId="2"/>
    <xf numFmtId="0" fontId="210" fillId="0" borderId="2"/>
    <xf numFmtId="43" fontId="177" fillId="0" borderId="2" applyFont="0" applyFill="0" applyBorder="0" applyAlignment="0" applyProtection="0"/>
    <xf numFmtId="0" fontId="177" fillId="0" borderId="2"/>
    <xf numFmtId="0" fontId="176" fillId="0" borderId="2"/>
    <xf numFmtId="43" fontId="176" fillId="0" borderId="2" applyFont="0" applyFill="0" applyBorder="0" applyAlignment="0" applyProtection="0"/>
    <xf numFmtId="0" fontId="176" fillId="0" borderId="2"/>
    <xf numFmtId="0" fontId="175" fillId="0" borderId="2"/>
    <xf numFmtId="43" fontId="175" fillId="0" borderId="2" applyFont="0" applyFill="0" applyBorder="0" applyAlignment="0" applyProtection="0"/>
    <xf numFmtId="0" fontId="175" fillId="0" borderId="2"/>
    <xf numFmtId="0" fontId="174" fillId="0" borderId="2"/>
    <xf numFmtId="43" fontId="174" fillId="0" borderId="2" applyFont="0" applyFill="0" applyBorder="0" applyAlignment="0" applyProtection="0"/>
    <xf numFmtId="0" fontId="174" fillId="0" borderId="2"/>
    <xf numFmtId="0" fontId="173" fillId="0" borderId="2"/>
    <xf numFmtId="43" fontId="173" fillId="0" borderId="2" applyFont="0" applyFill="0" applyBorder="0" applyAlignment="0" applyProtection="0"/>
    <xf numFmtId="0" fontId="173" fillId="0" borderId="2"/>
    <xf numFmtId="0" fontId="172" fillId="0" borderId="2"/>
    <xf numFmtId="43" fontId="172" fillId="0" borderId="2" applyFont="0" applyFill="0" applyBorder="0" applyAlignment="0" applyProtection="0"/>
    <xf numFmtId="0" fontId="172" fillId="0" borderId="2"/>
    <xf numFmtId="0" fontId="171" fillId="0" borderId="2"/>
    <xf numFmtId="43" fontId="171" fillId="0" borderId="2" applyFont="0" applyFill="0" applyBorder="0" applyAlignment="0" applyProtection="0"/>
    <xf numFmtId="0" fontId="171" fillId="0" borderId="2"/>
    <xf numFmtId="0" fontId="211" fillId="0" borderId="2"/>
    <xf numFmtId="43" fontId="170" fillId="0" borderId="2" applyFont="0" applyFill="0" applyBorder="0" applyAlignment="0" applyProtection="0"/>
    <xf numFmtId="0" fontId="170" fillId="0" borderId="2"/>
    <xf numFmtId="0" fontId="169" fillId="0" borderId="2"/>
    <xf numFmtId="43" fontId="169" fillId="0" borderId="2" applyFont="0" applyFill="0" applyBorder="0" applyAlignment="0" applyProtection="0"/>
    <xf numFmtId="0" fontId="169" fillId="0" borderId="2"/>
    <xf numFmtId="0" fontId="167" fillId="0" borderId="2"/>
    <xf numFmtId="43" fontId="167" fillId="0" borderId="2" applyFont="0" applyFill="0" applyBorder="0" applyAlignment="0" applyProtection="0"/>
    <xf numFmtId="0" fontId="167" fillId="0" borderId="2"/>
    <xf numFmtId="0" fontId="166" fillId="0" borderId="2"/>
    <xf numFmtId="43" fontId="166" fillId="0" borderId="2" applyFont="0" applyFill="0" applyBorder="0" applyAlignment="0" applyProtection="0"/>
    <xf numFmtId="0" fontId="166" fillId="0" borderId="2"/>
    <xf numFmtId="0" fontId="212" fillId="0" borderId="2"/>
    <xf numFmtId="43" fontId="165" fillId="0" borderId="2" applyFont="0" applyFill="0" applyBorder="0" applyAlignment="0" applyProtection="0"/>
    <xf numFmtId="0" fontId="165" fillId="0" borderId="2"/>
    <xf numFmtId="0" fontId="213" fillId="0" borderId="2"/>
    <xf numFmtId="43" fontId="164" fillId="0" borderId="2" applyFont="0" applyFill="0" applyBorder="0" applyAlignment="0" applyProtection="0"/>
    <xf numFmtId="0" fontId="164" fillId="0" borderId="2"/>
    <xf numFmtId="0" fontId="214" fillId="0" borderId="2"/>
    <xf numFmtId="43" fontId="163" fillId="0" borderId="2" applyFont="0" applyFill="0" applyBorder="0" applyAlignment="0" applyProtection="0"/>
    <xf numFmtId="0" fontId="163" fillId="0" borderId="2"/>
    <xf numFmtId="0" fontId="215" fillId="0" borderId="2"/>
    <xf numFmtId="43" fontId="162" fillId="0" borderId="2" applyFont="0" applyFill="0" applyBorder="0" applyAlignment="0" applyProtection="0"/>
    <xf numFmtId="0" fontId="162" fillId="0" borderId="2"/>
    <xf numFmtId="0" fontId="216" fillId="0" borderId="2"/>
    <xf numFmtId="43" fontId="161" fillId="0" borderId="2" applyFont="0" applyFill="0" applyBorder="0" applyAlignment="0" applyProtection="0"/>
    <xf numFmtId="0" fontId="161" fillId="0" borderId="2"/>
    <xf numFmtId="0" fontId="160" fillId="0" borderId="2"/>
    <xf numFmtId="43" fontId="160" fillId="0" borderId="2" applyFont="0" applyFill="0" applyBorder="0" applyAlignment="0" applyProtection="0"/>
    <xf numFmtId="0" fontId="160" fillId="0" borderId="2"/>
    <xf numFmtId="0" fontId="158" fillId="0" borderId="2"/>
    <xf numFmtId="43" fontId="158" fillId="0" borderId="2" applyFont="0" applyFill="0" applyBorder="0" applyAlignment="0" applyProtection="0"/>
    <xf numFmtId="0" fontId="158" fillId="0" borderId="2"/>
    <xf numFmtId="0" fontId="217" fillId="0" borderId="2"/>
    <xf numFmtId="0" fontId="218" fillId="0" borderId="2"/>
    <xf numFmtId="43" fontId="157" fillId="0" borderId="2" applyFont="0" applyFill="0" applyBorder="0" applyAlignment="0" applyProtection="0"/>
    <xf numFmtId="0" fontId="157" fillId="0" borderId="2"/>
    <xf numFmtId="0" fontId="156" fillId="0" borderId="2"/>
    <xf numFmtId="43" fontId="156" fillId="0" borderId="2" applyFont="0" applyFill="0" applyBorder="0" applyAlignment="0" applyProtection="0"/>
    <xf numFmtId="0" fontId="156" fillId="0" borderId="2"/>
    <xf numFmtId="0" fontId="155" fillId="0" borderId="2"/>
    <xf numFmtId="43" fontId="155" fillId="0" borderId="2" applyFont="0" applyFill="0" applyBorder="0" applyAlignment="0" applyProtection="0"/>
    <xf numFmtId="0" fontId="155" fillId="0" borderId="2"/>
    <xf numFmtId="0" fontId="219" fillId="0" borderId="2"/>
    <xf numFmtId="43" fontId="154" fillId="0" borderId="2" applyFont="0" applyFill="0" applyBorder="0" applyAlignment="0" applyProtection="0"/>
    <xf numFmtId="0" fontId="154" fillId="0" borderId="2"/>
    <xf numFmtId="0" fontId="153" fillId="0" borderId="2"/>
    <xf numFmtId="43" fontId="153" fillId="0" borderId="2" applyFont="0" applyFill="0" applyBorder="0" applyAlignment="0" applyProtection="0"/>
    <xf numFmtId="0" fontId="153" fillId="0" borderId="2"/>
    <xf numFmtId="0" fontId="152" fillId="0" borderId="2"/>
    <xf numFmtId="43" fontId="152" fillId="0" borderId="2" applyFont="0" applyFill="0" applyBorder="0" applyAlignment="0" applyProtection="0"/>
    <xf numFmtId="0" fontId="152" fillId="0" borderId="2"/>
    <xf numFmtId="0" fontId="151" fillId="0" borderId="2"/>
    <xf numFmtId="43" fontId="151" fillId="0" borderId="2" applyFont="0" applyFill="0" applyBorder="0" applyAlignment="0" applyProtection="0"/>
    <xf numFmtId="9" fontId="151" fillId="0" borderId="2" applyFont="0" applyFill="0" applyBorder="0" applyAlignment="0" applyProtection="0"/>
    <xf numFmtId="0" fontId="198" fillId="3" borderId="2" applyNumberFormat="0" applyBorder="0" applyAlignment="0" applyProtection="0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151" fillId="0" borderId="2"/>
    <xf numFmtId="43" fontId="151" fillId="0" borderId="2" applyFont="0" applyFill="0" applyBorder="0" applyAlignment="0" applyProtection="0"/>
    <xf numFmtId="0" fontId="151" fillId="0" borderId="2"/>
    <xf numFmtId="0" fontId="223" fillId="12" borderId="2" applyNumberFormat="0" applyBorder="0" applyAlignment="0" applyProtection="0"/>
    <xf numFmtId="0" fontId="227" fillId="0" borderId="2"/>
    <xf numFmtId="43" fontId="150" fillId="0" borderId="2" applyFont="0" applyFill="0" applyBorder="0" applyAlignment="0" applyProtection="0"/>
    <xf numFmtId="9" fontId="150" fillId="0" borderId="2" applyFont="0" applyFill="0" applyBorder="0" applyAlignment="0" applyProtection="0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9" fontId="150" fillId="0" borderId="2" applyFont="0" applyFill="0" applyBorder="0" applyAlignment="0" applyProtection="0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150" fillId="0" borderId="2"/>
    <xf numFmtId="43" fontId="150" fillId="0" borderId="2" applyFont="0" applyFill="0" applyBorder="0" applyAlignment="0" applyProtection="0"/>
    <xf numFmtId="0" fontId="150" fillId="0" borderId="2"/>
    <xf numFmtId="0" fontId="229" fillId="0" borderId="2"/>
    <xf numFmtId="164" fontId="148" fillId="0" borderId="2" applyFont="0" applyFill="0" applyBorder="0" applyAlignment="0" applyProtection="0"/>
    <xf numFmtId="0" fontId="148" fillId="0" borderId="2"/>
    <xf numFmtId="0" fontId="147" fillId="0" borderId="2"/>
    <xf numFmtId="165" fontId="147" fillId="0" borderId="2" applyFont="0" applyFill="0" applyBorder="0" applyAlignment="0" applyProtection="0"/>
    <xf numFmtId="0" fontId="147" fillId="0" borderId="2"/>
    <xf numFmtId="0" fontId="146" fillId="0" borderId="2"/>
    <xf numFmtId="165" fontId="146" fillId="0" borderId="2" applyFont="0" applyFill="0" applyBorder="0" applyAlignment="0" applyProtection="0"/>
    <xf numFmtId="0" fontId="146" fillId="0" borderId="2"/>
    <xf numFmtId="0" fontId="230" fillId="0" borderId="2"/>
    <xf numFmtId="165" fontId="145" fillId="0" borderId="2" applyFont="0" applyFill="0" applyBorder="0" applyAlignment="0" applyProtection="0"/>
    <xf numFmtId="0" fontId="145" fillId="0" borderId="2"/>
    <xf numFmtId="0" fontId="143" fillId="0" borderId="2"/>
    <xf numFmtId="165" fontId="143" fillId="0" borderId="2" applyFont="0" applyFill="0" applyBorder="0" applyAlignment="0" applyProtection="0"/>
    <xf numFmtId="0" fontId="143" fillId="0" borderId="2"/>
    <xf numFmtId="0" fontId="142" fillId="0" borderId="2"/>
    <xf numFmtId="165" fontId="142" fillId="0" borderId="2" applyFont="0" applyFill="0" applyBorder="0" applyAlignment="0" applyProtection="0"/>
    <xf numFmtId="0" fontId="142" fillId="0" borderId="2"/>
    <xf numFmtId="0" fontId="141" fillId="0" borderId="2"/>
    <xf numFmtId="165" fontId="141" fillId="0" borderId="2" applyFont="0" applyFill="0" applyBorder="0" applyAlignment="0" applyProtection="0"/>
    <xf numFmtId="0" fontId="141" fillId="0" borderId="2"/>
    <xf numFmtId="0" fontId="140" fillId="0" borderId="2"/>
    <xf numFmtId="165" fontId="140" fillId="0" borderId="2" applyFont="0" applyFill="0" applyBorder="0" applyAlignment="0" applyProtection="0"/>
    <xf numFmtId="0" fontId="140" fillId="0" borderId="2"/>
    <xf numFmtId="0" fontId="236" fillId="0" borderId="2"/>
    <xf numFmtId="165" fontId="139" fillId="0" borderId="2" applyFont="0" applyFill="0" applyBorder="0" applyAlignment="0" applyProtection="0"/>
    <xf numFmtId="0" fontId="139" fillId="0" borderId="2"/>
    <xf numFmtId="0" fontId="237" fillId="0" borderId="2"/>
    <xf numFmtId="43" fontId="138" fillId="0" borderId="2" applyFont="0" applyFill="0" applyBorder="0" applyAlignment="0" applyProtection="0"/>
    <xf numFmtId="0" fontId="138" fillId="0" borderId="2"/>
    <xf numFmtId="0" fontId="238" fillId="0" borderId="2"/>
    <xf numFmtId="43" fontId="137" fillId="0" borderId="2" applyFont="0" applyFill="0" applyBorder="0" applyAlignment="0" applyProtection="0"/>
    <xf numFmtId="0" fontId="137" fillId="0" borderId="2"/>
    <xf numFmtId="0" fontId="136" fillId="0" borderId="2"/>
    <xf numFmtId="43" fontId="136" fillId="0" borderId="2" applyFont="0" applyFill="0" applyBorder="0" applyAlignment="0" applyProtection="0"/>
    <xf numFmtId="0" fontId="136" fillId="0" borderId="2"/>
    <xf numFmtId="0" fontId="135" fillId="0" borderId="2"/>
    <xf numFmtId="43" fontId="135" fillId="0" borderId="2" applyFont="0" applyFill="0" applyBorder="0" applyAlignment="0" applyProtection="0"/>
    <xf numFmtId="0" fontId="135" fillId="0" borderId="2"/>
    <xf numFmtId="0" fontId="240" fillId="0" borderId="2"/>
    <xf numFmtId="43" fontId="134" fillId="0" borderId="2" applyFont="0" applyFill="0" applyBorder="0" applyAlignment="0" applyProtection="0"/>
    <xf numFmtId="0" fontId="134" fillId="0" borderId="2"/>
    <xf numFmtId="0" fontId="133" fillId="0" borderId="2"/>
    <xf numFmtId="43" fontId="133" fillId="0" borderId="2" applyFont="0" applyFill="0" applyBorder="0" applyAlignment="0" applyProtection="0"/>
    <xf numFmtId="0" fontId="133" fillId="0" borderId="2"/>
    <xf numFmtId="0" fontId="241" fillId="0" borderId="2"/>
    <xf numFmtId="43" fontId="132" fillId="0" borderId="2" applyFont="0" applyFill="0" applyBorder="0" applyAlignment="0" applyProtection="0"/>
    <xf numFmtId="0" fontId="132" fillId="0" borderId="2"/>
    <xf numFmtId="0" fontId="131" fillId="0" borderId="2"/>
    <xf numFmtId="43" fontId="131" fillId="0" borderId="2" applyFont="0" applyFill="0" applyBorder="0" applyAlignment="0" applyProtection="0"/>
    <xf numFmtId="0" fontId="131" fillId="0" borderId="2"/>
    <xf numFmtId="0" fontId="130" fillId="0" borderId="2"/>
    <xf numFmtId="43" fontId="130" fillId="0" borderId="2" applyFont="0" applyFill="0" applyBorder="0" applyAlignment="0" applyProtection="0"/>
    <xf numFmtId="0" fontId="130" fillId="0" borderId="2"/>
    <xf numFmtId="165" fontId="130" fillId="0" borderId="2" applyFont="0" applyFill="0" applyBorder="0" applyAlignment="0" applyProtection="0"/>
    <xf numFmtId="0" fontId="130" fillId="0" borderId="2"/>
    <xf numFmtId="0" fontId="129" fillId="0" borderId="2"/>
    <xf numFmtId="43" fontId="129" fillId="0" borderId="2" applyFont="0" applyFill="0" applyBorder="0" applyAlignment="0" applyProtection="0"/>
    <xf numFmtId="0" fontId="129" fillId="0" borderId="2"/>
    <xf numFmtId="165" fontId="129" fillId="0" borderId="2" applyFont="0" applyFill="0" applyBorder="0" applyAlignment="0" applyProtection="0"/>
    <xf numFmtId="0" fontId="129" fillId="0" borderId="2"/>
    <xf numFmtId="0" fontId="242" fillId="0" borderId="2"/>
    <xf numFmtId="43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165" fontId="128" fillId="0" borderId="2" applyFont="0" applyFill="0" applyBorder="0" applyAlignment="0" applyProtection="0"/>
    <xf numFmtId="0" fontId="128" fillId="0" borderId="2"/>
    <xf numFmtId="0" fontId="243" fillId="0" borderId="2"/>
    <xf numFmtId="43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165" fontId="127" fillId="0" borderId="2" applyFont="0" applyFill="0" applyBorder="0" applyAlignment="0" applyProtection="0"/>
    <xf numFmtId="0" fontId="127" fillId="0" borderId="2"/>
    <xf numFmtId="0" fontId="244" fillId="0" borderId="2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165" fontId="126" fillId="0" borderId="2" applyFont="0" applyFill="0" applyBorder="0" applyAlignment="0" applyProtection="0"/>
    <xf numFmtId="0" fontId="126" fillId="0" borderId="2"/>
    <xf numFmtId="0" fontId="245" fillId="0" borderId="2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165" fontId="125" fillId="0" borderId="2" applyFont="0" applyFill="0" applyBorder="0" applyAlignment="0" applyProtection="0"/>
    <xf numFmtId="0" fontId="125" fillId="0" borderId="2"/>
    <xf numFmtId="0" fontId="246" fillId="0" borderId="2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165" fontId="124" fillId="0" borderId="2" applyFont="0" applyFill="0" applyBorder="0" applyAlignment="0" applyProtection="0"/>
    <xf numFmtId="0" fontId="124" fillId="0" borderId="2"/>
    <xf numFmtId="0" fontId="247" fillId="0" borderId="2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165" fontId="123" fillId="0" borderId="2" applyFont="0" applyFill="0" applyBorder="0" applyAlignment="0" applyProtection="0"/>
    <xf numFmtId="0" fontId="123" fillId="0" borderId="2"/>
    <xf numFmtId="0" fontId="122" fillId="0" borderId="2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165" fontId="122" fillId="0" borderId="2" applyFont="0" applyFill="0" applyBorder="0" applyAlignment="0" applyProtection="0"/>
    <xf numFmtId="0" fontId="122" fillId="0" borderId="2"/>
    <xf numFmtId="0" fontId="121" fillId="0" borderId="2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165" fontId="121" fillId="0" borderId="2" applyFont="0" applyFill="0" applyBorder="0" applyAlignment="0" applyProtection="0"/>
    <xf numFmtId="0" fontId="121" fillId="0" borderId="2"/>
    <xf numFmtId="0" fontId="248" fillId="0" borderId="2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165" fontId="120" fillId="0" borderId="2" applyFont="0" applyFill="0" applyBorder="0" applyAlignment="0" applyProtection="0"/>
    <xf numFmtId="0" fontId="120" fillId="0" borderId="2"/>
    <xf numFmtId="0" fontId="119" fillId="0" borderId="2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165" fontId="119" fillId="0" borderId="2" applyFont="0" applyFill="0" applyBorder="0" applyAlignment="0" applyProtection="0"/>
    <xf numFmtId="0" fontId="119" fillId="0" borderId="2"/>
    <xf numFmtId="0" fontId="118" fillId="0" borderId="2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165" fontId="118" fillId="0" borderId="2" applyFont="0" applyFill="0" applyBorder="0" applyAlignment="0" applyProtection="0"/>
    <xf numFmtId="0" fontId="118" fillId="0" borderId="2"/>
    <xf numFmtId="0" fontId="249" fillId="0" borderId="2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165" fontId="117" fillId="0" borderId="2" applyFont="0" applyFill="0" applyBorder="0" applyAlignment="0" applyProtection="0"/>
    <xf numFmtId="0" fontId="117" fillId="0" borderId="2"/>
    <xf numFmtId="0" fontId="116" fillId="0" borderId="2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165" fontId="116" fillId="0" borderId="2" applyFont="0" applyFill="0" applyBorder="0" applyAlignment="0" applyProtection="0"/>
    <xf numFmtId="0" fontId="116" fillId="0" borderId="2"/>
    <xf numFmtId="0" fontId="115" fillId="0" borderId="2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165" fontId="115" fillId="0" borderId="2" applyFont="0" applyFill="0" applyBorder="0" applyAlignment="0" applyProtection="0"/>
    <xf numFmtId="0" fontId="115" fillId="0" borderId="2"/>
    <xf numFmtId="0" fontId="250" fillId="0" borderId="2"/>
    <xf numFmtId="165" fontId="114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165" fontId="113" fillId="0" borderId="2" applyFont="0" applyFill="0" applyBorder="0" applyAlignment="0" applyProtection="0"/>
    <xf numFmtId="0" fontId="113" fillId="0" borderId="2"/>
    <xf numFmtId="0" fontId="112" fillId="0" borderId="2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165" fontId="112" fillId="0" borderId="2" applyFont="0" applyFill="0" applyBorder="0" applyAlignment="0" applyProtection="0"/>
    <xf numFmtId="0" fontId="112" fillId="0" borderId="2"/>
    <xf numFmtId="0" fontId="111" fillId="0" borderId="2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165" fontId="111" fillId="0" borderId="2" applyFont="0" applyFill="0" applyBorder="0" applyAlignment="0" applyProtection="0"/>
    <xf numFmtId="0" fontId="111" fillId="0" borderId="2"/>
    <xf numFmtId="0" fontId="110" fillId="0" borderId="2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165" fontId="110" fillId="0" borderId="2" applyFont="0" applyFill="0" applyBorder="0" applyAlignment="0" applyProtection="0"/>
    <xf numFmtId="0" fontId="110" fillId="0" borderId="2"/>
    <xf numFmtId="0" fontId="109" fillId="0" borderId="2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165" fontId="109" fillId="0" borderId="2" applyFont="0" applyFill="0" applyBorder="0" applyAlignment="0" applyProtection="0"/>
    <xf numFmtId="0" fontId="109" fillId="0" borderId="2"/>
    <xf numFmtId="0" fontId="108" fillId="0" borderId="2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165" fontId="108" fillId="0" borderId="2" applyFont="0" applyFill="0" applyBorder="0" applyAlignment="0" applyProtection="0"/>
    <xf numFmtId="0" fontId="108" fillId="0" borderId="2"/>
    <xf numFmtId="0" fontId="251" fillId="0" borderId="2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165" fontId="107" fillId="0" borderId="2" applyFont="0" applyFill="0" applyBorder="0" applyAlignment="0" applyProtection="0"/>
    <xf numFmtId="0" fontId="107" fillId="0" borderId="2"/>
    <xf numFmtId="0" fontId="252" fillId="0" borderId="2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165" fontId="104" fillId="0" borderId="2" applyFont="0" applyFill="0" applyBorder="0" applyAlignment="0" applyProtection="0"/>
    <xf numFmtId="0" fontId="104" fillId="0" borderId="2"/>
    <xf numFmtId="0" fontId="103" fillId="0" borderId="2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165" fontId="103" fillId="0" borderId="2" applyFont="0" applyFill="0" applyBorder="0" applyAlignment="0" applyProtection="0"/>
    <xf numFmtId="0" fontId="103" fillId="0" borderId="2"/>
    <xf numFmtId="0" fontId="253" fillId="0" borderId="2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165" fontId="102" fillId="0" borderId="2" applyFont="0" applyFill="0" applyBorder="0" applyAlignment="0" applyProtection="0"/>
    <xf numFmtId="0" fontId="102" fillId="0" borderId="2"/>
    <xf numFmtId="43" fontId="253" fillId="0" borderId="2" applyFont="0" applyFill="0" applyBorder="0" applyAlignment="0" applyProtection="0"/>
    <xf numFmtId="0" fontId="101" fillId="0" borderId="2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165" fontId="101" fillId="0" borderId="2" applyFont="0" applyFill="0" applyBorder="0" applyAlignment="0" applyProtection="0"/>
    <xf numFmtId="0" fontId="101" fillId="0" borderId="2"/>
    <xf numFmtId="43" fontId="101" fillId="0" borderId="2" applyFont="0" applyFill="0" applyBorder="0" applyAlignment="0" applyProtection="0"/>
    <xf numFmtId="0" fontId="254" fillId="0" borderId="2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165" fontId="100" fillId="0" borderId="2" applyFont="0" applyFill="0" applyBorder="0" applyAlignment="0" applyProtection="0"/>
    <xf numFmtId="0" fontId="100" fillId="0" borderId="2"/>
    <xf numFmtId="0" fontId="255" fillId="0" borderId="2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165" fontId="99" fillId="0" borderId="2" applyFont="0" applyFill="0" applyBorder="0" applyAlignment="0" applyProtection="0"/>
    <xf numFmtId="0" fontId="99" fillId="0" borderId="2"/>
    <xf numFmtId="0" fontId="98" fillId="0" borderId="2"/>
    <xf numFmtId="165" fontId="98" fillId="0" borderId="2" applyFont="0" applyFill="0" applyBorder="0" applyAlignment="0" applyProtection="0"/>
    <xf numFmtId="165" fontId="98" fillId="0" borderId="2" applyFont="0" applyFill="0" applyBorder="0" applyAlignment="0" applyProtection="0"/>
    <xf numFmtId="0" fontId="256" fillId="0" borderId="2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165" fontId="97" fillId="0" borderId="2" applyFont="0" applyFill="0" applyBorder="0" applyAlignment="0" applyProtection="0"/>
    <xf numFmtId="0" fontId="97" fillId="0" borderId="2"/>
    <xf numFmtId="0" fontId="257" fillId="0" borderId="2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165" fontId="96" fillId="0" borderId="2" applyFont="0" applyFill="0" applyBorder="0" applyAlignment="0" applyProtection="0"/>
    <xf numFmtId="0" fontId="96" fillId="0" borderId="2"/>
    <xf numFmtId="0" fontId="258" fillId="0" borderId="2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165" fontId="95" fillId="0" borderId="2" applyFont="0" applyFill="0" applyBorder="0" applyAlignment="0" applyProtection="0"/>
    <xf numFmtId="0" fontId="95" fillId="0" borderId="2"/>
    <xf numFmtId="0" fontId="259" fillId="0" borderId="2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165" fontId="94" fillId="0" borderId="2" applyFont="0" applyFill="0" applyBorder="0" applyAlignment="0" applyProtection="0"/>
    <xf numFmtId="0" fontId="94" fillId="0" borderId="2"/>
    <xf numFmtId="43" fontId="259" fillId="0" borderId="2" applyFont="0" applyFill="0" applyBorder="0" applyAlignment="0" applyProtection="0"/>
    <xf numFmtId="165" fontId="93" fillId="0" borderId="2" applyFont="0" applyFill="0" applyBorder="0" applyAlignment="0" applyProtection="0"/>
    <xf numFmtId="0" fontId="260" fillId="0" borderId="2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165" fontId="92" fillId="0" borderId="2" applyFont="0" applyFill="0" applyBorder="0" applyAlignment="0" applyProtection="0"/>
    <xf numFmtId="0" fontId="92" fillId="0" borderId="2"/>
    <xf numFmtId="43" fontId="260" fillId="0" borderId="2" applyFont="0" applyFill="0" applyBorder="0" applyAlignment="0" applyProtection="0"/>
    <xf numFmtId="0" fontId="261" fillId="0" borderId="2"/>
    <xf numFmtId="0" fontId="91" fillId="0" borderId="2"/>
    <xf numFmtId="165" fontId="91" fillId="0" borderId="2" applyFont="0" applyFill="0" applyBorder="0" applyAlignment="0" applyProtection="0"/>
    <xf numFmtId="0" fontId="91" fillId="0" borderId="2"/>
    <xf numFmtId="165" fontId="91" fillId="0" borderId="2" applyFont="0" applyFill="0" applyBorder="0" applyAlignment="0" applyProtection="0"/>
    <xf numFmtId="0" fontId="91" fillId="0" borderId="2"/>
    <xf numFmtId="165" fontId="91" fillId="0" borderId="2" applyFont="0" applyFill="0" applyBorder="0" applyAlignment="0" applyProtection="0"/>
    <xf numFmtId="0" fontId="91" fillId="0" borderId="2"/>
    <xf numFmtId="43" fontId="261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165" fontId="90" fillId="0" borderId="2" applyFont="0" applyFill="0" applyBorder="0" applyAlignment="0" applyProtection="0"/>
    <xf numFmtId="0" fontId="90" fillId="0" borderId="2"/>
    <xf numFmtId="0" fontId="89" fillId="0" borderId="2"/>
    <xf numFmtId="0" fontId="89" fillId="0" borderId="2"/>
    <xf numFmtId="165" fontId="89" fillId="0" borderId="2" applyFont="0" applyFill="0" applyBorder="0" applyAlignment="0" applyProtection="0"/>
    <xf numFmtId="0" fontId="89" fillId="0" borderId="2"/>
    <xf numFmtId="165" fontId="89" fillId="0" borderId="2" applyFont="0" applyFill="0" applyBorder="0" applyAlignment="0" applyProtection="0"/>
    <xf numFmtId="0" fontId="89" fillId="0" borderId="2"/>
    <xf numFmtId="165" fontId="89" fillId="0" borderId="2" applyFont="0" applyFill="0" applyBorder="0" applyAlignment="0" applyProtection="0"/>
    <xf numFmtId="0" fontId="89" fillId="0" borderId="2"/>
    <xf numFmtId="43" fontId="89" fillId="0" borderId="2" applyFont="0" applyFill="0" applyBorder="0" applyAlignment="0" applyProtection="0"/>
    <xf numFmtId="0" fontId="262" fillId="0" borderId="2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165" fontId="87" fillId="0" borderId="2" applyFont="0" applyFill="0" applyBorder="0" applyAlignment="0" applyProtection="0"/>
    <xf numFmtId="0" fontId="87" fillId="0" borderId="2"/>
    <xf numFmtId="43" fontId="87" fillId="0" borderId="2" applyFont="0" applyFill="0" applyBorder="0" applyAlignment="0" applyProtection="0"/>
    <xf numFmtId="0" fontId="263" fillId="0" borderId="2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165" fontId="85" fillId="0" borderId="2" applyFont="0" applyFill="0" applyBorder="0" applyAlignment="0" applyProtection="0"/>
    <xf numFmtId="0" fontId="85" fillId="0" borderId="2"/>
    <xf numFmtId="0" fontId="264" fillId="0" borderId="2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165" fontId="84" fillId="0" borderId="2" applyFont="0" applyFill="0" applyBorder="0" applyAlignment="0" applyProtection="0"/>
    <xf numFmtId="0" fontId="84" fillId="0" borderId="2"/>
    <xf numFmtId="0" fontId="265" fillId="0" borderId="2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165" fontId="81" fillId="0" borderId="2" applyFont="0" applyFill="0" applyBorder="0" applyAlignment="0" applyProtection="0"/>
    <xf numFmtId="0" fontId="81" fillId="0" borderId="2"/>
    <xf numFmtId="0" fontId="80" fillId="0" borderId="2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165" fontId="80" fillId="0" borderId="2" applyFont="0" applyFill="0" applyBorder="0" applyAlignment="0" applyProtection="0"/>
    <xf numFmtId="0" fontId="80" fillId="0" borderId="2"/>
    <xf numFmtId="43" fontId="80" fillId="0" borderId="2" applyFont="0" applyFill="0" applyBorder="0" applyAlignment="0" applyProtection="0"/>
    <xf numFmtId="0" fontId="266" fillId="0" borderId="2"/>
    <xf numFmtId="0" fontId="79" fillId="0" borderId="2"/>
    <xf numFmtId="165" fontId="79" fillId="0" borderId="2" applyFont="0" applyFill="0" applyBorder="0" applyAlignment="0" applyProtection="0"/>
    <xf numFmtId="0" fontId="79" fillId="0" borderId="2"/>
    <xf numFmtId="165" fontId="79" fillId="0" borderId="2" applyFont="0" applyFill="0" applyBorder="0" applyAlignment="0" applyProtection="0"/>
    <xf numFmtId="0" fontId="79" fillId="0" borderId="2"/>
    <xf numFmtId="165" fontId="79" fillId="0" borderId="2" applyFont="0" applyFill="0" applyBorder="0" applyAlignment="0" applyProtection="0"/>
    <xf numFmtId="0" fontId="79" fillId="0" borderId="2"/>
    <xf numFmtId="43" fontId="266" fillId="0" borderId="2" applyFont="0" applyFill="0" applyBorder="0" applyAlignment="0" applyProtection="0"/>
    <xf numFmtId="0" fontId="78" fillId="0" borderId="2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165" fontId="78" fillId="0" borderId="2" applyFont="0" applyFill="0" applyBorder="0" applyAlignment="0" applyProtection="0"/>
    <xf numFmtId="0" fontId="78" fillId="0" borderId="2"/>
    <xf numFmtId="0" fontId="267" fillId="0" borderId="2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165" fontId="77" fillId="0" borderId="2" applyFont="0" applyFill="0" applyBorder="0" applyAlignment="0" applyProtection="0"/>
    <xf numFmtId="0" fontId="77" fillId="0" borderId="2"/>
    <xf numFmtId="0" fontId="76" fillId="0" borderId="2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165" fontId="76" fillId="0" borderId="2" applyFont="0" applyFill="0" applyBorder="0" applyAlignment="0" applyProtection="0"/>
    <xf numFmtId="0" fontId="76" fillId="0" borderId="2"/>
    <xf numFmtId="0" fontId="269" fillId="0" borderId="2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165" fontId="75" fillId="0" borderId="2" applyFont="0" applyFill="0" applyBorder="0" applyAlignment="0" applyProtection="0"/>
    <xf numFmtId="0" fontId="75" fillId="0" borderId="2"/>
    <xf numFmtId="43" fontId="75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165" fontId="74" fillId="0" borderId="2" applyFont="0" applyFill="0" applyBorder="0" applyAlignment="0" applyProtection="0"/>
    <xf numFmtId="0" fontId="74" fillId="0" borderId="2"/>
    <xf numFmtId="43" fontId="74" fillId="0" borderId="2" applyFont="0" applyFill="0" applyBorder="0" applyAlignment="0" applyProtection="0"/>
    <xf numFmtId="0" fontId="72" fillId="0" borderId="2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165" fontId="72" fillId="0" borderId="2" applyFont="0" applyFill="0" applyBorder="0" applyAlignment="0" applyProtection="0"/>
    <xf numFmtId="0" fontId="72" fillId="0" borderId="2"/>
    <xf numFmtId="0" fontId="71" fillId="0" borderId="2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165" fontId="71" fillId="0" borderId="2" applyFont="0" applyFill="0" applyBorder="0" applyAlignment="0" applyProtection="0"/>
    <xf numFmtId="0" fontId="71" fillId="0" borderId="2"/>
    <xf numFmtId="0" fontId="69" fillId="0" borderId="2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165" fontId="69" fillId="0" borderId="2" applyFont="0" applyFill="0" applyBorder="0" applyAlignment="0" applyProtection="0"/>
    <xf numFmtId="0" fontId="69" fillId="0" borderId="2"/>
    <xf numFmtId="0" fontId="68" fillId="0" borderId="2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165" fontId="68" fillId="0" borderId="2" applyFont="0" applyFill="0" applyBorder="0" applyAlignment="0" applyProtection="0"/>
    <xf numFmtId="0" fontId="68" fillId="0" borderId="2"/>
    <xf numFmtId="0" fontId="270" fillId="0" borderId="2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165" fontId="66" fillId="0" borderId="2" applyFont="0" applyFill="0" applyBorder="0" applyAlignment="0" applyProtection="0"/>
    <xf numFmtId="0" fontId="66" fillId="0" borderId="2"/>
    <xf numFmtId="43" fontId="270" fillId="0" borderId="2" applyFont="0" applyFill="0" applyBorder="0" applyAlignment="0" applyProtection="0"/>
    <xf numFmtId="0" fontId="65" fillId="0" borderId="2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165" fontId="65" fillId="0" borderId="2" applyFont="0" applyFill="0" applyBorder="0" applyAlignment="0" applyProtection="0"/>
    <xf numFmtId="0" fontId="65" fillId="0" borderId="2"/>
    <xf numFmtId="43" fontId="65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165" fontId="64" fillId="0" borderId="2" applyFont="0" applyFill="0" applyBorder="0" applyAlignment="0" applyProtection="0"/>
    <xf numFmtId="0" fontId="64" fillId="0" borderId="2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165" fontId="63" fillId="0" borderId="2" applyFont="0" applyFill="0" applyBorder="0" applyAlignment="0" applyProtection="0"/>
    <xf numFmtId="0" fontId="63" fillId="0" borderId="2"/>
    <xf numFmtId="0" fontId="62" fillId="0" borderId="2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165" fontId="62" fillId="0" borderId="2" applyFont="0" applyFill="0" applyBorder="0" applyAlignment="0" applyProtection="0"/>
    <xf numFmtId="0" fontId="62" fillId="0" borderId="2"/>
    <xf numFmtId="43" fontId="62" fillId="0" borderId="2" applyFont="0" applyFill="0" applyBorder="0" applyAlignment="0" applyProtection="0"/>
    <xf numFmtId="0" fontId="272" fillId="0" borderId="2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165" fontId="61" fillId="0" borderId="2" applyFont="0" applyFill="0" applyBorder="0" applyAlignment="0" applyProtection="0"/>
    <xf numFmtId="0" fontId="61" fillId="0" borderId="2"/>
    <xf numFmtId="43" fontId="61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165" fontId="60" fillId="0" borderId="2" applyFont="0" applyFill="0" applyBorder="0" applyAlignment="0" applyProtection="0"/>
    <xf numFmtId="0" fontId="60" fillId="0" borderId="2"/>
    <xf numFmtId="43" fontId="60" fillId="0" borderId="2" applyFont="0" applyFill="0" applyBorder="0" applyAlignment="0" applyProtection="0"/>
    <xf numFmtId="0" fontId="59" fillId="0" borderId="2"/>
    <xf numFmtId="165" fontId="59" fillId="0" borderId="2" applyFont="0" applyFill="0" applyBorder="0" applyAlignment="0" applyProtection="0"/>
    <xf numFmtId="0" fontId="59" fillId="0" borderId="2"/>
    <xf numFmtId="165" fontId="59" fillId="0" borderId="2" applyFont="0" applyFill="0" applyBorder="0" applyAlignment="0" applyProtection="0"/>
    <xf numFmtId="0" fontId="59" fillId="0" borderId="2"/>
    <xf numFmtId="165" fontId="59" fillId="0" borderId="2" applyFont="0" applyFill="0" applyBorder="0" applyAlignment="0" applyProtection="0"/>
    <xf numFmtId="0" fontId="59" fillId="0" borderId="2"/>
    <xf numFmtId="43" fontId="59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165" fontId="58" fillId="0" borderId="2" applyFont="0" applyFill="0" applyBorder="0" applyAlignment="0" applyProtection="0"/>
    <xf numFmtId="0" fontId="58" fillId="0" borderId="2"/>
    <xf numFmtId="43" fontId="58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165" fontId="57" fillId="0" borderId="2" applyFont="0" applyFill="0" applyBorder="0" applyAlignment="0" applyProtection="0"/>
    <xf numFmtId="0" fontId="57" fillId="0" borderId="2"/>
    <xf numFmtId="43" fontId="57" fillId="0" borderId="2" applyFont="0" applyFill="0" applyBorder="0" applyAlignment="0" applyProtection="0"/>
    <xf numFmtId="0" fontId="56" fillId="0" borderId="2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165" fontId="56" fillId="0" borderId="2" applyFont="0" applyFill="0" applyBorder="0" applyAlignment="0" applyProtection="0"/>
    <xf numFmtId="0" fontId="56" fillId="0" borderId="2"/>
    <xf numFmtId="43" fontId="56" fillId="0" borderId="2" applyFont="0" applyFill="0" applyBorder="0" applyAlignment="0" applyProtection="0"/>
    <xf numFmtId="0" fontId="273" fillId="0" borderId="2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165" fontId="55" fillId="0" borderId="2" applyFont="0" applyFill="0" applyBorder="0" applyAlignment="0" applyProtection="0"/>
    <xf numFmtId="0" fontId="55" fillId="0" borderId="2"/>
    <xf numFmtId="43" fontId="55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165" fontId="53" fillId="0" borderId="2" applyFont="0" applyFill="0" applyBorder="0" applyAlignment="0" applyProtection="0"/>
    <xf numFmtId="0" fontId="53" fillId="0" borderId="2"/>
    <xf numFmtId="43" fontId="53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165" fontId="52" fillId="0" borderId="2" applyFont="0" applyFill="0" applyBorder="0" applyAlignment="0" applyProtection="0"/>
    <xf numFmtId="0" fontId="52" fillId="0" borderId="2"/>
    <xf numFmtId="43" fontId="52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165" fontId="51" fillId="0" borderId="2" applyFont="0" applyFill="0" applyBorder="0" applyAlignment="0" applyProtection="0"/>
    <xf numFmtId="0" fontId="51" fillId="0" borderId="2"/>
    <xf numFmtId="43" fontId="51" fillId="0" borderId="2" applyFont="0" applyFill="0" applyBorder="0" applyAlignment="0" applyProtection="0"/>
    <xf numFmtId="0" fontId="274" fillId="0" borderId="2"/>
    <xf numFmtId="0" fontId="50" fillId="0" borderId="2"/>
    <xf numFmtId="165" fontId="50" fillId="0" borderId="2" applyFont="0" applyFill="0" applyBorder="0" applyAlignment="0" applyProtection="0"/>
    <xf numFmtId="0" fontId="50" fillId="0" borderId="2"/>
    <xf numFmtId="165" fontId="50" fillId="0" borderId="2" applyFont="0" applyFill="0" applyBorder="0" applyAlignment="0" applyProtection="0"/>
    <xf numFmtId="0" fontId="50" fillId="0" borderId="2"/>
    <xf numFmtId="165" fontId="50" fillId="0" borderId="2" applyFont="0" applyFill="0" applyBorder="0" applyAlignment="0" applyProtection="0"/>
    <xf numFmtId="0" fontId="50" fillId="0" borderId="2"/>
    <xf numFmtId="43" fontId="50" fillId="0" borderId="2" applyFont="0" applyFill="0" applyBorder="0" applyAlignment="0" applyProtection="0"/>
    <xf numFmtId="0" fontId="275" fillId="0" borderId="2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165" fontId="49" fillId="0" borderId="2" applyFont="0" applyFill="0" applyBorder="0" applyAlignment="0" applyProtection="0"/>
    <xf numFmtId="0" fontId="49" fillId="0" borderId="2"/>
    <xf numFmtId="43" fontId="49" fillId="0" borderId="2" applyFont="0" applyFill="0" applyBorder="0" applyAlignment="0" applyProtection="0"/>
    <xf numFmtId="0" fontId="276" fillId="0" borderId="2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165" fontId="48" fillId="0" borderId="2" applyFont="0" applyFill="0" applyBorder="0" applyAlignment="0" applyProtection="0"/>
    <xf numFmtId="0" fontId="48" fillId="0" borderId="2"/>
    <xf numFmtId="43" fontId="48" fillId="0" borderId="2" applyFont="0" applyFill="0" applyBorder="0" applyAlignment="0" applyProtection="0"/>
    <xf numFmtId="0" fontId="280" fillId="0" borderId="2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165" fontId="46" fillId="0" borderId="2" applyFont="0" applyFill="0" applyBorder="0" applyAlignment="0" applyProtection="0"/>
    <xf numFmtId="0" fontId="46" fillId="0" borderId="2"/>
    <xf numFmtId="43" fontId="46" fillId="0" borderId="2" applyFont="0" applyFill="0" applyBorder="0" applyAlignment="0" applyProtection="0"/>
    <xf numFmtId="0" fontId="282" fillId="0" borderId="2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165" fontId="44" fillId="0" borderId="2" applyFont="0" applyFill="0" applyBorder="0" applyAlignment="0" applyProtection="0"/>
    <xf numFmtId="0" fontId="44" fillId="0" borderId="2"/>
    <xf numFmtId="43" fontId="44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165" fontId="43" fillId="0" borderId="2" applyFont="0" applyFill="0" applyBorder="0" applyAlignment="0" applyProtection="0"/>
    <xf numFmtId="0" fontId="43" fillId="0" borderId="2"/>
    <xf numFmtId="43" fontId="43" fillId="0" borderId="2" applyFont="0" applyFill="0" applyBorder="0" applyAlignment="0" applyProtection="0"/>
    <xf numFmtId="0" fontId="42" fillId="0" borderId="2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165" fontId="42" fillId="0" borderId="2" applyFont="0" applyFill="0" applyBorder="0" applyAlignment="0" applyProtection="0"/>
    <xf numFmtId="0" fontId="42" fillId="0" borderId="2"/>
    <xf numFmtId="43" fontId="42" fillId="0" borderId="2" applyFont="0" applyFill="0" applyBorder="0" applyAlignment="0" applyProtection="0"/>
    <xf numFmtId="0" fontId="283" fillId="0" borderId="2"/>
    <xf numFmtId="0" fontId="41" fillId="0" borderId="2"/>
    <xf numFmtId="165" fontId="41" fillId="0" borderId="2" applyFont="0" applyFill="0" applyBorder="0" applyAlignment="0" applyProtection="0"/>
    <xf numFmtId="0" fontId="41" fillId="0" borderId="2"/>
    <xf numFmtId="165" fontId="41" fillId="0" borderId="2" applyFont="0" applyFill="0" applyBorder="0" applyAlignment="0" applyProtection="0"/>
    <xf numFmtId="0" fontId="41" fillId="0" borderId="2"/>
    <xf numFmtId="165" fontId="41" fillId="0" borderId="2" applyFont="0" applyFill="0" applyBorder="0" applyAlignment="0" applyProtection="0"/>
    <xf numFmtId="0" fontId="41" fillId="0" borderId="2"/>
    <xf numFmtId="43" fontId="41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43" fontId="40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165" fontId="40" fillId="0" borderId="2" applyFont="0" applyFill="0" applyBorder="0" applyAlignment="0" applyProtection="0"/>
    <xf numFmtId="0" fontId="40" fillId="0" borderId="2"/>
    <xf numFmtId="43" fontId="40" fillId="0" borderId="2" applyFont="0" applyFill="0" applyBorder="0" applyAlignment="0" applyProtection="0"/>
    <xf numFmtId="0" fontId="39" fillId="0" borderId="2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165" fontId="39" fillId="0" borderId="2" applyFont="0" applyFill="0" applyBorder="0" applyAlignment="0" applyProtection="0"/>
    <xf numFmtId="0" fontId="39" fillId="0" borderId="2"/>
    <xf numFmtId="43" fontId="39" fillId="0" borderId="2" applyFont="0" applyFill="0" applyBorder="0" applyAlignment="0" applyProtection="0"/>
    <xf numFmtId="0" fontId="37" fillId="0" borderId="2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165" fontId="37" fillId="0" borderId="2" applyFont="0" applyFill="0" applyBorder="0" applyAlignment="0" applyProtection="0"/>
    <xf numFmtId="0" fontId="37" fillId="0" borderId="2"/>
    <xf numFmtId="43" fontId="37" fillId="0" borderId="2" applyFont="0" applyFill="0" applyBorder="0" applyAlignment="0" applyProtection="0"/>
    <xf numFmtId="0" fontId="285" fillId="0" borderId="2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43" fontId="35" fillId="0" borderId="2" applyFont="0" applyFill="0" applyBorder="0" applyAlignment="0" applyProtection="0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165" fontId="35" fillId="0" borderId="2" applyFont="0" applyFill="0" applyBorder="0" applyAlignment="0" applyProtection="0"/>
    <xf numFmtId="0" fontId="35" fillId="0" borderId="2"/>
    <xf numFmtId="43" fontId="35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43" fontId="34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165" fontId="34" fillId="0" borderId="2" applyFont="0" applyFill="0" applyBorder="0" applyAlignment="0" applyProtection="0"/>
    <xf numFmtId="0" fontId="34" fillId="0" borderId="2"/>
    <xf numFmtId="43" fontId="34" fillId="0" borderId="2" applyFont="0" applyFill="0" applyBorder="0" applyAlignment="0" applyProtection="0"/>
    <xf numFmtId="0" fontId="33" fillId="0" borderId="2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165" fontId="33" fillId="0" borderId="2" applyFont="0" applyFill="0" applyBorder="0" applyAlignment="0" applyProtection="0"/>
    <xf numFmtId="0" fontId="33" fillId="0" borderId="2"/>
    <xf numFmtId="43" fontId="33" fillId="0" borderId="2" applyFont="0" applyFill="0" applyBorder="0" applyAlignment="0" applyProtection="0"/>
    <xf numFmtId="0" fontId="32" fillId="0" borderId="2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165" fontId="32" fillId="0" borderId="2" applyFont="0" applyFill="0" applyBorder="0" applyAlignment="0" applyProtection="0"/>
    <xf numFmtId="0" fontId="32" fillId="0" borderId="2"/>
    <xf numFmtId="43" fontId="32" fillId="0" borderId="2" applyFont="0" applyFill="0" applyBorder="0" applyAlignment="0" applyProtection="0"/>
    <xf numFmtId="43" fontId="29" fillId="0" borderId="2" applyFont="0" applyFill="0" applyBorder="0" applyAlignment="0" applyProtection="0"/>
    <xf numFmtId="0" fontId="28" fillId="0" borderId="2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43" fontId="28" fillId="0" borderId="2" applyFont="0" applyFill="0" applyBorder="0" applyAlignment="0" applyProtection="0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165" fontId="28" fillId="0" borderId="2" applyFont="0" applyFill="0" applyBorder="0" applyAlignment="0" applyProtection="0"/>
    <xf numFmtId="0" fontId="28" fillId="0" borderId="2"/>
    <xf numFmtId="43" fontId="28" fillId="0" borderId="2" applyFont="0" applyFill="0" applyBorder="0" applyAlignment="0" applyProtection="0"/>
    <xf numFmtId="43" fontId="27" fillId="0" borderId="2" applyFont="0" applyFill="0" applyBorder="0" applyAlignment="0" applyProtection="0"/>
    <xf numFmtId="9" fontId="27" fillId="0" borderId="2" applyFont="0" applyFill="0" applyBorder="0" applyAlignment="0" applyProtection="0"/>
    <xf numFmtId="9" fontId="27" fillId="0" borderId="2" applyFont="0" applyFill="0" applyBorder="0" applyAlignment="0" applyProtection="0"/>
    <xf numFmtId="165" fontId="27" fillId="0" borderId="2" applyFont="0" applyFill="0" applyBorder="0" applyAlignment="0" applyProtection="0"/>
    <xf numFmtId="0" fontId="289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165" fontId="20" fillId="0" borderId="2" applyFont="0" applyFill="0" applyBorder="0" applyAlignment="0" applyProtection="0"/>
    <xf numFmtId="0" fontId="20" fillId="0" borderId="2"/>
    <xf numFmtId="43" fontId="20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165" fontId="19" fillId="0" borderId="2" applyFont="0" applyFill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165" fontId="18" fillId="0" borderId="2" applyFont="0" applyFill="0" applyBorder="0" applyAlignment="0" applyProtection="0"/>
    <xf numFmtId="0" fontId="18" fillId="0" borderId="2"/>
    <xf numFmtId="43" fontId="18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43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43" fontId="17" fillId="0" borderId="2" applyFont="0" applyFill="0" applyBorder="0" applyAlignment="0" applyProtection="0"/>
    <xf numFmtId="0" fontId="17" fillId="0" borderId="2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43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165" fontId="17" fillId="0" borderId="2" applyFont="0" applyFill="0" applyBorder="0" applyAlignment="0" applyProtection="0"/>
    <xf numFmtId="0" fontId="17" fillId="0" borderId="2"/>
    <xf numFmtId="43" fontId="17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43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43" fontId="16" fillId="0" borderId="2" applyFont="0" applyFill="0" applyBorder="0" applyAlignment="0" applyProtection="0"/>
    <xf numFmtId="0" fontId="16" fillId="0" borderId="2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43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165" fontId="16" fillId="0" borderId="2" applyFont="0" applyFill="0" applyBorder="0" applyAlignment="0" applyProtection="0"/>
    <xf numFmtId="0" fontId="16" fillId="0" borderId="2"/>
    <xf numFmtId="43" fontId="16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43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43" fontId="14" fillId="0" borderId="2" applyFont="0" applyFill="0" applyBorder="0" applyAlignment="0" applyProtection="0"/>
    <xf numFmtId="0" fontId="14" fillId="0" borderId="2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43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165" fontId="14" fillId="0" borderId="2" applyFont="0" applyFill="0" applyBorder="0" applyAlignment="0" applyProtection="0"/>
    <xf numFmtId="0" fontId="14" fillId="0" borderId="2"/>
    <xf numFmtId="43" fontId="14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43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43" fontId="13" fillId="0" borderId="2" applyFont="0" applyFill="0" applyBorder="0" applyAlignment="0" applyProtection="0"/>
    <xf numFmtId="0" fontId="13" fillId="0" borderId="2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43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165" fontId="13" fillId="0" borderId="2" applyFont="0" applyFill="0" applyBorder="0" applyAlignment="0" applyProtection="0"/>
    <xf numFmtId="0" fontId="13" fillId="0" borderId="2"/>
    <xf numFmtId="43" fontId="13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43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43" fontId="12" fillId="0" borderId="2" applyFont="0" applyFill="0" applyBorder="0" applyAlignment="0" applyProtection="0"/>
    <xf numFmtId="0" fontId="12" fillId="0" borderId="2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43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165" fontId="12" fillId="0" borderId="2" applyFont="0" applyFill="0" applyBorder="0" applyAlignment="0" applyProtection="0"/>
    <xf numFmtId="0" fontId="12" fillId="0" borderId="2"/>
    <xf numFmtId="43" fontId="12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43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43" fontId="10" fillId="0" borderId="2" applyFont="0" applyFill="0" applyBorder="0" applyAlignment="0" applyProtection="0"/>
    <xf numFmtId="0" fontId="10" fillId="0" borderId="2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43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165" fontId="10" fillId="0" borderId="2" applyFont="0" applyFill="0" applyBorder="0" applyAlignment="0" applyProtection="0"/>
    <xf numFmtId="0" fontId="10" fillId="0" borderId="2"/>
    <xf numFmtId="43" fontId="10" fillId="0" borderId="2" applyFont="0" applyFill="0" applyBorder="0" applyAlignment="0" applyProtection="0"/>
    <xf numFmtId="0" fontId="9" fillId="0" borderId="2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43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43" fontId="9" fillId="0" borderId="2" applyFont="0" applyFill="0" applyBorder="0" applyAlignment="0" applyProtection="0"/>
    <xf numFmtId="0" fontId="9" fillId="0" borderId="2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43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165" fontId="9" fillId="0" borderId="2" applyFont="0" applyFill="0" applyBorder="0" applyAlignment="0" applyProtection="0"/>
    <xf numFmtId="0" fontId="9" fillId="0" borderId="2"/>
    <xf numFmtId="43" fontId="9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43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43" fontId="5" fillId="0" borderId="2" applyFont="0" applyFill="0" applyBorder="0" applyAlignment="0" applyProtection="0"/>
    <xf numFmtId="0" fontId="5" fillId="0" borderId="2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43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165" fontId="5" fillId="0" borderId="2" applyFont="0" applyFill="0" applyBorder="0" applyAlignment="0" applyProtection="0"/>
    <xf numFmtId="0" fontId="5" fillId="0" borderId="2"/>
    <xf numFmtId="43" fontId="5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165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0" fontId="4" fillId="0" borderId="2"/>
    <xf numFmtId="43" fontId="4" fillId="0" borderId="2" applyFont="0" applyFill="0" applyBorder="0" applyAlignment="0" applyProtection="0"/>
    <xf numFmtId="43" fontId="4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165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290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4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4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290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4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29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0" fontId="290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290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4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290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9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29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290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290" fillId="0" borderId="2"/>
    <xf numFmtId="0" fontId="290" fillId="0" borderId="2"/>
    <xf numFmtId="0" fontId="290" fillId="0" borderId="2"/>
    <xf numFmtId="0" fontId="290" fillId="0" borderId="2"/>
    <xf numFmtId="0" fontId="290" fillId="0" borderId="2"/>
    <xf numFmtId="0" fontId="290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0" fontId="1" fillId="0" borderId="2"/>
    <xf numFmtId="43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0" fontId="290" fillId="0" borderId="2"/>
    <xf numFmtId="165" fontId="1" fillId="0" borderId="2" applyFont="0" applyFill="0" applyBorder="0" applyAlignment="0" applyProtection="0"/>
    <xf numFmtId="0" fontId="1" fillId="0" borderId="2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43" fontId="1" fillId="0" borderId="2" applyFont="0" applyFill="0" applyBorder="0" applyAlignment="0" applyProtection="0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  <xf numFmtId="165" fontId="1" fillId="0" borderId="2" applyFont="0" applyFill="0" applyBorder="0" applyAlignment="0" applyProtection="0"/>
    <xf numFmtId="0" fontId="1" fillId="0" borderId="2"/>
  </cellStyleXfs>
  <cellXfs count="743">
    <xf numFmtId="0" fontId="0" fillId="0" borderId="0" xfId="0"/>
    <xf numFmtId="0" fontId="190" fillId="0" borderId="0" xfId="0" applyFont="1"/>
    <xf numFmtId="43" fontId="190" fillId="0" borderId="0" xfId="0" applyNumberFormat="1" applyFont="1"/>
    <xf numFmtId="43" fontId="189" fillId="0" borderId="0" xfId="0" applyNumberFormat="1" applyFont="1"/>
    <xf numFmtId="0" fontId="192" fillId="0" borderId="0" xfId="0" applyFont="1"/>
    <xf numFmtId="43" fontId="193" fillId="0" borderId="0" xfId="0" applyNumberFormat="1" applyFont="1"/>
    <xf numFmtId="1" fontId="189" fillId="0" borderId="0" xfId="0" applyNumberFormat="1" applyFont="1"/>
    <xf numFmtId="166" fontId="190" fillId="0" borderId="0" xfId="0" applyNumberFormat="1" applyFont="1"/>
    <xf numFmtId="0" fontId="0" fillId="0" borderId="3" xfId="0" applyBorder="1"/>
    <xf numFmtId="0" fontId="190" fillId="0" borderId="3" xfId="0" applyFont="1" applyBorder="1"/>
    <xf numFmtId="0" fontId="189" fillId="0" borderId="3" xfId="0" applyFont="1" applyBorder="1"/>
    <xf numFmtId="43" fontId="189" fillId="0" borderId="3" xfId="0" applyNumberFormat="1" applyFont="1" applyBorder="1"/>
    <xf numFmtId="0" fontId="199" fillId="3" borderId="3" xfId="3" applyFont="1" applyBorder="1"/>
    <xf numFmtId="0" fontId="0" fillId="0" borderId="2" xfId="0" applyBorder="1"/>
    <xf numFmtId="0" fontId="199" fillId="3" borderId="0" xfId="3" applyFont="1"/>
    <xf numFmtId="43" fontId="199" fillId="3" borderId="0" xfId="3" applyNumberFormat="1" applyFont="1"/>
    <xf numFmtId="0" fontId="199" fillId="3" borderId="0" xfId="3" applyFont="1" applyAlignment="1"/>
    <xf numFmtId="43" fontId="200" fillId="4" borderId="4" xfId="4" applyNumberFormat="1"/>
    <xf numFmtId="166" fontId="200" fillId="4" borderId="4" xfId="4" applyNumberFormat="1"/>
    <xf numFmtId="0" fontId="200" fillId="4" borderId="4" xfId="4" applyAlignment="1"/>
    <xf numFmtId="1" fontId="199" fillId="3" borderId="1" xfId="3" applyNumberFormat="1" applyFont="1" applyBorder="1"/>
    <xf numFmtId="0" fontId="200" fillId="4" borderId="4" xfId="4"/>
    <xf numFmtId="1" fontId="199" fillId="3" borderId="4" xfId="3" applyNumberFormat="1" applyFont="1" applyBorder="1" applyAlignment="1">
      <alignment horizontal="center"/>
    </xf>
    <xf numFmtId="0" fontId="199" fillId="3" borderId="4" xfId="3" applyFont="1" applyBorder="1" applyAlignment="1">
      <alignment horizontal="center"/>
    </xf>
    <xf numFmtId="0" fontId="199" fillId="3" borderId="4" xfId="3" applyFont="1" applyBorder="1"/>
    <xf numFmtId="0" fontId="202" fillId="6" borderId="4" xfId="4" applyFont="1" applyFill="1" applyAlignment="1"/>
    <xf numFmtId="43" fontId="202" fillId="6" borderId="4" xfId="4" applyNumberFormat="1" applyFont="1" applyFill="1"/>
    <xf numFmtId="166" fontId="202" fillId="6" borderId="4" xfId="4" applyNumberFormat="1" applyFont="1" applyFill="1"/>
    <xf numFmtId="0" fontId="202" fillId="6" borderId="4" xfId="4" applyFont="1" applyFill="1"/>
    <xf numFmtId="43" fontId="200" fillId="4" borderId="4" xfId="1" applyFont="1" applyFill="1" applyBorder="1"/>
    <xf numFmtId="43" fontId="202" fillId="6" borderId="4" xfId="1" applyFont="1" applyFill="1" applyBorder="1"/>
    <xf numFmtId="43" fontId="199" fillId="3" borderId="3" xfId="3" applyNumberFormat="1" applyFont="1" applyBorder="1"/>
    <xf numFmtId="0" fontId="200" fillId="4" borderId="4" xfId="4" applyNumberFormat="1"/>
    <xf numFmtId="14" fontId="202" fillId="5" borderId="4" xfId="4" applyNumberFormat="1" applyFont="1" applyFill="1"/>
    <xf numFmtId="43" fontId="202" fillId="5" borderId="4" xfId="4" applyNumberFormat="1" applyFont="1" applyFill="1"/>
    <xf numFmtId="0" fontId="202" fillId="5" borderId="4" xfId="4" applyNumberFormat="1" applyFont="1" applyFill="1"/>
    <xf numFmtId="0" fontId="202" fillId="5" borderId="4" xfId="4" applyFont="1" applyFill="1"/>
    <xf numFmtId="43" fontId="200" fillId="4" borderId="8" xfId="4" applyNumberFormat="1" applyBorder="1"/>
    <xf numFmtId="14" fontId="0" fillId="0" borderId="3" xfId="0" applyNumberFormat="1" applyBorder="1"/>
    <xf numFmtId="43" fontId="190" fillId="0" borderId="3" xfId="0" applyNumberFormat="1" applyFont="1" applyBorder="1"/>
    <xf numFmtId="14" fontId="190" fillId="2" borderId="3" xfId="0" applyNumberFormat="1" applyFont="1" applyFill="1" applyBorder="1" applyAlignment="1">
      <alignment vertical="top"/>
    </xf>
    <xf numFmtId="10" fontId="190" fillId="0" borderId="3" xfId="0" applyNumberFormat="1" applyFont="1" applyBorder="1"/>
    <xf numFmtId="43" fontId="200" fillId="4" borderId="4" xfId="4" applyNumberFormat="1" applyAlignment="1"/>
    <xf numFmtId="0" fontId="199" fillId="3" borderId="3" xfId="3" applyNumberFormat="1" applyFont="1" applyBorder="1"/>
    <xf numFmtId="14" fontId="199" fillId="3" borderId="0" xfId="3" applyNumberFormat="1" applyFont="1" applyAlignment="1"/>
    <xf numFmtId="0" fontId="201" fillId="3" borderId="0" xfId="3" applyFont="1" applyAlignment="1"/>
    <xf numFmtId="43" fontId="200" fillId="4" borderId="4" xfId="1" applyFont="1" applyFill="1" applyBorder="1" applyAlignment="1"/>
    <xf numFmtId="43" fontId="202" fillId="5" borderId="4" xfId="1" applyFont="1" applyFill="1" applyBorder="1"/>
    <xf numFmtId="0" fontId="200" fillId="8" borderId="4" xfId="4" applyFill="1" applyAlignment="1"/>
    <xf numFmtId="0" fontId="199" fillId="3" borderId="2" xfId="3" applyFont="1" applyBorder="1"/>
    <xf numFmtId="0" fontId="0" fillId="9" borderId="3" xfId="0" applyFill="1" applyBorder="1"/>
    <xf numFmtId="0" fontId="190" fillId="9" borderId="3" xfId="0" applyFont="1" applyFill="1" applyBorder="1"/>
    <xf numFmtId="0" fontId="200" fillId="5" borderId="3" xfId="4" applyFill="1" applyBorder="1" applyAlignment="1"/>
    <xf numFmtId="0" fontId="201" fillId="7" borderId="4" xfId="4" applyFont="1" applyFill="1" applyAlignment="1"/>
    <xf numFmtId="43" fontId="189" fillId="0" borderId="3" xfId="1" applyFont="1" applyBorder="1"/>
    <xf numFmtId="10" fontId="200" fillId="4" borderId="4" xfId="4" applyNumberFormat="1"/>
    <xf numFmtId="0" fontId="199" fillId="10" borderId="2" xfId="0" applyFont="1" applyFill="1" applyBorder="1"/>
    <xf numFmtId="10" fontId="200" fillId="4" borderId="4" xfId="2" applyNumberFormat="1" applyFont="1" applyFill="1" applyBorder="1"/>
    <xf numFmtId="0" fontId="0" fillId="7" borderId="0" xfId="0" applyFill="1"/>
    <xf numFmtId="0" fontId="201" fillId="9" borderId="3" xfId="0" applyFont="1" applyFill="1" applyBorder="1"/>
    <xf numFmtId="43" fontId="0" fillId="0" borderId="3" xfId="1" applyFont="1" applyBorder="1" applyAlignment="1"/>
    <xf numFmtId="9" fontId="190" fillId="0" borderId="3" xfId="2" applyFont="1" applyBorder="1"/>
    <xf numFmtId="43" fontId="190" fillId="0" borderId="3" xfId="1" applyFont="1" applyBorder="1"/>
    <xf numFmtId="14" fontId="190" fillId="0" borderId="3" xfId="0" applyNumberFormat="1" applyFont="1" applyBorder="1" applyAlignment="1">
      <alignment vertical="top"/>
    </xf>
    <xf numFmtId="0" fontId="190" fillId="0" borderId="3" xfId="0" applyFont="1" applyBorder="1" applyAlignment="1">
      <alignment vertical="top"/>
    </xf>
    <xf numFmtId="43" fontId="200" fillId="0" borderId="4" xfId="4" applyNumberFormat="1" applyFill="1"/>
    <xf numFmtId="43" fontId="200" fillId="5" borderId="3" xfId="1" applyFont="1" applyFill="1" applyBorder="1" applyAlignment="1"/>
    <xf numFmtId="0" fontId="199" fillId="3" borderId="3" xfId="3" applyFont="1" applyBorder="1" applyAlignment="1"/>
    <xf numFmtId="14" fontId="199" fillId="3" borderId="3" xfId="3" applyNumberFormat="1" applyFont="1" applyBorder="1" applyAlignment="1"/>
    <xf numFmtId="43" fontId="200" fillId="4" borderId="3" xfId="4" applyNumberFormat="1" applyBorder="1" applyAlignment="1"/>
    <xf numFmtId="0" fontId="200" fillId="4" borderId="3" xfId="1" applyNumberFormat="1" applyFont="1" applyFill="1" applyBorder="1" applyAlignment="1"/>
    <xf numFmtId="0" fontId="201" fillId="3" borderId="3" xfId="3" applyFont="1" applyBorder="1" applyAlignment="1"/>
    <xf numFmtId="43" fontId="200" fillId="4" borderId="3" xfId="1" applyFont="1" applyFill="1" applyBorder="1" applyAlignment="1"/>
    <xf numFmtId="0" fontId="199" fillId="3" borderId="3" xfId="3" applyFont="1" applyBorder="1" applyAlignment="1">
      <alignment horizontal="center"/>
    </xf>
    <xf numFmtId="0" fontId="200" fillId="4" borderId="3" xfId="4" applyBorder="1" applyAlignment="1"/>
    <xf numFmtId="0" fontId="200" fillId="4" borderId="3" xfId="4" applyBorder="1" applyAlignment="1">
      <alignment horizontal="center"/>
    </xf>
    <xf numFmtId="4" fontId="200" fillId="4" borderId="3" xfId="4" applyNumberFormat="1" applyBorder="1"/>
    <xf numFmtId="0" fontId="200" fillId="11" borderId="3" xfId="4" applyFill="1" applyBorder="1" applyAlignment="1"/>
    <xf numFmtId="0" fontId="200" fillId="11" borderId="3" xfId="4" applyFill="1" applyBorder="1" applyAlignment="1">
      <alignment horizontal="center"/>
    </xf>
    <xf numFmtId="4" fontId="200" fillId="11" borderId="3" xfId="4" applyNumberFormat="1" applyFill="1" applyBorder="1"/>
    <xf numFmtId="0" fontId="199" fillId="7" borderId="3" xfId="0" applyFont="1" applyFill="1" applyBorder="1"/>
    <xf numFmtId="0" fontId="199" fillId="7" borderId="3" xfId="4" applyFont="1" applyFill="1" applyBorder="1"/>
    <xf numFmtId="43" fontId="199" fillId="7" borderId="3" xfId="4" applyNumberFormat="1" applyFont="1" applyFill="1" applyBorder="1" applyAlignment="1"/>
    <xf numFmtId="0" fontId="199" fillId="7" borderId="3" xfId="4" applyFont="1" applyFill="1" applyBorder="1" applyAlignment="1"/>
    <xf numFmtId="0" fontId="200" fillId="4" borderId="3" xfId="4" applyNumberFormat="1" applyBorder="1" applyAlignment="1"/>
    <xf numFmtId="0" fontId="208" fillId="8" borderId="3" xfId="4" applyFont="1" applyFill="1" applyBorder="1" applyAlignment="1"/>
    <xf numFmtId="43" fontId="208" fillId="8" borderId="3" xfId="1" applyFont="1" applyFill="1" applyBorder="1" applyAlignment="1"/>
    <xf numFmtId="0" fontId="198" fillId="0" borderId="3" xfId="0" applyFont="1" applyBorder="1"/>
    <xf numFmtId="43" fontId="200" fillId="4" borderId="3" xfId="1" applyFont="1" applyFill="1" applyBorder="1" applyAlignment="1">
      <alignment horizontal="center"/>
    </xf>
    <xf numFmtId="43" fontId="200" fillId="11" borderId="3" xfId="1" applyFont="1" applyFill="1" applyBorder="1" applyAlignment="1">
      <alignment horizontal="center"/>
    </xf>
    <xf numFmtId="0" fontId="200" fillId="4" borderId="3" xfId="4" applyNumberFormat="1" applyBorder="1"/>
    <xf numFmtId="0" fontId="200" fillId="11" borderId="3" xfId="4" applyNumberFormat="1" applyFill="1" applyBorder="1"/>
    <xf numFmtId="43" fontId="200" fillId="8" borderId="3" xfId="1" applyFont="1" applyFill="1" applyBorder="1" applyAlignment="1"/>
    <xf numFmtId="0" fontId="200" fillId="8" borderId="3" xfId="4" applyFill="1" applyBorder="1" applyAlignment="1"/>
    <xf numFmtId="0" fontId="159" fillId="0" borderId="3" xfId="0" applyFont="1" applyBorder="1"/>
    <xf numFmtId="10" fontId="200" fillId="4" borderId="3" xfId="2" applyNumberFormat="1" applyFont="1" applyFill="1" applyBorder="1" applyAlignment="1"/>
    <xf numFmtId="0" fontId="221" fillId="0" borderId="3" xfId="0" applyFont="1" applyBorder="1"/>
    <xf numFmtId="0" fontId="220" fillId="0" borderId="3" xfId="0" applyFont="1" applyBorder="1"/>
    <xf numFmtId="0" fontId="220" fillId="0" borderId="3" xfId="44" applyFont="1" applyBorder="1"/>
    <xf numFmtId="43" fontId="221" fillId="0" borderId="3" xfId="0" applyNumberFormat="1" applyFont="1" applyBorder="1"/>
    <xf numFmtId="14" fontId="221" fillId="0" borderId="3" xfId="0" applyNumberFormat="1" applyFont="1" applyBorder="1" applyAlignment="1">
      <alignment vertical="top"/>
    </xf>
    <xf numFmtId="0" fontId="221" fillId="0" borderId="3" xfId="0" applyFont="1" applyBorder="1" applyAlignment="1">
      <alignment vertical="top"/>
    </xf>
    <xf numFmtId="10" fontId="221" fillId="0" borderId="3" xfId="0" applyNumberFormat="1" applyFont="1" applyBorder="1"/>
    <xf numFmtId="43" fontId="221" fillId="0" borderId="3" xfId="1" applyFont="1" applyFill="1" applyBorder="1"/>
    <xf numFmtId="9" fontId="221" fillId="0" borderId="3" xfId="2" applyFont="1" applyFill="1" applyBorder="1"/>
    <xf numFmtId="0" fontId="222" fillId="0" borderId="3" xfId="0" applyFont="1" applyBorder="1"/>
    <xf numFmtId="43" fontId="220" fillId="0" borderId="3" xfId="45" applyFont="1" applyFill="1" applyBorder="1"/>
    <xf numFmtId="3" fontId="220" fillId="0" borderId="3" xfId="0" applyNumberFormat="1" applyFont="1" applyBorder="1"/>
    <xf numFmtId="0" fontId="220" fillId="0" borderId="3" xfId="71" applyFont="1" applyBorder="1"/>
    <xf numFmtId="3" fontId="220" fillId="0" borderId="3" xfId="73" applyNumberFormat="1" applyFont="1" applyBorder="1"/>
    <xf numFmtId="4" fontId="220" fillId="0" borderId="2" xfId="71" applyNumberFormat="1" applyFont="1"/>
    <xf numFmtId="10" fontId="220" fillId="0" borderId="3" xfId="2" applyNumberFormat="1" applyFont="1" applyFill="1" applyBorder="1" applyAlignment="1"/>
    <xf numFmtId="0" fontId="199" fillId="7" borderId="3" xfId="0" applyFont="1" applyFill="1" applyBorder="1" applyAlignment="1">
      <alignment horizontal="center"/>
    </xf>
    <xf numFmtId="0" fontId="201" fillId="9" borderId="4" xfId="4" applyFont="1" applyFill="1"/>
    <xf numFmtId="0" fontId="200" fillId="8" borderId="4" xfId="4" applyFill="1"/>
    <xf numFmtId="43" fontId="200" fillId="8" borderId="4" xfId="1" applyFont="1" applyFill="1" applyBorder="1"/>
    <xf numFmtId="43" fontId="0" fillId="0" borderId="3" xfId="1" applyFont="1" applyBorder="1"/>
    <xf numFmtId="10" fontId="0" fillId="0" borderId="3" xfId="2" applyNumberFormat="1" applyFont="1" applyBorder="1"/>
    <xf numFmtId="43" fontId="0" fillId="8" borderId="3" xfId="1" applyFont="1" applyFill="1" applyBorder="1"/>
    <xf numFmtId="0" fontId="200" fillId="4" borderId="4" xfId="1" applyNumberFormat="1" applyFont="1" applyFill="1" applyBorder="1"/>
    <xf numFmtId="0" fontId="0" fillId="0" borderId="11" xfId="0" applyBorder="1"/>
    <xf numFmtId="0" fontId="0" fillId="0" borderId="12" xfId="0" applyBorder="1"/>
    <xf numFmtId="0" fontId="200" fillId="5" borderId="3" xfId="4" applyNumberFormat="1" applyFill="1" applyBorder="1" applyAlignment="1"/>
    <xf numFmtId="10" fontId="200" fillId="5" borderId="3" xfId="2" applyNumberFormat="1" applyFont="1" applyFill="1" applyBorder="1" applyAlignment="1"/>
    <xf numFmtId="0" fontId="168" fillId="0" borderId="3" xfId="0" applyFont="1" applyBorder="1"/>
    <xf numFmtId="0" fontId="200" fillId="4" borderId="3" xfId="4" applyBorder="1"/>
    <xf numFmtId="43" fontId="200" fillId="4" borderId="3" xfId="4" applyNumberFormat="1" applyBorder="1"/>
    <xf numFmtId="0" fontId="192" fillId="0" borderId="3" xfId="0" applyFont="1" applyBorder="1"/>
    <xf numFmtId="0" fontId="202" fillId="6" borderId="3" xfId="4" applyFont="1" applyFill="1" applyBorder="1" applyAlignment="1"/>
    <xf numFmtId="0" fontId="202" fillId="6" borderId="3" xfId="4" applyFont="1" applyFill="1" applyBorder="1" applyAlignment="1">
      <alignment horizontal="center"/>
    </xf>
    <xf numFmtId="4" fontId="202" fillId="6" borderId="3" xfId="4" applyNumberFormat="1" applyFont="1" applyFill="1" applyBorder="1"/>
    <xf numFmtId="43" fontId="193" fillId="0" borderId="3" xfId="0" applyNumberFormat="1" applyFont="1" applyBorder="1"/>
    <xf numFmtId="0" fontId="202" fillId="6" borderId="3" xfId="4" applyFont="1" applyFill="1" applyBorder="1"/>
    <xf numFmtId="43" fontId="202" fillId="6" borderId="3" xfId="4" applyNumberFormat="1" applyFont="1" applyFill="1" applyBorder="1"/>
    <xf numFmtId="43" fontId="199" fillId="7" borderId="3" xfId="4" applyNumberFormat="1" applyFont="1" applyFill="1" applyBorder="1"/>
    <xf numFmtId="1" fontId="199" fillId="3" borderId="3" xfId="3" applyNumberFormat="1" applyFont="1" applyBorder="1" applyAlignment="1">
      <alignment horizontal="center"/>
    </xf>
    <xf numFmtId="0" fontId="199" fillId="10" borderId="3" xfId="0" applyFont="1" applyFill="1" applyBorder="1"/>
    <xf numFmtId="1" fontId="200" fillId="4" borderId="3" xfId="4" applyNumberFormat="1" applyBorder="1"/>
    <xf numFmtId="10" fontId="200" fillId="4" borderId="3" xfId="2" applyNumberFormat="1" applyFont="1" applyFill="1" applyBorder="1"/>
    <xf numFmtId="166" fontId="202" fillId="6" borderId="3" xfId="4" applyNumberFormat="1" applyFont="1" applyFill="1" applyBorder="1"/>
    <xf numFmtId="10" fontId="202" fillId="6" borderId="3" xfId="2" applyNumberFormat="1" applyFont="1" applyFill="1" applyBorder="1"/>
    <xf numFmtId="0" fontId="200" fillId="8" borderId="3" xfId="4" applyNumberFormat="1" applyFill="1" applyBorder="1"/>
    <xf numFmtId="0" fontId="200" fillId="8" borderId="3" xfId="4" applyNumberFormat="1" applyFill="1" applyBorder="1" applyAlignment="1"/>
    <xf numFmtId="0" fontId="202" fillId="6" borderId="4" xfId="4" applyNumberFormat="1" applyFont="1" applyFill="1"/>
    <xf numFmtId="14" fontId="224" fillId="0" borderId="3" xfId="0" applyNumberFormat="1" applyFont="1" applyBorder="1"/>
    <xf numFmtId="167" fontId="199" fillId="3" borderId="3" xfId="3" applyNumberFormat="1" applyFont="1" applyBorder="1"/>
    <xf numFmtId="14" fontId="225" fillId="0" borderId="3" xfId="0" applyNumberFormat="1" applyFont="1" applyBorder="1" applyAlignment="1">
      <alignment vertical="top"/>
    </xf>
    <xf numFmtId="0" fontId="191" fillId="0" borderId="3" xfId="0" applyFont="1" applyBorder="1" applyAlignment="1">
      <alignment vertical="top"/>
    </xf>
    <xf numFmtId="14" fontId="190" fillId="2" borderId="3" xfId="0" applyNumberFormat="1" applyFont="1" applyFill="1" applyBorder="1" applyAlignment="1">
      <alignment horizontal="left"/>
    </xf>
    <xf numFmtId="14" fontId="221" fillId="0" borderId="3" xfId="0" applyNumberFormat="1" applyFont="1" applyBorder="1" applyAlignment="1">
      <alignment horizontal="left"/>
    </xf>
    <xf numFmtId="0" fontId="199" fillId="7" borderId="12" xfId="0" applyFont="1" applyFill="1" applyBorder="1"/>
    <xf numFmtId="0" fontId="199" fillId="7" borderId="10" xfId="0" applyFont="1" applyFill="1" applyBorder="1"/>
    <xf numFmtId="43" fontId="200" fillId="4" borderId="10" xfId="2" applyNumberFormat="1" applyFont="1" applyFill="1" applyBorder="1" applyAlignment="1"/>
    <xf numFmtId="0" fontId="0" fillId="0" borderId="10" xfId="0" applyBorder="1"/>
    <xf numFmtId="10" fontId="0" fillId="0" borderId="12" xfId="2" applyNumberFormat="1" applyFont="1" applyBorder="1"/>
    <xf numFmtId="10" fontId="200" fillId="4" borderId="12" xfId="2" applyNumberFormat="1" applyFont="1" applyFill="1" applyBorder="1" applyAlignment="1"/>
    <xf numFmtId="10" fontId="200" fillId="8" borderId="12" xfId="2" applyNumberFormat="1" applyFont="1" applyFill="1" applyBorder="1" applyAlignment="1"/>
    <xf numFmtId="0" fontId="199" fillId="7" borderId="12" xfId="4" applyFont="1" applyFill="1" applyBorder="1" applyAlignment="1"/>
    <xf numFmtId="43" fontId="200" fillId="4" borderId="12" xfId="1" applyFont="1" applyFill="1" applyBorder="1" applyAlignment="1"/>
    <xf numFmtId="43" fontId="200" fillId="8" borderId="12" xfId="1" applyFont="1" applyFill="1" applyBorder="1" applyAlignment="1"/>
    <xf numFmtId="43" fontId="200" fillId="8" borderId="3" xfId="1" applyFont="1" applyFill="1" applyBorder="1"/>
    <xf numFmtId="0" fontId="200" fillId="13" borderId="3" xfId="4" applyFill="1" applyBorder="1" applyAlignment="1">
      <alignment horizontal="center"/>
    </xf>
    <xf numFmtId="0" fontId="189" fillId="13" borderId="3" xfId="0" applyFont="1" applyFill="1" applyBorder="1" applyAlignment="1">
      <alignment horizontal="center"/>
    </xf>
    <xf numFmtId="43" fontId="200" fillId="4" borderId="3" xfId="1" applyFont="1" applyFill="1" applyBorder="1"/>
    <xf numFmtId="43" fontId="199" fillId="7" borderId="3" xfId="1" applyFont="1" applyFill="1" applyBorder="1"/>
    <xf numFmtId="14" fontId="225" fillId="0" borderId="3" xfId="0" applyNumberFormat="1" applyFont="1" applyBorder="1"/>
    <xf numFmtId="14" fontId="191" fillId="0" borderId="3" xfId="0" applyNumberFormat="1" applyFont="1" applyBorder="1"/>
    <xf numFmtId="0" fontId="200" fillId="4" borderId="4" xfId="4" applyAlignment="1">
      <alignment horizontal="center"/>
    </xf>
    <xf numFmtId="10" fontId="199" fillId="3" borderId="3" xfId="2" applyNumberFormat="1" applyFont="1" applyFill="1" applyBorder="1" applyAlignment="1">
      <alignment horizontal="left"/>
    </xf>
    <xf numFmtId="10" fontId="200" fillId="4" borderId="4" xfId="2" applyNumberFormat="1" applyFont="1" applyFill="1" applyBorder="1" applyAlignment="1">
      <alignment horizontal="left"/>
    </xf>
    <xf numFmtId="10" fontId="200" fillId="11" borderId="3" xfId="2" applyNumberFormat="1" applyFont="1" applyFill="1" applyBorder="1" applyAlignment="1">
      <alignment horizontal="left"/>
    </xf>
    <xf numFmtId="0" fontId="191" fillId="0" borderId="3" xfId="0" applyFont="1" applyBorder="1"/>
    <xf numFmtId="0" fontId="149" fillId="0" borderId="3" xfId="0" applyFont="1" applyBorder="1"/>
    <xf numFmtId="0" fontId="225" fillId="0" borderId="3" xfId="0" applyFont="1" applyBorder="1"/>
    <xf numFmtId="0" fontId="228" fillId="0" borderId="3" xfId="0" applyFont="1" applyBorder="1"/>
    <xf numFmtId="43" fontId="225" fillId="0" borderId="3" xfId="1" applyFont="1" applyFill="1" applyBorder="1"/>
    <xf numFmtId="43" fontId="225" fillId="0" borderId="3" xfId="1" applyFont="1" applyFill="1" applyBorder="1" applyAlignment="1">
      <alignment horizontal="left"/>
    </xf>
    <xf numFmtId="10" fontId="225" fillId="0" borderId="3" xfId="2" applyNumberFormat="1" applyFont="1" applyFill="1" applyBorder="1"/>
    <xf numFmtId="43" fontId="225" fillId="0" borderId="3" xfId="0" applyNumberFormat="1" applyFont="1" applyBorder="1"/>
    <xf numFmtId="9" fontId="225" fillId="0" borderId="3" xfId="2" applyFont="1" applyFill="1" applyBorder="1"/>
    <xf numFmtId="0" fontId="224" fillId="0" borderId="3" xfId="0" applyFont="1" applyBorder="1"/>
    <xf numFmtId="43" fontId="191" fillId="0" borderId="3" xfId="1" applyFont="1" applyFill="1" applyBorder="1"/>
    <xf numFmtId="43" fontId="191" fillId="0" borderId="3" xfId="1" applyFont="1" applyFill="1" applyBorder="1" applyAlignment="1">
      <alignment horizontal="left"/>
    </xf>
    <xf numFmtId="10" fontId="191" fillId="0" borderId="3" xfId="2" applyNumberFormat="1" applyFont="1" applyFill="1" applyBorder="1"/>
    <xf numFmtId="43" fontId="191" fillId="0" borderId="3" xfId="0" applyNumberFormat="1" applyFont="1" applyBorder="1"/>
    <xf numFmtId="9" fontId="191" fillId="0" borderId="3" xfId="2" applyFont="1" applyFill="1" applyBorder="1"/>
    <xf numFmtId="43" fontId="224" fillId="0" borderId="3" xfId="1" applyFont="1" applyFill="1" applyBorder="1"/>
    <xf numFmtId="43" fontId="224" fillId="0" borderId="3" xfId="1" applyFont="1" applyFill="1" applyBorder="1" applyAlignment="1">
      <alignment horizontal="left"/>
    </xf>
    <xf numFmtId="10" fontId="224" fillId="0" borderId="3" xfId="2" applyNumberFormat="1" applyFont="1" applyFill="1" applyBorder="1" applyAlignment="1"/>
    <xf numFmtId="43" fontId="224" fillId="0" borderId="3" xfId="1" applyFont="1" applyFill="1" applyBorder="1" applyAlignment="1"/>
    <xf numFmtId="9" fontId="224" fillId="0" borderId="3" xfId="2" applyFont="1" applyFill="1" applyBorder="1" applyAlignment="1"/>
    <xf numFmtId="0" fontId="200" fillId="4" borderId="18" xfId="4" applyBorder="1"/>
    <xf numFmtId="10" fontId="191" fillId="0" borderId="3" xfId="2" applyNumberFormat="1" applyFont="1" applyFill="1" applyBorder="1" applyAlignment="1">
      <alignment horizontal="left"/>
    </xf>
    <xf numFmtId="10" fontId="225" fillId="0" borderId="3" xfId="2" applyNumberFormat="1" applyFont="1" applyFill="1" applyBorder="1" applyAlignment="1">
      <alignment horizontal="left"/>
    </xf>
    <xf numFmtId="10" fontId="224" fillId="0" borderId="3" xfId="2" applyNumberFormat="1" applyFont="1" applyFill="1" applyBorder="1" applyAlignment="1">
      <alignment horizontal="left"/>
    </xf>
    <xf numFmtId="0" fontId="225" fillId="0" borderId="3" xfId="0" applyFont="1" applyBorder="1" applyAlignment="1">
      <alignment horizontal="left"/>
    </xf>
    <xf numFmtId="0" fontId="191" fillId="0" borderId="3" xfId="0" applyFont="1" applyBorder="1" applyAlignment="1">
      <alignment horizontal="left"/>
    </xf>
    <xf numFmtId="0" fontId="224" fillId="0" borderId="3" xfId="0" applyFont="1" applyBorder="1" applyAlignment="1">
      <alignment horizontal="left"/>
    </xf>
    <xf numFmtId="0" fontId="197" fillId="0" borderId="3" xfId="0" applyFont="1" applyBorder="1"/>
    <xf numFmtId="43" fontId="199" fillId="7" borderId="3" xfId="4" applyNumberFormat="1" applyFont="1" applyFill="1" applyBorder="1" applyAlignment="1">
      <alignment wrapText="1"/>
    </xf>
    <xf numFmtId="43" fontId="200" fillId="4" borderId="4" xfId="4" applyNumberFormat="1" applyAlignment="1">
      <alignment wrapText="1"/>
    </xf>
    <xf numFmtId="14" fontId="199" fillId="7" borderId="3" xfId="4" applyNumberFormat="1" applyFont="1" applyFill="1" applyBorder="1" applyAlignment="1">
      <alignment wrapText="1"/>
    </xf>
    <xf numFmtId="10" fontId="208" fillId="8" borderId="3" xfId="2" applyNumberFormat="1" applyFont="1" applyFill="1" applyBorder="1" applyAlignment="1"/>
    <xf numFmtId="43" fontId="208" fillId="8" borderId="3" xfId="2" applyNumberFormat="1" applyFont="1" applyFill="1" applyBorder="1" applyAlignment="1"/>
    <xf numFmtId="0" fontId="200" fillId="4" borderId="7" xfId="4" applyBorder="1"/>
    <xf numFmtId="0" fontId="200" fillId="4" borderId="8" xfId="4" applyBorder="1"/>
    <xf numFmtId="43" fontId="200" fillId="4" borderId="18" xfId="1" applyFont="1" applyFill="1" applyBorder="1"/>
    <xf numFmtId="164" fontId="200" fillId="4" borderId="3" xfId="4" applyNumberFormat="1" applyBorder="1"/>
    <xf numFmtId="10" fontId="200" fillId="4" borderId="21" xfId="2" applyNumberFormat="1" applyFont="1" applyFill="1" applyBorder="1"/>
    <xf numFmtId="43" fontId="200" fillId="4" borderId="22" xfId="1" applyFont="1" applyFill="1" applyBorder="1"/>
    <xf numFmtId="10" fontId="200" fillId="8" borderId="3" xfId="2" applyNumberFormat="1" applyFont="1" applyFill="1" applyBorder="1"/>
    <xf numFmtId="43" fontId="200" fillId="4" borderId="7" xfId="1" applyFont="1" applyFill="1" applyBorder="1"/>
    <xf numFmtId="164" fontId="200" fillId="4" borderId="4" xfId="4" applyNumberFormat="1"/>
    <xf numFmtId="43" fontId="199" fillId="7" borderId="3" xfId="1" applyFont="1" applyFill="1" applyBorder="1" applyAlignment="1">
      <alignment wrapText="1"/>
    </xf>
    <xf numFmtId="165" fontId="225" fillId="0" borderId="3" xfId="1" applyNumberFormat="1" applyFont="1" applyFill="1" applyBorder="1" applyAlignment="1">
      <alignment horizontal="right"/>
    </xf>
    <xf numFmtId="165" fontId="191" fillId="0" borderId="3" xfId="1" applyNumberFormat="1" applyFont="1" applyFill="1" applyBorder="1" applyAlignment="1">
      <alignment horizontal="right"/>
    </xf>
    <xf numFmtId="165" fontId="224" fillId="0" borderId="3" xfId="1" applyNumberFormat="1" applyFont="1" applyFill="1" applyBorder="1" applyAlignment="1">
      <alignment horizontal="right"/>
    </xf>
    <xf numFmtId="0" fontId="144" fillId="0" borderId="3" xfId="0" applyFont="1" applyBorder="1"/>
    <xf numFmtId="0" fontId="231" fillId="0" borderId="3" xfId="0" applyFont="1" applyBorder="1"/>
    <xf numFmtId="0" fontId="208" fillId="4" borderId="4" xfId="4" applyFont="1" applyAlignment="1"/>
    <xf numFmtId="43" fontId="208" fillId="4" borderId="3" xfId="1" applyFont="1" applyFill="1" applyBorder="1" applyAlignment="1"/>
    <xf numFmtId="10" fontId="208" fillId="4" borderId="10" xfId="2" applyNumberFormat="1" applyFont="1" applyFill="1" applyBorder="1" applyAlignment="1"/>
    <xf numFmtId="0" fontId="231" fillId="0" borderId="10" xfId="0" applyFont="1" applyBorder="1"/>
    <xf numFmtId="43" fontId="231" fillId="0" borderId="3" xfId="1" applyFont="1" applyBorder="1"/>
    <xf numFmtId="43" fontId="231" fillId="0" borderId="12" xfId="1" applyFont="1" applyBorder="1"/>
    <xf numFmtId="10" fontId="231" fillId="0" borderId="3" xfId="2" applyNumberFormat="1" applyFont="1" applyBorder="1"/>
    <xf numFmtId="43" fontId="231" fillId="8" borderId="3" xfId="1" applyFont="1" applyFill="1" applyBorder="1"/>
    <xf numFmtId="43" fontId="231" fillId="8" borderId="12" xfId="1" applyFont="1" applyFill="1" applyBorder="1"/>
    <xf numFmtId="10" fontId="231" fillId="8" borderId="3" xfId="2" applyNumberFormat="1" applyFont="1" applyFill="1" applyBorder="1"/>
    <xf numFmtId="0" fontId="231" fillId="0" borderId="12" xfId="0" applyFont="1" applyBorder="1"/>
    <xf numFmtId="0" fontId="231" fillId="13" borderId="10" xfId="0" applyFont="1" applyFill="1" applyBorder="1"/>
    <xf numFmtId="0" fontId="231" fillId="13" borderId="3" xfId="0" applyFont="1" applyFill="1" applyBorder="1"/>
    <xf numFmtId="43" fontId="231" fillId="0" borderId="10" xfId="0" applyNumberFormat="1" applyFont="1" applyBorder="1"/>
    <xf numFmtId="0" fontId="232" fillId="13" borderId="3" xfId="0" applyFont="1" applyFill="1" applyBorder="1"/>
    <xf numFmtId="0" fontId="208" fillId="13" borderId="10" xfId="4" applyFont="1" applyFill="1" applyBorder="1" applyAlignment="1"/>
    <xf numFmtId="0" fontId="208" fillId="13" borderId="3" xfId="4" applyFont="1" applyFill="1" applyBorder="1" applyAlignment="1"/>
    <xf numFmtId="0" fontId="208" fillId="13" borderId="12" xfId="4" applyFont="1" applyFill="1" applyBorder="1" applyAlignment="1"/>
    <xf numFmtId="0" fontId="208" fillId="4" borderId="4" xfId="4" applyFont="1"/>
    <xf numFmtId="43" fontId="208" fillId="4" borderId="4" xfId="4" applyNumberFormat="1" applyFont="1"/>
    <xf numFmtId="0" fontId="231" fillId="11" borderId="3" xfId="0" applyFont="1" applyFill="1" applyBorder="1"/>
    <xf numFmtId="43" fontId="231" fillId="11" borderId="10" xfId="1" applyFont="1" applyFill="1" applyBorder="1"/>
    <xf numFmtId="43" fontId="231" fillId="11" borderId="3" xfId="1" applyFont="1" applyFill="1" applyBorder="1"/>
    <xf numFmtId="43" fontId="231" fillId="11" borderId="12" xfId="1" applyFont="1" applyFill="1" applyBorder="1"/>
    <xf numFmtId="0" fontId="231" fillId="11" borderId="10" xfId="0" applyFont="1" applyFill="1" applyBorder="1" applyAlignment="1">
      <alignment horizontal="center"/>
    </xf>
    <xf numFmtId="0" fontId="231" fillId="11" borderId="11" xfId="0" applyFont="1" applyFill="1" applyBorder="1" applyAlignment="1">
      <alignment horizontal="center"/>
    </xf>
    <xf numFmtId="0" fontId="232" fillId="13" borderId="10" xfId="0" applyFont="1" applyFill="1" applyBorder="1"/>
    <xf numFmtId="43" fontId="208" fillId="4" borderId="3" xfId="4" applyNumberFormat="1" applyFont="1" applyBorder="1" applyAlignment="1"/>
    <xf numFmtId="0" fontId="208" fillId="4" borderId="3" xfId="1" applyNumberFormat="1" applyFont="1" applyFill="1" applyBorder="1" applyAlignment="1"/>
    <xf numFmtId="0" fontId="208" fillId="4" borderId="10" xfId="1" applyNumberFormat="1" applyFont="1" applyFill="1" applyBorder="1" applyAlignment="1"/>
    <xf numFmtId="0" fontId="208" fillId="4" borderId="18" xfId="4" applyFont="1" applyBorder="1"/>
    <xf numFmtId="0" fontId="208" fillId="4" borderId="3" xfId="4" applyFont="1" applyBorder="1" applyAlignment="1"/>
    <xf numFmtId="0" fontId="208" fillId="8" borderId="4" xfId="4" applyFont="1" applyFill="1" applyAlignment="1"/>
    <xf numFmtId="0" fontId="208" fillId="8" borderId="3" xfId="1" applyNumberFormat="1" applyFont="1" applyFill="1" applyBorder="1" applyAlignment="1"/>
    <xf numFmtId="0" fontId="208" fillId="8" borderId="10" xfId="1" applyNumberFormat="1" applyFont="1" applyFill="1" applyBorder="1" applyAlignment="1"/>
    <xf numFmtId="14" fontId="199" fillId="7" borderId="3" xfId="4" applyNumberFormat="1" applyFont="1" applyFill="1" applyBorder="1" applyAlignment="1">
      <alignment vertical="center" wrapText="1"/>
    </xf>
    <xf numFmtId="43" fontId="199" fillId="7" borderId="3" xfId="1" applyFont="1" applyFill="1" applyBorder="1" applyAlignment="1">
      <alignment vertical="center" wrapText="1"/>
    </xf>
    <xf numFmtId="0" fontId="200" fillId="4" borderId="4" xfId="4" applyAlignment="1">
      <alignment vertical="center"/>
    </xf>
    <xf numFmtId="0" fontId="0" fillId="0" borderId="3" xfId="0" applyBorder="1" applyAlignment="1">
      <alignment vertical="center"/>
    </xf>
    <xf numFmtId="14" fontId="199" fillId="7" borderId="3" xfId="4" applyNumberFormat="1" applyFont="1" applyFill="1" applyBorder="1" applyAlignment="1">
      <alignment vertical="top" wrapText="1"/>
    </xf>
    <xf numFmtId="43" fontId="200" fillId="4" borderId="4" xfId="1" applyFont="1" applyFill="1" applyBorder="1" applyAlignment="1">
      <alignment horizontal="left"/>
    </xf>
    <xf numFmtId="43" fontId="200" fillId="11" borderId="3" xfId="1" applyFont="1" applyFill="1" applyBorder="1" applyAlignment="1">
      <alignment horizontal="left"/>
    </xf>
    <xf numFmtId="0" fontId="0" fillId="14" borderId="3" xfId="0" applyFill="1" applyBorder="1"/>
    <xf numFmtId="10" fontId="0" fillId="8" borderId="3" xfId="2" applyNumberFormat="1" applyFont="1" applyFill="1" applyBorder="1"/>
    <xf numFmtId="0" fontId="199" fillId="7" borderId="3" xfId="4" applyNumberFormat="1" applyFont="1" applyFill="1" applyBorder="1" applyAlignment="1">
      <alignment wrapText="1"/>
    </xf>
    <xf numFmtId="0" fontId="200" fillId="4" borderId="7" xfId="4" applyNumberFormat="1" applyBorder="1"/>
    <xf numFmtId="10" fontId="231" fillId="0" borderId="3" xfId="0" applyNumberFormat="1" applyFont="1" applyBorder="1"/>
    <xf numFmtId="0" fontId="233" fillId="0" borderId="3" xfId="0" applyFont="1" applyBorder="1"/>
    <xf numFmtId="10" fontId="233" fillId="0" borderId="3" xfId="2" applyNumberFormat="1" applyFont="1" applyBorder="1"/>
    <xf numFmtId="0" fontId="233" fillId="11" borderId="3" xfId="0" applyFont="1" applyFill="1" applyBorder="1" applyAlignment="1">
      <alignment horizontal="center"/>
    </xf>
    <xf numFmtId="0" fontId="234" fillId="13" borderId="3" xfId="0" applyFont="1" applyFill="1" applyBorder="1"/>
    <xf numFmtId="0" fontId="234" fillId="4" borderId="3" xfId="4" applyFont="1" applyBorder="1"/>
    <xf numFmtId="0" fontId="234" fillId="8" borderId="3" xfId="1" applyNumberFormat="1" applyFont="1" applyFill="1" applyBorder="1" applyAlignment="1"/>
    <xf numFmtId="0" fontId="231" fillId="13" borderId="12" xfId="0" applyFont="1" applyFill="1" applyBorder="1"/>
    <xf numFmtId="0" fontId="232" fillId="13" borderId="12" xfId="0" applyFont="1" applyFill="1" applyBorder="1"/>
    <xf numFmtId="0" fontId="208" fillId="4" borderId="7" xfId="4" applyFont="1" applyBorder="1"/>
    <xf numFmtId="0" fontId="231" fillId="11" borderId="12" xfId="0" applyFont="1" applyFill="1" applyBorder="1"/>
    <xf numFmtId="168" fontId="199" fillId="3" borderId="3" xfId="3" applyNumberFormat="1" applyFont="1" applyBorder="1" applyAlignment="1"/>
    <xf numFmtId="0" fontId="199" fillId="7" borderId="2" xfId="0" applyFont="1" applyFill="1" applyBorder="1" applyAlignment="1">
      <alignment horizontal="center"/>
    </xf>
    <xf numFmtId="43" fontId="200" fillId="11" borderId="2" xfId="1" applyFont="1" applyFill="1" applyBorder="1" applyAlignment="1">
      <alignment horizontal="left"/>
    </xf>
    <xf numFmtId="0" fontId="197" fillId="14" borderId="3" xfId="0" applyFont="1" applyFill="1" applyBorder="1"/>
    <xf numFmtId="10" fontId="200" fillId="8" borderId="3" xfId="2" applyNumberFormat="1" applyFont="1" applyFill="1" applyBorder="1" applyAlignment="1"/>
    <xf numFmtId="0" fontId="201" fillId="0" borderId="3" xfId="0" applyFont="1" applyBorder="1"/>
    <xf numFmtId="43" fontId="0" fillId="0" borderId="3" xfId="1" applyFont="1" applyFill="1" applyBorder="1"/>
    <xf numFmtId="43" fontId="225" fillId="0" borderId="3" xfId="1" applyFont="1" applyBorder="1"/>
    <xf numFmtId="43" fontId="224" fillId="0" borderId="3" xfId="1" applyFont="1" applyBorder="1"/>
    <xf numFmtId="43" fontId="0" fillId="8" borderId="12" xfId="1" applyFont="1" applyFill="1" applyBorder="1" applyAlignment="1">
      <alignment horizontal="center"/>
    </xf>
    <xf numFmtId="0" fontId="201" fillId="7" borderId="3" xfId="0" applyFont="1" applyFill="1" applyBorder="1" applyAlignment="1">
      <alignment vertical="center" wrapText="1"/>
    </xf>
    <xf numFmtId="169" fontId="201" fillId="7" borderId="3" xfId="0" applyNumberFormat="1" applyFont="1" applyFill="1" applyBorder="1" applyAlignment="1">
      <alignment vertical="center" wrapText="1"/>
    </xf>
    <xf numFmtId="14" fontId="201" fillId="7" borderId="3" xfId="0" applyNumberFormat="1" applyFont="1" applyFill="1" applyBorder="1" applyAlignment="1">
      <alignment vertical="center" wrapText="1"/>
    </xf>
    <xf numFmtId="43" fontId="0" fillId="8" borderId="3" xfId="2" applyNumberFormat="1" applyFont="1" applyFill="1" applyBorder="1"/>
    <xf numFmtId="0" fontId="199" fillId="7" borderId="3" xfId="0" applyFont="1" applyFill="1" applyBorder="1" applyAlignment="1">
      <alignment vertical="center" wrapText="1"/>
    </xf>
    <xf numFmtId="0" fontId="200" fillId="8" borderId="3" xfId="1" applyNumberFormat="1" applyFont="1" applyFill="1" applyBorder="1" applyAlignment="1"/>
    <xf numFmtId="0" fontId="0" fillId="0" borderId="3" xfId="1" applyNumberFormat="1" applyFont="1" applyBorder="1"/>
    <xf numFmtId="0" fontId="0" fillId="8" borderId="3" xfId="1" applyNumberFormat="1" applyFont="1" applyFill="1" applyBorder="1"/>
    <xf numFmtId="0" fontId="199" fillId="7" borderId="2" xfId="4" applyNumberFormat="1" applyFont="1" applyFill="1" applyBorder="1" applyAlignment="1">
      <alignment wrapText="1"/>
    </xf>
    <xf numFmtId="43" fontId="208" fillId="8" borderId="2" xfId="1" applyFont="1" applyFill="1" applyBorder="1" applyAlignment="1"/>
    <xf numFmtId="169" fontId="235" fillId="7" borderId="3" xfId="0" applyNumberFormat="1" applyFont="1" applyFill="1" applyBorder="1" applyAlignment="1">
      <alignment vertical="center" wrapText="1"/>
    </xf>
    <xf numFmtId="0" fontId="200" fillId="4" borderId="18" xfId="4" applyBorder="1" applyAlignment="1"/>
    <xf numFmtId="43" fontId="200" fillId="4" borderId="8" xfId="1" applyFont="1" applyFill="1" applyBorder="1" applyAlignment="1"/>
    <xf numFmtId="43" fontId="200" fillId="4" borderId="24" xfId="1" applyFont="1" applyFill="1" applyBorder="1" applyAlignment="1"/>
    <xf numFmtId="164" fontId="200" fillId="4" borderId="3" xfId="4" applyNumberFormat="1" applyBorder="1" applyAlignment="1"/>
    <xf numFmtId="164" fontId="200" fillId="5" borderId="3" xfId="4" applyNumberFormat="1" applyFill="1" applyBorder="1" applyAlignment="1"/>
    <xf numFmtId="0" fontId="201" fillId="9" borderId="25" xfId="4" applyFont="1" applyFill="1" applyBorder="1" applyAlignment="1">
      <alignment horizontal="center"/>
    </xf>
    <xf numFmtId="10" fontId="200" fillId="4" borderId="18" xfId="2" applyNumberFormat="1" applyFont="1" applyFill="1" applyBorder="1"/>
    <xf numFmtId="10" fontId="200" fillId="8" borderId="18" xfId="2" applyNumberFormat="1" applyFont="1" applyFill="1" applyBorder="1"/>
    <xf numFmtId="0" fontId="201" fillId="9" borderId="8" xfId="4" applyFont="1" applyFill="1" applyBorder="1"/>
    <xf numFmtId="0" fontId="201" fillId="9" borderId="18" xfId="4" applyFont="1" applyFill="1" applyBorder="1"/>
    <xf numFmtId="0" fontId="201" fillId="9" borderId="3" xfId="4" applyFont="1" applyFill="1" applyBorder="1" applyAlignment="1">
      <alignment horizontal="center"/>
    </xf>
    <xf numFmtId="0" fontId="201" fillId="9" borderId="3" xfId="4" applyFont="1" applyFill="1" applyBorder="1"/>
    <xf numFmtId="0" fontId="201" fillId="7" borderId="3" xfId="0" applyFont="1" applyFill="1" applyBorder="1" applyAlignment="1">
      <alignment vertical="top" wrapText="1"/>
    </xf>
    <xf numFmtId="0" fontId="201" fillId="7" borderId="12" xfId="0" applyFont="1" applyFill="1" applyBorder="1" applyAlignment="1">
      <alignment vertical="top" wrapText="1"/>
    </xf>
    <xf numFmtId="43" fontId="0" fillId="0" borderId="12" xfId="1" applyFont="1" applyBorder="1"/>
    <xf numFmtId="43" fontId="198" fillId="0" borderId="3" xfId="1" applyFont="1" applyBorder="1"/>
    <xf numFmtId="43" fontId="0" fillId="8" borderId="12" xfId="1" applyFont="1" applyFill="1" applyBorder="1"/>
    <xf numFmtId="0" fontId="199" fillId="7" borderId="10" xfId="0" applyFont="1" applyFill="1" applyBorder="1" applyAlignment="1">
      <alignment vertical="center" wrapText="1"/>
    </xf>
    <xf numFmtId="0" fontId="199" fillId="7" borderId="12" xfId="4" applyFont="1" applyFill="1" applyBorder="1" applyAlignment="1">
      <alignment vertical="center" wrapText="1"/>
    </xf>
    <xf numFmtId="43" fontId="200" fillId="8" borderId="11" xfId="1" applyFont="1" applyFill="1" applyBorder="1" applyAlignment="1"/>
    <xf numFmtId="0" fontId="200" fillId="4" borderId="24" xfId="4" applyBorder="1"/>
    <xf numFmtId="0" fontId="200" fillId="4" borderId="23" xfId="4" applyBorder="1"/>
    <xf numFmtId="0" fontId="200" fillId="4" borderId="7" xfId="1" applyNumberFormat="1" applyFont="1" applyFill="1" applyBorder="1"/>
    <xf numFmtId="43" fontId="200" fillId="4" borderId="8" xfId="1" applyFont="1" applyFill="1" applyBorder="1"/>
    <xf numFmtId="0" fontId="202" fillId="0" borderId="3" xfId="4" applyFont="1" applyFill="1" applyBorder="1"/>
    <xf numFmtId="43" fontId="202" fillId="0" borderId="3" xfId="4" applyNumberFormat="1" applyFont="1" applyFill="1" applyBorder="1"/>
    <xf numFmtId="166" fontId="202" fillId="0" borderId="3" xfId="4" applyNumberFormat="1" applyFont="1" applyFill="1" applyBorder="1"/>
    <xf numFmtId="10" fontId="202" fillId="0" borderId="3" xfId="2" applyNumberFormat="1" applyFont="1" applyFill="1" applyBorder="1"/>
    <xf numFmtId="0" fontId="198" fillId="0" borderId="12" xfId="0" applyFont="1" applyBorder="1"/>
    <xf numFmtId="0" fontId="200" fillId="0" borderId="5" xfId="4" applyFill="1" applyBorder="1" applyAlignment="1">
      <alignment horizontal="center"/>
    </xf>
    <xf numFmtId="0" fontId="200" fillId="0" borderId="6" xfId="4" applyFill="1" applyBorder="1" applyAlignment="1">
      <alignment horizontal="center"/>
    </xf>
    <xf numFmtId="43" fontId="200" fillId="0" borderId="2" xfId="1" applyFont="1" applyFill="1" applyBorder="1"/>
    <xf numFmtId="0" fontId="200" fillId="0" borderId="4" xfId="4" applyFill="1"/>
    <xf numFmtId="10" fontId="200" fillId="0" borderId="2" xfId="2" applyNumberFormat="1" applyFont="1" applyFill="1" applyBorder="1"/>
    <xf numFmtId="43" fontId="200" fillId="0" borderId="3" xfId="1" applyFont="1" applyFill="1" applyBorder="1"/>
    <xf numFmtId="43" fontId="202" fillId="0" borderId="3" xfId="1" applyFont="1" applyFill="1" applyBorder="1" applyAlignment="1"/>
    <xf numFmtId="0" fontId="208" fillId="0" borderId="3" xfId="4" applyFont="1" applyFill="1" applyBorder="1" applyAlignment="1"/>
    <xf numFmtId="0" fontId="200" fillId="0" borderId="3" xfId="4" applyNumberFormat="1" applyFill="1" applyBorder="1"/>
    <xf numFmtId="0" fontId="200" fillId="0" borderId="3" xfId="4" applyNumberFormat="1" applyFill="1" applyBorder="1" applyAlignment="1"/>
    <xf numFmtId="0" fontId="239" fillId="4" borderId="4" xfId="4" applyFont="1"/>
    <xf numFmtId="0" fontId="201" fillId="7" borderId="4" xfId="4" applyFont="1" applyFill="1"/>
    <xf numFmtId="0" fontId="228" fillId="0" borderId="10" xfId="0" applyFont="1" applyBorder="1"/>
    <xf numFmtId="0" fontId="224" fillId="0" borderId="10" xfId="0" applyFont="1" applyBorder="1"/>
    <xf numFmtId="0" fontId="225" fillId="0" borderId="12" xfId="0" applyFont="1" applyBorder="1"/>
    <xf numFmtId="0" fontId="191" fillId="0" borderId="12" xfId="0" applyFont="1" applyBorder="1"/>
    <xf numFmtId="0" fontId="224" fillId="0" borderId="12" xfId="0" applyFont="1" applyBorder="1"/>
    <xf numFmtId="43" fontId="200" fillId="4" borderId="26" xfId="1" applyFont="1" applyFill="1" applyBorder="1"/>
    <xf numFmtId="43" fontId="200" fillId="4" borderId="10" xfId="1" applyFont="1" applyFill="1" applyBorder="1" applyAlignment="1"/>
    <xf numFmtId="164" fontId="0" fillId="0" borderId="3" xfId="0" applyNumberFormat="1" applyBorder="1"/>
    <xf numFmtId="14" fontId="199" fillId="7" borderId="10" xfId="4" applyNumberFormat="1" applyFont="1" applyFill="1" applyBorder="1" applyAlignment="1">
      <alignment wrapText="1"/>
    </xf>
    <xf numFmtId="14" fontId="199" fillId="7" borderId="11" xfId="4" applyNumberFormat="1" applyFont="1" applyFill="1" applyBorder="1" applyAlignment="1">
      <alignment wrapText="1"/>
    </xf>
    <xf numFmtId="14" fontId="199" fillId="7" borderId="12" xfId="4" applyNumberFormat="1" applyFont="1" applyFill="1" applyBorder="1" applyAlignment="1">
      <alignment wrapText="1"/>
    </xf>
    <xf numFmtId="169" fontId="199" fillId="7" borderId="3" xfId="4" applyNumberFormat="1" applyFont="1" applyFill="1" applyBorder="1" applyAlignment="1">
      <alignment wrapText="1"/>
    </xf>
    <xf numFmtId="43" fontId="231" fillId="0" borderId="10" xfId="1" applyFont="1" applyBorder="1"/>
    <xf numFmtId="43" fontId="233" fillId="0" borderId="3" xfId="1" applyFont="1" applyBorder="1"/>
    <xf numFmtId="0" fontId="201" fillId="7" borderId="3" xfId="0" applyFont="1" applyFill="1" applyBorder="1" applyAlignment="1">
      <alignment wrapText="1"/>
    </xf>
    <xf numFmtId="10" fontId="201" fillId="7" borderId="3" xfId="2" applyNumberFormat="1" applyFont="1" applyFill="1" applyBorder="1" applyAlignment="1">
      <alignment wrapText="1"/>
    </xf>
    <xf numFmtId="0" fontId="199" fillId="7" borderId="3" xfId="0" applyFont="1" applyFill="1" applyBorder="1" applyAlignment="1">
      <alignment wrapText="1"/>
    </xf>
    <xf numFmtId="43" fontId="200" fillId="8" borderId="3" xfId="4" applyNumberFormat="1" applyFill="1" applyBorder="1" applyAlignment="1"/>
    <xf numFmtId="43" fontId="208" fillId="4" borderId="10" xfId="1" applyFont="1" applyFill="1" applyBorder="1" applyAlignment="1"/>
    <xf numFmtId="0" fontId="199" fillId="3" borderId="10" xfId="3" applyFont="1" applyBorder="1" applyAlignment="1">
      <alignment horizontal="center"/>
    </xf>
    <xf numFmtId="0" fontId="199" fillId="3" borderId="11" xfId="3" applyFont="1" applyBorder="1" applyAlignment="1">
      <alignment horizontal="center"/>
    </xf>
    <xf numFmtId="0" fontId="199" fillId="3" borderId="12" xfId="3" applyFont="1" applyBorder="1" applyAlignment="1">
      <alignment horizontal="center"/>
    </xf>
    <xf numFmtId="0" fontId="0" fillId="0" borderId="3" xfId="0" applyBorder="1" applyAlignment="1">
      <alignment wrapText="1"/>
    </xf>
    <xf numFmtId="0" fontId="197" fillId="15" borderId="3" xfId="0" applyFont="1" applyFill="1" applyBorder="1" applyAlignment="1">
      <alignment vertical="center" wrapText="1"/>
    </xf>
    <xf numFmtId="43" fontId="197" fillId="15" borderId="3" xfId="1" applyFont="1" applyFill="1" applyBorder="1" applyAlignment="1">
      <alignment vertical="center" wrapText="1"/>
    </xf>
    <xf numFmtId="0" fontId="197" fillId="8" borderId="3" xfId="0" applyFont="1" applyFill="1" applyBorder="1"/>
    <xf numFmtId="43" fontId="197" fillId="8" borderId="3" xfId="1" applyFont="1" applyFill="1" applyBorder="1"/>
    <xf numFmtId="10" fontId="197" fillId="8" borderId="3" xfId="2" applyNumberFormat="1" applyFont="1" applyFill="1" applyBorder="1"/>
    <xf numFmtId="0" fontId="200" fillId="0" borderId="3" xfId="4" applyFill="1" applyBorder="1" applyAlignment="1"/>
    <xf numFmtId="43" fontId="197" fillId="0" borderId="3" xfId="1" applyFont="1" applyBorder="1" applyAlignment="1"/>
    <xf numFmtId="0" fontId="197" fillId="0" borderId="10" xfId="0" applyFont="1" applyBorder="1"/>
    <xf numFmtId="0" fontId="105" fillId="0" borderId="3" xfId="0" applyFont="1" applyBorder="1"/>
    <xf numFmtId="0" fontId="231" fillId="0" borderId="3" xfId="0" applyFont="1" applyBorder="1" applyAlignment="1">
      <alignment wrapText="1"/>
    </xf>
    <xf numFmtId="0" fontId="231" fillId="0" borderId="12" xfId="0" applyFont="1" applyBorder="1" applyAlignment="1">
      <alignment wrapText="1"/>
    </xf>
    <xf numFmtId="170" fontId="199" fillId="3" borderId="3" xfId="3" applyNumberFormat="1" applyFont="1" applyBorder="1"/>
    <xf numFmtId="170" fontId="200" fillId="4" borderId="4" xfId="4" applyNumberFormat="1"/>
    <xf numFmtId="170" fontId="202" fillId="5" borderId="4" xfId="4" applyNumberFormat="1" applyFont="1" applyFill="1"/>
    <xf numFmtId="170" fontId="200" fillId="5" borderId="4" xfId="4" applyNumberFormat="1" applyFill="1"/>
    <xf numFmtId="170" fontId="0" fillId="0" borderId="0" xfId="0" applyNumberFormat="1"/>
    <xf numFmtId="0" fontId="199" fillId="7" borderId="10" xfId="0" applyFont="1" applyFill="1" applyBorder="1" applyAlignment="1">
      <alignment wrapText="1"/>
    </xf>
    <xf numFmtId="43" fontId="197" fillId="8" borderId="3" xfId="0" applyNumberFormat="1" applyFont="1" applyFill="1" applyBorder="1"/>
    <xf numFmtId="43" fontId="224" fillId="0" borderId="3" xfId="0" applyNumberFormat="1" applyFont="1" applyBorder="1"/>
    <xf numFmtId="43" fontId="231" fillId="0" borderId="10" xfId="1" applyFont="1" applyFill="1" applyBorder="1"/>
    <xf numFmtId="43" fontId="231" fillId="0" borderId="3" xfId="1" applyFont="1" applyFill="1" applyBorder="1"/>
    <xf numFmtId="43" fontId="231" fillId="0" borderId="12" xfId="1" applyFont="1" applyFill="1" applyBorder="1"/>
    <xf numFmtId="0" fontId="200" fillId="0" borderId="4" xfId="4" applyFill="1" applyAlignment="1"/>
    <xf numFmtId="43" fontId="0" fillId="0" borderId="0" xfId="1" applyFont="1"/>
    <xf numFmtId="0" fontId="88" fillId="0" borderId="0" xfId="0" applyFont="1"/>
    <xf numFmtId="4" fontId="0" fillId="0" borderId="0" xfId="0" applyNumberFormat="1"/>
    <xf numFmtId="0" fontId="86" fillId="0" borderId="3" xfId="0" applyFont="1" applyBorder="1"/>
    <xf numFmtId="0" fontId="83" fillId="0" borderId="0" xfId="0" applyFont="1"/>
    <xf numFmtId="0" fontId="82" fillId="0" borderId="0" xfId="0" applyFont="1"/>
    <xf numFmtId="0" fontId="231" fillId="8" borderId="10" xfId="0" applyFont="1" applyFill="1" applyBorder="1"/>
    <xf numFmtId="43" fontId="200" fillId="11" borderId="10" xfId="1" applyFont="1" applyFill="1" applyBorder="1" applyAlignment="1"/>
    <xf numFmtId="43" fontId="200" fillId="11" borderId="12" xfId="1" applyFont="1" applyFill="1" applyBorder="1" applyAlignment="1"/>
    <xf numFmtId="0" fontId="0" fillId="8" borderId="3" xfId="0" applyFill="1" applyBorder="1"/>
    <xf numFmtId="0" fontId="76" fillId="8" borderId="3" xfId="0" applyFont="1" applyFill="1" applyBorder="1"/>
    <xf numFmtId="0" fontId="268" fillId="0" borderId="0" xfId="0" applyFont="1"/>
    <xf numFmtId="14" fontId="197" fillId="8" borderId="3" xfId="0" applyNumberFormat="1" applyFont="1" applyFill="1" applyBorder="1"/>
    <xf numFmtId="166" fontId="0" fillId="0" borderId="3" xfId="1" applyNumberFormat="1" applyFont="1" applyBorder="1"/>
    <xf numFmtId="166" fontId="197" fillId="8" borderId="3" xfId="1" applyNumberFormat="1" applyFont="1" applyFill="1" applyBorder="1"/>
    <xf numFmtId="166" fontId="0" fillId="8" borderId="3" xfId="1" applyNumberFormat="1" applyFont="1" applyFill="1" applyBorder="1"/>
    <xf numFmtId="43" fontId="0" fillId="0" borderId="3" xfId="0" applyNumberFormat="1" applyBorder="1"/>
    <xf numFmtId="0" fontId="71" fillId="0" borderId="3" xfId="0" applyFont="1" applyBorder="1"/>
    <xf numFmtId="0" fontId="0" fillId="17" borderId="3" xfId="0" applyFill="1" applyBorder="1"/>
    <xf numFmtId="0" fontId="197" fillId="17" borderId="3" xfId="0" applyFont="1" applyFill="1" applyBorder="1"/>
    <xf numFmtId="43" fontId="197" fillId="17" borderId="3" xfId="1" applyFont="1" applyFill="1" applyBorder="1"/>
    <xf numFmtId="0" fontId="71" fillId="17" borderId="3" xfId="0" applyFont="1" applyFill="1" applyBorder="1"/>
    <xf numFmtId="0" fontId="71" fillId="15" borderId="3" xfId="0" applyFont="1" applyFill="1" applyBorder="1"/>
    <xf numFmtId="43" fontId="197" fillId="0" borderId="3" xfId="1" applyFont="1" applyFill="1" applyBorder="1"/>
    <xf numFmtId="0" fontId="70" fillId="0" borderId="3" xfId="0" applyFont="1" applyBorder="1"/>
    <xf numFmtId="43" fontId="0" fillId="17" borderId="3" xfId="1" applyFont="1" applyFill="1" applyBorder="1"/>
    <xf numFmtId="43" fontId="0" fillId="15" borderId="3" xfId="1" applyFont="1" applyFill="1" applyBorder="1"/>
    <xf numFmtId="0" fontId="73" fillId="8" borderId="3" xfId="0" applyFont="1" applyFill="1" applyBorder="1"/>
    <xf numFmtId="0" fontId="200" fillId="5" borderId="4" xfId="4" applyFill="1" applyAlignment="1"/>
    <xf numFmtId="0" fontId="200" fillId="17" borderId="4" xfId="4" applyFill="1"/>
    <xf numFmtId="0" fontId="67" fillId="0" borderId="0" xfId="0" applyFont="1"/>
    <xf numFmtId="10" fontId="200" fillId="8" borderId="4" xfId="2" applyNumberFormat="1" applyFont="1" applyFill="1" applyBorder="1"/>
    <xf numFmtId="164" fontId="200" fillId="0" borderId="3" xfId="4" applyNumberFormat="1" applyFill="1" applyBorder="1" applyAlignment="1"/>
    <xf numFmtId="0" fontId="271" fillId="16" borderId="12" xfId="0" applyFont="1" applyFill="1" applyBorder="1" applyAlignment="1">
      <alignment horizontal="center"/>
    </xf>
    <xf numFmtId="0" fontId="199" fillId="16" borderId="12" xfId="0" applyFont="1" applyFill="1" applyBorder="1" applyAlignment="1">
      <alignment horizontal="center"/>
    </xf>
    <xf numFmtId="10" fontId="200" fillId="0" borderId="4" xfId="2" applyNumberFormat="1" applyFont="1" applyFill="1" applyBorder="1" applyAlignment="1">
      <alignment horizontal="left"/>
    </xf>
    <xf numFmtId="43" fontId="200" fillId="0" borderId="4" xfId="1" applyFont="1" applyFill="1" applyBorder="1" applyAlignment="1">
      <alignment horizontal="left"/>
    </xf>
    <xf numFmtId="10" fontId="200" fillId="4" borderId="8" xfId="2" applyNumberFormat="1" applyFont="1" applyFill="1" applyBorder="1" applyAlignment="1">
      <alignment horizontal="left"/>
    </xf>
    <xf numFmtId="0" fontId="0" fillId="0" borderId="24" xfId="0" applyBorder="1"/>
    <xf numFmtId="10" fontId="200" fillId="0" borderId="3" xfId="2" applyNumberFormat="1" applyFont="1" applyFill="1" applyBorder="1" applyAlignment="1">
      <alignment horizontal="left"/>
    </xf>
    <xf numFmtId="10" fontId="200" fillId="4" borderId="18" xfId="2" applyNumberFormat="1" applyFont="1" applyFill="1" applyBorder="1" applyAlignment="1">
      <alignment horizontal="left"/>
    </xf>
    <xf numFmtId="10" fontId="200" fillId="4" borderId="3" xfId="2" applyNumberFormat="1" applyFont="1" applyFill="1" applyBorder="1" applyAlignment="1">
      <alignment horizontal="left"/>
    </xf>
    <xf numFmtId="0" fontId="191" fillId="0" borderId="4" xfId="0" applyFont="1" applyBorder="1"/>
    <xf numFmtId="0" fontId="200" fillId="0" borderId="12" xfId="4" applyFill="1" applyBorder="1" applyAlignment="1"/>
    <xf numFmtId="43" fontId="200" fillId="0" borderId="3" xfId="1" applyFont="1" applyFill="1" applyBorder="1" applyAlignment="1">
      <alignment horizontal="center"/>
    </xf>
    <xf numFmtId="43" fontId="200" fillId="0" borderId="2" xfId="1" applyFont="1" applyFill="1" applyBorder="1" applyAlignment="1">
      <alignment horizontal="left"/>
    </xf>
    <xf numFmtId="0" fontId="199" fillId="7" borderId="11" xfId="0" applyFont="1" applyFill="1" applyBorder="1"/>
    <xf numFmtId="0" fontId="199" fillId="7" borderId="5" xfId="0" applyFont="1" applyFill="1" applyBorder="1"/>
    <xf numFmtId="0" fontId="199" fillId="7" borderId="6" xfId="0" applyFont="1" applyFill="1" applyBorder="1"/>
    <xf numFmtId="0" fontId="199" fillId="7" borderId="27" xfId="0" applyFont="1" applyFill="1" applyBorder="1"/>
    <xf numFmtId="43" fontId="200" fillId="0" borderId="10" xfId="1" applyFont="1" applyFill="1" applyBorder="1" applyAlignment="1"/>
    <xf numFmtId="43" fontId="200" fillId="0" borderId="12" xfId="1" applyFont="1" applyFill="1" applyBorder="1" applyAlignment="1"/>
    <xf numFmtId="0" fontId="272" fillId="0" borderId="3" xfId="958" applyBorder="1"/>
    <xf numFmtId="0" fontId="59" fillId="0" borderId="3" xfId="0" applyFont="1" applyBorder="1"/>
    <xf numFmtId="0" fontId="56" fillId="0" borderId="3" xfId="0" applyFont="1" applyBorder="1"/>
    <xf numFmtId="14" fontId="191" fillId="0" borderId="2" xfId="0" applyNumberFormat="1" applyFont="1" applyBorder="1"/>
    <xf numFmtId="0" fontId="191" fillId="0" borderId="2" xfId="0" applyFont="1" applyBorder="1"/>
    <xf numFmtId="0" fontId="54" fillId="0" borderId="0" xfId="0" applyFont="1"/>
    <xf numFmtId="16" fontId="224" fillId="0" borderId="3" xfId="0" applyNumberFormat="1" applyFont="1" applyBorder="1"/>
    <xf numFmtId="0" fontId="199" fillId="7" borderId="10" xfId="0" applyFont="1" applyFill="1" applyBorder="1" applyAlignment="1">
      <alignment horizontal="center"/>
    </xf>
    <xf numFmtId="0" fontId="199" fillId="7" borderId="11" xfId="0" applyFont="1" applyFill="1" applyBorder="1" applyAlignment="1">
      <alignment horizontal="center"/>
    </xf>
    <xf numFmtId="0" fontId="199" fillId="7" borderId="12" xfId="0" applyFont="1" applyFill="1" applyBorder="1" applyAlignment="1">
      <alignment horizontal="center"/>
    </xf>
    <xf numFmtId="173" fontId="200" fillId="4" borderId="3" xfId="1" applyNumberFormat="1" applyFont="1" applyFill="1" applyBorder="1" applyAlignment="1"/>
    <xf numFmtId="173" fontId="200" fillId="8" borderId="3" xfId="1" applyNumberFormat="1" applyFont="1" applyFill="1" applyBorder="1" applyAlignment="1"/>
    <xf numFmtId="173" fontId="200" fillId="0" borderId="3" xfId="1" applyNumberFormat="1" applyFont="1" applyFill="1" applyBorder="1" applyAlignment="1"/>
    <xf numFmtId="0" fontId="224" fillId="0" borderId="2" xfId="0" applyFont="1" applyBorder="1"/>
    <xf numFmtId="10" fontId="200" fillId="4" borderId="28" xfId="2" applyNumberFormat="1" applyFont="1" applyFill="1" applyBorder="1"/>
    <xf numFmtId="43" fontId="200" fillId="4" borderId="24" xfId="1" applyFont="1" applyFill="1" applyBorder="1"/>
    <xf numFmtId="0" fontId="200" fillId="4" borderId="21" xfId="4" applyBorder="1" applyAlignment="1"/>
    <xf numFmtId="0" fontId="200" fillId="4" borderId="29" xfId="4" applyBorder="1" applyAlignment="1"/>
    <xf numFmtId="164" fontId="200" fillId="4" borderId="29" xfId="4" applyNumberFormat="1" applyBorder="1" applyAlignment="1"/>
    <xf numFmtId="0" fontId="0" fillId="0" borderId="29" xfId="0" applyBorder="1"/>
    <xf numFmtId="0" fontId="200" fillId="4" borderId="21" xfId="4" applyBorder="1"/>
    <xf numFmtId="0" fontId="200" fillId="8" borderId="3" xfId="4" applyFill="1" applyBorder="1"/>
    <xf numFmtId="0" fontId="200" fillId="17" borderId="3" xfId="4" applyFill="1" applyBorder="1"/>
    <xf numFmtId="10" fontId="200" fillId="4" borderId="3" xfId="4" applyNumberFormat="1" applyBorder="1"/>
    <xf numFmtId="1" fontId="197" fillId="8" borderId="3" xfId="0" applyNumberFormat="1" applyFont="1" applyFill="1" applyBorder="1"/>
    <xf numFmtId="0" fontId="199" fillId="9" borderId="3" xfId="4" applyFont="1" applyFill="1" applyBorder="1"/>
    <xf numFmtId="174" fontId="0" fillId="0" borderId="3" xfId="0" applyNumberFormat="1" applyBorder="1"/>
    <xf numFmtId="166" fontId="200" fillId="0" borderId="3" xfId="1" applyNumberFormat="1" applyFont="1" applyFill="1" applyBorder="1" applyAlignment="1"/>
    <xf numFmtId="166" fontId="200" fillId="8" borderId="3" xfId="1" applyNumberFormat="1" applyFont="1" applyFill="1" applyBorder="1" applyAlignment="1"/>
    <xf numFmtId="0" fontId="200" fillId="13" borderId="3" xfId="4" applyFill="1" applyBorder="1" applyAlignment="1"/>
    <xf numFmtId="0" fontId="189" fillId="13" borderId="3" xfId="0" applyFont="1" applyFill="1" applyBorder="1"/>
    <xf numFmtId="0" fontId="277" fillId="9" borderId="3" xfId="4" applyFont="1" applyFill="1" applyBorder="1" applyAlignment="1"/>
    <xf numFmtId="173" fontId="239" fillId="9" borderId="3" xfId="1" applyNumberFormat="1" applyFont="1" applyFill="1" applyBorder="1" applyAlignment="1"/>
    <xf numFmtId="173" fontId="0" fillId="0" borderId="3" xfId="0" applyNumberFormat="1" applyBorder="1"/>
    <xf numFmtId="173" fontId="197" fillId="8" borderId="3" xfId="0" applyNumberFormat="1" applyFont="1" applyFill="1" applyBorder="1"/>
    <xf numFmtId="0" fontId="224" fillId="8" borderId="3" xfId="0" applyFont="1" applyFill="1" applyBorder="1"/>
    <xf numFmtId="0" fontId="224" fillId="17" borderId="3" xfId="0" applyFont="1" applyFill="1" applyBorder="1"/>
    <xf numFmtId="0" fontId="200" fillId="17" borderId="3" xfId="4" applyFill="1" applyBorder="1" applyAlignment="1"/>
    <xf numFmtId="0" fontId="47" fillId="0" borderId="3" xfId="0" applyFont="1" applyBorder="1"/>
    <xf numFmtId="0" fontId="73" fillId="0" borderId="3" xfId="0" applyFont="1" applyBorder="1"/>
    <xf numFmtId="0" fontId="47" fillId="0" borderId="29" xfId="0" applyFont="1" applyBorder="1" applyAlignment="1">
      <alignment horizontal="center" vertical="center"/>
    </xf>
    <xf numFmtId="0" fontId="197" fillId="15" borderId="3" xfId="0" applyFont="1" applyFill="1" applyBorder="1"/>
    <xf numFmtId="43" fontId="197" fillId="15" borderId="3" xfId="1" applyFont="1" applyFill="1" applyBorder="1"/>
    <xf numFmtId="0" fontId="197" fillId="0" borderId="29" xfId="0" applyFont="1" applyBorder="1" applyAlignment="1">
      <alignment horizontal="center" vertical="center"/>
    </xf>
    <xf numFmtId="0" fontId="224" fillId="17" borderId="12" xfId="0" applyFont="1" applyFill="1" applyBorder="1"/>
    <xf numFmtId="0" fontId="224" fillId="8" borderId="12" xfId="0" applyFont="1" applyFill="1" applyBorder="1"/>
    <xf numFmtId="0" fontId="278" fillId="0" borderId="0" xfId="0" applyFont="1"/>
    <xf numFmtId="0" fontId="279" fillId="0" borderId="0" xfId="0" applyFont="1" applyAlignment="1">
      <alignment horizontal="left" indent="1"/>
    </xf>
    <xf numFmtId="0" fontId="279" fillId="8" borderId="0" xfId="0" applyFont="1" applyFill="1" applyAlignment="1">
      <alignment horizontal="left" indent="1"/>
    </xf>
    <xf numFmtId="0" fontId="197" fillId="0" borderId="3" xfId="0" applyFont="1" applyBorder="1" applyAlignment="1">
      <alignment horizontal="center" vertical="center"/>
    </xf>
    <xf numFmtId="0" fontId="279" fillId="8" borderId="3" xfId="0" applyFont="1" applyFill="1" applyBorder="1" applyAlignment="1">
      <alignment horizontal="left" indent="1"/>
    </xf>
    <xf numFmtId="0" fontId="279" fillId="0" borderId="3" xfId="0" applyFont="1" applyBorder="1" applyAlignment="1">
      <alignment horizontal="left" indent="1"/>
    </xf>
    <xf numFmtId="0" fontId="45" fillId="0" borderId="3" xfId="0" applyFont="1" applyBorder="1"/>
    <xf numFmtId="43" fontId="191" fillId="0" borderId="3" xfId="1" applyFont="1" applyBorder="1"/>
    <xf numFmtId="43" fontId="189" fillId="0" borderId="3" xfId="1" applyFont="1" applyFill="1" applyBorder="1"/>
    <xf numFmtId="165" fontId="189" fillId="0" borderId="3" xfId="1" applyNumberFormat="1" applyFont="1" applyFill="1" applyBorder="1" applyAlignment="1">
      <alignment horizontal="right"/>
    </xf>
    <xf numFmtId="10" fontId="189" fillId="0" borderId="3" xfId="2" applyNumberFormat="1" applyFont="1" applyFill="1" applyBorder="1" applyAlignment="1">
      <alignment horizontal="left"/>
    </xf>
    <xf numFmtId="0" fontId="189" fillId="0" borderId="3" xfId="0" applyFont="1" applyBorder="1" applyAlignment="1">
      <alignment horizontal="left"/>
    </xf>
    <xf numFmtId="10" fontId="189" fillId="0" borderId="3" xfId="2" applyNumberFormat="1" applyFont="1" applyFill="1" applyBorder="1"/>
    <xf numFmtId="9" fontId="189" fillId="0" borderId="3" xfId="2" applyFont="1" applyFill="1" applyBorder="1"/>
    <xf numFmtId="0" fontId="45" fillId="0" borderId="4" xfId="4" applyFont="1" applyFill="1"/>
    <xf numFmtId="43" fontId="281" fillId="4" borderId="4" xfId="1" applyFont="1" applyFill="1" applyBorder="1"/>
    <xf numFmtId="0" fontId="200" fillId="4" borderId="31" xfId="4" applyBorder="1"/>
    <xf numFmtId="0" fontId="76" fillId="0" borderId="3" xfId="860" applyBorder="1"/>
    <xf numFmtId="0" fontId="45" fillId="0" borderId="0" xfId="0" applyFont="1"/>
    <xf numFmtId="0" fontId="191" fillId="0" borderId="30" xfId="0" applyFont="1" applyBorder="1"/>
    <xf numFmtId="1" fontId="45" fillId="0" borderId="0" xfId="0" applyNumberFormat="1" applyFont="1"/>
    <xf numFmtId="43" fontId="45" fillId="0" borderId="3" xfId="1" applyFont="1" applyFill="1" applyBorder="1"/>
    <xf numFmtId="0" fontId="45" fillId="0" borderId="3" xfId="567" applyFont="1" applyBorder="1"/>
    <xf numFmtId="0" fontId="224" fillId="0" borderId="32" xfId="0" applyFont="1" applyBorder="1"/>
    <xf numFmtId="0" fontId="224" fillId="0" borderId="3" xfId="0" applyFont="1" applyBorder="1" applyAlignment="1">
      <alignment wrapText="1"/>
    </xf>
    <xf numFmtId="0" fontId="45" fillId="0" borderId="10" xfId="0" applyFont="1" applyBorder="1"/>
    <xf numFmtId="0" fontId="45" fillId="0" borderId="12" xfId="0" applyFont="1" applyBorder="1"/>
    <xf numFmtId="14" fontId="45" fillId="0" borderId="3" xfId="0" applyNumberFormat="1" applyFont="1" applyBorder="1"/>
    <xf numFmtId="14" fontId="189" fillId="0" borderId="3" xfId="0" applyNumberFormat="1" applyFont="1" applyBorder="1"/>
    <xf numFmtId="43" fontId="189" fillId="0" borderId="3" xfId="1" applyFont="1" applyFill="1" applyBorder="1" applyAlignment="1">
      <alignment horizontal="left"/>
    </xf>
    <xf numFmtId="165" fontId="45" fillId="0" borderId="3" xfId="1" applyNumberFormat="1" applyFont="1" applyFill="1" applyBorder="1" applyAlignment="1">
      <alignment horizontal="right"/>
    </xf>
    <xf numFmtId="10" fontId="45" fillId="0" borderId="3" xfId="2" applyNumberFormat="1" applyFont="1" applyFill="1" applyBorder="1" applyAlignment="1">
      <alignment horizontal="left"/>
    </xf>
    <xf numFmtId="0" fontId="45" fillId="0" borderId="3" xfId="0" applyFont="1" applyBorder="1" applyAlignment="1">
      <alignment horizontal="left"/>
    </xf>
    <xf numFmtId="10" fontId="45" fillId="0" borderId="3" xfId="2" applyNumberFormat="1" applyFont="1" applyFill="1" applyBorder="1" applyAlignment="1"/>
    <xf numFmtId="43" fontId="45" fillId="0" borderId="3" xfId="1" applyFont="1" applyFill="1" applyBorder="1" applyAlignment="1"/>
    <xf numFmtId="43" fontId="45" fillId="0" borderId="3" xfId="0" applyNumberFormat="1" applyFont="1" applyBorder="1"/>
    <xf numFmtId="9" fontId="45" fillId="0" borderId="3" xfId="2" applyFont="1" applyFill="1" applyBorder="1" applyAlignment="1"/>
    <xf numFmtId="0" fontId="45" fillId="0" borderId="3" xfId="868" applyFont="1" applyBorder="1"/>
    <xf numFmtId="0" fontId="69" fillId="0" borderId="3" xfId="901" applyBorder="1"/>
    <xf numFmtId="0" fontId="44" fillId="0" borderId="3" xfId="0" applyFont="1" applyBorder="1"/>
    <xf numFmtId="0" fontId="39" fillId="0" borderId="3" xfId="0" applyFont="1" applyBorder="1"/>
    <xf numFmtId="0" fontId="38" fillId="0" borderId="0" xfId="0" applyFont="1"/>
    <xf numFmtId="0" fontId="37" fillId="0" borderId="3" xfId="0" applyFont="1" applyBorder="1"/>
    <xf numFmtId="0" fontId="37" fillId="0" borderId="10" xfId="0" applyFont="1" applyBorder="1"/>
    <xf numFmtId="0" fontId="284" fillId="0" borderId="0" xfId="0" applyFont="1"/>
    <xf numFmtId="0" fontId="36" fillId="0" borderId="0" xfId="0" applyFont="1"/>
    <xf numFmtId="43" fontId="190" fillId="2" borderId="3" xfId="0" applyNumberFormat="1" applyFont="1" applyFill="1" applyBorder="1"/>
    <xf numFmtId="43" fontId="199" fillId="3" borderId="3" xfId="3" applyNumberFormat="1" applyFont="1" applyBorder="1" applyAlignment="1">
      <alignment horizontal="center"/>
    </xf>
    <xf numFmtId="43" fontId="189" fillId="2" borderId="3" xfId="0" applyNumberFormat="1" applyFont="1" applyFill="1" applyBorder="1"/>
    <xf numFmtId="0" fontId="189" fillId="2" borderId="3" xfId="0" applyFont="1" applyFill="1" applyBorder="1"/>
    <xf numFmtId="43" fontId="202" fillId="6" borderId="3" xfId="1" applyFont="1" applyFill="1" applyBorder="1"/>
    <xf numFmtId="10" fontId="202" fillId="6" borderId="3" xfId="4" applyNumberFormat="1" applyFont="1" applyFill="1" applyBorder="1"/>
    <xf numFmtId="0" fontId="199" fillId="0" borderId="3" xfId="3" applyFont="1" applyFill="1" applyBorder="1" applyAlignment="1">
      <alignment horizontal="center"/>
    </xf>
    <xf numFmtId="43" fontId="200" fillId="0" borderId="3" xfId="4" applyNumberFormat="1" applyFill="1" applyBorder="1"/>
    <xf numFmtId="9" fontId="203" fillId="6" borderId="3" xfId="3" applyNumberFormat="1" applyFont="1" applyFill="1" applyBorder="1"/>
    <xf numFmtId="9" fontId="200" fillId="4" borderId="3" xfId="2" applyFont="1" applyFill="1" applyBorder="1"/>
    <xf numFmtId="9" fontId="190" fillId="0" borderId="3" xfId="0" applyNumberFormat="1" applyFont="1" applyBorder="1"/>
    <xf numFmtId="43" fontId="199" fillId="3" borderId="3" xfId="1" applyFont="1" applyFill="1" applyBorder="1"/>
    <xf numFmtId="166" fontId="200" fillId="4" borderId="3" xfId="4" applyNumberFormat="1" applyBorder="1"/>
    <xf numFmtId="2" fontId="189" fillId="0" borderId="3" xfId="0" applyNumberFormat="1" applyFont="1" applyBorder="1"/>
    <xf numFmtId="0" fontId="202" fillId="5" borderId="3" xfId="4" applyFont="1" applyFill="1" applyBorder="1"/>
    <xf numFmtId="166" fontId="202" fillId="5" borderId="3" xfId="4" applyNumberFormat="1" applyFont="1" applyFill="1" applyBorder="1"/>
    <xf numFmtId="43" fontId="202" fillId="5" borderId="3" xfId="1" applyFont="1" applyFill="1" applyBorder="1"/>
    <xf numFmtId="166" fontId="194" fillId="2" borderId="3" xfId="0" applyNumberFormat="1" applyFont="1" applyFill="1" applyBorder="1"/>
    <xf numFmtId="43" fontId="193" fillId="0" borderId="3" xfId="1" applyFont="1" applyBorder="1"/>
    <xf numFmtId="43" fontId="189" fillId="2" borderId="3" xfId="1" applyFont="1" applyFill="1" applyBorder="1"/>
    <xf numFmtId="9" fontId="189" fillId="2" borderId="3" xfId="0" applyNumberFormat="1" applyFont="1" applyFill="1" applyBorder="1"/>
    <xf numFmtId="0" fontId="32" fillId="0" borderId="11" xfId="0" applyFont="1" applyBorder="1"/>
    <xf numFmtId="0" fontId="208" fillId="0" borderId="4" xfId="4" applyFont="1" applyFill="1" applyAlignment="1"/>
    <xf numFmtId="0" fontId="200" fillId="4" borderId="2" xfId="4" applyBorder="1"/>
    <xf numFmtId="0" fontId="200" fillId="5" borderId="3" xfId="1" applyNumberFormat="1" applyFont="1" applyFill="1" applyBorder="1" applyAlignment="1"/>
    <xf numFmtId="0" fontId="31" fillId="0" borderId="3" xfId="0" applyFont="1" applyBorder="1"/>
    <xf numFmtId="0" fontId="30" fillId="0" borderId="3" xfId="0" applyFont="1" applyBorder="1"/>
    <xf numFmtId="0" fontId="30" fillId="0" borderId="10" xfId="0" applyFont="1" applyBorder="1"/>
    <xf numFmtId="0" fontId="228" fillId="0" borderId="4" xfId="4" applyFont="1" applyFill="1"/>
    <xf numFmtId="0" fontId="228" fillId="0" borderId="4" xfId="4" applyFont="1" applyFill="1" applyAlignment="1"/>
    <xf numFmtId="14" fontId="225" fillId="0" borderId="3" xfId="0" applyNumberFormat="1" applyFont="1" applyBorder="1" applyAlignment="1">
      <alignment horizontal="left"/>
    </xf>
    <xf numFmtId="0" fontId="225" fillId="0" borderId="3" xfId="0" applyFont="1" applyBorder="1" applyAlignment="1">
      <alignment vertical="top"/>
    </xf>
    <xf numFmtId="172" fontId="225" fillId="0" borderId="3" xfId="2" applyNumberFormat="1" applyFont="1" applyFill="1" applyBorder="1"/>
    <xf numFmtId="14" fontId="224" fillId="0" borderId="3" xfId="1" applyNumberFormat="1" applyFont="1" applyFill="1" applyBorder="1"/>
    <xf numFmtId="172" fontId="224" fillId="0" borderId="3" xfId="2" applyNumberFormat="1" applyFont="1" applyFill="1" applyBorder="1"/>
    <xf numFmtId="171" fontId="224" fillId="0" borderId="3" xfId="0" applyNumberFormat="1" applyFont="1" applyBorder="1"/>
    <xf numFmtId="43" fontId="224" fillId="0" borderId="3" xfId="6" applyFont="1" applyFill="1" applyBorder="1"/>
    <xf numFmtId="14" fontId="191" fillId="0" borderId="3" xfId="0" applyNumberFormat="1" applyFont="1" applyBorder="1" applyAlignment="1">
      <alignment horizontal="left"/>
    </xf>
    <xf numFmtId="14" fontId="191" fillId="0" borderId="3" xfId="0" applyNumberFormat="1" applyFont="1" applyBorder="1" applyAlignment="1">
      <alignment vertical="top"/>
    </xf>
    <xf numFmtId="172" fontId="191" fillId="0" borderId="3" xfId="2" applyNumberFormat="1" applyFont="1" applyFill="1" applyBorder="1"/>
    <xf numFmtId="0" fontId="224" fillId="0" borderId="3" xfId="852" applyFont="1" applyBorder="1"/>
    <xf numFmtId="0" fontId="224" fillId="0" borderId="3" xfId="835" applyFont="1" applyBorder="1"/>
    <xf numFmtId="0" fontId="224" fillId="0" borderId="3" xfId="1059" applyFont="1" applyBorder="1"/>
    <xf numFmtId="165" fontId="224" fillId="0" borderId="3" xfId="1063" applyFont="1" applyFill="1" applyBorder="1"/>
    <xf numFmtId="14" fontId="224" fillId="0" borderId="3" xfId="0" applyNumberFormat="1" applyFont="1" applyBorder="1" applyAlignment="1">
      <alignment horizontal="left"/>
    </xf>
    <xf numFmtId="43" fontId="224" fillId="0" borderId="3" xfId="9" applyFont="1" applyFill="1" applyBorder="1"/>
    <xf numFmtId="0" fontId="224" fillId="0" borderId="3" xfId="1103" applyFont="1" applyBorder="1"/>
    <xf numFmtId="4" fontId="224" fillId="0" borderId="3" xfId="0" applyNumberFormat="1" applyFont="1" applyBorder="1"/>
    <xf numFmtId="0" fontId="208" fillId="8" borderId="3" xfId="2" applyNumberFormat="1" applyFont="1" applyFill="1" applyBorder="1" applyAlignment="1"/>
    <xf numFmtId="0" fontId="28" fillId="0" borderId="3" xfId="0" applyFont="1" applyBorder="1"/>
    <xf numFmtId="0" fontId="28" fillId="0" borderId="3" xfId="1230" applyBorder="1"/>
    <xf numFmtId="43" fontId="28" fillId="0" borderId="3" xfId="1246" applyFont="1" applyBorder="1"/>
    <xf numFmtId="165" fontId="28" fillId="16" borderId="3" xfId="1242" applyFont="1" applyFill="1" applyBorder="1"/>
    <xf numFmtId="43" fontId="28" fillId="16" borderId="3" xfId="1246" applyFont="1" applyFill="1" applyBorder="1"/>
    <xf numFmtId="14" fontId="224" fillId="14" borderId="3" xfId="0" applyNumberFormat="1" applyFont="1" applyFill="1" applyBorder="1"/>
    <xf numFmtId="0" fontId="27" fillId="0" borderId="3" xfId="0" applyFont="1" applyBorder="1"/>
    <xf numFmtId="0" fontId="275" fillId="0" borderId="3" xfId="1050" applyBorder="1"/>
    <xf numFmtId="43" fontId="0" fillId="0" borderId="3" xfId="1247" applyFont="1" applyBorder="1"/>
    <xf numFmtId="165" fontId="27" fillId="0" borderId="3" xfId="1054" applyFont="1" applyBorder="1" applyAlignment="1">
      <alignment horizontal="right"/>
    </xf>
    <xf numFmtId="14" fontId="0" fillId="0" borderId="3" xfId="0" applyNumberFormat="1" applyBorder="1" applyAlignment="1">
      <alignment horizontal="right"/>
    </xf>
    <xf numFmtId="172" fontId="0" fillId="0" borderId="3" xfId="1248" applyNumberFormat="1" applyFont="1" applyBorder="1"/>
    <xf numFmtId="43" fontId="0" fillId="0" borderId="3" xfId="1247" applyFont="1" applyBorder="1" applyAlignment="1"/>
    <xf numFmtId="9" fontId="0" fillId="0" borderId="3" xfId="1248" applyFont="1" applyBorder="1" applyAlignment="1"/>
    <xf numFmtId="172" fontId="0" fillId="0" borderId="3" xfId="1249" applyNumberFormat="1" applyFont="1" applyBorder="1"/>
    <xf numFmtId="9" fontId="0" fillId="0" borderId="3" xfId="1249" applyFont="1" applyBorder="1" applyAlignment="1"/>
    <xf numFmtId="43" fontId="27" fillId="0" borderId="3" xfId="9" applyFont="1" applyFill="1" applyBorder="1"/>
    <xf numFmtId="43" fontId="27" fillId="0" borderId="3" xfId="1247" applyFont="1" applyFill="1" applyBorder="1"/>
    <xf numFmtId="43" fontId="27" fillId="16" borderId="3" xfId="1247" applyFont="1" applyFill="1" applyBorder="1"/>
    <xf numFmtId="0" fontId="27" fillId="0" borderId="3" xfId="1008" applyFont="1" applyBorder="1"/>
    <xf numFmtId="43" fontId="189" fillId="0" borderId="3" xfId="1247" applyFont="1" applyFill="1" applyBorder="1"/>
    <xf numFmtId="43" fontId="286" fillId="0" borderId="3" xfId="1024" applyFont="1" applyFill="1" applyBorder="1" applyAlignment="1">
      <alignment horizontal="right"/>
    </xf>
    <xf numFmtId="14" fontId="189" fillId="0" borderId="3" xfId="0" applyNumberFormat="1" applyFont="1" applyBorder="1" applyAlignment="1">
      <alignment horizontal="right"/>
    </xf>
    <xf numFmtId="14" fontId="189" fillId="0" borderId="3" xfId="0" applyNumberFormat="1" applyFont="1" applyBorder="1" applyAlignment="1">
      <alignment vertical="top"/>
    </xf>
    <xf numFmtId="172" fontId="189" fillId="0" borderId="3" xfId="1248" applyNumberFormat="1" applyFont="1" applyFill="1" applyBorder="1"/>
    <xf numFmtId="9" fontId="189" fillId="0" borderId="3" xfId="1248" applyFont="1" applyFill="1" applyBorder="1"/>
    <xf numFmtId="0" fontId="25" fillId="0" borderId="3" xfId="0" applyFont="1" applyBorder="1"/>
    <xf numFmtId="0" fontId="24" fillId="0" borderId="3" xfId="0" applyFont="1" applyBorder="1"/>
    <xf numFmtId="43" fontId="24" fillId="16" borderId="3" xfId="119" applyFont="1" applyFill="1" applyBorder="1"/>
    <xf numFmtId="43" fontId="24" fillId="0" borderId="3" xfId="119" applyFont="1" applyFill="1" applyBorder="1"/>
    <xf numFmtId="0" fontId="23" fillId="0" borderId="3" xfId="0" applyFont="1" applyBorder="1"/>
    <xf numFmtId="0" fontId="22" fillId="0" borderId="3" xfId="0" applyFont="1" applyBorder="1"/>
    <xf numFmtId="0" fontId="21" fillId="0" borderId="3" xfId="1126" applyFont="1" applyBorder="1"/>
    <xf numFmtId="0" fontId="21" fillId="0" borderId="30" xfId="1126" applyFont="1" applyBorder="1"/>
    <xf numFmtId="43" fontId="21" fillId="0" borderId="3" xfId="122" applyFont="1" applyFill="1" applyBorder="1"/>
    <xf numFmtId="0" fontId="197" fillId="8" borderId="24" xfId="0" applyFont="1" applyFill="1" applyBorder="1"/>
    <xf numFmtId="43" fontId="197" fillId="8" borderId="24" xfId="1" applyFont="1" applyFill="1" applyBorder="1"/>
    <xf numFmtId="0" fontId="20" fillId="0" borderId="3" xfId="1283" applyBorder="1"/>
    <xf numFmtId="43" fontId="20" fillId="0" borderId="3" xfId="1284" applyFont="1" applyFill="1" applyBorder="1"/>
    <xf numFmtId="0" fontId="19" fillId="0" borderId="3" xfId="1316" applyBorder="1"/>
    <xf numFmtId="43" fontId="19" fillId="0" borderId="3" xfId="1317" applyFont="1" applyFill="1" applyBorder="1"/>
    <xf numFmtId="0" fontId="197" fillId="19" borderId="29" xfId="0" applyFont="1" applyFill="1" applyBorder="1" applyAlignment="1">
      <alignment horizontal="center" vertical="center"/>
    </xf>
    <xf numFmtId="3" fontId="0" fillId="0" borderId="3" xfId="0" applyNumberFormat="1" applyBorder="1"/>
    <xf numFmtId="0" fontId="197" fillId="19" borderId="24" xfId="0" applyFont="1" applyFill="1" applyBorder="1" applyAlignment="1">
      <alignment vertical="center"/>
    </xf>
    <xf numFmtId="0" fontId="197" fillId="19" borderId="30" xfId="0" applyFont="1" applyFill="1" applyBorder="1" applyAlignment="1">
      <alignment vertical="center"/>
    </xf>
    <xf numFmtId="0" fontId="197" fillId="19" borderId="29" xfId="0" applyFont="1" applyFill="1" applyBorder="1" applyAlignment="1">
      <alignment vertical="center"/>
    </xf>
    <xf numFmtId="0" fontId="279" fillId="19" borderId="3" xfId="0" applyFont="1" applyFill="1" applyBorder="1" applyAlignment="1">
      <alignment vertical="center"/>
    </xf>
    <xf numFmtId="0" fontId="197" fillId="18" borderId="24" xfId="0" applyFont="1" applyFill="1" applyBorder="1" applyAlignment="1">
      <alignment vertical="center"/>
    </xf>
    <xf numFmtId="0" fontId="197" fillId="18" borderId="30" xfId="0" applyFont="1" applyFill="1" applyBorder="1" applyAlignment="1">
      <alignment vertical="center"/>
    </xf>
    <xf numFmtId="0" fontId="197" fillId="18" borderId="29" xfId="0" applyFont="1" applyFill="1" applyBorder="1" applyAlignment="1">
      <alignment vertical="center"/>
    </xf>
    <xf numFmtId="0" fontId="197" fillId="0" borderId="30" xfId="0" applyFont="1" applyBorder="1" applyAlignment="1">
      <alignment vertical="center"/>
    </xf>
    <xf numFmtId="0" fontId="18" fillId="0" borderId="3" xfId="1349" applyBorder="1"/>
    <xf numFmtId="0" fontId="18" fillId="0" borderId="30" xfId="1349" applyBorder="1"/>
    <xf numFmtId="0" fontId="18" fillId="0" borderId="3" xfId="0" applyFont="1" applyBorder="1"/>
    <xf numFmtId="43" fontId="18" fillId="0" borderId="3" xfId="1350" applyFont="1" applyFill="1" applyBorder="1"/>
    <xf numFmtId="0" fontId="17" fillId="0" borderId="3" xfId="1382" applyBorder="1"/>
    <xf numFmtId="43" fontId="17" fillId="0" borderId="3" xfId="1383" applyFont="1" applyFill="1" applyBorder="1"/>
    <xf numFmtId="0" fontId="16" fillId="0" borderId="3" xfId="1415" applyBorder="1"/>
    <xf numFmtId="43" fontId="16" fillId="0" borderId="3" xfId="1416" applyFont="1" applyFill="1" applyBorder="1"/>
    <xf numFmtId="0" fontId="0" fillId="8" borderId="3" xfId="0" applyFill="1" applyBorder="1" applyAlignment="1">
      <alignment horizontal="left" indent="1"/>
    </xf>
    <xf numFmtId="0" fontId="0" fillId="0" borderId="3" xfId="0" applyBorder="1" applyAlignment="1">
      <alignment horizontal="left" indent="1"/>
    </xf>
    <xf numFmtId="0" fontId="15" fillId="0" borderId="3" xfId="0" applyFont="1" applyBorder="1"/>
    <xf numFmtId="0" fontId="13" fillId="0" borderId="3" xfId="1481" applyBorder="1"/>
    <xf numFmtId="0" fontId="200" fillId="0" borderId="3" xfId="4" applyFill="1" applyBorder="1" applyAlignment="1">
      <alignment horizontal="center"/>
    </xf>
    <xf numFmtId="0" fontId="200" fillId="0" borderId="3" xfId="4" applyFill="1" applyBorder="1"/>
    <xf numFmtId="10" fontId="200" fillId="0" borderId="3" xfId="2" applyNumberFormat="1" applyFont="1" applyFill="1" applyBorder="1"/>
    <xf numFmtId="43" fontId="13" fillId="0" borderId="3" xfId="1482" applyFont="1" applyFill="1" applyBorder="1"/>
    <xf numFmtId="0" fontId="12" fillId="0" borderId="3" xfId="0" applyFont="1" applyBorder="1"/>
    <xf numFmtId="0" fontId="11" fillId="0" borderId="3" xfId="0" applyFont="1" applyBorder="1"/>
    <xf numFmtId="0" fontId="11" fillId="0" borderId="0" xfId="0" applyFont="1"/>
    <xf numFmtId="43" fontId="10" fillId="0" borderId="3" xfId="1548" applyFont="1" applyFill="1" applyBorder="1"/>
    <xf numFmtId="0" fontId="8" fillId="0" borderId="3" xfId="0" applyFont="1" applyBorder="1"/>
    <xf numFmtId="0" fontId="7" fillId="0" borderId="3" xfId="0" applyFont="1" applyBorder="1"/>
    <xf numFmtId="0" fontId="6" fillId="0" borderId="3" xfId="0" applyFont="1" applyBorder="1"/>
    <xf numFmtId="0" fontId="5" fillId="0" borderId="3" xfId="1614" applyBorder="1"/>
    <xf numFmtId="0" fontId="279" fillId="19" borderId="29" xfId="0" applyFont="1" applyFill="1" applyBorder="1" applyAlignment="1">
      <alignment vertical="center"/>
    </xf>
    <xf numFmtId="0" fontId="279" fillId="0" borderId="29" xfId="0" applyFont="1" applyBorder="1" applyAlignment="1">
      <alignment vertical="center"/>
    </xf>
    <xf numFmtId="43" fontId="5" fillId="0" borderId="3" xfId="1615" applyFont="1" applyFill="1" applyBorder="1"/>
    <xf numFmtId="0" fontId="4" fillId="0" borderId="3" xfId="1680" applyBorder="1"/>
    <xf numFmtId="0" fontId="4" fillId="0" borderId="3" xfId="1647" applyBorder="1"/>
    <xf numFmtId="0" fontId="4" fillId="0" borderId="3" xfId="1682" applyBorder="1"/>
    <xf numFmtId="43" fontId="4" fillId="0" borderId="3" xfId="1623" applyFont="1" applyFill="1" applyBorder="1"/>
    <xf numFmtId="43" fontId="4" fillId="0" borderId="3" xfId="1684" applyFont="1" applyFill="1" applyBorder="1"/>
    <xf numFmtId="43" fontId="4" fillId="0" borderId="3" xfId="1683" applyFont="1" applyFill="1" applyBorder="1"/>
    <xf numFmtId="43" fontId="3" fillId="0" borderId="3" xfId="1815" applyFont="1" applyFill="1" applyBorder="1"/>
    <xf numFmtId="43" fontId="3" fillId="0" borderId="3" xfId="1790" applyFont="1" applyFill="1" applyBorder="1"/>
    <xf numFmtId="0" fontId="2" fillId="0" borderId="3" xfId="1682" applyFont="1" applyBorder="1"/>
    <xf numFmtId="0" fontId="224" fillId="0" borderId="4" xfId="0" applyFont="1" applyBorder="1"/>
    <xf numFmtId="43" fontId="231" fillId="0" borderId="3" xfId="0" applyNumberFormat="1" applyFont="1" applyBorder="1"/>
    <xf numFmtId="0" fontId="197" fillId="8" borderId="3" xfId="0" applyFont="1" applyFill="1" applyBorder="1" applyAlignment="1">
      <alignment wrapText="1"/>
    </xf>
    <xf numFmtId="3" fontId="0" fillId="0" borderId="0" xfId="0" applyNumberFormat="1"/>
    <xf numFmtId="0" fontId="0" fillId="0" borderId="3" xfId="0" applyBorder="1"/>
    <xf numFmtId="0" fontId="288" fillId="0" borderId="3" xfId="0" applyFont="1" applyBorder="1"/>
    <xf numFmtId="0" fontId="26" fillId="0" borderId="3" xfId="0" applyFont="1" applyBorder="1"/>
    <xf numFmtId="0" fontId="268" fillId="0" borderId="3" xfId="0" applyFont="1" applyBorder="1"/>
    <xf numFmtId="0" fontId="21" fillId="0" borderId="3" xfId="0" applyFont="1" applyBorder="1"/>
    <xf numFmtId="0" fontId="20" fillId="0" borderId="3" xfId="0" applyFont="1" applyBorder="1"/>
    <xf numFmtId="0" fontId="17" fillId="0" borderId="3" xfId="0" applyFont="1" applyBorder="1"/>
    <xf numFmtId="0" fontId="16" fillId="0" borderId="3" xfId="0" applyFont="1" applyBorder="1"/>
    <xf numFmtId="0" fontId="13" fillId="0" borderId="3" xfId="0" applyFont="1" applyBorder="1"/>
    <xf numFmtId="0" fontId="284" fillId="0" borderId="3" xfId="0" applyFont="1" applyBorder="1"/>
    <xf numFmtId="43" fontId="228" fillId="0" borderId="3" xfId="1" applyFont="1" applyFill="1" applyBorder="1"/>
    <xf numFmtId="4" fontId="287" fillId="0" borderId="3" xfId="0" applyNumberFormat="1" applyFont="1" applyBorder="1"/>
    <xf numFmtId="4" fontId="268" fillId="0" borderId="3" xfId="0" applyNumberFormat="1" applyFont="1" applyBorder="1"/>
    <xf numFmtId="4" fontId="1" fillId="0" borderId="3" xfId="0" applyNumberFormat="1" applyFont="1" applyBorder="1"/>
    <xf numFmtId="0" fontId="199" fillId="3" borderId="3" xfId="3" applyFont="1" applyBorder="1" applyAlignment="1">
      <alignment horizontal="center"/>
    </xf>
    <xf numFmtId="0" fontId="199" fillId="7" borderId="3" xfId="0" applyFont="1" applyFill="1" applyBorder="1" applyAlignment="1">
      <alignment horizontal="center"/>
    </xf>
    <xf numFmtId="0" fontId="201" fillId="9" borderId="13" xfId="4" applyFont="1" applyFill="1" applyBorder="1" applyAlignment="1">
      <alignment horizontal="center"/>
    </xf>
    <xf numFmtId="0" fontId="201" fillId="9" borderId="14" xfId="4" applyFont="1" applyFill="1" applyBorder="1" applyAlignment="1">
      <alignment horizontal="center"/>
    </xf>
    <xf numFmtId="0" fontId="201" fillId="9" borderId="15" xfId="4" applyFont="1" applyFill="1" applyBorder="1" applyAlignment="1">
      <alignment horizontal="center"/>
    </xf>
    <xf numFmtId="0" fontId="200" fillId="8" borderId="3" xfId="4" applyFill="1" applyBorder="1" applyAlignment="1">
      <alignment horizontal="center"/>
    </xf>
    <xf numFmtId="0" fontId="199" fillId="7" borderId="10" xfId="0" applyFont="1" applyFill="1" applyBorder="1" applyAlignment="1">
      <alignment horizontal="center"/>
    </xf>
    <xf numFmtId="0" fontId="199" fillId="7" borderId="11" xfId="0" applyFont="1" applyFill="1" applyBorder="1" applyAlignment="1">
      <alignment horizontal="center"/>
    </xf>
    <xf numFmtId="0" fontId="199" fillId="7" borderId="12" xfId="0" applyFont="1" applyFill="1" applyBorder="1" applyAlignment="1">
      <alignment horizontal="center"/>
    </xf>
    <xf numFmtId="0" fontId="200" fillId="8" borderId="16" xfId="4" applyFill="1" applyBorder="1" applyAlignment="1">
      <alignment horizontal="center"/>
    </xf>
    <xf numFmtId="0" fontId="200" fillId="8" borderId="17" xfId="4" applyFill="1" applyBorder="1" applyAlignment="1">
      <alignment horizontal="center"/>
    </xf>
    <xf numFmtId="0" fontId="200" fillId="5" borderId="10" xfId="4" applyFill="1" applyBorder="1" applyAlignment="1">
      <alignment horizontal="center"/>
    </xf>
    <xf numFmtId="0" fontId="200" fillId="5" borderId="12" xfId="4" applyFill="1" applyBorder="1" applyAlignment="1">
      <alignment horizontal="center"/>
    </xf>
    <xf numFmtId="0" fontId="207" fillId="7" borderId="3" xfId="0" applyFont="1" applyFill="1" applyBorder="1" applyAlignment="1">
      <alignment horizontal="center"/>
    </xf>
    <xf numFmtId="0" fontId="190" fillId="0" borderId="3" xfId="0" applyFont="1" applyBorder="1" applyAlignment="1">
      <alignment horizontal="center"/>
    </xf>
    <xf numFmtId="0" fontId="0" fillId="0" borderId="3" xfId="0" applyBorder="1"/>
    <xf numFmtId="0" fontId="199" fillId="3" borderId="3" xfId="3" applyFont="1" applyBorder="1"/>
    <xf numFmtId="0" fontId="201" fillId="3" borderId="3" xfId="3" applyFont="1" applyBorder="1" applyAlignment="1">
      <alignment horizontal="center"/>
    </xf>
    <xf numFmtId="0" fontId="201" fillId="7" borderId="10" xfId="0" applyFont="1" applyFill="1" applyBorder="1" applyAlignment="1">
      <alignment horizontal="center"/>
    </xf>
    <xf numFmtId="0" fontId="201" fillId="7" borderId="11" xfId="0" applyFont="1" applyFill="1" applyBorder="1" applyAlignment="1">
      <alignment horizontal="center"/>
    </xf>
    <xf numFmtId="0" fontId="201" fillId="7" borderId="12" xfId="0" applyFont="1" applyFill="1" applyBorder="1" applyAlignment="1">
      <alignment horizontal="center"/>
    </xf>
    <xf numFmtId="0" fontId="106" fillId="8" borderId="10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231" fillId="13" borderId="10" xfId="0" applyFont="1" applyFill="1" applyBorder="1" applyAlignment="1">
      <alignment horizontal="center"/>
    </xf>
    <xf numFmtId="0" fontId="231" fillId="13" borderId="11" xfId="0" applyFont="1" applyFill="1" applyBorder="1" applyAlignment="1">
      <alignment horizontal="center"/>
    </xf>
    <xf numFmtId="0" fontId="231" fillId="13" borderId="12" xfId="0" applyFont="1" applyFill="1" applyBorder="1" applyAlignment="1">
      <alignment horizontal="center"/>
    </xf>
    <xf numFmtId="0" fontId="231" fillId="11" borderId="10" xfId="0" applyFont="1" applyFill="1" applyBorder="1" applyAlignment="1">
      <alignment horizontal="center"/>
    </xf>
    <xf numFmtId="0" fontId="231" fillId="11" borderId="11" xfId="0" applyFont="1" applyFill="1" applyBorder="1" applyAlignment="1">
      <alignment horizontal="center"/>
    </xf>
    <xf numFmtId="0" fontId="231" fillId="11" borderId="12" xfId="0" applyFont="1" applyFill="1" applyBorder="1" applyAlignment="1">
      <alignment horizontal="center"/>
    </xf>
    <xf numFmtId="0" fontId="197" fillId="17" borderId="10" xfId="0" applyFont="1" applyFill="1" applyBorder="1" applyAlignment="1">
      <alignment horizontal="center"/>
    </xf>
    <xf numFmtId="0" fontId="197" fillId="17" borderId="11" xfId="0" applyFont="1" applyFill="1" applyBorder="1" applyAlignment="1">
      <alignment horizontal="center"/>
    </xf>
    <xf numFmtId="0" fontId="197" fillId="17" borderId="12" xfId="0" applyFont="1" applyFill="1" applyBorder="1" applyAlignment="1">
      <alignment horizontal="center"/>
    </xf>
    <xf numFmtId="0" fontId="197" fillId="8" borderId="10" xfId="0" applyFont="1" applyFill="1" applyBorder="1" applyAlignment="1">
      <alignment horizontal="center"/>
    </xf>
    <xf numFmtId="0" fontId="197" fillId="8" borderId="11" xfId="0" applyFont="1" applyFill="1" applyBorder="1" applyAlignment="1">
      <alignment horizontal="center"/>
    </xf>
    <xf numFmtId="0" fontId="197" fillId="8" borderId="12" xfId="0" applyFont="1" applyFill="1" applyBorder="1" applyAlignment="1">
      <alignment horizontal="center"/>
    </xf>
    <xf numFmtId="43" fontId="208" fillId="8" borderId="10" xfId="1" applyFont="1" applyFill="1" applyBorder="1" applyAlignment="1">
      <alignment horizontal="center"/>
    </xf>
    <xf numFmtId="43" fontId="208" fillId="8" borderId="12" xfId="1" applyFont="1" applyFill="1" applyBorder="1" applyAlignment="1">
      <alignment horizontal="center"/>
    </xf>
    <xf numFmtId="0" fontId="199" fillId="3" borderId="9" xfId="3" applyFont="1" applyBorder="1" applyAlignment="1">
      <alignment horizontal="center"/>
    </xf>
    <xf numFmtId="0" fontId="199" fillId="3" borderId="2" xfId="3" applyFont="1" applyBorder="1" applyAlignment="1">
      <alignment horizontal="center"/>
    </xf>
    <xf numFmtId="43" fontId="199" fillId="3" borderId="3" xfId="3" applyNumberFormat="1" applyFont="1" applyBorder="1" applyAlignment="1">
      <alignment horizontal="center"/>
    </xf>
    <xf numFmtId="43" fontId="199" fillId="3" borderId="3" xfId="1" applyFont="1" applyFill="1" applyBorder="1" applyAlignment="1">
      <alignment horizontal="center"/>
    </xf>
    <xf numFmtId="0" fontId="202" fillId="6" borderId="3" xfId="4" applyFont="1" applyFill="1" applyBorder="1" applyAlignment="1">
      <alignment horizontal="center"/>
    </xf>
    <xf numFmtId="0" fontId="199" fillId="3" borderId="5" xfId="3" applyFont="1" applyBorder="1" applyAlignment="1">
      <alignment horizontal="center"/>
    </xf>
    <xf numFmtId="0" fontId="199" fillId="3" borderId="6" xfId="3" applyFont="1" applyBorder="1" applyAlignment="1">
      <alignment horizontal="center"/>
    </xf>
    <xf numFmtId="14" fontId="199" fillId="7" borderId="10" xfId="4" applyNumberFormat="1" applyFont="1" applyFill="1" applyBorder="1" applyAlignment="1">
      <alignment horizontal="center" wrapText="1"/>
    </xf>
    <xf numFmtId="14" fontId="199" fillId="7" borderId="11" xfId="4" applyNumberFormat="1" applyFont="1" applyFill="1" applyBorder="1" applyAlignment="1">
      <alignment horizontal="center" wrapText="1"/>
    </xf>
    <xf numFmtId="14" fontId="199" fillId="7" borderId="12" xfId="4" applyNumberFormat="1" applyFont="1" applyFill="1" applyBorder="1" applyAlignment="1">
      <alignment horizontal="center" wrapText="1"/>
    </xf>
    <xf numFmtId="14" fontId="199" fillId="7" borderId="19" xfId="4" applyNumberFormat="1" applyFont="1" applyFill="1" applyBorder="1" applyAlignment="1">
      <alignment horizontal="center" wrapText="1"/>
    </xf>
    <xf numFmtId="14" fontId="199" fillId="7" borderId="6" xfId="4" applyNumberFormat="1" applyFont="1" applyFill="1" applyBorder="1" applyAlignment="1">
      <alignment horizontal="center" wrapText="1"/>
    </xf>
    <xf numFmtId="14" fontId="199" fillId="7" borderId="20" xfId="4" applyNumberFormat="1" applyFont="1" applyFill="1" applyBorder="1" applyAlignment="1">
      <alignment horizontal="center" wrapText="1"/>
    </xf>
    <xf numFmtId="43" fontId="208" fillId="8" borderId="11" xfId="1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277" fillId="9" borderId="10" xfId="4" applyFont="1" applyFill="1" applyBorder="1" applyAlignment="1">
      <alignment horizontal="center"/>
    </xf>
    <xf numFmtId="0" fontId="277" fillId="9" borderId="11" xfId="4" applyFont="1" applyFill="1" applyBorder="1" applyAlignment="1">
      <alignment horizontal="center"/>
    </xf>
    <xf numFmtId="0" fontId="277" fillId="9" borderId="12" xfId="4" applyFont="1" applyFill="1" applyBorder="1" applyAlignment="1">
      <alignment horizontal="center"/>
    </xf>
    <xf numFmtId="0" fontId="199" fillId="3" borderId="10" xfId="3" applyFont="1" applyBorder="1" applyAlignment="1">
      <alignment horizontal="center"/>
    </xf>
    <xf numFmtId="0" fontId="199" fillId="3" borderId="11" xfId="3" applyFont="1" applyBorder="1" applyAlignment="1">
      <alignment horizontal="center"/>
    </xf>
    <xf numFmtId="0" fontId="199" fillId="3" borderId="12" xfId="3" applyFont="1" applyBorder="1" applyAlignment="1">
      <alignment horizontal="center"/>
    </xf>
    <xf numFmtId="0" fontId="207" fillId="7" borderId="10" xfId="0" applyFont="1" applyFill="1" applyBorder="1" applyAlignment="1">
      <alignment horizontal="center"/>
    </xf>
    <xf numFmtId="0" fontId="207" fillId="7" borderId="11" xfId="0" applyFont="1" applyFill="1" applyBorder="1" applyAlignment="1">
      <alignment horizontal="center"/>
    </xf>
    <xf numFmtId="0" fontId="207" fillId="7" borderId="12" xfId="0" applyFont="1" applyFill="1" applyBorder="1" applyAlignment="1">
      <alignment horizontal="center"/>
    </xf>
  </cellXfs>
  <cellStyles count="7319">
    <cellStyle name="Accent1" xfId="3" builtinId="29"/>
    <cellStyle name="Accent1 2" xfId="114" xr:uid="{00000000-0005-0000-0000-000001000000}"/>
    <cellStyle name="Comma" xfId="1" builtinId="3"/>
    <cellStyle name="Comma 10" xfId="30" xr:uid="{00000000-0005-0000-0000-000003000000}"/>
    <cellStyle name="Comma 10 2" xfId="140" xr:uid="{00000000-0005-0000-0000-000004000000}"/>
    <cellStyle name="Comma 10 2 2" xfId="359" xr:uid="{00000000-0005-0000-0000-000005000000}"/>
    <cellStyle name="Comma 10 2 2 2" xfId="1229" xr:uid="{5B9B2C1B-37FA-449D-8EE2-7059A4E705F2}"/>
    <cellStyle name="Comma 10 2 2 2 2" xfId="4288" xr:uid="{A4C6B17B-26DB-4A5A-9F5F-31DC7DD311BC}"/>
    <cellStyle name="Comma 10 2 2 2 3" xfId="5535" xr:uid="{70EDE742-F46C-4C2C-9283-C03ACA01C154}"/>
    <cellStyle name="Comma 10 2 2 2 4" xfId="6799" xr:uid="{9EFD9E82-1CD1-417D-BD2E-E8B56C46B19A}"/>
    <cellStyle name="Comma 10 2 2 2 5" xfId="3041" xr:uid="{5B9B2C1B-37FA-449D-8EE2-7059A4E705F2}"/>
    <cellStyle name="Comma 10 2 2 3" xfId="1247" xr:uid="{D1FFEE8E-D202-4F49-A8A5-56684784397F}"/>
    <cellStyle name="Comma 10 2 2 3 2" xfId="4306" xr:uid="{1216CC68-81AA-4310-963D-1BE90926F0DA}"/>
    <cellStyle name="Comma 10 2 2 3 3" xfId="5553" xr:uid="{C1C93A8B-0931-4A24-9F34-1CBCD6655CD4}"/>
    <cellStyle name="Comma 10 2 2 3 4" xfId="6817" xr:uid="{C71A9120-B5EB-40FD-988D-1826C3DF7779}"/>
    <cellStyle name="Comma 10 2 2 3 5" xfId="3059" xr:uid="{D1FFEE8E-D202-4F49-A8A5-56684784397F}"/>
    <cellStyle name="Comma 10 2 2 4" xfId="3418" xr:uid="{0A083351-6CBF-4310-AA58-827FC6EBBAAE}"/>
    <cellStyle name="Comma 10 2 2 5" xfId="4665" xr:uid="{15BBB42E-DA5C-4DB7-BBEF-823970F29BA1}"/>
    <cellStyle name="Comma 10 2 2 6" xfId="5936" xr:uid="{D2AB43E4-E067-4204-9D8A-7A32EAB1D960}"/>
    <cellStyle name="Comma 10 2 2 7" xfId="2171" xr:uid="{00000000-0005-0000-0000-000005000000}"/>
    <cellStyle name="Comma 10 2 3" xfId="3200" xr:uid="{FA42335E-2215-4167-93F3-0E8D27B6FC86}"/>
    <cellStyle name="Comma 10 2 4" xfId="4447" xr:uid="{34F38963-F6B4-42AC-A918-B5C604D4C58F}"/>
    <cellStyle name="Comma 10 2 5" xfId="5721" xr:uid="{393DF9ED-16F3-4AD3-88B9-BC0E85D3643B}"/>
    <cellStyle name="Comma 10 2 6" xfId="1953" xr:uid="{00000000-0005-0000-0000-000004000000}"/>
    <cellStyle name="Comma 10 3" xfId="250" xr:uid="{00000000-0005-0000-0000-000006000000}"/>
    <cellStyle name="Comma 10 3 2" xfId="3309" xr:uid="{2988B7DD-3C42-4180-A693-6058858282EB}"/>
    <cellStyle name="Comma 10 3 3" xfId="4556" xr:uid="{ECF8F7D3-B00B-4BCD-8B12-677550172B74}"/>
    <cellStyle name="Comma 10 3 4" xfId="5828" xr:uid="{7662BF1F-C783-4A64-9AA4-5D63F6F6B124}"/>
    <cellStyle name="Comma 10 3 5" xfId="2062" xr:uid="{00000000-0005-0000-0000-000006000000}"/>
    <cellStyle name="Comma 10 4" xfId="3091" xr:uid="{8F6479D0-0F9E-4F57-BDBA-7F4649A569A9}"/>
    <cellStyle name="Comma 10 5" xfId="4338" xr:uid="{8291B932-6C29-4977-ABCA-A81E1AF1CE51}"/>
    <cellStyle name="Comma 10 6" xfId="5606" xr:uid="{83E98CEF-1D86-43A4-9A34-EED1ABCEC7B4}"/>
    <cellStyle name="Comma 10 7" xfId="1844" xr:uid="{00000000-0005-0000-0000-000003000000}"/>
    <cellStyle name="Comma 100" xfId="1259" xr:uid="{00000000-0005-0000-0000-00000D050000}"/>
    <cellStyle name="Comma 100 2" xfId="6829" xr:uid="{F8CE2EDE-35D4-44EA-93A1-9E93172E4AB0}"/>
    <cellStyle name="Comma 100 3" xfId="3064" xr:uid="{B73141A8-5875-4B0F-B56E-E2E67047CD87}"/>
    <cellStyle name="Comma 101" xfId="1292" xr:uid="{00000000-0005-0000-0000-00002F050000}"/>
    <cellStyle name="Comma 101 2" xfId="6862" xr:uid="{6E9FAF20-76D6-497F-A6BF-04BA807AF74D}"/>
    <cellStyle name="Comma 101 3" xfId="4311" xr:uid="{8246998E-70EE-4D6F-B7C9-2E06C146E282}"/>
    <cellStyle name="Comma 102" xfId="1325" xr:uid="{00000000-0005-0000-0000-000050050000}"/>
    <cellStyle name="Comma 102 2" xfId="5571" xr:uid="{584BE17C-422B-4D24-B975-9ABCEF605013}"/>
    <cellStyle name="Comma 103" xfId="1358" xr:uid="{00000000-0005-0000-0000-000071050000}"/>
    <cellStyle name="Comma 103 2" xfId="6898" xr:uid="{473F9552-B6FD-4FC3-8EB2-06E767FC6CD7}"/>
    <cellStyle name="Comma 104" xfId="1391" xr:uid="{00000000-0005-0000-0000-000092050000}"/>
    <cellStyle name="Comma 104 2" xfId="6931" xr:uid="{0BDD3754-6FAF-4B01-BB18-11952175977D}"/>
    <cellStyle name="Comma 105" xfId="1424" xr:uid="{00000000-0005-0000-0000-0000B3050000}"/>
    <cellStyle name="Comma 105 2" xfId="6962" xr:uid="{657B00FD-B594-4BC1-A487-FD34FB2F8133}"/>
    <cellStyle name="Comma 106" xfId="1457" xr:uid="{00000000-0005-0000-0000-0000D4050000}"/>
    <cellStyle name="Comma 106 2" xfId="6995" xr:uid="{687B2E23-2AC2-49A8-8FB8-96933F79BA6D}"/>
    <cellStyle name="Comma 107" xfId="1490" xr:uid="{00000000-0005-0000-0000-0000F5050000}"/>
    <cellStyle name="Comma 107 2" xfId="7028" xr:uid="{8760C900-9D62-4404-A97E-9CB821BE9D9B}"/>
    <cellStyle name="Comma 108" xfId="1523" xr:uid="{00000000-0005-0000-0000-000016060000}"/>
    <cellStyle name="Comma 108 2" xfId="7061" xr:uid="{FB02357F-128B-48B2-8DAA-1F6B624134F3}"/>
    <cellStyle name="Comma 109" xfId="1557" xr:uid="{00000000-0005-0000-0000-000037060000}"/>
    <cellStyle name="Comma 109 2" xfId="7095" xr:uid="{27502ACC-49B1-4C9E-B10C-AC9FD35FE63A}"/>
    <cellStyle name="Comma 11" xfId="33" xr:uid="{00000000-0005-0000-0000-000007000000}"/>
    <cellStyle name="Comma 11 2" xfId="143" xr:uid="{00000000-0005-0000-0000-000008000000}"/>
    <cellStyle name="Comma 11 2 2" xfId="362" xr:uid="{00000000-0005-0000-0000-000009000000}"/>
    <cellStyle name="Comma 11 2 2 2" xfId="3421" xr:uid="{96F15A61-46E9-40ED-85C6-B450324D91B7}"/>
    <cellStyle name="Comma 11 2 2 3" xfId="4668" xr:uid="{702B9348-EA5E-44DE-9722-6DD8AE51CDD2}"/>
    <cellStyle name="Comma 11 2 2 4" xfId="5939" xr:uid="{C3BB389E-2906-435A-99B8-696B0722D923}"/>
    <cellStyle name="Comma 11 2 2 5" xfId="2174" xr:uid="{00000000-0005-0000-0000-000009000000}"/>
    <cellStyle name="Comma 11 2 3" xfId="3203" xr:uid="{3018505F-5930-4018-AFFA-425FB0D22A3A}"/>
    <cellStyle name="Comma 11 2 4" xfId="4450" xr:uid="{7D324099-D889-464A-BCB9-B7A257E3BF6F}"/>
    <cellStyle name="Comma 11 2 5" xfId="5724" xr:uid="{630470A3-FBA4-46D9-8D52-6CA679472DAB}"/>
    <cellStyle name="Comma 11 2 6" xfId="1956" xr:uid="{00000000-0005-0000-0000-000008000000}"/>
    <cellStyle name="Comma 11 3" xfId="253" xr:uid="{00000000-0005-0000-0000-00000A000000}"/>
    <cellStyle name="Comma 11 3 2" xfId="3312" xr:uid="{3950AB34-AAE8-4C87-A0A1-88C102B68217}"/>
    <cellStyle name="Comma 11 3 3" xfId="4559" xr:uid="{44492EA1-B8A0-4188-B01D-D8046442A344}"/>
    <cellStyle name="Comma 11 3 4" xfId="5831" xr:uid="{AC382645-BE6C-45D0-A89D-24DA19A06EF3}"/>
    <cellStyle name="Comma 11 3 5" xfId="2065" xr:uid="{00000000-0005-0000-0000-00000A000000}"/>
    <cellStyle name="Comma 11 4" xfId="3094" xr:uid="{4AED061C-5A63-416A-9581-07A4D428A072}"/>
    <cellStyle name="Comma 11 5" xfId="4341" xr:uid="{C685AD06-B815-4FA6-94BA-CB349CCF9FCB}"/>
    <cellStyle name="Comma 11 6" xfId="5602" xr:uid="{0A409958-A817-4B45-82CC-F0C62F144A29}"/>
    <cellStyle name="Comma 11 7" xfId="1847" xr:uid="{00000000-0005-0000-0000-000007000000}"/>
    <cellStyle name="Comma 110" xfId="1590" xr:uid="{00000000-0005-0000-0000-000059060000}"/>
    <cellStyle name="Comma 110 2" xfId="7128" xr:uid="{396A0500-45C2-4618-9F20-C8B9628CD8B8}"/>
    <cellStyle name="Comma 111" xfId="1623" xr:uid="{00000000-0005-0000-0000-00007A060000}"/>
    <cellStyle name="Comma 111 2" xfId="7167" xr:uid="{AFB730F9-6B40-49BB-B6B6-C8BA30B587DB}"/>
    <cellStyle name="Comma 112" xfId="1817" xr:uid="{00000000-0005-0000-0000-000042070000}"/>
    <cellStyle name="Comma 12" xfId="36" xr:uid="{00000000-0005-0000-0000-00000B000000}"/>
    <cellStyle name="Comma 12 2" xfId="146" xr:uid="{00000000-0005-0000-0000-00000C000000}"/>
    <cellStyle name="Comma 12 2 2" xfId="365" xr:uid="{00000000-0005-0000-0000-00000D000000}"/>
    <cellStyle name="Comma 12 2 2 2" xfId="3424" xr:uid="{9AB8CA8B-4FCB-436F-91FA-FA6B9CE9540B}"/>
    <cellStyle name="Comma 12 2 2 3" xfId="4671" xr:uid="{80CD5B8B-2262-4A58-A481-48D4BD2A2A4E}"/>
    <cellStyle name="Comma 12 2 2 4" xfId="5942" xr:uid="{0437D011-B7BD-4EBB-BB61-31526847E4CE}"/>
    <cellStyle name="Comma 12 2 2 5" xfId="2177" xr:uid="{00000000-0005-0000-0000-00000D000000}"/>
    <cellStyle name="Comma 12 2 3" xfId="3206" xr:uid="{BFEDFC0B-1FB2-4EED-9B4E-9DAE8A1C6618}"/>
    <cellStyle name="Comma 12 2 4" xfId="4453" xr:uid="{582F5DE9-7E96-4199-BE68-572A99454516}"/>
    <cellStyle name="Comma 12 2 5" xfId="5727" xr:uid="{B4FE298C-A183-4B54-AD42-32C0DA838456}"/>
    <cellStyle name="Comma 12 2 6" xfId="1959" xr:uid="{00000000-0005-0000-0000-00000C000000}"/>
    <cellStyle name="Comma 12 3" xfId="256" xr:uid="{00000000-0005-0000-0000-00000E000000}"/>
    <cellStyle name="Comma 12 3 2" xfId="3315" xr:uid="{1ABE10E6-04A4-4F90-9962-F120144921B7}"/>
    <cellStyle name="Comma 12 3 3" xfId="4562" xr:uid="{AE7EAD62-FB9A-49F2-9AD1-A7BC9832072F}"/>
    <cellStyle name="Comma 12 3 4" xfId="5834" xr:uid="{3931BB07-F0FB-49C2-8098-CF2836412C37}"/>
    <cellStyle name="Comma 12 3 5" xfId="2068" xr:uid="{00000000-0005-0000-0000-00000E000000}"/>
    <cellStyle name="Comma 12 4" xfId="3097" xr:uid="{0179D0F2-924E-4FA7-A435-70408A519156}"/>
    <cellStyle name="Comma 12 5" xfId="4344" xr:uid="{2642CBF3-6B22-4C43-8EE7-A6C6B35B1938}"/>
    <cellStyle name="Comma 12 6" xfId="5622" xr:uid="{62B2746E-C0C8-458E-A15A-2BBB6B75291E}"/>
    <cellStyle name="Comma 12 7" xfId="1850" xr:uid="{00000000-0005-0000-0000-00000B000000}"/>
    <cellStyle name="Comma 13" xfId="39" xr:uid="{00000000-0005-0000-0000-00000F000000}"/>
    <cellStyle name="Comma 13 2" xfId="149" xr:uid="{00000000-0005-0000-0000-000010000000}"/>
    <cellStyle name="Comma 13 2 2" xfId="368" xr:uid="{00000000-0005-0000-0000-000011000000}"/>
    <cellStyle name="Comma 13 2 2 2" xfId="3427" xr:uid="{118CBEC6-6467-4247-B546-FB0878DAB30E}"/>
    <cellStyle name="Comma 13 2 2 3" xfId="4674" xr:uid="{D99A6D96-42EF-4A25-8751-7234EF7D69C0}"/>
    <cellStyle name="Comma 13 2 2 4" xfId="5945" xr:uid="{A6C0A113-4C4C-4127-A8EE-35ECFF046CB1}"/>
    <cellStyle name="Comma 13 2 2 5" xfId="2180" xr:uid="{00000000-0005-0000-0000-000011000000}"/>
    <cellStyle name="Comma 13 2 3" xfId="3209" xr:uid="{F42426FE-D0D7-47AC-B6FC-D1591658295C}"/>
    <cellStyle name="Comma 13 2 4" xfId="4456" xr:uid="{398EB520-7BFF-4BD9-9244-650A70BFC785}"/>
    <cellStyle name="Comma 13 2 5" xfId="5730" xr:uid="{34BA5383-1FF6-4E94-B6F8-7E094EDDB909}"/>
    <cellStyle name="Comma 13 2 6" xfId="1962" xr:uid="{00000000-0005-0000-0000-000010000000}"/>
    <cellStyle name="Comma 13 3" xfId="259" xr:uid="{00000000-0005-0000-0000-000012000000}"/>
    <cellStyle name="Comma 13 3 2" xfId="3318" xr:uid="{32A29684-56D9-4E12-99B6-1E3F4E3CFFC4}"/>
    <cellStyle name="Comma 13 3 3" xfId="4565" xr:uid="{B2C18337-1BAB-4704-91A4-6B938DDD1431}"/>
    <cellStyle name="Comma 13 3 4" xfId="5837" xr:uid="{A1E870B7-7677-4391-A3B8-A3E00BF73265}"/>
    <cellStyle name="Comma 13 3 5" xfId="2071" xr:uid="{00000000-0005-0000-0000-000012000000}"/>
    <cellStyle name="Comma 13 4" xfId="3100" xr:uid="{A86E2D4D-F5FC-4169-8517-E081F7CE40C2}"/>
    <cellStyle name="Comma 13 5" xfId="4347" xr:uid="{763CA41A-0335-4C3B-9D13-77EA5EFFEF6F}"/>
    <cellStyle name="Comma 13 6" xfId="5625" xr:uid="{3DFDF530-624A-4BB9-9C78-84EF39296CB9}"/>
    <cellStyle name="Comma 13 7" xfId="1853" xr:uid="{00000000-0005-0000-0000-00000F000000}"/>
    <cellStyle name="Comma 14" xfId="42" xr:uid="{00000000-0005-0000-0000-000013000000}"/>
    <cellStyle name="Comma 14 2" xfId="152" xr:uid="{00000000-0005-0000-0000-000014000000}"/>
    <cellStyle name="Comma 14 2 2" xfId="371" xr:uid="{00000000-0005-0000-0000-000015000000}"/>
    <cellStyle name="Comma 14 2 2 2" xfId="3430" xr:uid="{92AD13EB-BEE1-48C9-BC00-882BDABB484E}"/>
    <cellStyle name="Comma 14 2 2 3" xfId="4677" xr:uid="{D7BC2583-1F86-49CB-BFD3-AC08B86998D9}"/>
    <cellStyle name="Comma 14 2 2 4" xfId="5948" xr:uid="{EE52633C-CC55-410D-8623-427471EA9366}"/>
    <cellStyle name="Comma 14 2 2 5" xfId="2183" xr:uid="{00000000-0005-0000-0000-000015000000}"/>
    <cellStyle name="Comma 14 2 3" xfId="3212" xr:uid="{A65E6986-B606-4202-B5FC-8E50E5154C33}"/>
    <cellStyle name="Comma 14 2 4" xfId="4459" xr:uid="{97A70BFD-7573-4260-84B3-8CE2C50C580C}"/>
    <cellStyle name="Comma 14 2 5" xfId="5733" xr:uid="{360F7CF8-1508-422D-B31B-7F1C9944255E}"/>
    <cellStyle name="Comma 14 2 6" xfId="1965" xr:uid="{00000000-0005-0000-0000-000014000000}"/>
    <cellStyle name="Comma 14 3" xfId="262" xr:uid="{00000000-0005-0000-0000-000016000000}"/>
    <cellStyle name="Comma 14 3 2" xfId="3321" xr:uid="{7C9265F2-AD5F-42DC-89C4-548EBE069F08}"/>
    <cellStyle name="Comma 14 3 3" xfId="4568" xr:uid="{50EA865A-A8B3-476D-8DC4-679C6EAD9716}"/>
    <cellStyle name="Comma 14 3 4" xfId="5840" xr:uid="{F93F9F02-57D5-405E-8F6E-368C7528E3A6}"/>
    <cellStyle name="Comma 14 3 5" xfId="2074" xr:uid="{00000000-0005-0000-0000-000016000000}"/>
    <cellStyle name="Comma 14 4" xfId="3103" xr:uid="{F15638FA-2CCA-4049-BB95-92D970903A99}"/>
    <cellStyle name="Comma 14 5" xfId="4350" xr:uid="{E474826A-D21D-49E5-BD1D-87E450742F17}"/>
    <cellStyle name="Comma 14 6" xfId="5628" xr:uid="{EAE002CD-E3DB-4168-9E2D-74B700A5DA5F}"/>
    <cellStyle name="Comma 14 7" xfId="1856" xr:uid="{00000000-0005-0000-0000-000013000000}"/>
    <cellStyle name="Comma 15" xfId="45" xr:uid="{00000000-0005-0000-0000-000017000000}"/>
    <cellStyle name="Comma 15 2" xfId="155" xr:uid="{00000000-0005-0000-0000-000018000000}"/>
    <cellStyle name="Comma 15 2 2" xfId="374" xr:uid="{00000000-0005-0000-0000-000019000000}"/>
    <cellStyle name="Comma 15 2 2 2" xfId="3433" xr:uid="{5403A375-7C24-4B22-ADED-F4230C7B224C}"/>
    <cellStyle name="Comma 15 2 2 3" xfId="4680" xr:uid="{91CDA16D-85B9-4859-9132-48C4CCDF86C3}"/>
    <cellStyle name="Comma 15 2 2 4" xfId="5951" xr:uid="{0018D2C8-F8A4-4A89-866F-AF5306ADD193}"/>
    <cellStyle name="Comma 15 2 2 5" xfId="2186" xr:uid="{00000000-0005-0000-0000-000019000000}"/>
    <cellStyle name="Comma 15 2 3" xfId="3215" xr:uid="{706A5946-7D2D-4019-ADB3-C92C76CAC635}"/>
    <cellStyle name="Comma 15 2 4" xfId="4462" xr:uid="{E47BC5BE-2029-47D4-B937-5B95A7965E36}"/>
    <cellStyle name="Comma 15 2 5" xfId="5736" xr:uid="{65848DC7-3FC7-4ED7-AB39-750F6817F15C}"/>
    <cellStyle name="Comma 15 2 6" xfId="1968" xr:uid="{00000000-0005-0000-0000-000018000000}"/>
    <cellStyle name="Comma 15 3" xfId="265" xr:uid="{00000000-0005-0000-0000-00001A000000}"/>
    <cellStyle name="Comma 15 3 2" xfId="3324" xr:uid="{1BC8A267-18FF-4C68-8437-E325FDAB128A}"/>
    <cellStyle name="Comma 15 3 3" xfId="4571" xr:uid="{C4B777F9-9DC0-45DB-BA51-82B0796690A2}"/>
    <cellStyle name="Comma 15 3 4" xfId="5843" xr:uid="{535642C3-FCC7-4FCB-960F-D61D08E34985}"/>
    <cellStyle name="Comma 15 3 5" xfId="2077" xr:uid="{00000000-0005-0000-0000-00001A000000}"/>
    <cellStyle name="Comma 15 4" xfId="3106" xr:uid="{56BA9CDE-17F9-4C12-8DCD-0796DDAE49AA}"/>
    <cellStyle name="Comma 15 5" xfId="4353" xr:uid="{209B4240-8070-4A53-8576-C424108BBF92}"/>
    <cellStyle name="Comma 15 6" xfId="5631" xr:uid="{9CEBF2B9-1DC2-468C-9BDD-27BA2096404D}"/>
    <cellStyle name="Comma 15 7" xfId="1859" xr:uid="{00000000-0005-0000-0000-000017000000}"/>
    <cellStyle name="Comma 16" xfId="48" xr:uid="{00000000-0005-0000-0000-00001B000000}"/>
    <cellStyle name="Comma 16 2" xfId="158" xr:uid="{00000000-0005-0000-0000-00001C000000}"/>
    <cellStyle name="Comma 16 2 2" xfId="377" xr:uid="{00000000-0005-0000-0000-00001D000000}"/>
    <cellStyle name="Comma 16 2 2 2" xfId="3436" xr:uid="{E6083064-A366-497F-8B32-905B9291FC3F}"/>
    <cellStyle name="Comma 16 2 2 3" xfId="4683" xr:uid="{F38D2695-3F84-44DA-9F5F-80B6EB985667}"/>
    <cellStyle name="Comma 16 2 2 4" xfId="5954" xr:uid="{50DA1230-C27E-470C-8146-16DBA90C2194}"/>
    <cellStyle name="Comma 16 2 2 5" xfId="2189" xr:uid="{00000000-0005-0000-0000-00001D000000}"/>
    <cellStyle name="Comma 16 2 3" xfId="3218" xr:uid="{872299E6-3F80-4EB1-85DC-353CA575A6C1}"/>
    <cellStyle name="Comma 16 2 4" xfId="4465" xr:uid="{6CD24665-8B7B-4DD3-B623-C09A55151FC2}"/>
    <cellStyle name="Comma 16 2 5" xfId="5739" xr:uid="{2AFF3A27-351D-46E4-BA90-0865EDB19E7D}"/>
    <cellStyle name="Comma 16 2 6" xfId="1971" xr:uid="{00000000-0005-0000-0000-00001C000000}"/>
    <cellStyle name="Comma 16 3" xfId="268" xr:uid="{00000000-0005-0000-0000-00001E000000}"/>
    <cellStyle name="Comma 16 3 2" xfId="3327" xr:uid="{D7F695DC-EF38-4032-9CA1-E06197A2212B}"/>
    <cellStyle name="Comma 16 3 3" xfId="4574" xr:uid="{56AB308E-7BE6-43E9-A17C-96CC7755A8DA}"/>
    <cellStyle name="Comma 16 3 4" xfId="5846" xr:uid="{DDF31671-4F5A-4B15-B0A5-5A774133B99D}"/>
    <cellStyle name="Comma 16 3 5" xfId="2080" xr:uid="{00000000-0005-0000-0000-00001E000000}"/>
    <cellStyle name="Comma 16 4" xfId="3109" xr:uid="{C67F594B-7AC2-48BF-B1C2-55ACAEE48C7F}"/>
    <cellStyle name="Comma 16 5" xfId="4356" xr:uid="{17A16B93-D1DF-4B5E-88F4-242A46810228}"/>
    <cellStyle name="Comma 16 6" xfId="5634" xr:uid="{4C71829E-7FD0-45E6-9CDF-50B6DC35C96E}"/>
    <cellStyle name="Comma 16 7" xfId="1862" xr:uid="{00000000-0005-0000-0000-00001B000000}"/>
    <cellStyle name="Comma 17" xfId="51" xr:uid="{00000000-0005-0000-0000-00001F000000}"/>
    <cellStyle name="Comma 17 2" xfId="161" xr:uid="{00000000-0005-0000-0000-000020000000}"/>
    <cellStyle name="Comma 17 2 2" xfId="380" xr:uid="{00000000-0005-0000-0000-000021000000}"/>
    <cellStyle name="Comma 17 2 2 2" xfId="3439" xr:uid="{5B93C725-7B14-44E1-9972-9054B494874D}"/>
    <cellStyle name="Comma 17 2 2 3" xfId="4686" xr:uid="{DAA7ED7E-7BDD-413F-862F-589CEB9D8245}"/>
    <cellStyle name="Comma 17 2 2 4" xfId="5957" xr:uid="{EBD3CF69-89B3-4172-9217-57532C50FA2B}"/>
    <cellStyle name="Comma 17 2 2 5" xfId="2192" xr:uid="{00000000-0005-0000-0000-000021000000}"/>
    <cellStyle name="Comma 17 2 3" xfId="3221" xr:uid="{E9F87C30-831C-4282-80FC-8409D20ED9F2}"/>
    <cellStyle name="Comma 17 2 4" xfId="4468" xr:uid="{4EE572E7-EFF1-40E7-AEF2-0708CED45174}"/>
    <cellStyle name="Comma 17 2 5" xfId="5742" xr:uid="{7F0E69E7-20DE-403E-A410-24CDA13752EB}"/>
    <cellStyle name="Comma 17 2 6" xfId="1974" xr:uid="{00000000-0005-0000-0000-000020000000}"/>
    <cellStyle name="Comma 17 3" xfId="271" xr:uid="{00000000-0005-0000-0000-000022000000}"/>
    <cellStyle name="Comma 17 3 2" xfId="3330" xr:uid="{1EAE2609-7D3F-4646-BF3C-AFC1DC55FA8C}"/>
    <cellStyle name="Comma 17 3 3" xfId="4577" xr:uid="{21E5FA0F-8B9F-4FC7-9F68-13ADF0878EB1}"/>
    <cellStyle name="Comma 17 3 4" xfId="5849" xr:uid="{A98E0A3D-C2A8-4949-83CF-9B02629F38A0}"/>
    <cellStyle name="Comma 17 3 5" xfId="2083" xr:uid="{00000000-0005-0000-0000-000022000000}"/>
    <cellStyle name="Comma 17 4" xfId="3112" xr:uid="{2FE231FD-4258-4CA5-846D-5AB1AE57919A}"/>
    <cellStyle name="Comma 17 5" xfId="4359" xr:uid="{0071596B-0E38-472F-A4A6-5803005104D5}"/>
    <cellStyle name="Comma 17 6" xfId="5637" xr:uid="{788AF72E-E50F-4F9D-BA9A-3527CA122DD5}"/>
    <cellStyle name="Comma 17 7" xfId="1865" xr:uid="{00000000-0005-0000-0000-00001F000000}"/>
    <cellStyle name="Comma 18" xfId="54" xr:uid="{00000000-0005-0000-0000-000023000000}"/>
    <cellStyle name="Comma 18 2" xfId="164" xr:uid="{00000000-0005-0000-0000-000024000000}"/>
    <cellStyle name="Comma 18 2 2" xfId="383" xr:uid="{00000000-0005-0000-0000-000025000000}"/>
    <cellStyle name="Comma 18 2 2 2" xfId="3442" xr:uid="{0780CF6F-9C80-455C-B6DC-F2418A513CD9}"/>
    <cellStyle name="Comma 18 2 2 3" xfId="4689" xr:uid="{9AA2F248-E896-476E-B84B-556E11761351}"/>
    <cellStyle name="Comma 18 2 2 4" xfId="5960" xr:uid="{3FCEFFFF-F0E1-473A-A8D6-98F8B68C3285}"/>
    <cellStyle name="Comma 18 2 2 5" xfId="2195" xr:uid="{00000000-0005-0000-0000-000025000000}"/>
    <cellStyle name="Comma 18 2 3" xfId="3224" xr:uid="{BC6FB709-454E-4E8B-B6EC-A51DA96A0F70}"/>
    <cellStyle name="Comma 18 2 4" xfId="4471" xr:uid="{400A05E7-143D-4CCD-A351-B56CFD2CAD09}"/>
    <cellStyle name="Comma 18 2 5" xfId="5745" xr:uid="{D2A0FC90-1EBF-4EF5-B4E7-D9BBB5AFE103}"/>
    <cellStyle name="Comma 18 2 6" xfId="1977" xr:uid="{00000000-0005-0000-0000-000024000000}"/>
    <cellStyle name="Comma 18 3" xfId="274" xr:uid="{00000000-0005-0000-0000-000026000000}"/>
    <cellStyle name="Comma 18 3 2" xfId="3333" xr:uid="{7CBCA040-FAF3-4611-B070-7914F39D9095}"/>
    <cellStyle name="Comma 18 3 3" xfId="4580" xr:uid="{7315EDB3-FAAC-4C70-95EE-DF61869DEBA3}"/>
    <cellStyle name="Comma 18 3 4" xfId="5852" xr:uid="{2DE0924D-7CF2-4CBD-AE79-651ACFB74D97}"/>
    <cellStyle name="Comma 18 3 5" xfId="2086" xr:uid="{00000000-0005-0000-0000-000026000000}"/>
    <cellStyle name="Comma 18 4" xfId="3115" xr:uid="{5E227035-9710-44BA-B073-35A8902A0E8E}"/>
    <cellStyle name="Comma 18 5" xfId="4362" xr:uid="{3C359CC3-69DB-4029-89B5-615C63503DCC}"/>
    <cellStyle name="Comma 18 6" xfId="5640" xr:uid="{940B3B70-ED0E-4A06-A13B-641B3E1D806B}"/>
    <cellStyle name="Comma 18 7" xfId="1868" xr:uid="{00000000-0005-0000-0000-000023000000}"/>
    <cellStyle name="Comma 19" xfId="57" xr:uid="{00000000-0005-0000-0000-000027000000}"/>
    <cellStyle name="Comma 19 2" xfId="167" xr:uid="{00000000-0005-0000-0000-000028000000}"/>
    <cellStyle name="Comma 19 2 2" xfId="386" xr:uid="{00000000-0005-0000-0000-000029000000}"/>
    <cellStyle name="Comma 19 2 2 2" xfId="3445" xr:uid="{DD90C7C2-AF20-4018-B33D-8465EE8D4E7B}"/>
    <cellStyle name="Comma 19 2 2 3" xfId="4692" xr:uid="{9C514B8C-F652-43D8-84FA-727A0548DF29}"/>
    <cellStyle name="Comma 19 2 2 4" xfId="5963" xr:uid="{060A930B-8DD0-476C-91D9-5AD00BE3C354}"/>
    <cellStyle name="Comma 19 2 2 5" xfId="2198" xr:uid="{00000000-0005-0000-0000-000029000000}"/>
    <cellStyle name="Comma 19 2 3" xfId="3227" xr:uid="{1CCE59B1-11F0-4E74-B95F-91FC1E8BBA14}"/>
    <cellStyle name="Comma 19 2 4" xfId="4474" xr:uid="{9710CAB2-EE2B-4413-A3A8-BA2ACA84F3CB}"/>
    <cellStyle name="Comma 19 2 5" xfId="5748" xr:uid="{75469D38-631C-4E95-98C1-EF03CF9BB20F}"/>
    <cellStyle name="Comma 19 2 6" xfId="1980" xr:uid="{00000000-0005-0000-0000-000028000000}"/>
    <cellStyle name="Comma 19 3" xfId="277" xr:uid="{00000000-0005-0000-0000-00002A000000}"/>
    <cellStyle name="Comma 19 3 2" xfId="3336" xr:uid="{D82FFED2-B47F-45DC-BC70-D5DBDA2D80FC}"/>
    <cellStyle name="Comma 19 3 3" xfId="4583" xr:uid="{4D24C0E3-6483-4DFF-A2D4-C76A7B9765A9}"/>
    <cellStyle name="Comma 19 3 4" xfId="5855" xr:uid="{BBAB9755-FC86-4B26-B0CA-586FBCAB0C4A}"/>
    <cellStyle name="Comma 19 3 5" xfId="2089" xr:uid="{00000000-0005-0000-0000-00002A000000}"/>
    <cellStyle name="Comma 19 4" xfId="3118" xr:uid="{1E9219DC-D2F6-4F92-A668-C8452F5B4F1B}"/>
    <cellStyle name="Comma 19 5" xfId="4365" xr:uid="{056F2A48-E4FC-4937-A579-FF79C22B27A1}"/>
    <cellStyle name="Comma 19 6" xfId="5643" xr:uid="{787FC03B-1C69-4D98-BD53-49829A5C09EB}"/>
    <cellStyle name="Comma 19 7" xfId="1871" xr:uid="{00000000-0005-0000-0000-000027000000}"/>
    <cellStyle name="Comma 2" xfId="6" xr:uid="{00000000-0005-0000-0000-00002B000000}"/>
    <cellStyle name="Comma 2 10" xfId="537" xr:uid="{00000000-0005-0000-0000-00002C000000}"/>
    <cellStyle name="Comma 2 10 2" xfId="3596" xr:uid="{05CE3044-7657-420A-9406-4C268FB3A1E6}"/>
    <cellStyle name="Comma 2 10 3" xfId="4843" xr:uid="{71D32ACD-C085-4071-B16A-A033AAB1213C}"/>
    <cellStyle name="Comma 2 10 4" xfId="6111" xr:uid="{ACD66560-21BC-46FD-AE3B-185C3C8DBCA9}"/>
    <cellStyle name="Comma 2 10 5" xfId="2349" xr:uid="{00000000-0005-0000-0000-00002C000000}"/>
    <cellStyle name="Comma 2 100" xfId="1686" xr:uid="{E1945C21-A822-4001-9BA1-3A6EE4EAFF41}"/>
    <cellStyle name="Comma 2 100 2" xfId="7218" xr:uid="{7C4C57CE-C6AA-4A29-8F83-FEA7595C3F0F}"/>
    <cellStyle name="Comma 2 101" xfId="1820" xr:uid="{00000000-0005-0000-0000-00002B000000}"/>
    <cellStyle name="Comma 2 11" xfId="545" xr:uid="{00000000-0005-0000-0000-00002D000000}"/>
    <cellStyle name="Comma 2 11 2" xfId="3604" xr:uid="{15EC553D-DA19-4584-A5AD-745FFBE5F202}"/>
    <cellStyle name="Comma 2 11 3" xfId="4851" xr:uid="{F91E281F-230B-43C8-B38E-60E33F8F27B9}"/>
    <cellStyle name="Comma 2 11 4" xfId="6119" xr:uid="{057D835A-1B1D-4C84-98B4-64D07B9B43F2}"/>
    <cellStyle name="Comma 2 11 5" xfId="2357" xr:uid="{00000000-0005-0000-0000-00002D000000}"/>
    <cellStyle name="Comma 2 12" xfId="553" xr:uid="{00000000-0005-0000-0000-00002E000000}"/>
    <cellStyle name="Comma 2 12 2" xfId="3612" xr:uid="{8094023F-2700-44A1-9B10-50A2AB7E3C82}"/>
    <cellStyle name="Comma 2 12 3" xfId="4859" xr:uid="{86845FD8-8BEB-4F97-A615-090C1DF76B92}"/>
    <cellStyle name="Comma 2 12 4" xfId="6127" xr:uid="{D6D3C8BF-822E-4D4D-9C4A-EDA14DD26229}"/>
    <cellStyle name="Comma 2 12 5" xfId="2365" xr:uid="{00000000-0005-0000-0000-00002E000000}"/>
    <cellStyle name="Comma 2 13" xfId="561" xr:uid="{00000000-0005-0000-0000-00002F000000}"/>
    <cellStyle name="Comma 2 13 2" xfId="3620" xr:uid="{71E46A16-D1BB-4E57-96CF-E6540C79DDCC}"/>
    <cellStyle name="Comma 2 13 3" xfId="4867" xr:uid="{6864F322-B120-4CFA-B031-4B9E98341860}"/>
    <cellStyle name="Comma 2 13 4" xfId="6135" xr:uid="{EBA88B06-EC6D-4D99-BEC9-C5F8CDAC0DB4}"/>
    <cellStyle name="Comma 2 13 5" xfId="2373" xr:uid="{00000000-0005-0000-0000-00002F000000}"/>
    <cellStyle name="Comma 2 14" xfId="569" xr:uid="{00000000-0005-0000-0000-000030000000}"/>
    <cellStyle name="Comma 2 14 2" xfId="3628" xr:uid="{803D81CE-9B8D-46CC-BE33-2682217D2102}"/>
    <cellStyle name="Comma 2 14 3" xfId="4875" xr:uid="{D49B9ED2-4BDF-46BE-B4F8-91C5FCDEFDAE}"/>
    <cellStyle name="Comma 2 14 4" xfId="6143" xr:uid="{4F7F82B6-C330-4F0D-B825-709249C3FF1F}"/>
    <cellStyle name="Comma 2 14 5" xfId="2381" xr:uid="{00000000-0005-0000-0000-000030000000}"/>
    <cellStyle name="Comma 2 15" xfId="577" xr:uid="{00000000-0005-0000-0000-000031000000}"/>
    <cellStyle name="Comma 2 15 2" xfId="3636" xr:uid="{2E3FCDE5-A7C7-4080-A27C-3968DC55A690}"/>
    <cellStyle name="Comma 2 15 3" xfId="4883" xr:uid="{57B8CF98-641A-4AF9-8876-93C8ADEAE46F}"/>
    <cellStyle name="Comma 2 15 4" xfId="6151" xr:uid="{FD68FF7F-56A8-4A83-B05A-53C9C25F79DA}"/>
    <cellStyle name="Comma 2 15 5" xfId="2389" xr:uid="{00000000-0005-0000-0000-000031000000}"/>
    <cellStyle name="Comma 2 16" xfId="585" xr:uid="{00000000-0005-0000-0000-000032000000}"/>
    <cellStyle name="Comma 2 16 2" xfId="3644" xr:uid="{875F8708-AFDB-4C2F-BF58-CAEF17F9F0F9}"/>
    <cellStyle name="Comma 2 16 3" xfId="4891" xr:uid="{3B547FA5-C63C-470B-AA01-9032AA311EAA}"/>
    <cellStyle name="Comma 2 16 4" xfId="6159" xr:uid="{C9EE032A-DC78-4632-BBDE-E6260DDCEA42}"/>
    <cellStyle name="Comma 2 16 5" xfId="2397" xr:uid="{00000000-0005-0000-0000-000032000000}"/>
    <cellStyle name="Comma 2 17" xfId="593" xr:uid="{00000000-0005-0000-0000-000033000000}"/>
    <cellStyle name="Comma 2 17 2" xfId="3652" xr:uid="{1A8E7317-7B17-41F0-9998-B3254D0C7CF1}"/>
    <cellStyle name="Comma 2 17 3" xfId="4899" xr:uid="{A7833AC1-C839-4F96-A800-93FF975BFC60}"/>
    <cellStyle name="Comma 2 17 4" xfId="6167" xr:uid="{234A2963-60E5-4E19-842D-D7592FEA210E}"/>
    <cellStyle name="Comma 2 17 5" xfId="2405" xr:uid="{00000000-0005-0000-0000-000033000000}"/>
    <cellStyle name="Comma 2 18" xfId="601" xr:uid="{00000000-0005-0000-0000-000034000000}"/>
    <cellStyle name="Comma 2 18 2" xfId="3660" xr:uid="{AA2D9DD1-64E1-44D3-8556-71891FB65F83}"/>
    <cellStyle name="Comma 2 18 3" xfId="4907" xr:uid="{3C8166D2-18C9-410A-9832-609A0FBFA6E8}"/>
    <cellStyle name="Comma 2 18 4" xfId="6175" xr:uid="{63C8BF83-59A0-43A5-9193-7D34CC798C6E}"/>
    <cellStyle name="Comma 2 18 5" xfId="2413" xr:uid="{00000000-0005-0000-0000-000034000000}"/>
    <cellStyle name="Comma 2 19" xfId="609" xr:uid="{00000000-0005-0000-0000-000035000000}"/>
    <cellStyle name="Comma 2 19 2" xfId="3668" xr:uid="{03D1098C-6645-4345-9C44-C7444EAE1A19}"/>
    <cellStyle name="Comma 2 19 3" xfId="4915" xr:uid="{BB30962B-1F6F-4EF7-AB26-DE7D9FBA2E97}"/>
    <cellStyle name="Comma 2 19 4" xfId="6183" xr:uid="{D2B5A3B2-9D2C-4267-931B-E53107FC53E6}"/>
    <cellStyle name="Comma 2 19 5" xfId="2421" xr:uid="{00000000-0005-0000-0000-000035000000}"/>
    <cellStyle name="Comma 2 2" xfId="116" xr:uid="{00000000-0005-0000-0000-000036000000}"/>
    <cellStyle name="Comma 2 2 10" xfId="565" xr:uid="{00000000-0005-0000-0000-000037000000}"/>
    <cellStyle name="Comma 2 2 10 2" xfId="3624" xr:uid="{D5F17863-AB01-4C40-9E55-9A62DE7E121E}"/>
    <cellStyle name="Comma 2 2 10 3" xfId="4871" xr:uid="{8DD07D7C-2910-4AA2-8AD1-CC4901F10ED8}"/>
    <cellStyle name="Comma 2 2 10 4" xfId="6139" xr:uid="{27BAA576-96FF-4BED-9762-5B96CEA5F516}"/>
    <cellStyle name="Comma 2 2 10 5" xfId="2377" xr:uid="{00000000-0005-0000-0000-000037000000}"/>
    <cellStyle name="Comma 2 2 11" xfId="573" xr:uid="{00000000-0005-0000-0000-000038000000}"/>
    <cellStyle name="Comma 2 2 11 2" xfId="3632" xr:uid="{E9F19D98-AE52-4A34-A1C1-219C0D775219}"/>
    <cellStyle name="Comma 2 2 11 3" xfId="4879" xr:uid="{CC594A8F-CA4B-4D7E-92F2-7E608160503C}"/>
    <cellStyle name="Comma 2 2 11 4" xfId="6147" xr:uid="{5264A9CA-8766-4182-B46A-8292D88DF608}"/>
    <cellStyle name="Comma 2 2 11 5" xfId="2385" xr:uid="{00000000-0005-0000-0000-000038000000}"/>
    <cellStyle name="Comma 2 2 12" xfId="581" xr:uid="{00000000-0005-0000-0000-000039000000}"/>
    <cellStyle name="Comma 2 2 12 2" xfId="3640" xr:uid="{5A6A4D36-7A96-4B98-B3FA-6485ECF71040}"/>
    <cellStyle name="Comma 2 2 12 3" xfId="4887" xr:uid="{7B2EF649-0BF1-4113-95BB-1FE9B648C52E}"/>
    <cellStyle name="Comma 2 2 12 4" xfId="6155" xr:uid="{FE5FE781-341E-40B9-8025-F5F844C01262}"/>
    <cellStyle name="Comma 2 2 12 5" xfId="2393" xr:uid="{00000000-0005-0000-0000-000039000000}"/>
    <cellStyle name="Comma 2 2 13" xfId="589" xr:uid="{00000000-0005-0000-0000-00003A000000}"/>
    <cellStyle name="Comma 2 2 13 2" xfId="3648" xr:uid="{E8E319B8-60AD-4C7F-8DAF-B398F5B8E528}"/>
    <cellStyle name="Comma 2 2 13 3" xfId="4895" xr:uid="{68C95B6F-F993-4D16-8AAD-32BC0F06E73C}"/>
    <cellStyle name="Comma 2 2 13 4" xfId="6163" xr:uid="{B3B02444-8EAD-4207-B811-38F8955286F0}"/>
    <cellStyle name="Comma 2 2 13 5" xfId="2401" xr:uid="{00000000-0005-0000-0000-00003A000000}"/>
    <cellStyle name="Comma 2 2 14" xfId="597" xr:uid="{00000000-0005-0000-0000-00003B000000}"/>
    <cellStyle name="Comma 2 2 14 2" xfId="3656" xr:uid="{CA6C7795-310A-4562-8F5B-501D4AB4A10F}"/>
    <cellStyle name="Comma 2 2 14 3" xfId="4903" xr:uid="{91A38BDE-7698-4BAB-A63F-C539C00A72D4}"/>
    <cellStyle name="Comma 2 2 14 4" xfId="6171" xr:uid="{79286503-2FB7-432B-A07F-991316C04B6D}"/>
    <cellStyle name="Comma 2 2 14 5" xfId="2409" xr:uid="{00000000-0005-0000-0000-00003B000000}"/>
    <cellStyle name="Comma 2 2 15" xfId="605" xr:uid="{00000000-0005-0000-0000-00003C000000}"/>
    <cellStyle name="Comma 2 2 15 2" xfId="3664" xr:uid="{E71AB7B6-56EC-4335-B45D-69E9557FD331}"/>
    <cellStyle name="Comma 2 2 15 3" xfId="4911" xr:uid="{B7F782A8-39EF-44C7-9EA7-A53BAABF3E16}"/>
    <cellStyle name="Comma 2 2 15 4" xfId="6179" xr:uid="{AEFD977E-3485-4FD4-938A-A5828493A4E0}"/>
    <cellStyle name="Comma 2 2 15 5" xfId="2417" xr:uid="{00000000-0005-0000-0000-00003C000000}"/>
    <cellStyle name="Comma 2 2 16" xfId="613" xr:uid="{00000000-0005-0000-0000-00003D000000}"/>
    <cellStyle name="Comma 2 2 16 2" xfId="3672" xr:uid="{B7011AD3-1723-4EE9-8AF6-E0D452465ED1}"/>
    <cellStyle name="Comma 2 2 16 3" xfId="4919" xr:uid="{CCFEE100-AACA-4D94-929E-63BC1D46F2E1}"/>
    <cellStyle name="Comma 2 2 16 4" xfId="6187" xr:uid="{E601517B-1D0F-46D0-9F98-295F13DE5159}"/>
    <cellStyle name="Comma 2 2 16 5" xfId="2425" xr:uid="{00000000-0005-0000-0000-00003D000000}"/>
    <cellStyle name="Comma 2 2 17" xfId="616" xr:uid="{00000000-0005-0000-0000-00003E000000}"/>
    <cellStyle name="Comma 2 2 17 2" xfId="3675" xr:uid="{B405AA76-EFD9-4D9E-9EB2-CDA039ACDDB9}"/>
    <cellStyle name="Comma 2 2 17 3" xfId="4922" xr:uid="{1F5472A1-0409-4FA1-A2D7-A9310BDE9CDA}"/>
    <cellStyle name="Comma 2 2 17 4" xfId="6190" xr:uid="{EAF6E644-5813-46E9-A6AC-DD1DBC92A4DE}"/>
    <cellStyle name="Comma 2 2 17 5" xfId="2428" xr:uid="{00000000-0005-0000-0000-00003E000000}"/>
    <cellStyle name="Comma 2 2 18" xfId="622" xr:uid="{00000000-0005-0000-0000-00003F000000}"/>
    <cellStyle name="Comma 2 2 18 2" xfId="3681" xr:uid="{3234EE32-B0BA-47C4-BBB4-56ED5C9715BD}"/>
    <cellStyle name="Comma 2 2 18 3" xfId="4928" xr:uid="{0E42AEAB-C8E2-41D8-8407-303BD091AFBD}"/>
    <cellStyle name="Comma 2 2 18 4" xfId="6196" xr:uid="{6ECD9500-857A-4AC3-8951-BBC27D388D8E}"/>
    <cellStyle name="Comma 2 2 18 5" xfId="2434" xr:uid="{00000000-0005-0000-0000-00003F000000}"/>
    <cellStyle name="Comma 2 2 19" xfId="630" xr:uid="{00000000-0005-0000-0000-000040000000}"/>
    <cellStyle name="Comma 2 2 19 2" xfId="3689" xr:uid="{BB2723B1-0FBA-43CD-8049-A23E8FE2195B}"/>
    <cellStyle name="Comma 2 2 19 3" xfId="4936" xr:uid="{64DFF671-A483-4C9C-AB7F-99816FC732A9}"/>
    <cellStyle name="Comma 2 2 19 4" xfId="6204" xr:uid="{95208E5C-04BB-4573-823C-7BBE5BAAE485}"/>
    <cellStyle name="Comma 2 2 19 5" xfId="2442" xr:uid="{00000000-0005-0000-0000-000040000000}"/>
    <cellStyle name="Comma 2 2 2" xfId="335" xr:uid="{00000000-0005-0000-0000-000041000000}"/>
    <cellStyle name="Comma 2 2 2 10" xfId="1265" xr:uid="{424066A5-5402-4549-8D81-4223AF00668C}"/>
    <cellStyle name="Comma 2 2 2 10 2" xfId="6835" xr:uid="{96B8727C-C397-4E1B-A94D-1107E78634E1}"/>
    <cellStyle name="Comma 2 2 2 10 3" xfId="3394" xr:uid="{B5BCD8F5-0879-4440-8C69-5A85C9B0C2F9}"/>
    <cellStyle name="Comma 2 2 2 11" xfId="1298" xr:uid="{424066A5-5402-4549-8D81-4223AF00668C}"/>
    <cellStyle name="Comma 2 2 2 11 2" xfId="6868" xr:uid="{AB02D219-6A0E-494E-BD81-6234230C0D8D}"/>
    <cellStyle name="Comma 2 2 2 11 3" xfId="4641" xr:uid="{86FD6F5B-E473-44B7-9737-8BCCEA7746F3}"/>
    <cellStyle name="Comma 2 2 2 12" xfId="1331" xr:uid="{424066A5-5402-4549-8D81-4223AF00668C}"/>
    <cellStyle name="Comma 2 2 2 12 2" xfId="5577" xr:uid="{B26C1073-EFB7-4C0C-8FC0-760E2A46AE26}"/>
    <cellStyle name="Comma 2 2 2 13" xfId="1364" xr:uid="{424066A5-5402-4549-8D81-4223AF00668C}"/>
    <cellStyle name="Comma 2 2 2 13 2" xfId="6904" xr:uid="{E3DB68ED-B52E-4A9F-9130-060C447D8FE9}"/>
    <cellStyle name="Comma 2 2 2 14" xfId="1397" xr:uid="{424066A5-5402-4549-8D81-4223AF00668C}"/>
    <cellStyle name="Comma 2 2 2 14 2" xfId="6937" xr:uid="{69DA5D93-2BA2-41FA-BBAE-2268A284F549}"/>
    <cellStyle name="Comma 2 2 2 15" xfId="1430" xr:uid="{424066A5-5402-4549-8D81-4223AF00668C}"/>
    <cellStyle name="Comma 2 2 2 15 2" xfId="6968" xr:uid="{D5FB85D5-D87A-44DA-8AC1-BB54C79089C5}"/>
    <cellStyle name="Comma 2 2 2 16" xfId="1463" xr:uid="{424066A5-5402-4549-8D81-4223AF00668C}"/>
    <cellStyle name="Comma 2 2 2 16 2" xfId="7001" xr:uid="{E6C46A47-26B4-4888-9BE5-17239DD7230C}"/>
    <cellStyle name="Comma 2 2 2 17" xfId="1496" xr:uid="{424066A5-5402-4549-8D81-4223AF00668C}"/>
    <cellStyle name="Comma 2 2 2 17 2" xfId="7034" xr:uid="{1288383F-9744-4899-9791-7B9DBB496EC5}"/>
    <cellStyle name="Comma 2 2 2 18" xfId="1529" xr:uid="{424066A5-5402-4549-8D81-4223AF00668C}"/>
    <cellStyle name="Comma 2 2 2 18 2" xfId="7067" xr:uid="{5896D492-F0F9-44BE-AABB-5F387FAA498C}"/>
    <cellStyle name="Comma 2 2 2 19" xfId="1563" xr:uid="{424066A5-5402-4549-8D81-4223AF00668C}"/>
    <cellStyle name="Comma 2 2 2 19 2" xfId="7101" xr:uid="{07B68423-6C94-406D-89E5-4B40C02F6099}"/>
    <cellStyle name="Comma 2 2 2 2" xfId="1125" xr:uid="{424066A5-5402-4549-8D81-4223AF00668C}"/>
    <cellStyle name="Comma 2 2 2 2 10" xfId="1546" xr:uid="{2F871055-0F98-4FFF-BC53-679487F9261A}"/>
    <cellStyle name="Comma 2 2 2 2 10 2" xfId="7084" xr:uid="{8B26F517-9207-4FD8-B2EC-F82541090B2D}"/>
    <cellStyle name="Comma 2 2 2 2 11" xfId="1580" xr:uid="{2F871055-0F98-4FFF-BC53-679487F9261A}"/>
    <cellStyle name="Comma 2 2 2 2 11 2" xfId="7118" xr:uid="{532D3613-9197-493B-AAA4-F95A6321E825}"/>
    <cellStyle name="Comma 2 2 2 2 12" xfId="1613" xr:uid="{2F871055-0F98-4FFF-BC53-679487F9261A}"/>
    <cellStyle name="Comma 2 2 2 2 12 2" xfId="7151" xr:uid="{0AF0DE41-A735-49EB-B178-4156A8F21ADE}"/>
    <cellStyle name="Comma 2 2 2 2 13" xfId="1646" xr:uid="{2F871055-0F98-4FFF-BC53-679487F9261A}"/>
    <cellStyle name="Comma 2 2 2 2 13 2" xfId="7190" xr:uid="{D5DA27CF-ECF9-4DC6-85BF-E1C0FB59C3D5}"/>
    <cellStyle name="Comma 2 2 2 2 14" xfId="1714" xr:uid="{2F871055-0F98-4FFF-BC53-679487F9261A}"/>
    <cellStyle name="Comma 2 2 2 2 14 2" xfId="7246" xr:uid="{49A98CA3-8D39-46AC-88CC-6A968EBC118B}"/>
    <cellStyle name="Comma 2 2 2 2 15" xfId="2937" xr:uid="{424066A5-5402-4549-8D81-4223AF00668C}"/>
    <cellStyle name="Comma 2 2 2 2 2" xfId="1282" xr:uid="{2F871055-0F98-4FFF-BC53-679487F9261A}"/>
    <cellStyle name="Comma 2 2 2 2 2 2" xfId="1679" xr:uid="{1A66F931-119D-4207-9859-0F883636376B}"/>
    <cellStyle name="Comma 2 2 2 2 2 2 2" xfId="1813" xr:uid="{5BDE0B7B-109A-47FB-8420-A07C145DA16A}"/>
    <cellStyle name="Comma 2 2 2 2 2 2 2 2" xfId="7317" xr:uid="{E19636B3-5A2D-4C23-B7E3-2ED36B4206B1}"/>
    <cellStyle name="Comma 2 2 2 2 2 2 3" xfId="6852" xr:uid="{4EAF40C8-5341-4110-8068-975AA9D454EF}"/>
    <cellStyle name="Comma 2 2 2 2 2 3" xfId="1747" xr:uid="{1A66F931-119D-4207-9859-0F883636376B}"/>
    <cellStyle name="Comma 2 2 2 2 2 3 2" xfId="7279" xr:uid="{BCACA77F-9125-4D31-8A55-A86D2CCD9A52}"/>
    <cellStyle name="Comma 2 2 2 2 2 4" xfId="4184" xr:uid="{EA15B2D1-7EDE-4FC3-AA5D-122430813E18}"/>
    <cellStyle name="Comma 2 2 2 2 3" xfId="1315" xr:uid="{2F871055-0F98-4FFF-BC53-679487F9261A}"/>
    <cellStyle name="Comma 2 2 2 2 3 2" xfId="1780" xr:uid="{B5E769E7-C977-4EBF-BCEA-2866A4793F84}"/>
    <cellStyle name="Comma 2 2 2 2 3 2 2" xfId="6885" xr:uid="{46BD84D7-0A4E-4351-B10B-7D346C060767}"/>
    <cellStyle name="Comma 2 2 2 2 3 3" xfId="5431" xr:uid="{DC9DF020-5534-4DFB-8EC3-1B38E294788D}"/>
    <cellStyle name="Comma 2 2 2 2 4" xfId="1348" xr:uid="{2F871055-0F98-4FFF-BC53-679487F9261A}"/>
    <cellStyle name="Comma 2 2 2 2 4 2" xfId="5594" xr:uid="{2151D3F5-C9A3-4AC6-8F34-59B0723E3641}"/>
    <cellStyle name="Comma 2 2 2 2 5" xfId="1381" xr:uid="{2F871055-0F98-4FFF-BC53-679487F9261A}"/>
    <cellStyle name="Comma 2 2 2 2 5 2" xfId="6921" xr:uid="{599B8485-92A9-4388-A0D8-539C25302232}"/>
    <cellStyle name="Comma 2 2 2 2 6" xfId="1414" xr:uid="{2F871055-0F98-4FFF-BC53-679487F9261A}"/>
    <cellStyle name="Comma 2 2 2 2 6 2" xfId="6954" xr:uid="{8370FC5F-BAB2-458E-A168-D277F18D952A}"/>
    <cellStyle name="Comma 2 2 2 2 7" xfId="1447" xr:uid="{2F871055-0F98-4FFF-BC53-679487F9261A}"/>
    <cellStyle name="Comma 2 2 2 2 7 2" xfId="6985" xr:uid="{75B1BEAE-76E2-4307-8556-4A5342CE47F4}"/>
    <cellStyle name="Comma 2 2 2 2 8" xfId="1480" xr:uid="{2F871055-0F98-4FFF-BC53-679487F9261A}"/>
    <cellStyle name="Comma 2 2 2 2 8 2" xfId="7018" xr:uid="{B7EE9C8D-AECC-467D-8543-9C85852F314E}"/>
    <cellStyle name="Comma 2 2 2 2 9" xfId="1513" xr:uid="{2F871055-0F98-4FFF-BC53-679487F9261A}"/>
    <cellStyle name="Comma 2 2 2 2 9 2" xfId="7051" xr:uid="{CEC38257-0850-4095-BC1D-23B1511B85D4}"/>
    <cellStyle name="Comma 2 2 2 20" xfId="1596" xr:uid="{424066A5-5402-4549-8D81-4223AF00668C}"/>
    <cellStyle name="Comma 2 2 2 20 2" xfId="7134" xr:uid="{CE61D708-6F83-43E9-A63C-EC7A6EDCCDB1}"/>
    <cellStyle name="Comma 2 2 2 21" xfId="1629" xr:uid="{424066A5-5402-4549-8D81-4223AF00668C}"/>
    <cellStyle name="Comma 2 2 2 21 2" xfId="7173" xr:uid="{64E59F5B-B673-475B-8D94-46834CD96F04}"/>
    <cellStyle name="Comma 2 2 2 21 3" xfId="5913" xr:uid="{20AE541C-5300-4E09-81BB-647EEB61B208}"/>
    <cellStyle name="Comma 2 2 2 22" xfId="1697" xr:uid="{424066A5-5402-4549-8D81-4223AF00668C}"/>
    <cellStyle name="Comma 2 2 2 22 2" xfId="7229" xr:uid="{7DF7A50E-3745-4400-8CF2-03E72A19771C}"/>
    <cellStyle name="Comma 2 2 2 23" xfId="2147" xr:uid="{00000000-0005-0000-0000-000041000000}"/>
    <cellStyle name="Comma 2 2 2 3" xfId="1142" xr:uid="{424066A5-5402-4549-8D81-4223AF00668C}"/>
    <cellStyle name="Comma 2 2 2 3 2" xfId="1662" xr:uid="{D4261042-B9DD-4E25-ADC6-A03D30C42BE8}"/>
    <cellStyle name="Comma 2 2 2 3 2 2" xfId="1796" xr:uid="{A3746482-39BE-4D94-9167-B8ABC978CEBD}"/>
    <cellStyle name="Comma 2 2 2 3 2 2 2" xfId="7206" xr:uid="{F3C95D6C-1B24-430A-A700-7A66EDBB5453}"/>
    <cellStyle name="Comma 2 2 2 3 2 3" xfId="4201" xr:uid="{95E9B776-6BE7-4D84-9D3A-977E8A85552F}"/>
    <cellStyle name="Comma 2 2 2 3 3" xfId="1730" xr:uid="{D4261042-B9DD-4E25-ADC6-A03D30C42BE8}"/>
    <cellStyle name="Comma 2 2 2 3 3 2" xfId="7262" xr:uid="{6129EBD2-7B40-449A-B747-E2EB82575A63}"/>
    <cellStyle name="Comma 2 2 2 3 3 3" xfId="5448" xr:uid="{30732014-508E-4C13-BC70-8996B11CDA0F}"/>
    <cellStyle name="Comma 2 2 2 3 4" xfId="6712" xr:uid="{26A6EDBE-94D8-4BDF-8DBF-1281C417B235}"/>
    <cellStyle name="Comma 2 2 2 3 5" xfId="2954" xr:uid="{424066A5-5402-4549-8D81-4223AF00668C}"/>
    <cellStyle name="Comma 2 2 2 4" xfId="1159" xr:uid="{424066A5-5402-4549-8D81-4223AF00668C}"/>
    <cellStyle name="Comma 2 2 2 4 2" xfId="1763" xr:uid="{533E9756-5901-45CF-B937-CF85C99282CF}"/>
    <cellStyle name="Comma 2 2 2 4 2 2" xfId="7294" xr:uid="{7265BF2E-29F1-4B1D-B2CD-0A6FA7DF6CF3}"/>
    <cellStyle name="Comma 2 2 2 4 2 3" xfId="4218" xr:uid="{A20C7C63-28EF-45C3-8784-1C0CB9DD4BD5}"/>
    <cellStyle name="Comma 2 2 2 4 3" xfId="5465" xr:uid="{0E26034F-3748-4F20-B65D-70CEA3FF5CBA}"/>
    <cellStyle name="Comma 2 2 2 4 4" xfId="6729" xr:uid="{6DEE4495-3B9B-4F5E-998E-747B337F4295}"/>
    <cellStyle name="Comma 2 2 2 4 5" xfId="2971" xr:uid="{424066A5-5402-4549-8D81-4223AF00668C}"/>
    <cellStyle name="Comma 2 2 2 5" xfId="1176" xr:uid="{424066A5-5402-4549-8D81-4223AF00668C}"/>
    <cellStyle name="Comma 2 2 2 5 2" xfId="4235" xr:uid="{FFB690FF-D908-44B4-9993-55783C1FD485}"/>
    <cellStyle name="Comma 2 2 2 5 3" xfId="5482" xr:uid="{CEB909EA-7545-49E2-BA6B-955190306E68}"/>
    <cellStyle name="Comma 2 2 2 5 4" xfId="6746" xr:uid="{65636240-EDD8-4F01-B28E-78E383603CF8}"/>
    <cellStyle name="Comma 2 2 2 5 5" xfId="2988" xr:uid="{424066A5-5402-4549-8D81-4223AF00668C}"/>
    <cellStyle name="Comma 2 2 2 6" xfId="1192" xr:uid="{424066A5-5402-4549-8D81-4223AF00668C}"/>
    <cellStyle name="Comma 2 2 2 6 2" xfId="4251" xr:uid="{B53A95F0-C181-4491-B652-7D6A2CBC10D1}"/>
    <cellStyle name="Comma 2 2 2 6 3" xfId="5498" xr:uid="{C2D0C2F6-BB64-46AE-8BF5-68F692A1B94C}"/>
    <cellStyle name="Comma 2 2 2 6 4" xfId="6762" xr:uid="{E1F84677-2A6D-4315-AA2B-D1F7BC5BE500}"/>
    <cellStyle name="Comma 2 2 2 6 5" xfId="3004" xr:uid="{424066A5-5402-4549-8D81-4223AF00668C}"/>
    <cellStyle name="Comma 2 2 2 7" xfId="1209" xr:uid="{424066A5-5402-4549-8D81-4223AF00668C}"/>
    <cellStyle name="Comma 2 2 2 7 2" xfId="4268" xr:uid="{F93D03E9-14EC-4C7F-AA74-0F7F4C62051D}"/>
    <cellStyle name="Comma 2 2 2 7 3" xfId="5515" xr:uid="{E1492C98-E784-44FC-98AF-F09E5D9FE60A}"/>
    <cellStyle name="Comma 2 2 2 7 4" xfId="6779" xr:uid="{9B31AF04-885A-4B6F-991B-68CC9B8A4AA6}"/>
    <cellStyle name="Comma 2 2 2 7 5" xfId="3021" xr:uid="{424066A5-5402-4549-8D81-4223AF00668C}"/>
    <cellStyle name="Comma 2 2 2 8" xfId="1226" xr:uid="{424066A5-5402-4549-8D81-4223AF00668C}"/>
    <cellStyle name="Comma 2 2 2 8 2" xfId="4285" xr:uid="{F7FFC572-0B86-4C03-A55E-9E1C0EA51817}"/>
    <cellStyle name="Comma 2 2 2 8 3" xfId="5532" xr:uid="{CFF36BFB-B3FB-4D0B-B0C0-8A0D8FEC8486}"/>
    <cellStyle name="Comma 2 2 2 8 4" xfId="6796" xr:uid="{1D07E5FD-FA67-49EC-819C-5545A876913A}"/>
    <cellStyle name="Comma 2 2 2 8 5" xfId="3038" xr:uid="{424066A5-5402-4549-8D81-4223AF00668C}"/>
    <cellStyle name="Comma 2 2 2 9" xfId="1244" xr:uid="{424066A5-5402-4549-8D81-4223AF00668C}"/>
    <cellStyle name="Comma 2 2 2 9 2" xfId="4303" xr:uid="{CC197D50-1164-4A99-9AA8-490C682854D3}"/>
    <cellStyle name="Comma 2 2 2 9 3" xfId="5550" xr:uid="{963E818A-C933-4053-9777-75B55AD6E22F}"/>
    <cellStyle name="Comma 2 2 2 9 4" xfId="6814" xr:uid="{DDB6648C-B47D-4E29-AFD3-39429F668E74}"/>
    <cellStyle name="Comma 2 2 2 9 5" xfId="3056" xr:uid="{424066A5-5402-4549-8D81-4223AF00668C}"/>
    <cellStyle name="Comma 2 2 20" xfId="638" xr:uid="{00000000-0005-0000-0000-000042000000}"/>
    <cellStyle name="Comma 2 2 20 2" xfId="3697" xr:uid="{8CFB2828-65BF-443A-89EF-C0EF004F6810}"/>
    <cellStyle name="Comma 2 2 20 3" xfId="4944" xr:uid="{FE56ABB7-3531-4837-86B9-A86AA2DF8499}"/>
    <cellStyle name="Comma 2 2 20 4" xfId="6212" xr:uid="{961F6709-8CDD-4D8B-8E19-45114606C7C5}"/>
    <cellStyle name="Comma 2 2 20 5" xfId="2450" xr:uid="{00000000-0005-0000-0000-000042000000}"/>
    <cellStyle name="Comma 2 2 21" xfId="646" xr:uid="{00000000-0005-0000-0000-000043000000}"/>
    <cellStyle name="Comma 2 2 21 2" xfId="3705" xr:uid="{FC5CE942-4300-43F9-B2C8-5D355F398A3C}"/>
    <cellStyle name="Comma 2 2 21 3" xfId="4952" xr:uid="{33F05406-1093-4467-B282-35614B7D0D1E}"/>
    <cellStyle name="Comma 2 2 21 4" xfId="6220" xr:uid="{1D9DF3BF-DB4E-4805-90D9-5E5DA139BC56}"/>
    <cellStyle name="Comma 2 2 21 5" xfId="2458" xr:uid="{00000000-0005-0000-0000-000043000000}"/>
    <cellStyle name="Comma 2 2 22" xfId="654" xr:uid="{00000000-0005-0000-0000-000044000000}"/>
    <cellStyle name="Comma 2 2 22 2" xfId="3713" xr:uid="{EF54F99B-602F-42F0-B318-3D949FAF3D38}"/>
    <cellStyle name="Comma 2 2 22 3" xfId="4960" xr:uid="{D50E321B-D726-4B50-A8E5-FABEEBC70186}"/>
    <cellStyle name="Comma 2 2 22 4" xfId="6228" xr:uid="{7841F8EA-73AD-4B69-ABBA-F8B3493024AC}"/>
    <cellStyle name="Comma 2 2 22 5" xfId="2466" xr:uid="{00000000-0005-0000-0000-000044000000}"/>
    <cellStyle name="Comma 2 2 23" xfId="662" xr:uid="{00000000-0005-0000-0000-000045000000}"/>
    <cellStyle name="Comma 2 2 23 2" xfId="3721" xr:uid="{3FB06ED7-9855-4831-BE40-D46AA866F150}"/>
    <cellStyle name="Comma 2 2 23 3" xfId="4968" xr:uid="{EF57C9A6-F378-459E-AB44-0ED535EA5E6D}"/>
    <cellStyle name="Comma 2 2 23 4" xfId="6236" xr:uid="{7E8D7B64-6D3C-479E-9BAD-0D67A44034D1}"/>
    <cellStyle name="Comma 2 2 23 5" xfId="2474" xr:uid="{00000000-0005-0000-0000-000045000000}"/>
    <cellStyle name="Comma 2 2 24" xfId="670" xr:uid="{00000000-0005-0000-0000-000046000000}"/>
    <cellStyle name="Comma 2 2 24 2" xfId="3729" xr:uid="{F28280D6-12B1-494A-BE8C-9F5C43A7F8CE}"/>
    <cellStyle name="Comma 2 2 24 3" xfId="4976" xr:uid="{42518217-AF33-420B-9FA0-FEED9F034D24}"/>
    <cellStyle name="Comma 2 2 24 4" xfId="6244" xr:uid="{146DB3CF-C285-451C-9179-23B59A695111}"/>
    <cellStyle name="Comma 2 2 24 5" xfId="2482" xr:uid="{00000000-0005-0000-0000-000046000000}"/>
    <cellStyle name="Comma 2 2 25" xfId="678" xr:uid="{00000000-0005-0000-0000-000047000000}"/>
    <cellStyle name="Comma 2 2 25 2" xfId="3737" xr:uid="{26914ACF-BE9F-4629-8A63-396563E8D014}"/>
    <cellStyle name="Comma 2 2 25 3" xfId="4984" xr:uid="{85D0AD2C-20C8-4CA7-B3A0-62AF3B87CD16}"/>
    <cellStyle name="Comma 2 2 25 4" xfId="6252" xr:uid="{B4F27782-49FC-4CB4-A384-C2D941D94AB3}"/>
    <cellStyle name="Comma 2 2 25 5" xfId="2490" xr:uid="{00000000-0005-0000-0000-000047000000}"/>
    <cellStyle name="Comma 2 2 26" xfId="686" xr:uid="{00000000-0005-0000-0000-000048000000}"/>
    <cellStyle name="Comma 2 2 26 2" xfId="3745" xr:uid="{539CC911-E5F0-407C-A26E-B64332B8B7A4}"/>
    <cellStyle name="Comma 2 2 26 3" xfId="4992" xr:uid="{0BD3DECD-47E8-4783-AD08-DF4D068D806D}"/>
    <cellStyle name="Comma 2 2 26 4" xfId="6260" xr:uid="{AA39501C-4BA3-4C51-A4C3-22400621CF85}"/>
    <cellStyle name="Comma 2 2 26 5" xfId="2498" xr:uid="{00000000-0005-0000-0000-000048000000}"/>
    <cellStyle name="Comma 2 2 27" xfId="694" xr:uid="{00000000-0005-0000-0000-000049000000}"/>
    <cellStyle name="Comma 2 2 27 2" xfId="3753" xr:uid="{8C822237-778C-4630-8DD1-9C7C13A22FB2}"/>
    <cellStyle name="Comma 2 2 27 3" xfId="5000" xr:uid="{2D2C83C1-59F2-4B9E-A082-1DEC78EFA265}"/>
    <cellStyle name="Comma 2 2 27 4" xfId="6268" xr:uid="{BD74C45A-50D7-4C67-8A99-37F1871CFE62}"/>
    <cellStyle name="Comma 2 2 27 5" xfId="2506" xr:uid="{00000000-0005-0000-0000-000049000000}"/>
    <cellStyle name="Comma 2 2 28" xfId="703" xr:uid="{00000000-0005-0000-0000-00004A000000}"/>
    <cellStyle name="Comma 2 2 28 2" xfId="3762" xr:uid="{E97C321E-FC38-4CB2-AD9A-B4963C6AD031}"/>
    <cellStyle name="Comma 2 2 28 3" xfId="5009" xr:uid="{2C5B225A-D072-4BD4-A3F9-1AEE708C6B01}"/>
    <cellStyle name="Comma 2 2 28 4" xfId="6277" xr:uid="{F607309D-67F9-4869-BA5E-6311E82B86EC}"/>
    <cellStyle name="Comma 2 2 28 5" xfId="2515" xr:uid="{00000000-0005-0000-0000-00004A000000}"/>
    <cellStyle name="Comma 2 2 29" xfId="712" xr:uid="{00000000-0005-0000-0000-00004B000000}"/>
    <cellStyle name="Comma 2 2 29 2" xfId="3771" xr:uid="{AE69B20B-33CC-4834-B56A-CA339E9F5425}"/>
    <cellStyle name="Comma 2 2 29 3" xfId="5018" xr:uid="{F296B075-C8AC-478F-A36D-62B859EAC192}"/>
    <cellStyle name="Comma 2 2 29 4" xfId="6286" xr:uid="{DF4446BF-A93C-49FF-A504-1D43575BD741}"/>
    <cellStyle name="Comma 2 2 29 5" xfId="2524" xr:uid="{00000000-0005-0000-0000-00004B000000}"/>
    <cellStyle name="Comma 2 2 3" xfId="508" xr:uid="{00000000-0005-0000-0000-00004C000000}"/>
    <cellStyle name="Comma 2 2 3 10" xfId="1538" xr:uid="{EB7616CA-7FB8-4BF2-9CAC-793252A5EF58}"/>
    <cellStyle name="Comma 2 2 3 10 2" xfId="7076" xr:uid="{F9513287-90BD-426F-9487-7DC62454BDB8}"/>
    <cellStyle name="Comma 2 2 3 11" xfId="1572" xr:uid="{EB7616CA-7FB8-4BF2-9CAC-793252A5EF58}"/>
    <cellStyle name="Comma 2 2 3 11 2" xfId="7110" xr:uid="{27DF99EF-F218-496F-9C46-276C9D9A4F06}"/>
    <cellStyle name="Comma 2 2 3 12" xfId="1605" xr:uid="{EB7616CA-7FB8-4BF2-9CAC-793252A5EF58}"/>
    <cellStyle name="Comma 2 2 3 12 2" xfId="7143" xr:uid="{857DED38-3F9F-4989-BC3A-7D6B303B444D}"/>
    <cellStyle name="Comma 2 2 3 13" xfId="1638" xr:uid="{EB7616CA-7FB8-4BF2-9CAC-793252A5EF58}"/>
    <cellStyle name="Comma 2 2 3 13 2" xfId="7182" xr:uid="{D6C34971-F60F-4593-A1AC-7544A843E378}"/>
    <cellStyle name="Comma 2 2 3 14" xfId="1706" xr:uid="{EB7616CA-7FB8-4BF2-9CAC-793252A5EF58}"/>
    <cellStyle name="Comma 2 2 3 14 2" xfId="7238" xr:uid="{2EE74CC1-5297-4831-AE07-DBE3ED0CE759}"/>
    <cellStyle name="Comma 2 2 3 15" xfId="2320" xr:uid="{00000000-0005-0000-0000-00004C000000}"/>
    <cellStyle name="Comma 2 2 3 2" xfId="1274" xr:uid="{EB7616CA-7FB8-4BF2-9CAC-793252A5EF58}"/>
    <cellStyle name="Comma 2 2 3 2 2" xfId="1671" xr:uid="{E363E740-C644-44A2-9C20-D7152AE2F445}"/>
    <cellStyle name="Comma 2 2 3 2 2 2" xfId="1805" xr:uid="{F47BE31A-900F-4A09-81F0-C61A1E3DD986}"/>
    <cellStyle name="Comma 2 2 3 2 2 2 2" xfId="7310" xr:uid="{C722C3D4-4C3C-4118-818C-11AD5CBEA434}"/>
    <cellStyle name="Comma 2 2 3 2 2 3" xfId="6844" xr:uid="{F688CE6B-8CE0-4AAC-8641-E5B8B0A69B86}"/>
    <cellStyle name="Comma 2 2 3 2 3" xfId="1739" xr:uid="{E363E740-C644-44A2-9C20-D7152AE2F445}"/>
    <cellStyle name="Comma 2 2 3 2 3 2" xfId="7271" xr:uid="{15B29E61-4038-4A59-8CFB-A55114D0A4CD}"/>
    <cellStyle name="Comma 2 2 3 2 4" xfId="3567" xr:uid="{74BA84A7-2A6E-43E1-9BBF-452A5E56A93E}"/>
    <cellStyle name="Comma 2 2 3 3" xfId="1307" xr:uid="{EB7616CA-7FB8-4BF2-9CAC-793252A5EF58}"/>
    <cellStyle name="Comma 2 2 3 3 2" xfId="1772" xr:uid="{A2E0B47E-D84B-4AC0-8AD7-DDB334998AEE}"/>
    <cellStyle name="Comma 2 2 3 3 2 2" xfId="6877" xr:uid="{D5BF402B-CC8E-425A-B126-6F25216D1C99}"/>
    <cellStyle name="Comma 2 2 3 3 3" xfId="4814" xr:uid="{27FDE78F-BC4B-4280-89BA-3CB2428B7311}"/>
    <cellStyle name="Comma 2 2 3 4" xfId="1340" xr:uid="{EB7616CA-7FB8-4BF2-9CAC-793252A5EF58}"/>
    <cellStyle name="Comma 2 2 3 4 2" xfId="5586" xr:uid="{203B4605-3F9E-45C6-B0B2-F522947D210B}"/>
    <cellStyle name="Comma 2 2 3 5" xfId="1373" xr:uid="{EB7616CA-7FB8-4BF2-9CAC-793252A5EF58}"/>
    <cellStyle name="Comma 2 2 3 5 2" xfId="6913" xr:uid="{B260CD61-6ED4-415F-9449-BEE92CDE3705}"/>
    <cellStyle name="Comma 2 2 3 6" xfId="1406" xr:uid="{EB7616CA-7FB8-4BF2-9CAC-793252A5EF58}"/>
    <cellStyle name="Comma 2 2 3 6 2" xfId="6946" xr:uid="{CDEC9DAB-2D73-4C83-AD6F-6D1CCD65B690}"/>
    <cellStyle name="Comma 2 2 3 7" xfId="1439" xr:uid="{EB7616CA-7FB8-4BF2-9CAC-793252A5EF58}"/>
    <cellStyle name="Comma 2 2 3 7 2" xfId="6977" xr:uid="{9FBF7294-CD10-425E-9FE7-6DAA261699FE}"/>
    <cellStyle name="Comma 2 2 3 8" xfId="1472" xr:uid="{EB7616CA-7FB8-4BF2-9CAC-793252A5EF58}"/>
    <cellStyle name="Comma 2 2 3 8 2" xfId="7010" xr:uid="{B4B7164F-BD36-412E-A49D-CC8B8EDDEBE5}"/>
    <cellStyle name="Comma 2 2 3 9" xfId="1505" xr:uid="{EB7616CA-7FB8-4BF2-9CAC-793252A5EF58}"/>
    <cellStyle name="Comma 2 2 3 9 2" xfId="7043" xr:uid="{9E645379-1827-4B51-9CBC-02333772EDD0}"/>
    <cellStyle name="Comma 2 2 30" xfId="720" xr:uid="{00000000-0005-0000-0000-00004D000000}"/>
    <cellStyle name="Comma 2 2 30 2" xfId="3779" xr:uid="{1B0138CA-E899-48AF-8C94-200647D1B957}"/>
    <cellStyle name="Comma 2 2 30 3" xfId="5026" xr:uid="{6811BAE0-2F0B-4656-90C3-F93C69266881}"/>
    <cellStyle name="Comma 2 2 30 4" xfId="6294" xr:uid="{E6534979-123A-40A4-BEFE-62C5BE6E2B7A}"/>
    <cellStyle name="Comma 2 2 30 5" xfId="2532" xr:uid="{00000000-0005-0000-0000-00004D000000}"/>
    <cellStyle name="Comma 2 2 31" xfId="731" xr:uid="{00000000-0005-0000-0000-00004E000000}"/>
    <cellStyle name="Comma 2 2 31 2" xfId="3790" xr:uid="{59663A54-DFEA-48F0-B73E-B3DDEE606E72}"/>
    <cellStyle name="Comma 2 2 31 3" xfId="5037" xr:uid="{BA8BEB24-0833-4CAC-BCDD-53D203B23000}"/>
    <cellStyle name="Comma 2 2 31 4" xfId="6305" xr:uid="{47E39EDE-F85D-482A-8B5F-AD1BA69CBB2A}"/>
    <cellStyle name="Comma 2 2 31 5" xfId="2543" xr:uid="{00000000-0005-0000-0000-00004E000000}"/>
    <cellStyle name="Comma 2 2 32" xfId="739" xr:uid="{00000000-0005-0000-0000-00004F000000}"/>
    <cellStyle name="Comma 2 2 32 2" xfId="3798" xr:uid="{4AB98251-25BB-4C91-9319-12C24EEE0FC0}"/>
    <cellStyle name="Comma 2 2 32 3" xfId="5045" xr:uid="{8433B4B0-2C17-4BBB-ADFD-88BDDE64DDE8}"/>
    <cellStyle name="Comma 2 2 32 4" xfId="6313" xr:uid="{D5EF93A9-78B9-4E21-9731-A62E28818954}"/>
    <cellStyle name="Comma 2 2 32 5" xfId="2551" xr:uid="{00000000-0005-0000-0000-00004F000000}"/>
    <cellStyle name="Comma 2 2 33" xfId="747" xr:uid="{00000000-0005-0000-0000-000050000000}"/>
    <cellStyle name="Comma 2 2 33 2" xfId="3806" xr:uid="{8A88AB17-B544-4851-91DF-D7E80F77BFAE}"/>
    <cellStyle name="Comma 2 2 33 3" xfId="5053" xr:uid="{C9728900-21C1-4ACE-88E8-FB006F76F8A6}"/>
    <cellStyle name="Comma 2 2 33 4" xfId="6321" xr:uid="{88688B72-22C6-47DA-B240-33C79639F6E3}"/>
    <cellStyle name="Comma 2 2 33 5" xfId="2559" xr:uid="{00000000-0005-0000-0000-000050000000}"/>
    <cellStyle name="Comma 2 2 34" xfId="755" xr:uid="{00000000-0005-0000-0000-000051000000}"/>
    <cellStyle name="Comma 2 2 34 2" xfId="3814" xr:uid="{CC6FB028-322E-41CF-977F-EEC4C3985FA6}"/>
    <cellStyle name="Comma 2 2 34 3" xfId="5061" xr:uid="{2BD69364-5C76-47C5-842D-7343DFBBE251}"/>
    <cellStyle name="Comma 2 2 34 4" xfId="6329" xr:uid="{CCF83D6F-9B7B-4138-889D-6D2796A21350}"/>
    <cellStyle name="Comma 2 2 34 5" xfId="2567" xr:uid="{00000000-0005-0000-0000-000051000000}"/>
    <cellStyle name="Comma 2 2 35" xfId="758" xr:uid="{00000000-0005-0000-0000-000052000000}"/>
    <cellStyle name="Comma 2 2 35 2" xfId="3817" xr:uid="{700CCA33-62F9-4093-BCD3-8FA9A74573B1}"/>
    <cellStyle name="Comma 2 2 35 3" xfId="5064" xr:uid="{AA9AC253-9333-4A26-B11B-A200DEE3F4DB}"/>
    <cellStyle name="Comma 2 2 35 4" xfId="6332" xr:uid="{0836024C-BA28-47F3-B71E-99863B3C3FBB}"/>
    <cellStyle name="Comma 2 2 35 5" xfId="2570" xr:uid="{00000000-0005-0000-0000-000052000000}"/>
    <cellStyle name="Comma 2 2 36" xfId="765" xr:uid="{00000000-0005-0000-0000-000053000000}"/>
    <cellStyle name="Comma 2 2 36 2" xfId="3824" xr:uid="{9CD630F7-17CE-4D91-80C8-0DEF25D8013C}"/>
    <cellStyle name="Comma 2 2 36 3" xfId="5071" xr:uid="{8CBA6343-DC96-4725-ABBE-78F4073BDD26}"/>
    <cellStyle name="Comma 2 2 36 4" xfId="6339" xr:uid="{2E1FC55F-856B-4CAE-B2DE-80BC9881D987}"/>
    <cellStyle name="Comma 2 2 36 5" xfId="2577" xr:uid="{00000000-0005-0000-0000-000053000000}"/>
    <cellStyle name="Comma 2 2 37" xfId="774" xr:uid="{00000000-0005-0000-0000-000054000000}"/>
    <cellStyle name="Comma 2 2 37 2" xfId="3833" xr:uid="{2DFD7543-72B7-4230-A1FD-A5B4EBEB7FA9}"/>
    <cellStyle name="Comma 2 2 37 3" xfId="5080" xr:uid="{A2F6FBF0-C6F4-4C17-BC09-815A73D2ABF5}"/>
    <cellStyle name="Comma 2 2 37 4" xfId="6348" xr:uid="{648BD553-511C-4989-9A76-6FEDFFE36C0D}"/>
    <cellStyle name="Comma 2 2 37 5" xfId="2586" xr:uid="{00000000-0005-0000-0000-000054000000}"/>
    <cellStyle name="Comma 2 2 38" xfId="782" xr:uid="{00000000-0005-0000-0000-000055000000}"/>
    <cellStyle name="Comma 2 2 38 2" xfId="3841" xr:uid="{6407866B-0D97-41AC-BE76-C08D577B3541}"/>
    <cellStyle name="Comma 2 2 38 3" xfId="5088" xr:uid="{DA42A452-906D-445B-A204-F6D38B81C15C}"/>
    <cellStyle name="Comma 2 2 38 4" xfId="6356" xr:uid="{142F8D61-943E-4267-B73D-1F73FB22A0AD}"/>
    <cellStyle name="Comma 2 2 38 5" xfId="2594" xr:uid="{00000000-0005-0000-0000-000055000000}"/>
    <cellStyle name="Comma 2 2 39" xfId="790" xr:uid="{00000000-0005-0000-0000-000056000000}"/>
    <cellStyle name="Comma 2 2 39 2" xfId="3849" xr:uid="{4B242C7D-0A89-49E7-BD9C-F0BF44500F7D}"/>
    <cellStyle name="Comma 2 2 39 3" xfId="5096" xr:uid="{7917D915-446B-4A92-A7D2-3A63B12972DA}"/>
    <cellStyle name="Comma 2 2 39 4" xfId="6364" xr:uid="{3259C0C7-72D5-4B0F-A54B-73EA3C5E0CEE}"/>
    <cellStyle name="Comma 2 2 39 5" xfId="2602" xr:uid="{00000000-0005-0000-0000-000056000000}"/>
    <cellStyle name="Comma 2 2 4" xfId="517" xr:uid="{00000000-0005-0000-0000-000057000000}"/>
    <cellStyle name="Comma 2 2 4 2" xfId="1654" xr:uid="{474DEECC-B8CA-40C3-9451-8F344AE1701B}"/>
    <cellStyle name="Comma 2 2 4 2 2" xfId="1788" xr:uid="{3C03FFF8-7296-4D00-961E-17E5A15F4750}"/>
    <cellStyle name="Comma 2 2 4 2 2 2" xfId="7198" xr:uid="{8F192C89-64BB-4D4E-ADAC-E5E261CD496F}"/>
    <cellStyle name="Comma 2 2 4 2 3" xfId="3576" xr:uid="{3468DE3F-2730-4F72-8078-21B6AA9FEB3D}"/>
    <cellStyle name="Comma 2 2 4 3" xfId="1722" xr:uid="{474DEECC-B8CA-40C3-9451-8F344AE1701B}"/>
    <cellStyle name="Comma 2 2 4 3 2" xfId="7254" xr:uid="{1429B5FE-A696-4E3F-822B-D822923ABE18}"/>
    <cellStyle name="Comma 2 2 4 3 3" xfId="4823" xr:uid="{D83F9007-515B-4A92-94CD-F80A0174A93D}"/>
    <cellStyle name="Comma 2 2 4 4" xfId="6091" xr:uid="{3038704E-DADB-4209-801B-4BC45F056B68}"/>
    <cellStyle name="Comma 2 2 4 5" xfId="2329" xr:uid="{00000000-0005-0000-0000-000057000000}"/>
    <cellStyle name="Comma 2 2 40" xfId="799" xr:uid="{00000000-0005-0000-0000-000058000000}"/>
    <cellStyle name="Comma 2 2 40 2" xfId="3858" xr:uid="{6994E674-D35C-4227-9D6E-691312718AC3}"/>
    <cellStyle name="Comma 2 2 40 3" xfId="5105" xr:uid="{80E24A07-D056-4D59-8824-3108514CAA17}"/>
    <cellStyle name="Comma 2 2 40 4" xfId="6373" xr:uid="{69C57929-C5BE-4F2E-B274-65CAF9270C3E}"/>
    <cellStyle name="Comma 2 2 40 5" xfId="2611" xr:uid="{00000000-0005-0000-0000-000058000000}"/>
    <cellStyle name="Comma 2 2 41" xfId="808" xr:uid="{9BE9B9C6-71D2-4BB3-BB92-F2CD9076F70F}"/>
    <cellStyle name="Comma 2 2 41 2" xfId="3867" xr:uid="{EFF03EB7-979E-43BD-8B9D-81A0F8A801C5}"/>
    <cellStyle name="Comma 2 2 41 3" xfId="5114" xr:uid="{615FD93B-3040-4C9D-BDBA-BB2A282DE6B6}"/>
    <cellStyle name="Comma 2 2 41 4" xfId="6382" xr:uid="{2A3F7719-11C9-4245-B2CE-1C76FF2B3745}"/>
    <cellStyle name="Comma 2 2 41 5" xfId="2620" xr:uid="{9BE9B9C6-71D2-4BB3-BB92-F2CD9076F70F}"/>
    <cellStyle name="Comma 2 2 42" xfId="816" xr:uid="{1589205B-98B3-4A8F-A24E-A4D93AFB2630}"/>
    <cellStyle name="Comma 2 2 42 2" xfId="3875" xr:uid="{0FEBADA2-A7C2-4A95-A90C-F78564ADB989}"/>
    <cellStyle name="Comma 2 2 42 3" xfId="5122" xr:uid="{9C66A2EA-EFC5-4D1C-B2F0-184975D294CC}"/>
    <cellStyle name="Comma 2 2 42 4" xfId="6390" xr:uid="{313066CA-2DCF-4CFE-82C7-3DD3BC4C99FD}"/>
    <cellStyle name="Comma 2 2 42 5" xfId="2628" xr:uid="{1589205B-98B3-4A8F-A24E-A4D93AFB2630}"/>
    <cellStyle name="Comma 2 2 43" xfId="824" xr:uid="{9D37D2B1-269E-4ED3-88EE-1AF2A4CC9106}"/>
    <cellStyle name="Comma 2 2 43 2" xfId="3883" xr:uid="{4484A24F-AB9E-4D6A-93E5-BEF66FC61AF9}"/>
    <cellStyle name="Comma 2 2 43 3" xfId="5130" xr:uid="{B379FCF1-217D-4278-8982-80632F9620B7}"/>
    <cellStyle name="Comma 2 2 43 4" xfId="6398" xr:uid="{D90DB118-8741-437B-908E-6073689E298B}"/>
    <cellStyle name="Comma 2 2 43 5" xfId="2636" xr:uid="{9D37D2B1-269E-4ED3-88EE-1AF2A4CC9106}"/>
    <cellStyle name="Comma 2 2 44" xfId="832" xr:uid="{9D37D2B1-269E-4ED3-88EE-1AF2A4CC9106}"/>
    <cellStyle name="Comma 2 2 44 2" xfId="3891" xr:uid="{12DEA5A0-CB9B-4D35-96EB-CEFB6D90ABD5}"/>
    <cellStyle name="Comma 2 2 44 3" xfId="5138" xr:uid="{11776761-D739-414D-AFD9-4770CBFE361F}"/>
    <cellStyle name="Comma 2 2 44 4" xfId="6406" xr:uid="{4528DE02-1022-40C5-AEA0-9D239D0FC375}"/>
    <cellStyle name="Comma 2 2 44 5" xfId="2644" xr:uid="{9D37D2B1-269E-4ED3-88EE-1AF2A4CC9106}"/>
    <cellStyle name="Comma 2 2 45" xfId="841" xr:uid="{9D37D2B1-269E-4ED3-88EE-1AF2A4CC9106}"/>
    <cellStyle name="Comma 2 2 45 2" xfId="3900" xr:uid="{2D619F49-BBB1-4E0F-92B5-3DF17C14782E}"/>
    <cellStyle name="Comma 2 2 45 3" xfId="5147" xr:uid="{277BE5B5-8F0C-4442-90B4-E96818E5DE0D}"/>
    <cellStyle name="Comma 2 2 45 4" xfId="6415" xr:uid="{61BE325A-1D56-4DF1-B5B4-F937B8C5F180}"/>
    <cellStyle name="Comma 2 2 45 5" xfId="2653" xr:uid="{9D37D2B1-269E-4ED3-88EE-1AF2A4CC9106}"/>
    <cellStyle name="Comma 2 2 46" xfId="850" xr:uid="{9D37D2B1-269E-4ED3-88EE-1AF2A4CC9106}"/>
    <cellStyle name="Comma 2 2 46 2" xfId="3909" xr:uid="{2749B06C-0DBB-4434-ACF9-ED8B0884A6F0}"/>
    <cellStyle name="Comma 2 2 46 3" xfId="5156" xr:uid="{2BE9746D-8EC2-4C6C-815F-503730FFA037}"/>
    <cellStyle name="Comma 2 2 46 4" xfId="6424" xr:uid="{7ED81705-BE21-43A0-B16A-C379FAECB4B9}"/>
    <cellStyle name="Comma 2 2 46 5" xfId="2662" xr:uid="{9D37D2B1-269E-4ED3-88EE-1AF2A4CC9106}"/>
    <cellStyle name="Comma 2 2 47" xfId="858" xr:uid="{9D37D2B1-269E-4ED3-88EE-1AF2A4CC9106}"/>
    <cellStyle name="Comma 2 2 47 2" xfId="3917" xr:uid="{7DAFC94D-99AB-4685-94C2-D32EE9976849}"/>
    <cellStyle name="Comma 2 2 47 3" xfId="5164" xr:uid="{AFDEBDB5-FA5B-4D21-ADB7-9C4002388A71}"/>
    <cellStyle name="Comma 2 2 47 4" xfId="6432" xr:uid="{ACF87266-0659-4132-8860-17C50534F7BE}"/>
    <cellStyle name="Comma 2 2 47 5" xfId="2670" xr:uid="{9D37D2B1-269E-4ED3-88EE-1AF2A4CC9106}"/>
    <cellStyle name="Comma 2 2 48" xfId="866" xr:uid="{9D37D2B1-269E-4ED3-88EE-1AF2A4CC9106}"/>
    <cellStyle name="Comma 2 2 48 2" xfId="3925" xr:uid="{42329CCA-CA23-4ABF-80AE-36CDAA0C986C}"/>
    <cellStyle name="Comma 2 2 48 3" xfId="5172" xr:uid="{68547EEB-69F4-437E-BA3E-968A1AB67F2E}"/>
    <cellStyle name="Comma 2 2 48 4" xfId="6440" xr:uid="{29011F6C-A150-4792-B1A6-A788CAE51B06}"/>
    <cellStyle name="Comma 2 2 48 5" xfId="2678" xr:uid="{9D37D2B1-269E-4ED3-88EE-1AF2A4CC9106}"/>
    <cellStyle name="Comma 2 2 49" xfId="874" xr:uid="{9D37D2B1-269E-4ED3-88EE-1AF2A4CC9106}"/>
    <cellStyle name="Comma 2 2 49 2" xfId="3933" xr:uid="{E81640A5-3400-4589-9101-1F5092F8ECC4}"/>
    <cellStyle name="Comma 2 2 49 3" xfId="5180" xr:uid="{ADAB3C6E-47EB-41B8-B345-57915E417167}"/>
    <cellStyle name="Comma 2 2 49 4" xfId="6448" xr:uid="{F1BCBA0E-5658-4BAC-92FF-CAC71155343C}"/>
    <cellStyle name="Comma 2 2 49 5" xfId="2686" xr:uid="{9D37D2B1-269E-4ED3-88EE-1AF2A4CC9106}"/>
    <cellStyle name="Comma 2 2 5" xfId="525" xr:uid="{00000000-0005-0000-0000-000059000000}"/>
    <cellStyle name="Comma 2 2 5 2" xfId="1755" xr:uid="{1956620D-218F-4FE1-9382-4A6BDD2BD4F4}"/>
    <cellStyle name="Comma 2 2 5 2 2" xfId="7286" xr:uid="{3544BDF9-87BF-4D61-940F-D099D7AF5217}"/>
    <cellStyle name="Comma 2 2 5 2 3" xfId="3584" xr:uid="{91D4D49C-BF63-4217-BFD1-641EA7B790E5}"/>
    <cellStyle name="Comma 2 2 5 3" xfId="4831" xr:uid="{AB17B062-BCE5-4207-B87C-E743A80626A9}"/>
    <cellStyle name="Comma 2 2 5 4" xfId="6099" xr:uid="{7593A27B-2163-4E48-8F55-966A838EE196}"/>
    <cellStyle name="Comma 2 2 5 5" xfId="2337" xr:uid="{00000000-0005-0000-0000-000059000000}"/>
    <cellStyle name="Comma 2 2 50" xfId="882" xr:uid="{9D37D2B1-269E-4ED3-88EE-1AF2A4CC9106}"/>
    <cellStyle name="Comma 2 2 50 2" xfId="3941" xr:uid="{17CFECB7-B74C-4FA3-A375-C5DE43B5C3B8}"/>
    <cellStyle name="Comma 2 2 50 3" xfId="5188" xr:uid="{8B7537B5-E3E4-4C0A-860A-5158A8519144}"/>
    <cellStyle name="Comma 2 2 50 4" xfId="6456" xr:uid="{0C68E714-51B4-4556-830A-15F480FA2D83}"/>
    <cellStyle name="Comma 2 2 50 5" xfId="2694" xr:uid="{9D37D2B1-269E-4ED3-88EE-1AF2A4CC9106}"/>
    <cellStyle name="Comma 2 2 51" xfId="891" xr:uid="{9D37D2B1-269E-4ED3-88EE-1AF2A4CC9106}"/>
    <cellStyle name="Comma 2 2 51 2" xfId="3950" xr:uid="{DE115FE9-CC03-4972-BAA3-A8EF06FDA76F}"/>
    <cellStyle name="Comma 2 2 51 3" xfId="5197" xr:uid="{D2F875C0-B0F0-4AF9-BBA3-518B05C08580}"/>
    <cellStyle name="Comma 2 2 51 4" xfId="6465" xr:uid="{5F090A5E-B5D0-4A56-A0A9-12D5753A6CF5}"/>
    <cellStyle name="Comma 2 2 51 5" xfId="2703" xr:uid="{9D37D2B1-269E-4ED3-88EE-1AF2A4CC9106}"/>
    <cellStyle name="Comma 2 2 52" xfId="899" xr:uid="{9D37D2B1-269E-4ED3-88EE-1AF2A4CC9106}"/>
    <cellStyle name="Comma 2 2 52 2" xfId="3958" xr:uid="{B675F840-7D0B-4CAF-9727-E5D8D01CB107}"/>
    <cellStyle name="Comma 2 2 52 3" xfId="5205" xr:uid="{E1E416FF-3B72-49FC-A1E9-82034430401B}"/>
    <cellStyle name="Comma 2 2 52 4" xfId="6473" xr:uid="{CC69F0EC-6958-4966-A831-62147C44D567}"/>
    <cellStyle name="Comma 2 2 52 5" xfId="2711" xr:uid="{9D37D2B1-269E-4ED3-88EE-1AF2A4CC9106}"/>
    <cellStyle name="Comma 2 2 53" xfId="907" xr:uid="{9D37D2B1-269E-4ED3-88EE-1AF2A4CC9106}"/>
    <cellStyle name="Comma 2 2 53 2" xfId="3966" xr:uid="{68E95E13-425E-4F00-B56B-935FB6FA392C}"/>
    <cellStyle name="Comma 2 2 53 3" xfId="5213" xr:uid="{AB36032A-979E-47FD-833C-2E3768A6B436}"/>
    <cellStyle name="Comma 2 2 53 4" xfId="6481" xr:uid="{B7CD282C-3345-4637-8DEA-077F3C8A1C3A}"/>
    <cellStyle name="Comma 2 2 53 5" xfId="2719" xr:uid="{9D37D2B1-269E-4ED3-88EE-1AF2A4CC9106}"/>
    <cellStyle name="Comma 2 2 54" xfId="915" xr:uid="{9D37D2B1-269E-4ED3-88EE-1AF2A4CC9106}"/>
    <cellStyle name="Comma 2 2 54 2" xfId="3974" xr:uid="{26A9734F-4200-42E9-A317-B9F8C6E7291C}"/>
    <cellStyle name="Comma 2 2 54 3" xfId="5221" xr:uid="{88930316-0679-4DDB-866D-3390181D2BBA}"/>
    <cellStyle name="Comma 2 2 54 4" xfId="6489" xr:uid="{97B08E37-D194-4C24-8C46-5440EDA87ED1}"/>
    <cellStyle name="Comma 2 2 54 5" xfId="2727" xr:uid="{9D37D2B1-269E-4ED3-88EE-1AF2A4CC9106}"/>
    <cellStyle name="Comma 2 2 55" xfId="923" xr:uid="{9D37D2B1-269E-4ED3-88EE-1AF2A4CC9106}"/>
    <cellStyle name="Comma 2 2 55 2" xfId="3982" xr:uid="{6363FA8E-CD68-4488-98F9-F99A91516C94}"/>
    <cellStyle name="Comma 2 2 55 3" xfId="5229" xr:uid="{55F847AE-2D58-425B-BCD4-3965273B7308}"/>
    <cellStyle name="Comma 2 2 55 4" xfId="6497" xr:uid="{0B301055-9027-40AE-A348-3A96287D7617}"/>
    <cellStyle name="Comma 2 2 55 5" xfId="2735" xr:uid="{9D37D2B1-269E-4ED3-88EE-1AF2A4CC9106}"/>
    <cellStyle name="Comma 2 2 56" xfId="932" xr:uid="{9D37D2B1-269E-4ED3-88EE-1AF2A4CC9106}"/>
    <cellStyle name="Comma 2 2 56 2" xfId="3991" xr:uid="{65189FC7-1FFF-4A49-A155-EE03A656F07A}"/>
    <cellStyle name="Comma 2 2 56 3" xfId="5238" xr:uid="{7766AE09-19BD-4542-B7CB-82E8E7466203}"/>
    <cellStyle name="Comma 2 2 56 4" xfId="6506" xr:uid="{5950ADE5-9977-485F-8CAB-7C932873E77F}"/>
    <cellStyle name="Comma 2 2 56 5" xfId="2744" xr:uid="{9D37D2B1-269E-4ED3-88EE-1AF2A4CC9106}"/>
    <cellStyle name="Comma 2 2 57" xfId="940" xr:uid="{9D37D2B1-269E-4ED3-88EE-1AF2A4CC9106}"/>
    <cellStyle name="Comma 2 2 57 2" xfId="3999" xr:uid="{919C1F29-0788-47AC-88B7-B4D98EF7727F}"/>
    <cellStyle name="Comma 2 2 57 3" xfId="5246" xr:uid="{32EF123A-D695-48CE-B87B-D55346200A5A}"/>
    <cellStyle name="Comma 2 2 57 4" xfId="6514" xr:uid="{AFCA1EB9-C4B1-488F-8DF2-B2BC0ED4675F}"/>
    <cellStyle name="Comma 2 2 57 5" xfId="2752" xr:uid="{9D37D2B1-269E-4ED3-88EE-1AF2A4CC9106}"/>
    <cellStyle name="Comma 2 2 58" xfId="947" xr:uid="{9D37D2B1-269E-4ED3-88EE-1AF2A4CC9106}"/>
    <cellStyle name="Comma 2 2 58 2" xfId="4006" xr:uid="{981EC15D-98F5-4502-8969-1D81DD854945}"/>
    <cellStyle name="Comma 2 2 58 3" xfId="5253" xr:uid="{F65541AF-415B-4528-A192-1EF7B0F48FEF}"/>
    <cellStyle name="Comma 2 2 58 4" xfId="6521" xr:uid="{0DDA9CB0-B6D1-456A-981D-D63788113985}"/>
    <cellStyle name="Comma 2 2 58 5" xfId="2759" xr:uid="{9D37D2B1-269E-4ED3-88EE-1AF2A4CC9106}"/>
    <cellStyle name="Comma 2 2 59" xfId="955" xr:uid="{9D37D2B1-269E-4ED3-88EE-1AF2A4CC9106}"/>
    <cellStyle name="Comma 2 2 59 2" xfId="4014" xr:uid="{ADF751AA-0633-481F-B17A-F238E5F56E0C}"/>
    <cellStyle name="Comma 2 2 59 3" xfId="5261" xr:uid="{3A974FBF-2CDC-4E84-95D5-A0FF0EE2E81B}"/>
    <cellStyle name="Comma 2 2 59 4" xfId="6529" xr:uid="{5A96D371-BC13-4C35-B2FB-E912C256381D}"/>
    <cellStyle name="Comma 2 2 59 5" xfId="2767" xr:uid="{9D37D2B1-269E-4ED3-88EE-1AF2A4CC9106}"/>
    <cellStyle name="Comma 2 2 6" xfId="533" xr:uid="{00000000-0005-0000-0000-00005A000000}"/>
    <cellStyle name="Comma 2 2 6 2" xfId="3592" xr:uid="{1FDE3565-B25E-4C4C-8FD3-13584977B25B}"/>
    <cellStyle name="Comma 2 2 6 3" xfId="4839" xr:uid="{93524C85-B500-405B-8246-A7043A7DDAF3}"/>
    <cellStyle name="Comma 2 2 6 4" xfId="6107" xr:uid="{4934AB34-FBC4-46BB-B473-F5460C37BBD0}"/>
    <cellStyle name="Comma 2 2 6 5" xfId="2345" xr:uid="{00000000-0005-0000-0000-00005A000000}"/>
    <cellStyle name="Comma 2 2 60" xfId="964" xr:uid="{9D37D2B1-269E-4ED3-88EE-1AF2A4CC9106}"/>
    <cellStyle name="Comma 2 2 60 2" xfId="4023" xr:uid="{F22EDECC-EA91-4605-813C-C08B30C65147}"/>
    <cellStyle name="Comma 2 2 60 3" xfId="5270" xr:uid="{987609A6-F8AD-4453-9C78-117C8BCC52C4}"/>
    <cellStyle name="Comma 2 2 60 4" xfId="6538" xr:uid="{E402E387-EF17-4E97-BF13-E9CAE3C31243}"/>
    <cellStyle name="Comma 2 2 60 5" xfId="2776" xr:uid="{9D37D2B1-269E-4ED3-88EE-1AF2A4CC9106}"/>
    <cellStyle name="Comma 2 2 61" xfId="972" xr:uid="{9D37D2B1-269E-4ED3-88EE-1AF2A4CC9106}"/>
    <cellStyle name="Comma 2 2 61 2" xfId="4031" xr:uid="{31A070E6-2527-4A18-94ED-7A224446E25E}"/>
    <cellStyle name="Comma 2 2 61 3" xfId="5278" xr:uid="{24958DF3-434A-4027-A6EE-B2C43307075D}"/>
    <cellStyle name="Comma 2 2 61 4" xfId="6546" xr:uid="{3DD6E1F1-82E8-468F-8CEA-8A4A49DE8585}"/>
    <cellStyle name="Comma 2 2 61 5" xfId="2784" xr:uid="{9D37D2B1-269E-4ED3-88EE-1AF2A4CC9106}"/>
    <cellStyle name="Comma 2 2 62" xfId="980" xr:uid="{9D37D2B1-269E-4ED3-88EE-1AF2A4CC9106}"/>
    <cellStyle name="Comma 2 2 62 2" xfId="4039" xr:uid="{AA032EB4-E317-4029-B9B3-60135BCC2DC9}"/>
    <cellStyle name="Comma 2 2 62 3" xfId="5286" xr:uid="{D6B272A1-61E8-4F4B-94E3-1303BF5993B5}"/>
    <cellStyle name="Comma 2 2 62 4" xfId="6554" xr:uid="{8EE19BE8-E8C6-459F-9240-77B01694EA42}"/>
    <cellStyle name="Comma 2 2 62 5" xfId="2792" xr:uid="{9D37D2B1-269E-4ED3-88EE-1AF2A4CC9106}"/>
    <cellStyle name="Comma 2 2 63" xfId="988" xr:uid="{9D37D2B1-269E-4ED3-88EE-1AF2A4CC9106}"/>
    <cellStyle name="Comma 2 2 63 2" xfId="4047" xr:uid="{21A2927C-8DD6-45FF-B6E7-9AD75325A10C}"/>
    <cellStyle name="Comma 2 2 63 3" xfId="5294" xr:uid="{A4B60BBA-5A33-4802-844E-91459B914C96}"/>
    <cellStyle name="Comma 2 2 63 4" xfId="6562" xr:uid="{6BB97C16-AC56-4C97-8CAE-67084C80277B}"/>
    <cellStyle name="Comma 2 2 63 5" xfId="2800" xr:uid="{9D37D2B1-269E-4ED3-88EE-1AF2A4CC9106}"/>
    <cellStyle name="Comma 2 2 64" xfId="996" xr:uid="{9D37D2B1-269E-4ED3-88EE-1AF2A4CC9106}"/>
    <cellStyle name="Comma 2 2 64 2" xfId="4055" xr:uid="{C5B03A71-CEAD-4AD7-AC0F-9A3D915CD9C9}"/>
    <cellStyle name="Comma 2 2 64 3" xfId="5302" xr:uid="{BED47B93-24B1-444C-AFEF-C8B59C7D405B}"/>
    <cellStyle name="Comma 2 2 64 4" xfId="6570" xr:uid="{518216FF-2954-4291-96FB-EF2635BD14E2}"/>
    <cellStyle name="Comma 2 2 64 5" xfId="2808" xr:uid="{9D37D2B1-269E-4ED3-88EE-1AF2A4CC9106}"/>
    <cellStyle name="Comma 2 2 65" xfId="1005" xr:uid="{9D37D2B1-269E-4ED3-88EE-1AF2A4CC9106}"/>
    <cellStyle name="Comma 2 2 65 2" xfId="4064" xr:uid="{0E723FD1-6FE7-450C-9BE1-2B5CAE7A35FC}"/>
    <cellStyle name="Comma 2 2 65 3" xfId="5311" xr:uid="{0CD06C7E-2C6E-4CAA-B88C-F9E2166BE78A}"/>
    <cellStyle name="Comma 2 2 65 4" xfId="6579" xr:uid="{A235EADF-CE57-40B5-AD3C-45CDB3EEBCA1}"/>
    <cellStyle name="Comma 2 2 65 5" xfId="2817" xr:uid="{9D37D2B1-269E-4ED3-88EE-1AF2A4CC9106}"/>
    <cellStyle name="Comma 2 2 66" xfId="1014" xr:uid="{9D37D2B1-269E-4ED3-88EE-1AF2A4CC9106}"/>
    <cellStyle name="Comma 2 2 66 2" xfId="4073" xr:uid="{A2F6227F-510D-47CF-91E9-52308A3FA71D}"/>
    <cellStyle name="Comma 2 2 66 3" xfId="5320" xr:uid="{489662E8-288B-4426-9EF9-7C09A26EF5F3}"/>
    <cellStyle name="Comma 2 2 66 4" xfId="6588" xr:uid="{94179AC4-19D5-4923-9888-323EA1342DF4}"/>
    <cellStyle name="Comma 2 2 66 5" xfId="2826" xr:uid="{9D37D2B1-269E-4ED3-88EE-1AF2A4CC9106}"/>
    <cellStyle name="Comma 2 2 67" xfId="1022" xr:uid="{9D37D2B1-269E-4ED3-88EE-1AF2A4CC9106}"/>
    <cellStyle name="Comma 2 2 67 2" xfId="4081" xr:uid="{E22E6131-09C1-4979-B357-2AF119C46F81}"/>
    <cellStyle name="Comma 2 2 67 3" xfId="5328" xr:uid="{01CFB27E-A017-4983-AD42-EA29D25E0957}"/>
    <cellStyle name="Comma 2 2 67 4" xfId="6596" xr:uid="{BB2B77BF-377A-46AE-B711-D41AA443565A}"/>
    <cellStyle name="Comma 2 2 67 5" xfId="2834" xr:uid="{9D37D2B1-269E-4ED3-88EE-1AF2A4CC9106}"/>
    <cellStyle name="Comma 2 2 68" xfId="1030" xr:uid="{9D37D2B1-269E-4ED3-88EE-1AF2A4CC9106}"/>
    <cellStyle name="Comma 2 2 68 2" xfId="4089" xr:uid="{FB4F30C9-B706-414D-884D-2DF36BB7A893}"/>
    <cellStyle name="Comma 2 2 68 3" xfId="5336" xr:uid="{C689165D-465A-40C3-B39B-CA252B80F8F8}"/>
    <cellStyle name="Comma 2 2 68 4" xfId="6604" xr:uid="{6D249A21-8958-4D01-AC71-ECEFF8E1007B}"/>
    <cellStyle name="Comma 2 2 68 5" xfId="2842" xr:uid="{9D37D2B1-269E-4ED3-88EE-1AF2A4CC9106}"/>
    <cellStyle name="Comma 2 2 69" xfId="1038" xr:uid="{9D37D2B1-269E-4ED3-88EE-1AF2A4CC9106}"/>
    <cellStyle name="Comma 2 2 69 2" xfId="4097" xr:uid="{941AA879-0562-4751-914A-DCB1EE72A95A}"/>
    <cellStyle name="Comma 2 2 69 3" xfId="5344" xr:uid="{77AC4853-F36E-4D3A-ADF6-B52558659363}"/>
    <cellStyle name="Comma 2 2 69 4" xfId="6612" xr:uid="{2E840205-C0EA-44D3-86C3-8B5CE67DFE89}"/>
    <cellStyle name="Comma 2 2 69 5" xfId="2850" xr:uid="{9D37D2B1-269E-4ED3-88EE-1AF2A4CC9106}"/>
    <cellStyle name="Comma 2 2 7" xfId="541" xr:uid="{00000000-0005-0000-0000-00005B000000}"/>
    <cellStyle name="Comma 2 2 7 2" xfId="3600" xr:uid="{ACCCC27A-CC89-4DCE-8EC2-F475DAEDEFFB}"/>
    <cellStyle name="Comma 2 2 7 3" xfId="4847" xr:uid="{5C7C1568-4C3E-48C2-9D0B-0A554E21ED80}"/>
    <cellStyle name="Comma 2 2 7 4" xfId="6115" xr:uid="{23479522-F950-424F-A7F5-CCD466565CF5}"/>
    <cellStyle name="Comma 2 2 7 5" xfId="2353" xr:uid="{00000000-0005-0000-0000-00005B000000}"/>
    <cellStyle name="Comma 2 2 70" xfId="1047" xr:uid="{9D37D2B1-269E-4ED3-88EE-1AF2A4CC9106}"/>
    <cellStyle name="Comma 2 2 70 2" xfId="4106" xr:uid="{31523929-DC51-4739-94F5-B04C932B2902}"/>
    <cellStyle name="Comma 2 2 70 3" xfId="5353" xr:uid="{B3C362CB-C5CF-42D2-840C-35081DF85336}"/>
    <cellStyle name="Comma 2 2 70 4" xfId="6621" xr:uid="{82EF1363-7039-4B05-A3F1-385D9056B3FC}"/>
    <cellStyle name="Comma 2 2 70 5" xfId="2859" xr:uid="{9D37D2B1-269E-4ED3-88EE-1AF2A4CC9106}"/>
    <cellStyle name="Comma 2 2 71" xfId="1056" xr:uid="{9D37D2B1-269E-4ED3-88EE-1AF2A4CC9106}"/>
    <cellStyle name="Comma 2 2 71 2" xfId="4115" xr:uid="{75EDAAD1-584B-427D-B910-4B3C40A6C5EE}"/>
    <cellStyle name="Comma 2 2 71 3" xfId="5362" xr:uid="{7F53F29D-F293-4A8E-B53F-D9D1D96C0BD2}"/>
    <cellStyle name="Comma 2 2 71 4" xfId="6630" xr:uid="{F681B7DC-60AE-4965-AA51-F821BFE200B6}"/>
    <cellStyle name="Comma 2 2 71 5" xfId="2868" xr:uid="{9D37D2B1-269E-4ED3-88EE-1AF2A4CC9106}"/>
    <cellStyle name="Comma 2 2 72" xfId="1065" xr:uid="{9D37D2B1-269E-4ED3-88EE-1AF2A4CC9106}"/>
    <cellStyle name="Comma 2 2 72 2" xfId="4124" xr:uid="{1E1A7D13-6DE8-4BCC-A0DA-5D223A67ADEB}"/>
    <cellStyle name="Comma 2 2 72 3" xfId="5371" xr:uid="{61846036-AFD8-4DA4-B281-5BE890616B5F}"/>
    <cellStyle name="Comma 2 2 72 4" xfId="6639" xr:uid="{A87247D9-C487-410B-9EB8-5DC6FB59F2EB}"/>
    <cellStyle name="Comma 2 2 72 5" xfId="2877" xr:uid="{9D37D2B1-269E-4ED3-88EE-1AF2A4CC9106}"/>
    <cellStyle name="Comma 2 2 73" xfId="1074" xr:uid="{9D37D2B1-269E-4ED3-88EE-1AF2A4CC9106}"/>
    <cellStyle name="Comma 2 2 73 2" xfId="4133" xr:uid="{59BFBF3A-15B0-45C7-8C43-C318DEA7353A}"/>
    <cellStyle name="Comma 2 2 73 3" xfId="5380" xr:uid="{A4D907FD-5CD4-4540-A597-B71121229F0F}"/>
    <cellStyle name="Comma 2 2 73 4" xfId="6648" xr:uid="{BE82B117-DD8A-4202-AF81-FEBAED19D8FC}"/>
    <cellStyle name="Comma 2 2 73 5" xfId="2886" xr:uid="{9D37D2B1-269E-4ED3-88EE-1AF2A4CC9106}"/>
    <cellStyle name="Comma 2 2 74" xfId="1083" xr:uid="{9D37D2B1-269E-4ED3-88EE-1AF2A4CC9106}"/>
    <cellStyle name="Comma 2 2 74 2" xfId="4142" xr:uid="{060892C1-E88F-4B33-B6F8-2DAEEA8FFAFD}"/>
    <cellStyle name="Comma 2 2 74 3" xfId="5389" xr:uid="{B736F985-9B30-42B1-8851-19B55DFBCFCF}"/>
    <cellStyle name="Comma 2 2 74 4" xfId="6657" xr:uid="{FA2DAA64-2825-4CEA-A6A2-459274D1C56A}"/>
    <cellStyle name="Comma 2 2 74 5" xfId="2895" xr:uid="{9D37D2B1-269E-4ED3-88EE-1AF2A4CC9106}"/>
    <cellStyle name="Comma 2 2 75" xfId="1091" xr:uid="{9D37D2B1-269E-4ED3-88EE-1AF2A4CC9106}"/>
    <cellStyle name="Comma 2 2 75 2" xfId="4150" xr:uid="{66D35564-2DB6-4385-B554-AAD59F64F5C8}"/>
    <cellStyle name="Comma 2 2 75 3" xfId="5397" xr:uid="{830BA930-9AE3-4C57-A1EC-AA013F78464A}"/>
    <cellStyle name="Comma 2 2 75 4" xfId="6665" xr:uid="{F279F1B1-CB14-4FB0-A8DE-2620AD8EB66F}"/>
    <cellStyle name="Comma 2 2 75 5" xfId="2903" xr:uid="{9D37D2B1-269E-4ED3-88EE-1AF2A4CC9106}"/>
    <cellStyle name="Comma 2 2 76" xfId="1100" xr:uid="{9D37D2B1-269E-4ED3-88EE-1AF2A4CC9106}"/>
    <cellStyle name="Comma 2 2 76 2" xfId="4159" xr:uid="{0186833D-46DC-49E5-9543-CB4A27C3DE64}"/>
    <cellStyle name="Comma 2 2 76 3" xfId="5406" xr:uid="{3E911463-5B02-4495-AFEE-12AFB89AF233}"/>
    <cellStyle name="Comma 2 2 76 4" xfId="6674" xr:uid="{62508E4C-2C67-48C7-98CA-C8D647A6CB11}"/>
    <cellStyle name="Comma 2 2 76 5" xfId="2912" xr:uid="{9D37D2B1-269E-4ED3-88EE-1AF2A4CC9106}"/>
    <cellStyle name="Comma 2 2 77" xfId="1109" xr:uid="{9D37D2B1-269E-4ED3-88EE-1AF2A4CC9106}"/>
    <cellStyle name="Comma 2 2 77 2" xfId="4168" xr:uid="{BEE55F98-5C13-47C4-8547-5257711C0169}"/>
    <cellStyle name="Comma 2 2 77 3" xfId="5415" xr:uid="{0976B29D-7FD5-47C3-A362-839F0F2CC996}"/>
    <cellStyle name="Comma 2 2 77 4" xfId="6683" xr:uid="{91056408-4B5A-431F-8620-6100E59C64FC}"/>
    <cellStyle name="Comma 2 2 77 5" xfId="2921" xr:uid="{9D37D2B1-269E-4ED3-88EE-1AF2A4CC9106}"/>
    <cellStyle name="Comma 2 2 78" xfId="1117" xr:uid="{9D37D2B1-269E-4ED3-88EE-1AF2A4CC9106}"/>
    <cellStyle name="Comma 2 2 78 2" xfId="4176" xr:uid="{0475C27E-5819-414F-8378-0ED89EC35D8D}"/>
    <cellStyle name="Comma 2 2 78 3" xfId="5423" xr:uid="{39B01A16-8521-48DF-B373-F674DC121B57}"/>
    <cellStyle name="Comma 2 2 78 4" xfId="6691" xr:uid="{312D17E3-9100-42C5-B226-44437B127356}"/>
    <cellStyle name="Comma 2 2 78 5" xfId="2929" xr:uid="{9D37D2B1-269E-4ED3-88EE-1AF2A4CC9106}"/>
    <cellStyle name="Comma 2 2 79" xfId="1134" xr:uid="{9D37D2B1-269E-4ED3-88EE-1AF2A4CC9106}"/>
    <cellStyle name="Comma 2 2 79 2" xfId="4193" xr:uid="{5052564F-E05F-4820-A9AC-18439F271952}"/>
    <cellStyle name="Comma 2 2 79 3" xfId="5440" xr:uid="{7079ABBF-1EF2-4FD5-B62C-E82AEABC3A8D}"/>
    <cellStyle name="Comma 2 2 79 4" xfId="6704" xr:uid="{E1B80DA7-4934-42E5-9BE1-84266731DF98}"/>
    <cellStyle name="Comma 2 2 79 5" xfId="2946" xr:uid="{9D37D2B1-269E-4ED3-88EE-1AF2A4CC9106}"/>
    <cellStyle name="Comma 2 2 8" xfId="549" xr:uid="{00000000-0005-0000-0000-00005C000000}"/>
    <cellStyle name="Comma 2 2 8 2" xfId="3608" xr:uid="{260FE581-B0C7-442D-BA27-F7CE4AEFD235}"/>
    <cellStyle name="Comma 2 2 8 3" xfId="4855" xr:uid="{2193219F-E407-49BA-9EC7-72144EFC5FC5}"/>
    <cellStyle name="Comma 2 2 8 4" xfId="6123" xr:uid="{1B43965A-C64E-4E6C-AC4C-43EACD263CBF}"/>
    <cellStyle name="Comma 2 2 8 5" xfId="2361" xr:uid="{00000000-0005-0000-0000-00005C000000}"/>
    <cellStyle name="Comma 2 2 80" xfId="1151" xr:uid="{9D37D2B1-269E-4ED3-88EE-1AF2A4CC9106}"/>
    <cellStyle name="Comma 2 2 80 2" xfId="4210" xr:uid="{84F03070-87B9-4012-9579-45C5E683D7C1}"/>
    <cellStyle name="Comma 2 2 80 3" xfId="5457" xr:uid="{7206704B-C67F-408A-B9C6-B0068A0B19D8}"/>
    <cellStyle name="Comma 2 2 80 4" xfId="6721" xr:uid="{711F4C26-1F90-4DE0-89B5-2FE70997DDFC}"/>
    <cellStyle name="Comma 2 2 80 5" xfId="2963" xr:uid="{9D37D2B1-269E-4ED3-88EE-1AF2A4CC9106}"/>
    <cellStyle name="Comma 2 2 81" xfId="1168" xr:uid="{9D37D2B1-269E-4ED3-88EE-1AF2A4CC9106}"/>
    <cellStyle name="Comma 2 2 81 2" xfId="4227" xr:uid="{D1CC3051-79DF-462B-8270-4F8269EFDFF0}"/>
    <cellStyle name="Comma 2 2 81 3" xfId="5474" xr:uid="{71AAF2EA-E8AF-4F10-9F76-1428560C6D88}"/>
    <cellStyle name="Comma 2 2 81 4" xfId="6738" xr:uid="{9741AAA5-8A47-41AC-8211-BBFAA8C20905}"/>
    <cellStyle name="Comma 2 2 81 5" xfId="2980" xr:uid="{9D37D2B1-269E-4ED3-88EE-1AF2A4CC9106}"/>
    <cellStyle name="Comma 2 2 82" xfId="1184" xr:uid="{9D37D2B1-269E-4ED3-88EE-1AF2A4CC9106}"/>
    <cellStyle name="Comma 2 2 82 2" xfId="4243" xr:uid="{02DFBC5D-C73C-45EF-A954-248FF289C12D}"/>
    <cellStyle name="Comma 2 2 82 3" xfId="5490" xr:uid="{FA444151-7446-484B-91FA-C6D54341BDCD}"/>
    <cellStyle name="Comma 2 2 82 4" xfId="6754" xr:uid="{C5128E45-3EC7-4C3F-9530-027AD56A7CB6}"/>
    <cellStyle name="Comma 2 2 82 5" xfId="2996" xr:uid="{9D37D2B1-269E-4ED3-88EE-1AF2A4CC9106}"/>
    <cellStyle name="Comma 2 2 83" xfId="1201" xr:uid="{9D37D2B1-269E-4ED3-88EE-1AF2A4CC9106}"/>
    <cellStyle name="Comma 2 2 83 2" xfId="4260" xr:uid="{0E5A2F11-2BC9-4D8F-BF27-B8AE1128C1FA}"/>
    <cellStyle name="Comma 2 2 83 3" xfId="5507" xr:uid="{03258871-EAEB-4903-BEDE-2C54B8C26434}"/>
    <cellStyle name="Comma 2 2 83 4" xfId="6771" xr:uid="{6E3265C4-595F-453C-BED8-F14CF9181B95}"/>
    <cellStyle name="Comma 2 2 83 5" xfId="3013" xr:uid="{9D37D2B1-269E-4ED3-88EE-1AF2A4CC9106}"/>
    <cellStyle name="Comma 2 2 84" xfId="1218" xr:uid="{9D37D2B1-269E-4ED3-88EE-1AF2A4CC9106}"/>
    <cellStyle name="Comma 2 2 84 2" xfId="4277" xr:uid="{5102CDDE-CFCB-4A8B-ADDB-9F13C1CBC3D6}"/>
    <cellStyle name="Comma 2 2 84 3" xfId="5524" xr:uid="{E19CC817-2BD0-4F1A-855B-570B381BA22C}"/>
    <cellStyle name="Comma 2 2 84 4" xfId="6788" xr:uid="{D1C6A7A9-B5DB-4DFC-B718-EC0BDBC1693A}"/>
    <cellStyle name="Comma 2 2 84 5" xfId="3030" xr:uid="{9D37D2B1-269E-4ED3-88EE-1AF2A4CC9106}"/>
    <cellStyle name="Comma 2 2 85" xfId="1236" xr:uid="{9D37D2B1-269E-4ED3-88EE-1AF2A4CC9106}"/>
    <cellStyle name="Comma 2 2 85 2" xfId="4295" xr:uid="{F52A706A-6873-4BC5-8EE0-D1F9EEBE8AC8}"/>
    <cellStyle name="Comma 2 2 85 3" xfId="5542" xr:uid="{6B56D815-8E5C-4DF8-A091-35835F045F17}"/>
    <cellStyle name="Comma 2 2 85 4" xfId="6806" xr:uid="{E8B050CA-E346-4212-BBCA-0FB40AFC6396}"/>
    <cellStyle name="Comma 2 2 85 5" xfId="3048" xr:uid="{9D37D2B1-269E-4ED3-88EE-1AF2A4CC9106}"/>
    <cellStyle name="Comma 2 2 86" xfId="1257" xr:uid="{9D37D2B1-269E-4ED3-88EE-1AF2A4CC9106}"/>
    <cellStyle name="Comma 2 2 86 2" xfId="6827" xr:uid="{540D25F2-7F71-4988-9B4E-8917EF248314}"/>
    <cellStyle name="Comma 2 2 86 3" xfId="3176" xr:uid="{C47A0B4C-BF69-4E9F-A512-1A930D0984A2}"/>
    <cellStyle name="Comma 2 2 87" xfId="1290" xr:uid="{9D37D2B1-269E-4ED3-88EE-1AF2A4CC9106}"/>
    <cellStyle name="Comma 2 2 87 2" xfId="6860" xr:uid="{44BD2890-14CE-4AB3-9F95-975F62FE97EB}"/>
    <cellStyle name="Comma 2 2 87 3" xfId="4423" xr:uid="{F2B53DFE-88C4-499D-B9A2-CA94139ECE69}"/>
    <cellStyle name="Comma 2 2 88" xfId="1323" xr:uid="{9D37D2B1-269E-4ED3-88EE-1AF2A4CC9106}"/>
    <cellStyle name="Comma 2 2 88 2" xfId="5569" xr:uid="{A8D1BF2E-EC19-46D6-BBDC-4EB774D35386}"/>
    <cellStyle name="Comma 2 2 89" xfId="1356" xr:uid="{9D37D2B1-269E-4ED3-88EE-1AF2A4CC9106}"/>
    <cellStyle name="Comma 2 2 89 2" xfId="6896" xr:uid="{D77EC242-CC95-4C6D-BCEC-D1ED315EF183}"/>
    <cellStyle name="Comma 2 2 9" xfId="557" xr:uid="{00000000-0005-0000-0000-00005D000000}"/>
    <cellStyle name="Comma 2 2 9 2" xfId="3616" xr:uid="{B6564F8C-F117-48DF-AE77-3F565CDC76B9}"/>
    <cellStyle name="Comma 2 2 9 3" xfId="4863" xr:uid="{133E54BA-A9EA-45D2-B9E0-BC9F392A17C7}"/>
    <cellStyle name="Comma 2 2 9 4" xfId="6131" xr:uid="{AC2714CE-2B59-49C4-BF77-447EDFA51132}"/>
    <cellStyle name="Comma 2 2 9 5" xfId="2369" xr:uid="{00000000-0005-0000-0000-00005D000000}"/>
    <cellStyle name="Comma 2 2 90" xfId="1389" xr:uid="{9D37D2B1-269E-4ED3-88EE-1AF2A4CC9106}"/>
    <cellStyle name="Comma 2 2 90 2" xfId="6929" xr:uid="{09A60004-6D9F-4BB8-8D72-31B6C3687E0E}"/>
    <cellStyle name="Comma 2 2 91" xfId="1422" xr:uid="{9D37D2B1-269E-4ED3-88EE-1AF2A4CC9106}"/>
    <cellStyle name="Comma 2 2 91 2" xfId="6960" xr:uid="{CFBBD3B6-6E18-4460-B9FD-4D8D1F7F5C7C}"/>
    <cellStyle name="Comma 2 2 92" xfId="1455" xr:uid="{9D37D2B1-269E-4ED3-88EE-1AF2A4CC9106}"/>
    <cellStyle name="Comma 2 2 92 2" xfId="6993" xr:uid="{A9C15571-9B59-4C36-971D-56C02AB5BE38}"/>
    <cellStyle name="Comma 2 2 93" xfId="1488" xr:uid="{9D37D2B1-269E-4ED3-88EE-1AF2A4CC9106}"/>
    <cellStyle name="Comma 2 2 93 2" xfId="7026" xr:uid="{FC24AE06-1E38-40A0-95FA-BCF0F62B4F49}"/>
    <cellStyle name="Comma 2 2 94" xfId="1521" xr:uid="{9D37D2B1-269E-4ED3-88EE-1AF2A4CC9106}"/>
    <cellStyle name="Comma 2 2 94 2" xfId="7059" xr:uid="{3F6E8B94-62DA-4029-A28E-D8B024F6249B}"/>
    <cellStyle name="Comma 2 2 95" xfId="1555" xr:uid="{9D37D2B1-269E-4ED3-88EE-1AF2A4CC9106}"/>
    <cellStyle name="Comma 2 2 95 2" xfId="7093" xr:uid="{BBF00661-7C37-485A-8D81-F0F4EA7BC24B}"/>
    <cellStyle name="Comma 2 2 96" xfId="1588" xr:uid="{9D37D2B1-269E-4ED3-88EE-1AF2A4CC9106}"/>
    <cellStyle name="Comma 2 2 96 2" xfId="7126" xr:uid="{318E85CE-FBC0-4C76-B2D4-B87E40674E48}"/>
    <cellStyle name="Comma 2 2 97" xfId="1621" xr:uid="{9D37D2B1-269E-4ED3-88EE-1AF2A4CC9106}"/>
    <cellStyle name="Comma 2 2 97 2" xfId="7165" xr:uid="{3D3279BE-F6E4-4FF3-BED9-BB42718D22CF}"/>
    <cellStyle name="Comma 2 2 97 3" xfId="5701" xr:uid="{695972AC-FB67-4F0F-B6B0-E16EEA0B9C48}"/>
    <cellStyle name="Comma 2 2 98" xfId="1690" xr:uid="{9D37D2B1-269E-4ED3-88EE-1AF2A4CC9106}"/>
    <cellStyle name="Comma 2 2 98 2" xfId="7222" xr:uid="{26E5A9CC-8252-4D7A-8474-923FDC3F0277}"/>
    <cellStyle name="Comma 2 2 99" xfId="1929" xr:uid="{00000000-0005-0000-0000-000036000000}"/>
    <cellStyle name="Comma 2 20" xfId="618" xr:uid="{00000000-0005-0000-0000-00005E000000}"/>
    <cellStyle name="Comma 2 20 2" xfId="3677" xr:uid="{6EDEAA3A-0DCC-4A7E-8A61-3CF1B608DE93}"/>
    <cellStyle name="Comma 2 20 3" xfId="4924" xr:uid="{434A2AD5-AC64-4C95-AB19-9B3F5B1E9901}"/>
    <cellStyle name="Comma 2 20 4" xfId="6192" xr:uid="{B8914B93-C125-444B-AAA0-8E61F12C4712}"/>
    <cellStyle name="Comma 2 20 5" xfId="2430" xr:uid="{00000000-0005-0000-0000-00005E000000}"/>
    <cellStyle name="Comma 2 21" xfId="626" xr:uid="{00000000-0005-0000-0000-00005F000000}"/>
    <cellStyle name="Comma 2 21 2" xfId="3685" xr:uid="{717286BC-A3D0-4D24-B321-0FA9E064C44A}"/>
    <cellStyle name="Comma 2 21 3" xfId="4932" xr:uid="{15B46F95-2F50-4B06-896B-34BEF09ABF39}"/>
    <cellStyle name="Comma 2 21 4" xfId="6200" xr:uid="{BC8C48A8-0C64-45B0-8B21-E1D470495610}"/>
    <cellStyle name="Comma 2 21 5" xfId="2438" xr:uid="{00000000-0005-0000-0000-00005F000000}"/>
    <cellStyle name="Comma 2 22" xfId="634" xr:uid="{00000000-0005-0000-0000-000060000000}"/>
    <cellStyle name="Comma 2 22 2" xfId="3693" xr:uid="{CC0A9BFE-6880-47DA-87BF-49C7015080E4}"/>
    <cellStyle name="Comma 2 22 3" xfId="4940" xr:uid="{4FF1AD76-647A-490F-B0FD-E1248EA13CAB}"/>
    <cellStyle name="Comma 2 22 4" xfId="6208" xr:uid="{D9C7027E-8DAB-498A-A1DE-1A8A1B5D8949}"/>
    <cellStyle name="Comma 2 22 5" xfId="2446" xr:uid="{00000000-0005-0000-0000-000060000000}"/>
    <cellStyle name="Comma 2 23" xfId="642" xr:uid="{00000000-0005-0000-0000-000061000000}"/>
    <cellStyle name="Comma 2 23 2" xfId="3701" xr:uid="{8EA7E850-747F-4796-A436-FE99355B5429}"/>
    <cellStyle name="Comma 2 23 3" xfId="4948" xr:uid="{DD54A047-EDFA-448B-ABB7-C5AA6EA28471}"/>
    <cellStyle name="Comma 2 23 4" xfId="6216" xr:uid="{CAEEE371-8EC5-4CB7-A9BE-9820D2F65FBF}"/>
    <cellStyle name="Comma 2 23 5" xfId="2454" xr:uid="{00000000-0005-0000-0000-000061000000}"/>
    <cellStyle name="Comma 2 24" xfId="650" xr:uid="{00000000-0005-0000-0000-000062000000}"/>
    <cellStyle name="Comma 2 24 2" xfId="3709" xr:uid="{B8786866-68C1-4505-A388-2FB9D5CC4EAD}"/>
    <cellStyle name="Comma 2 24 3" xfId="4956" xr:uid="{62006715-50A8-49FF-9D5C-14120C8A1E2D}"/>
    <cellStyle name="Comma 2 24 4" xfId="6224" xr:uid="{B9A971CF-A4F3-4868-AB7D-1F4DBD9E7D04}"/>
    <cellStyle name="Comma 2 24 5" xfId="2462" xr:uid="{00000000-0005-0000-0000-000062000000}"/>
    <cellStyle name="Comma 2 25" xfId="658" xr:uid="{00000000-0005-0000-0000-000063000000}"/>
    <cellStyle name="Comma 2 25 2" xfId="3717" xr:uid="{E815811E-A658-47BC-8FDF-D3A1BC67CD18}"/>
    <cellStyle name="Comma 2 25 3" xfId="4964" xr:uid="{CF44C904-FBF6-4636-AC16-BC2514A87CDF}"/>
    <cellStyle name="Comma 2 25 4" xfId="6232" xr:uid="{C46CF0D0-F441-46DD-8C53-1390FFE58408}"/>
    <cellStyle name="Comma 2 25 5" xfId="2470" xr:uid="{00000000-0005-0000-0000-000063000000}"/>
    <cellStyle name="Comma 2 26" xfId="666" xr:uid="{00000000-0005-0000-0000-000064000000}"/>
    <cellStyle name="Comma 2 26 2" xfId="3725" xr:uid="{4856D802-D958-47BC-85EE-22B8046D0B3C}"/>
    <cellStyle name="Comma 2 26 3" xfId="4972" xr:uid="{58AA7AF8-C264-4489-887A-3B0797B57A8E}"/>
    <cellStyle name="Comma 2 26 4" xfId="6240" xr:uid="{B42DCAEA-DB36-48BB-BDCF-A75148C49C46}"/>
    <cellStyle name="Comma 2 26 5" xfId="2478" xr:uid="{00000000-0005-0000-0000-000064000000}"/>
    <cellStyle name="Comma 2 27" xfId="674" xr:uid="{00000000-0005-0000-0000-000065000000}"/>
    <cellStyle name="Comma 2 27 2" xfId="3733" xr:uid="{6FADC09C-8F44-405E-BC7A-6DA0176D508C}"/>
    <cellStyle name="Comma 2 27 3" xfId="4980" xr:uid="{ED0EDFA0-2323-49DF-9E2C-5CA8307315DA}"/>
    <cellStyle name="Comma 2 27 4" xfId="6248" xr:uid="{DC54C30C-FFCC-41B1-88F2-CEA7ABBBAAA6}"/>
    <cellStyle name="Comma 2 27 5" xfId="2486" xr:uid="{00000000-0005-0000-0000-000065000000}"/>
    <cellStyle name="Comma 2 28" xfId="682" xr:uid="{00000000-0005-0000-0000-000066000000}"/>
    <cellStyle name="Comma 2 28 2" xfId="3741" xr:uid="{D8888727-A557-41A2-9C3B-4386892C19D9}"/>
    <cellStyle name="Comma 2 28 3" xfId="4988" xr:uid="{96370BBD-A7C5-44F5-AF9C-B4B9805B17B5}"/>
    <cellStyle name="Comma 2 28 4" xfId="6256" xr:uid="{3DC61E08-4C9A-44C0-8724-94DBA76A38F3}"/>
    <cellStyle name="Comma 2 28 5" xfId="2494" xr:uid="{00000000-0005-0000-0000-000066000000}"/>
    <cellStyle name="Comma 2 29" xfId="690" xr:uid="{00000000-0005-0000-0000-000067000000}"/>
    <cellStyle name="Comma 2 29 2" xfId="3749" xr:uid="{3175463F-FBED-480D-9CB2-5E3090421ACF}"/>
    <cellStyle name="Comma 2 29 3" xfId="4996" xr:uid="{BEAC2677-F37D-45B8-936D-DF1BAD8E8433}"/>
    <cellStyle name="Comma 2 29 4" xfId="6264" xr:uid="{4AF70776-8BC2-4758-9790-13717682C480}"/>
    <cellStyle name="Comma 2 29 5" xfId="2502" xr:uid="{00000000-0005-0000-0000-000067000000}"/>
    <cellStyle name="Comma 2 3" xfId="226" xr:uid="{00000000-0005-0000-0000-000068000000}"/>
    <cellStyle name="Comma 2 3 10" xfId="1261" xr:uid="{A2569A18-8668-49D4-8801-A9FD068615B1}"/>
    <cellStyle name="Comma 2 3 10 2" xfId="6831" xr:uid="{A1C2664A-D4E0-4AC5-9A8F-ABDA3CE2B092}"/>
    <cellStyle name="Comma 2 3 10 3" xfId="3285" xr:uid="{DCE99F19-0880-47CA-A6EC-8584FEE04579}"/>
    <cellStyle name="Comma 2 3 11" xfId="1294" xr:uid="{A2569A18-8668-49D4-8801-A9FD068615B1}"/>
    <cellStyle name="Comma 2 3 11 2" xfId="6864" xr:uid="{228A247F-F71E-46FB-8BB2-9BE772377178}"/>
    <cellStyle name="Comma 2 3 11 3" xfId="4532" xr:uid="{33BAF25A-3F97-490A-9FC8-29E0E786A3BE}"/>
    <cellStyle name="Comma 2 3 12" xfId="1327" xr:uid="{A2569A18-8668-49D4-8801-A9FD068615B1}"/>
    <cellStyle name="Comma 2 3 12 2" xfId="5573" xr:uid="{F036715F-F4BF-4DD9-8EB2-3AED639AB570}"/>
    <cellStyle name="Comma 2 3 13" xfId="1360" xr:uid="{A2569A18-8668-49D4-8801-A9FD068615B1}"/>
    <cellStyle name="Comma 2 3 13 2" xfId="6900" xr:uid="{A8D16C44-BBB3-4594-900D-1C8A6ADF3FA1}"/>
    <cellStyle name="Comma 2 3 14" xfId="1393" xr:uid="{A2569A18-8668-49D4-8801-A9FD068615B1}"/>
    <cellStyle name="Comma 2 3 14 2" xfId="6933" xr:uid="{0612631D-DD74-4FA5-B74E-8092FEF1E9EB}"/>
    <cellStyle name="Comma 2 3 15" xfId="1426" xr:uid="{A2569A18-8668-49D4-8801-A9FD068615B1}"/>
    <cellStyle name="Comma 2 3 15 2" xfId="6964" xr:uid="{A58E5C9A-C7E9-4764-9E3B-B1224C4866D6}"/>
    <cellStyle name="Comma 2 3 16" xfId="1459" xr:uid="{A2569A18-8668-49D4-8801-A9FD068615B1}"/>
    <cellStyle name="Comma 2 3 16 2" xfId="6997" xr:uid="{343841BF-24CD-47C1-9953-ED7E1A6EC12D}"/>
    <cellStyle name="Comma 2 3 17" xfId="1492" xr:uid="{A2569A18-8668-49D4-8801-A9FD068615B1}"/>
    <cellStyle name="Comma 2 3 17 2" xfId="7030" xr:uid="{4E6058C5-5431-4B9E-AA34-5D8842A3B5BF}"/>
    <cellStyle name="Comma 2 3 18" xfId="1525" xr:uid="{A2569A18-8668-49D4-8801-A9FD068615B1}"/>
    <cellStyle name="Comma 2 3 18 2" xfId="7063" xr:uid="{25FD9D5D-6B59-4FC4-A5B2-0DB2305F03DA}"/>
    <cellStyle name="Comma 2 3 19" xfId="1559" xr:uid="{A2569A18-8668-49D4-8801-A9FD068615B1}"/>
    <cellStyle name="Comma 2 3 19 2" xfId="7097" xr:uid="{283F959C-E937-42E6-A3A0-E2F9A0575B23}"/>
    <cellStyle name="Comma 2 3 2" xfId="1121" xr:uid="{A2569A18-8668-49D4-8801-A9FD068615B1}"/>
    <cellStyle name="Comma 2 3 2 10" xfId="1542" xr:uid="{69A9B67D-B7C3-4F00-AC04-FDE902CC8353}"/>
    <cellStyle name="Comma 2 3 2 10 2" xfId="7080" xr:uid="{72683A12-1939-4327-AFEA-08FF953E6635}"/>
    <cellStyle name="Comma 2 3 2 11" xfId="1576" xr:uid="{69A9B67D-B7C3-4F00-AC04-FDE902CC8353}"/>
    <cellStyle name="Comma 2 3 2 11 2" xfId="7114" xr:uid="{FCCE1CA6-D72A-44F6-ADF9-FEBF5C362E9A}"/>
    <cellStyle name="Comma 2 3 2 12" xfId="1609" xr:uid="{69A9B67D-B7C3-4F00-AC04-FDE902CC8353}"/>
    <cellStyle name="Comma 2 3 2 12 2" xfId="7147" xr:uid="{0AA40122-3F17-4FDE-8DF4-09CBB54C2475}"/>
    <cellStyle name="Comma 2 3 2 13" xfId="1642" xr:uid="{69A9B67D-B7C3-4F00-AC04-FDE902CC8353}"/>
    <cellStyle name="Comma 2 3 2 13 2" xfId="7186" xr:uid="{E597EDFD-F3BB-4447-989C-E10BE4FBE7EE}"/>
    <cellStyle name="Comma 2 3 2 14" xfId="1710" xr:uid="{69A9B67D-B7C3-4F00-AC04-FDE902CC8353}"/>
    <cellStyle name="Comma 2 3 2 14 2" xfId="7242" xr:uid="{8604CFDC-7389-4B2B-BD13-D7531E32FF7F}"/>
    <cellStyle name="Comma 2 3 2 15" xfId="2933" xr:uid="{A2569A18-8668-49D4-8801-A9FD068615B1}"/>
    <cellStyle name="Comma 2 3 2 2" xfId="1278" xr:uid="{69A9B67D-B7C3-4F00-AC04-FDE902CC8353}"/>
    <cellStyle name="Comma 2 3 2 2 2" xfId="1675" xr:uid="{6FFE6746-BB1D-414C-9FA0-0435EFAB5BB8}"/>
    <cellStyle name="Comma 2 3 2 2 2 2" xfId="1809" xr:uid="{A702BEA9-3D56-4C24-ADF3-A115B5EDB6BD}"/>
    <cellStyle name="Comma 2 3 2 2 2 2 2" xfId="7313" xr:uid="{3396ABDB-E62B-4122-8760-B18FAF2BF6E9}"/>
    <cellStyle name="Comma 2 3 2 2 2 3" xfId="6848" xr:uid="{D56BA084-3A4B-41B7-B6FA-E1C9EC2FBAFB}"/>
    <cellStyle name="Comma 2 3 2 2 3" xfId="1743" xr:uid="{6FFE6746-BB1D-414C-9FA0-0435EFAB5BB8}"/>
    <cellStyle name="Comma 2 3 2 2 3 2" xfId="7275" xr:uid="{49861892-0293-4C6B-B17C-0A7A97ADB224}"/>
    <cellStyle name="Comma 2 3 2 2 4" xfId="4180" xr:uid="{A6B1B849-3AEC-489B-8D15-A99C385AA72A}"/>
    <cellStyle name="Comma 2 3 2 3" xfId="1311" xr:uid="{69A9B67D-B7C3-4F00-AC04-FDE902CC8353}"/>
    <cellStyle name="Comma 2 3 2 3 2" xfId="1776" xr:uid="{44BDC559-0231-456F-8001-D7DB349D5503}"/>
    <cellStyle name="Comma 2 3 2 3 2 2" xfId="6881" xr:uid="{C78BBBCB-47F1-49C9-BCF2-0EB050CE8DF4}"/>
    <cellStyle name="Comma 2 3 2 3 3" xfId="5427" xr:uid="{E3CFA412-6C4E-4904-A340-E1A55AD761BB}"/>
    <cellStyle name="Comma 2 3 2 4" xfId="1344" xr:uid="{69A9B67D-B7C3-4F00-AC04-FDE902CC8353}"/>
    <cellStyle name="Comma 2 3 2 4 2" xfId="5590" xr:uid="{DDCDC637-0D03-49B9-90B4-2FBFB7F6D242}"/>
    <cellStyle name="Comma 2 3 2 5" xfId="1377" xr:uid="{69A9B67D-B7C3-4F00-AC04-FDE902CC8353}"/>
    <cellStyle name="Comma 2 3 2 5 2" xfId="6917" xr:uid="{81B0488F-0696-428E-BA08-BC2EFBDAE9B0}"/>
    <cellStyle name="Comma 2 3 2 6" xfId="1410" xr:uid="{69A9B67D-B7C3-4F00-AC04-FDE902CC8353}"/>
    <cellStyle name="Comma 2 3 2 6 2" xfId="6950" xr:uid="{12B3708A-B8C9-419C-A57C-C7913285ACB9}"/>
    <cellStyle name="Comma 2 3 2 7" xfId="1443" xr:uid="{69A9B67D-B7C3-4F00-AC04-FDE902CC8353}"/>
    <cellStyle name="Comma 2 3 2 7 2" xfId="6981" xr:uid="{724B41E7-8F03-4AB0-86BF-3950B928F4F4}"/>
    <cellStyle name="Comma 2 3 2 8" xfId="1476" xr:uid="{69A9B67D-B7C3-4F00-AC04-FDE902CC8353}"/>
    <cellStyle name="Comma 2 3 2 8 2" xfId="7014" xr:uid="{456650D0-E03B-4F70-9ACC-CE9A41D58278}"/>
    <cellStyle name="Comma 2 3 2 9" xfId="1509" xr:uid="{69A9B67D-B7C3-4F00-AC04-FDE902CC8353}"/>
    <cellStyle name="Comma 2 3 2 9 2" xfId="7047" xr:uid="{1534FB8F-23ED-4F8D-BC8A-14529FAB088E}"/>
    <cellStyle name="Comma 2 3 20" xfId="1592" xr:uid="{A2569A18-8668-49D4-8801-A9FD068615B1}"/>
    <cellStyle name="Comma 2 3 20 2" xfId="7130" xr:uid="{C38585DE-134F-41C1-A26C-1E2634A7D436}"/>
    <cellStyle name="Comma 2 3 21" xfId="1625" xr:uid="{A2569A18-8668-49D4-8801-A9FD068615B1}"/>
    <cellStyle name="Comma 2 3 21 2" xfId="7169" xr:uid="{87B002E0-EB2F-4140-A96C-4666CA2B9E76}"/>
    <cellStyle name="Comma 2 3 21 3" xfId="5806" xr:uid="{0852AE79-9F8A-4A0F-8E5B-2C8BD2BA878D}"/>
    <cellStyle name="Comma 2 3 22" xfId="1693" xr:uid="{A2569A18-8668-49D4-8801-A9FD068615B1}"/>
    <cellStyle name="Comma 2 3 22 2" xfId="7225" xr:uid="{9286F545-31F3-41EA-90B7-088C5A8D7EE0}"/>
    <cellStyle name="Comma 2 3 23" xfId="2038" xr:uid="{00000000-0005-0000-0000-000068000000}"/>
    <cellStyle name="Comma 2 3 3" xfId="1138" xr:uid="{A2569A18-8668-49D4-8801-A9FD068615B1}"/>
    <cellStyle name="Comma 2 3 3 2" xfId="1658" xr:uid="{FBD5EB24-6FE9-4E81-AB5C-F35A91977095}"/>
    <cellStyle name="Comma 2 3 3 2 2" xfId="1792" xr:uid="{6D48B8C7-9882-45BC-9421-27E61186BE6F}"/>
    <cellStyle name="Comma 2 3 3 2 2 2" xfId="7202" xr:uid="{8E9FFF78-C29A-486B-A283-05219679BCAA}"/>
    <cellStyle name="Comma 2 3 3 2 3" xfId="4197" xr:uid="{EAD69130-8466-4B0A-8D43-51A556A04972}"/>
    <cellStyle name="Comma 2 3 3 3" xfId="1726" xr:uid="{FBD5EB24-6FE9-4E81-AB5C-F35A91977095}"/>
    <cellStyle name="Comma 2 3 3 3 2" xfId="7258" xr:uid="{A53B3158-FFAA-4D26-B782-B5B13C1A8FCB}"/>
    <cellStyle name="Comma 2 3 3 3 3" xfId="5444" xr:uid="{3F0499FD-6453-4C9B-ABEC-00ABBB519DB3}"/>
    <cellStyle name="Comma 2 3 3 4" xfId="6708" xr:uid="{A0D50F3D-E1D2-4895-8C4D-AA7663DDCE9D}"/>
    <cellStyle name="Comma 2 3 3 5" xfId="2950" xr:uid="{A2569A18-8668-49D4-8801-A9FD068615B1}"/>
    <cellStyle name="Comma 2 3 4" xfId="1155" xr:uid="{A2569A18-8668-49D4-8801-A9FD068615B1}"/>
    <cellStyle name="Comma 2 3 4 2" xfId="1759" xr:uid="{D90B2042-47A4-438F-9C2B-D18DC76B42C3}"/>
    <cellStyle name="Comma 2 3 4 2 2" xfId="7290" xr:uid="{32D09D98-7137-44BE-A4CA-C0CA3CCE9A92}"/>
    <cellStyle name="Comma 2 3 4 2 3" xfId="4214" xr:uid="{BD1C5245-2961-4B8B-AD76-2DFF0C0A8664}"/>
    <cellStyle name="Comma 2 3 4 3" xfId="5461" xr:uid="{A1C36207-6ABF-49A5-A59E-746291FBC5AE}"/>
    <cellStyle name="Comma 2 3 4 4" xfId="6725" xr:uid="{85829440-69FE-4781-A19C-F05D75D99703}"/>
    <cellStyle name="Comma 2 3 4 5" xfId="2967" xr:uid="{A2569A18-8668-49D4-8801-A9FD068615B1}"/>
    <cellStyle name="Comma 2 3 5" xfId="1172" xr:uid="{A2569A18-8668-49D4-8801-A9FD068615B1}"/>
    <cellStyle name="Comma 2 3 5 2" xfId="4231" xr:uid="{7C8C4D70-7980-4CE3-85DE-6EB78FD3C81E}"/>
    <cellStyle name="Comma 2 3 5 3" xfId="5478" xr:uid="{BD58AE95-95B9-4C24-979A-722E170E41A6}"/>
    <cellStyle name="Comma 2 3 5 4" xfId="6742" xr:uid="{54BA4C0E-CAF4-444B-AC08-0DC9DD57BDD2}"/>
    <cellStyle name="Comma 2 3 5 5" xfId="2984" xr:uid="{A2569A18-8668-49D4-8801-A9FD068615B1}"/>
    <cellStyle name="Comma 2 3 6" xfId="1188" xr:uid="{A2569A18-8668-49D4-8801-A9FD068615B1}"/>
    <cellStyle name="Comma 2 3 6 2" xfId="4247" xr:uid="{57E9242F-A750-4FFB-A457-D66E06DB7A64}"/>
    <cellStyle name="Comma 2 3 6 3" xfId="5494" xr:uid="{33A9A065-3FD3-4CF4-AF2E-4066F8185284}"/>
    <cellStyle name="Comma 2 3 6 4" xfId="6758" xr:uid="{C84F0EEF-53AA-4951-8D4C-62B98EBFB67D}"/>
    <cellStyle name="Comma 2 3 6 5" xfId="3000" xr:uid="{A2569A18-8668-49D4-8801-A9FD068615B1}"/>
    <cellStyle name="Comma 2 3 7" xfId="1205" xr:uid="{A2569A18-8668-49D4-8801-A9FD068615B1}"/>
    <cellStyle name="Comma 2 3 7 2" xfId="4264" xr:uid="{5EA617F2-EC51-480A-8776-F29CEE27BACD}"/>
    <cellStyle name="Comma 2 3 7 3" xfId="5511" xr:uid="{29B0E3E2-C7BA-4A5E-8374-82960E26606B}"/>
    <cellStyle name="Comma 2 3 7 4" xfId="6775" xr:uid="{70833EF6-A26E-4B63-B515-973B6795ED92}"/>
    <cellStyle name="Comma 2 3 7 5" xfId="3017" xr:uid="{A2569A18-8668-49D4-8801-A9FD068615B1}"/>
    <cellStyle name="Comma 2 3 8" xfId="1222" xr:uid="{A2569A18-8668-49D4-8801-A9FD068615B1}"/>
    <cellStyle name="Comma 2 3 8 2" xfId="4281" xr:uid="{683ED29D-5879-4C17-96DE-653F504B79AB}"/>
    <cellStyle name="Comma 2 3 8 3" xfId="5528" xr:uid="{9312DD73-5269-466B-9F65-1D5BDA07A7E4}"/>
    <cellStyle name="Comma 2 3 8 4" xfId="6792" xr:uid="{2AECB9D9-6A04-4F6F-B3BE-A699F002DE00}"/>
    <cellStyle name="Comma 2 3 8 5" xfId="3034" xr:uid="{A2569A18-8668-49D4-8801-A9FD068615B1}"/>
    <cellStyle name="Comma 2 3 9" xfId="1240" xr:uid="{A2569A18-8668-49D4-8801-A9FD068615B1}"/>
    <cellStyle name="Comma 2 3 9 2" xfId="4299" xr:uid="{0EEEBB3A-E184-42BC-96B5-CAC1FBE86D75}"/>
    <cellStyle name="Comma 2 3 9 3" xfId="5546" xr:uid="{E6429AA1-EC6F-4B5A-8104-4F90EFDBAE8B}"/>
    <cellStyle name="Comma 2 3 9 4" xfId="6810" xr:uid="{8B5AC3B7-897C-4A6B-83BD-5AEBD022D28F}"/>
    <cellStyle name="Comma 2 3 9 5" xfId="3052" xr:uid="{A2569A18-8668-49D4-8801-A9FD068615B1}"/>
    <cellStyle name="Comma 2 30" xfId="699" xr:uid="{00000000-0005-0000-0000-000069000000}"/>
    <cellStyle name="Comma 2 30 2" xfId="3758" xr:uid="{7F6C23A6-C65C-4967-8AB5-0D24876EB8E6}"/>
    <cellStyle name="Comma 2 30 3" xfId="5005" xr:uid="{9781E2C2-798E-401E-8F3F-6E5EB7ECBBA8}"/>
    <cellStyle name="Comma 2 30 4" xfId="6273" xr:uid="{876F7BE4-6F06-45FB-8185-C5665BBE0CAB}"/>
    <cellStyle name="Comma 2 30 5" xfId="2511" xr:uid="{00000000-0005-0000-0000-000069000000}"/>
    <cellStyle name="Comma 2 31" xfId="708" xr:uid="{00000000-0005-0000-0000-00006A000000}"/>
    <cellStyle name="Comma 2 31 2" xfId="3767" xr:uid="{E17592B5-AEFC-472D-95A2-ED50E10972B8}"/>
    <cellStyle name="Comma 2 31 3" xfId="5014" xr:uid="{FE1E292E-F1CE-437A-A067-520918F9E1D8}"/>
    <cellStyle name="Comma 2 31 4" xfId="6282" xr:uid="{92AC6994-C882-4824-B33B-C9AC8BCC792A}"/>
    <cellStyle name="Comma 2 31 5" xfId="2520" xr:uid="{00000000-0005-0000-0000-00006A000000}"/>
    <cellStyle name="Comma 2 32" xfId="716" xr:uid="{00000000-0005-0000-0000-00006B000000}"/>
    <cellStyle name="Comma 2 32 2" xfId="3775" xr:uid="{3EE95D7E-897D-4347-8AED-E5FF029D9D79}"/>
    <cellStyle name="Comma 2 32 3" xfId="5022" xr:uid="{3B7F2281-DFA5-4BBD-A589-6660CF7817F4}"/>
    <cellStyle name="Comma 2 32 4" xfId="6290" xr:uid="{055AAA4F-2B83-4044-BEF5-B079C924EA27}"/>
    <cellStyle name="Comma 2 32 5" xfId="2528" xr:uid="{00000000-0005-0000-0000-00006B000000}"/>
    <cellStyle name="Comma 2 33" xfId="723" xr:uid="{00000000-0005-0000-0000-00006C000000}"/>
    <cellStyle name="Comma 2 33 2" xfId="3782" xr:uid="{505E381C-3A5E-4F7D-B9A5-ADE3D28FA917}"/>
    <cellStyle name="Comma 2 33 3" xfId="5029" xr:uid="{DEDB98F7-F6E3-461E-96D6-FC8C0A680BA4}"/>
    <cellStyle name="Comma 2 33 4" xfId="6297" xr:uid="{4D235A4E-4CB0-4176-82EA-7F5DE7758E47}"/>
    <cellStyle name="Comma 2 33 5" xfId="2535" xr:uid="{00000000-0005-0000-0000-00006C000000}"/>
    <cellStyle name="Comma 2 34" xfId="727" xr:uid="{00000000-0005-0000-0000-00006D000000}"/>
    <cellStyle name="Comma 2 34 2" xfId="3786" xr:uid="{4DD21FDF-E241-49EE-B31F-F27CC20B50A9}"/>
    <cellStyle name="Comma 2 34 3" xfId="5033" xr:uid="{D1ECF5D1-FC12-4643-BE84-F79D233D7DA5}"/>
    <cellStyle name="Comma 2 34 4" xfId="6301" xr:uid="{5226306F-6425-4219-861F-2A969DDB1481}"/>
    <cellStyle name="Comma 2 34 5" xfId="2539" xr:uid="{00000000-0005-0000-0000-00006D000000}"/>
    <cellStyle name="Comma 2 35" xfId="735" xr:uid="{00000000-0005-0000-0000-00006E000000}"/>
    <cellStyle name="Comma 2 35 2" xfId="3794" xr:uid="{924ECD77-EE2C-4B65-9186-D6D88C33922E}"/>
    <cellStyle name="Comma 2 35 3" xfId="5041" xr:uid="{FBAD9790-390A-48D0-A7F7-0865907C6D0A}"/>
    <cellStyle name="Comma 2 35 4" xfId="6309" xr:uid="{97AF9264-1FDD-4F64-8FDA-3F3DF62ACA62}"/>
    <cellStyle name="Comma 2 35 5" xfId="2547" xr:uid="{00000000-0005-0000-0000-00006E000000}"/>
    <cellStyle name="Comma 2 36" xfId="743" xr:uid="{00000000-0005-0000-0000-00006F000000}"/>
    <cellStyle name="Comma 2 36 2" xfId="3802" xr:uid="{2FF32196-79FB-4933-A84C-C661AE93AF83}"/>
    <cellStyle name="Comma 2 36 3" xfId="5049" xr:uid="{28BC47AB-180B-4793-A545-77483FCCB2BE}"/>
    <cellStyle name="Comma 2 36 4" xfId="6317" xr:uid="{7E775485-7324-41E7-8222-5D42A1431F49}"/>
    <cellStyle name="Comma 2 36 5" xfId="2555" xr:uid="{00000000-0005-0000-0000-00006F000000}"/>
    <cellStyle name="Comma 2 37" xfId="751" xr:uid="{00000000-0005-0000-0000-000070000000}"/>
    <cellStyle name="Comma 2 37 2" xfId="3810" xr:uid="{FCB46EBE-5B0A-489A-82D0-FA7D9ADDEE4C}"/>
    <cellStyle name="Comma 2 37 3" xfId="5057" xr:uid="{031C0C2C-C30C-4AF4-BC69-0F7BA9A63510}"/>
    <cellStyle name="Comma 2 37 4" xfId="6325" xr:uid="{CC38D18D-A433-4E47-88F7-1FC4B4CF2AA0}"/>
    <cellStyle name="Comma 2 37 5" xfId="2563" xr:uid="{00000000-0005-0000-0000-000070000000}"/>
    <cellStyle name="Comma 2 38" xfId="761" xr:uid="{00000000-0005-0000-0000-000071000000}"/>
    <cellStyle name="Comma 2 38 2" xfId="3820" xr:uid="{A19BDD5E-5837-4817-995A-D60F20123B9E}"/>
    <cellStyle name="Comma 2 38 3" xfId="5067" xr:uid="{3F28121B-4087-4CC7-B671-FB32813B9F95}"/>
    <cellStyle name="Comma 2 38 4" xfId="6335" xr:uid="{E0BFE605-D1EF-4F3B-904E-4CE36B3040CF}"/>
    <cellStyle name="Comma 2 38 5" xfId="2573" xr:uid="{00000000-0005-0000-0000-000071000000}"/>
    <cellStyle name="Comma 2 39" xfId="770" xr:uid="{00000000-0005-0000-0000-000072000000}"/>
    <cellStyle name="Comma 2 39 2" xfId="3829" xr:uid="{8566049A-756D-4C40-A554-F4039709F79C}"/>
    <cellStyle name="Comma 2 39 3" xfId="5076" xr:uid="{63AC170D-E970-45C3-B8DF-B8AB41C8EF30}"/>
    <cellStyle name="Comma 2 39 4" xfId="6344" xr:uid="{550B4E40-C1F2-4F89-9DFC-6AF6A36DCDE3}"/>
    <cellStyle name="Comma 2 39 5" xfId="2582" xr:uid="{00000000-0005-0000-0000-000072000000}"/>
    <cellStyle name="Comma 2 4" xfId="494" xr:uid="{00000000-0005-0000-0000-000073000000}"/>
    <cellStyle name="Comma 2 4 10" xfId="1534" xr:uid="{EE3059BD-CAEC-42A6-BD43-2BA223A4474D}"/>
    <cellStyle name="Comma 2 4 10 2" xfId="7072" xr:uid="{74F09714-D009-46E0-9CD8-D03121744C74}"/>
    <cellStyle name="Comma 2 4 11" xfId="1568" xr:uid="{EE3059BD-CAEC-42A6-BD43-2BA223A4474D}"/>
    <cellStyle name="Comma 2 4 11 2" xfId="7106" xr:uid="{55E2F3D7-4E7B-43A2-97CC-52D440D93C92}"/>
    <cellStyle name="Comma 2 4 12" xfId="1601" xr:uid="{EE3059BD-CAEC-42A6-BD43-2BA223A4474D}"/>
    <cellStyle name="Comma 2 4 12 2" xfId="7139" xr:uid="{3132A665-865D-4AE4-B479-E6EDE76484FC}"/>
    <cellStyle name="Comma 2 4 13" xfId="1634" xr:uid="{EE3059BD-CAEC-42A6-BD43-2BA223A4474D}"/>
    <cellStyle name="Comma 2 4 13 2" xfId="7178" xr:uid="{97D8A7E3-4311-4719-A323-8E9423AC389F}"/>
    <cellStyle name="Comma 2 4 14" xfId="1702" xr:uid="{EE3059BD-CAEC-42A6-BD43-2BA223A4474D}"/>
    <cellStyle name="Comma 2 4 14 2" xfId="7234" xr:uid="{9EB3A8D6-2A94-466C-9C58-FE2560259A0A}"/>
    <cellStyle name="Comma 2 4 15" xfId="2306" xr:uid="{00000000-0005-0000-0000-000073000000}"/>
    <cellStyle name="Comma 2 4 2" xfId="1270" xr:uid="{EE3059BD-CAEC-42A6-BD43-2BA223A4474D}"/>
    <cellStyle name="Comma 2 4 2 2" xfId="1667" xr:uid="{91E23C44-EF17-4076-85DA-2F479CB542BB}"/>
    <cellStyle name="Comma 2 4 2 2 2" xfId="1801" xr:uid="{5EF886CC-3B5C-4D83-8A85-6611D5175704}"/>
    <cellStyle name="Comma 2 4 2 2 2 2" xfId="7306" xr:uid="{916BCF38-6838-4F39-9D82-FD4F1881AD4B}"/>
    <cellStyle name="Comma 2 4 2 2 3" xfId="6840" xr:uid="{F968FE39-80D5-4937-B149-939B1F104A68}"/>
    <cellStyle name="Comma 2 4 2 3" xfId="1735" xr:uid="{91E23C44-EF17-4076-85DA-2F479CB542BB}"/>
    <cellStyle name="Comma 2 4 2 3 2" xfId="7267" xr:uid="{DAAF16EE-B18F-4943-A69E-8EC79FF8BF8D}"/>
    <cellStyle name="Comma 2 4 2 4" xfId="3553" xr:uid="{5C22AE3F-9744-41BA-BBC3-02850CDD01CC}"/>
    <cellStyle name="Comma 2 4 3" xfId="1303" xr:uid="{EE3059BD-CAEC-42A6-BD43-2BA223A4474D}"/>
    <cellStyle name="Comma 2 4 3 2" xfId="1768" xr:uid="{15CA1242-5A18-4358-A7B4-95A172DB0F51}"/>
    <cellStyle name="Comma 2 4 3 2 2" xfId="6873" xr:uid="{F96F9297-BA32-4B4C-850A-E276BDEDC61C}"/>
    <cellStyle name="Comma 2 4 3 3" xfId="4800" xr:uid="{59BE57FA-356B-4374-A59E-915FE14C6790}"/>
    <cellStyle name="Comma 2 4 4" xfId="1336" xr:uid="{EE3059BD-CAEC-42A6-BD43-2BA223A4474D}"/>
    <cellStyle name="Comma 2 4 4 2" xfId="5582" xr:uid="{2443B84D-0FD6-477D-9C06-55340EB3D76B}"/>
    <cellStyle name="Comma 2 4 5" xfId="1369" xr:uid="{EE3059BD-CAEC-42A6-BD43-2BA223A4474D}"/>
    <cellStyle name="Comma 2 4 5 2" xfId="6909" xr:uid="{ED18D9C4-75A0-4C2D-BED4-C2204053F26B}"/>
    <cellStyle name="Comma 2 4 6" xfId="1402" xr:uid="{EE3059BD-CAEC-42A6-BD43-2BA223A4474D}"/>
    <cellStyle name="Comma 2 4 6 2" xfId="6942" xr:uid="{E93E81D4-BD57-43FA-B354-207EA86CB6D2}"/>
    <cellStyle name="Comma 2 4 7" xfId="1435" xr:uid="{EE3059BD-CAEC-42A6-BD43-2BA223A4474D}"/>
    <cellStyle name="Comma 2 4 7 2" xfId="6973" xr:uid="{333A4204-A9F7-4C9F-B88F-C601CD760B2E}"/>
    <cellStyle name="Comma 2 4 8" xfId="1468" xr:uid="{EE3059BD-CAEC-42A6-BD43-2BA223A4474D}"/>
    <cellStyle name="Comma 2 4 8 2" xfId="7006" xr:uid="{7C992A36-1B57-4A27-A715-E83C95F85F92}"/>
    <cellStyle name="Comma 2 4 9" xfId="1501" xr:uid="{EE3059BD-CAEC-42A6-BD43-2BA223A4474D}"/>
    <cellStyle name="Comma 2 4 9 2" xfId="7039" xr:uid="{5F470C5F-04FA-4B09-BF0A-0AFADA529D62}"/>
    <cellStyle name="Comma 2 40" xfId="778" xr:uid="{00000000-0005-0000-0000-000074000000}"/>
    <cellStyle name="Comma 2 40 2" xfId="3837" xr:uid="{DC9A0887-77E0-4D9C-B74A-562CCF5C628A}"/>
    <cellStyle name="Comma 2 40 3" xfId="5084" xr:uid="{F3A6E6C2-D68D-44D9-8FA0-6E68D4DF6918}"/>
    <cellStyle name="Comma 2 40 4" xfId="6352" xr:uid="{903913FF-46C8-4732-BC19-96C0394798CB}"/>
    <cellStyle name="Comma 2 40 5" xfId="2590" xr:uid="{00000000-0005-0000-0000-000074000000}"/>
    <cellStyle name="Comma 2 41" xfId="786" xr:uid="{00000000-0005-0000-0000-000075000000}"/>
    <cellStyle name="Comma 2 41 2" xfId="3845" xr:uid="{F0FA064C-EF9D-4989-9A78-54F5D6C21ABA}"/>
    <cellStyle name="Comma 2 41 3" xfId="5092" xr:uid="{AA48AE33-4436-4E8E-A9A6-3EB6C043F906}"/>
    <cellStyle name="Comma 2 41 4" xfId="6360" xr:uid="{55E6ADA1-2325-4E41-97F6-4278D782D477}"/>
    <cellStyle name="Comma 2 41 5" xfId="2598" xr:uid="{00000000-0005-0000-0000-000075000000}"/>
    <cellStyle name="Comma 2 42" xfId="795" xr:uid="{00000000-0005-0000-0000-000076000000}"/>
    <cellStyle name="Comma 2 42 2" xfId="3854" xr:uid="{151EB253-2822-41C5-A05E-3BAAD94BCD9B}"/>
    <cellStyle name="Comma 2 42 3" xfId="5101" xr:uid="{093AF4F4-ED23-4DD4-AAF0-56CC2E3DCCC9}"/>
    <cellStyle name="Comma 2 42 4" xfId="6369" xr:uid="{9FDE53A1-1284-4B94-8728-349F048452CA}"/>
    <cellStyle name="Comma 2 42 5" xfId="2607" xr:uid="{00000000-0005-0000-0000-000076000000}"/>
    <cellStyle name="Comma 2 43" xfId="804" xr:uid="{E86D3F2F-A53C-447B-9A4C-003B3BA9C5E4}"/>
    <cellStyle name="Comma 2 43 2" xfId="3863" xr:uid="{ADFD3255-30E9-41AC-8ED9-60196A774B1F}"/>
    <cellStyle name="Comma 2 43 3" xfId="5110" xr:uid="{16397888-056F-4CAB-AFC5-79996ED4A71E}"/>
    <cellStyle name="Comma 2 43 4" xfId="6378" xr:uid="{666255CB-74CA-4E7B-9929-D5E2F5FF53C9}"/>
    <cellStyle name="Comma 2 43 5" xfId="2616" xr:uid="{E86D3F2F-A53C-447B-9A4C-003B3BA9C5E4}"/>
    <cellStyle name="Comma 2 44" xfId="812" xr:uid="{17A816C1-9554-4A85-9A21-DF1C2B2DBC5E}"/>
    <cellStyle name="Comma 2 44 2" xfId="3871" xr:uid="{05D2C455-66D3-4B0F-943F-C21BABD0B99B}"/>
    <cellStyle name="Comma 2 44 3" xfId="5118" xr:uid="{05F7C3AD-2307-430A-B271-2BB736B4A537}"/>
    <cellStyle name="Comma 2 44 4" xfId="6386" xr:uid="{3212AC1B-08C3-4981-9775-DC7411DD0AA6}"/>
    <cellStyle name="Comma 2 44 5" xfId="2624" xr:uid="{17A816C1-9554-4A85-9A21-DF1C2B2DBC5E}"/>
    <cellStyle name="Comma 2 45" xfId="820" xr:uid="{E1945C21-A822-4001-9BA1-3A6EE4EAFF41}"/>
    <cellStyle name="Comma 2 45 2" xfId="3879" xr:uid="{78BEEEA6-1337-4A6A-99AA-4A288627A058}"/>
    <cellStyle name="Comma 2 45 3" xfId="5126" xr:uid="{D0E4E369-F42F-4590-ACF3-1704688FF8B7}"/>
    <cellStyle name="Comma 2 45 4" xfId="6394" xr:uid="{AFD9C199-E1AE-4F74-80F4-21973F3F8D9C}"/>
    <cellStyle name="Comma 2 45 5" xfId="2632" xr:uid="{E1945C21-A822-4001-9BA1-3A6EE4EAFF41}"/>
    <cellStyle name="Comma 2 46" xfId="828" xr:uid="{E1945C21-A822-4001-9BA1-3A6EE4EAFF41}"/>
    <cellStyle name="Comma 2 46 2" xfId="3887" xr:uid="{C88EC740-41C7-4B4C-97AC-CE99CB43559C}"/>
    <cellStyle name="Comma 2 46 3" xfId="5134" xr:uid="{1A18AE96-6C30-4885-BB52-D780555FDC96}"/>
    <cellStyle name="Comma 2 46 4" xfId="6402" xr:uid="{9B19C27D-8A26-46FF-AF89-E8533A475705}"/>
    <cellStyle name="Comma 2 46 5" xfId="2640" xr:uid="{E1945C21-A822-4001-9BA1-3A6EE4EAFF41}"/>
    <cellStyle name="Comma 2 47" xfId="837" xr:uid="{E1945C21-A822-4001-9BA1-3A6EE4EAFF41}"/>
    <cellStyle name="Comma 2 47 2" xfId="3896" xr:uid="{8D554B60-4F73-4EEA-BD6C-84C460C613B4}"/>
    <cellStyle name="Comma 2 47 3" xfId="5143" xr:uid="{5B5401F0-936C-4461-B683-5F878782E5E8}"/>
    <cellStyle name="Comma 2 47 4" xfId="6411" xr:uid="{23E27472-BC12-46AA-8BA2-24A337DAB811}"/>
    <cellStyle name="Comma 2 47 5" xfId="2649" xr:uid="{E1945C21-A822-4001-9BA1-3A6EE4EAFF41}"/>
    <cellStyle name="Comma 2 48" xfId="846" xr:uid="{E1945C21-A822-4001-9BA1-3A6EE4EAFF41}"/>
    <cellStyle name="Comma 2 48 2" xfId="3905" xr:uid="{9D977963-1412-4D18-BF16-224E3DA3E152}"/>
    <cellStyle name="Comma 2 48 3" xfId="5152" xr:uid="{8A23A10F-51BE-445D-8561-ECF2D4EB1AE5}"/>
    <cellStyle name="Comma 2 48 4" xfId="6420" xr:uid="{69C29B2A-6C0F-40D3-99F1-A75BDB466BBB}"/>
    <cellStyle name="Comma 2 48 5" xfId="2658" xr:uid="{E1945C21-A822-4001-9BA1-3A6EE4EAFF41}"/>
    <cellStyle name="Comma 2 49" xfId="854" xr:uid="{E1945C21-A822-4001-9BA1-3A6EE4EAFF41}"/>
    <cellStyle name="Comma 2 49 2" xfId="3913" xr:uid="{2D1F82F8-CE9B-49E2-85A8-BEEEAE88DFB8}"/>
    <cellStyle name="Comma 2 49 3" xfId="5160" xr:uid="{EEEFE847-F98E-43A7-AE3E-54C3B82EFC86}"/>
    <cellStyle name="Comma 2 49 4" xfId="6428" xr:uid="{D99297CC-971B-426B-8196-6635307B7B3C}"/>
    <cellStyle name="Comma 2 49 5" xfId="2666" xr:uid="{E1945C21-A822-4001-9BA1-3A6EE4EAFF41}"/>
    <cellStyle name="Comma 2 5" xfId="499" xr:uid="{00000000-0005-0000-0000-000077000000}"/>
    <cellStyle name="Comma 2 5 2" xfId="1650" xr:uid="{72F611EC-1C4A-44D1-A346-CD00F4083990}"/>
    <cellStyle name="Comma 2 5 2 2" xfId="1784" xr:uid="{FD343D91-7262-4260-BAA1-3A349194679B}"/>
    <cellStyle name="Comma 2 5 2 2 2" xfId="7194" xr:uid="{160BC142-A8D4-4E3A-9AFB-E19C545573C2}"/>
    <cellStyle name="Comma 2 5 2 3" xfId="3558" xr:uid="{4EF1CE3F-08C4-42B0-8A5F-6CBBBBA912ED}"/>
    <cellStyle name="Comma 2 5 3" xfId="1718" xr:uid="{72F611EC-1C4A-44D1-A346-CD00F4083990}"/>
    <cellStyle name="Comma 2 5 3 2" xfId="7250" xr:uid="{9C2CF6C5-C93B-487F-9E5D-D346EB6769D8}"/>
    <cellStyle name="Comma 2 5 3 3" xfId="4805" xr:uid="{85E1D71A-FEC7-49CE-A736-D1CA0F70BE9F}"/>
    <cellStyle name="Comma 2 5 4" xfId="6074" xr:uid="{1A57EB7B-3C65-4F3F-82EE-C0C6010C80D8}"/>
    <cellStyle name="Comma 2 5 5" xfId="2311" xr:uid="{00000000-0005-0000-0000-000077000000}"/>
    <cellStyle name="Comma 2 50" xfId="862" xr:uid="{E1945C21-A822-4001-9BA1-3A6EE4EAFF41}"/>
    <cellStyle name="Comma 2 50 2" xfId="3921" xr:uid="{2DC2F6D0-B6EF-4D44-AD24-9B59BAD05E05}"/>
    <cellStyle name="Comma 2 50 3" xfId="5168" xr:uid="{C949092A-318C-4AE2-8FD9-5D8A9E216EA5}"/>
    <cellStyle name="Comma 2 50 4" xfId="6436" xr:uid="{B713DC03-84F9-4CFE-BE70-9741870DAAB2}"/>
    <cellStyle name="Comma 2 50 5" xfId="2674" xr:uid="{E1945C21-A822-4001-9BA1-3A6EE4EAFF41}"/>
    <cellStyle name="Comma 2 51" xfId="870" xr:uid="{E1945C21-A822-4001-9BA1-3A6EE4EAFF41}"/>
    <cellStyle name="Comma 2 51 2" xfId="3929" xr:uid="{022112B7-489C-4282-B593-8F31CCC4C082}"/>
    <cellStyle name="Comma 2 51 3" xfId="5176" xr:uid="{885952AC-3AA7-4F7C-888E-8DB436D5B66B}"/>
    <cellStyle name="Comma 2 51 4" xfId="6444" xr:uid="{7F3BD842-51F6-4EA8-84F9-B90171CA47C1}"/>
    <cellStyle name="Comma 2 51 5" xfId="2682" xr:uid="{E1945C21-A822-4001-9BA1-3A6EE4EAFF41}"/>
    <cellStyle name="Comma 2 52" xfId="878" xr:uid="{E1945C21-A822-4001-9BA1-3A6EE4EAFF41}"/>
    <cellStyle name="Comma 2 52 2" xfId="3937" xr:uid="{4F140A03-F364-4989-BAF5-FA7A2EE31038}"/>
    <cellStyle name="Comma 2 52 3" xfId="5184" xr:uid="{F77B8235-B276-4087-B5CF-942394F8442C}"/>
    <cellStyle name="Comma 2 52 4" xfId="6452" xr:uid="{AC2FE58C-02BD-484B-80A5-4C9F0451A806}"/>
    <cellStyle name="Comma 2 52 5" xfId="2690" xr:uid="{E1945C21-A822-4001-9BA1-3A6EE4EAFF41}"/>
    <cellStyle name="Comma 2 53" xfId="887" xr:uid="{E1945C21-A822-4001-9BA1-3A6EE4EAFF41}"/>
    <cellStyle name="Comma 2 53 2" xfId="3946" xr:uid="{98984A2D-3D0A-488F-A145-597DCEC4276E}"/>
    <cellStyle name="Comma 2 53 3" xfId="5193" xr:uid="{FE9B1E03-7C51-45B9-B5CC-FDB6361FB5E3}"/>
    <cellStyle name="Comma 2 53 4" xfId="6461" xr:uid="{93A5A8BF-016E-46D7-98BE-6FCD4F8F7A3D}"/>
    <cellStyle name="Comma 2 53 5" xfId="2699" xr:uid="{E1945C21-A822-4001-9BA1-3A6EE4EAFF41}"/>
    <cellStyle name="Comma 2 54" xfId="895" xr:uid="{E1945C21-A822-4001-9BA1-3A6EE4EAFF41}"/>
    <cellStyle name="Comma 2 54 2" xfId="3954" xr:uid="{95B9FBB1-594C-4501-B7E4-67597CE45535}"/>
    <cellStyle name="Comma 2 54 3" xfId="5201" xr:uid="{1920528D-33DB-4833-A317-E5CBF0AFCEBC}"/>
    <cellStyle name="Comma 2 54 4" xfId="6469" xr:uid="{E5AD6439-E779-4255-9497-29FBD53F4E6F}"/>
    <cellStyle name="Comma 2 54 5" xfId="2707" xr:uid="{E1945C21-A822-4001-9BA1-3A6EE4EAFF41}"/>
    <cellStyle name="Comma 2 55" xfId="903" xr:uid="{E1945C21-A822-4001-9BA1-3A6EE4EAFF41}"/>
    <cellStyle name="Comma 2 55 2" xfId="3962" xr:uid="{6A1EC051-A91C-4383-8E3C-88B3CD5E3013}"/>
    <cellStyle name="Comma 2 55 3" xfId="5209" xr:uid="{A5ABF996-94DF-4E9C-807B-1CCE326FEAEE}"/>
    <cellStyle name="Comma 2 55 4" xfId="6477" xr:uid="{218EC7A2-EDB3-49C6-B953-11A51610A903}"/>
    <cellStyle name="Comma 2 55 5" xfId="2715" xr:uid="{E1945C21-A822-4001-9BA1-3A6EE4EAFF41}"/>
    <cellStyle name="Comma 2 56" xfId="911" xr:uid="{E1945C21-A822-4001-9BA1-3A6EE4EAFF41}"/>
    <cellStyle name="Comma 2 56 2" xfId="3970" xr:uid="{DC024272-9029-43A5-B5A5-64FBB1F7EFAC}"/>
    <cellStyle name="Comma 2 56 3" xfId="5217" xr:uid="{D16EE2EA-D163-414A-8465-494B5D34910A}"/>
    <cellStyle name="Comma 2 56 4" xfId="6485" xr:uid="{E3C6043F-006B-4F8B-9800-8B7C46193BD8}"/>
    <cellStyle name="Comma 2 56 5" xfId="2723" xr:uid="{E1945C21-A822-4001-9BA1-3A6EE4EAFF41}"/>
    <cellStyle name="Comma 2 57" xfId="919" xr:uid="{E1945C21-A822-4001-9BA1-3A6EE4EAFF41}"/>
    <cellStyle name="Comma 2 57 2" xfId="3978" xr:uid="{78ABB8B2-68A8-4597-876A-628E9BD6C87D}"/>
    <cellStyle name="Comma 2 57 3" xfId="5225" xr:uid="{4C5F6157-A05E-49EE-942F-E1E06CC19013}"/>
    <cellStyle name="Comma 2 57 4" xfId="6493" xr:uid="{6DA54B23-075D-42CE-A1FF-84407D29BDBC}"/>
    <cellStyle name="Comma 2 57 5" xfId="2731" xr:uid="{E1945C21-A822-4001-9BA1-3A6EE4EAFF41}"/>
    <cellStyle name="Comma 2 58" xfId="928" xr:uid="{E1945C21-A822-4001-9BA1-3A6EE4EAFF41}"/>
    <cellStyle name="Comma 2 58 2" xfId="3987" xr:uid="{AECD9DC9-4C76-4454-BCC4-EB40EF857885}"/>
    <cellStyle name="Comma 2 58 3" xfId="5234" xr:uid="{7CB31078-7911-4C4C-BD1B-99727AE321DC}"/>
    <cellStyle name="Comma 2 58 4" xfId="6502" xr:uid="{CC19DF6A-12A1-41CA-B5D1-3E53154261C2}"/>
    <cellStyle name="Comma 2 58 5" xfId="2740" xr:uid="{E1945C21-A822-4001-9BA1-3A6EE4EAFF41}"/>
    <cellStyle name="Comma 2 59" xfId="936" xr:uid="{E1945C21-A822-4001-9BA1-3A6EE4EAFF41}"/>
    <cellStyle name="Comma 2 59 2" xfId="3995" xr:uid="{8DA8DB95-83CF-4EF9-B120-4F95FCFE918D}"/>
    <cellStyle name="Comma 2 59 3" xfId="5242" xr:uid="{4D634992-A3F2-48F5-976A-2E518E108117}"/>
    <cellStyle name="Comma 2 59 4" xfId="6510" xr:uid="{EA91F205-BED9-4B18-8D95-EEA42F791D1E}"/>
    <cellStyle name="Comma 2 59 5" xfId="2748" xr:uid="{E1945C21-A822-4001-9BA1-3A6EE4EAFF41}"/>
    <cellStyle name="Comma 2 6" xfId="504" xr:uid="{00000000-0005-0000-0000-000078000000}"/>
    <cellStyle name="Comma 2 6 2" xfId="1751" xr:uid="{28D087FC-46B6-41AB-A4BC-52741FE4B3B0}"/>
    <cellStyle name="Comma 2 6 2 2" xfId="7282" xr:uid="{DB561407-4B9F-402A-9ED2-6C8B2892EEB1}"/>
    <cellStyle name="Comma 2 6 2 3" xfId="3563" xr:uid="{403BD085-EDA6-49C8-AB7E-CAE1DB6197E3}"/>
    <cellStyle name="Comma 2 6 3" xfId="4810" xr:uid="{B678F2A4-23CB-46B8-94DA-40C84F3275CB}"/>
    <cellStyle name="Comma 2 6 4" xfId="6079" xr:uid="{231101C4-A104-48B1-B073-0A21A3008022}"/>
    <cellStyle name="Comma 2 6 5" xfId="2316" xr:uid="{00000000-0005-0000-0000-000078000000}"/>
    <cellStyle name="Comma 2 60" xfId="943" xr:uid="{E1945C21-A822-4001-9BA1-3A6EE4EAFF41}"/>
    <cellStyle name="Comma 2 60 2" xfId="4002" xr:uid="{77ACD945-F69F-4444-BBE1-20E55647DE3D}"/>
    <cellStyle name="Comma 2 60 3" xfId="5249" xr:uid="{4DD6B0BD-8F9B-4456-A67B-A6B9F66AB91B}"/>
    <cellStyle name="Comma 2 60 4" xfId="6517" xr:uid="{6077FF85-DF4F-497A-9534-61F733E256B8}"/>
    <cellStyle name="Comma 2 60 5" xfId="2755" xr:uid="{E1945C21-A822-4001-9BA1-3A6EE4EAFF41}"/>
    <cellStyle name="Comma 2 61" xfId="951" xr:uid="{E1945C21-A822-4001-9BA1-3A6EE4EAFF41}"/>
    <cellStyle name="Comma 2 61 2" xfId="4010" xr:uid="{A9DD289C-47E6-4842-8F80-1A9C1BD86715}"/>
    <cellStyle name="Comma 2 61 3" xfId="5257" xr:uid="{8453550A-3F98-4D58-8564-BDEE9BCD43D6}"/>
    <cellStyle name="Comma 2 61 4" xfId="6525" xr:uid="{D6AE154C-DA78-4F70-99B8-8173A83BC735}"/>
    <cellStyle name="Comma 2 61 5" xfId="2763" xr:uid="{E1945C21-A822-4001-9BA1-3A6EE4EAFF41}"/>
    <cellStyle name="Comma 2 62" xfId="960" xr:uid="{E1945C21-A822-4001-9BA1-3A6EE4EAFF41}"/>
    <cellStyle name="Comma 2 62 2" xfId="4019" xr:uid="{AAF26F88-07D9-4629-87C6-29A07B9997C9}"/>
    <cellStyle name="Comma 2 62 3" xfId="5266" xr:uid="{F6A36BFA-F549-4701-8891-9126A2D95AC6}"/>
    <cellStyle name="Comma 2 62 4" xfId="6534" xr:uid="{106BCB90-D9A4-426A-9396-0EBA57AE83D1}"/>
    <cellStyle name="Comma 2 62 5" xfId="2772" xr:uid="{E1945C21-A822-4001-9BA1-3A6EE4EAFF41}"/>
    <cellStyle name="Comma 2 63" xfId="968" xr:uid="{E1945C21-A822-4001-9BA1-3A6EE4EAFF41}"/>
    <cellStyle name="Comma 2 63 2" xfId="4027" xr:uid="{14BB7C21-920F-4858-B244-B171280FA816}"/>
    <cellStyle name="Comma 2 63 3" xfId="5274" xr:uid="{72C2940B-CB0E-4F5D-99D1-915C03A4FCD3}"/>
    <cellStyle name="Comma 2 63 4" xfId="6542" xr:uid="{E140B762-12FE-4538-A670-A492B9BE6C7B}"/>
    <cellStyle name="Comma 2 63 5" xfId="2780" xr:uid="{E1945C21-A822-4001-9BA1-3A6EE4EAFF41}"/>
    <cellStyle name="Comma 2 64" xfId="976" xr:uid="{E1945C21-A822-4001-9BA1-3A6EE4EAFF41}"/>
    <cellStyle name="Comma 2 64 2" xfId="4035" xr:uid="{CB472365-42EF-4DFE-879E-704546D20DA8}"/>
    <cellStyle name="Comma 2 64 3" xfId="5282" xr:uid="{2F5A3473-A11C-4374-BC2C-37FCF6B5261A}"/>
    <cellStyle name="Comma 2 64 4" xfId="6550" xr:uid="{67E91AB7-D32D-4F8E-8A42-9BCD83C5A574}"/>
    <cellStyle name="Comma 2 64 5" xfId="2788" xr:uid="{E1945C21-A822-4001-9BA1-3A6EE4EAFF41}"/>
    <cellStyle name="Comma 2 65" xfId="984" xr:uid="{E1945C21-A822-4001-9BA1-3A6EE4EAFF41}"/>
    <cellStyle name="Comma 2 65 2" xfId="4043" xr:uid="{1B11F161-221F-46EA-9E22-1A8B06A01F38}"/>
    <cellStyle name="Comma 2 65 3" xfId="5290" xr:uid="{39A0246D-145E-4C86-8922-6E72B6DA514E}"/>
    <cellStyle name="Comma 2 65 4" xfId="6558" xr:uid="{E452C305-2C39-4BEB-AD01-C83DF964AEB4}"/>
    <cellStyle name="Comma 2 65 5" xfId="2796" xr:uid="{E1945C21-A822-4001-9BA1-3A6EE4EAFF41}"/>
    <cellStyle name="Comma 2 66" xfId="992" xr:uid="{E1945C21-A822-4001-9BA1-3A6EE4EAFF41}"/>
    <cellStyle name="Comma 2 66 2" xfId="4051" xr:uid="{51281642-152C-4B2F-A25B-942A77077AA3}"/>
    <cellStyle name="Comma 2 66 3" xfId="5298" xr:uid="{07103DA9-19CD-424F-8F0B-F0A900D5C21E}"/>
    <cellStyle name="Comma 2 66 4" xfId="6566" xr:uid="{227138E3-2539-4F85-A1B9-C188DF1426AA}"/>
    <cellStyle name="Comma 2 66 5" xfId="2804" xr:uid="{E1945C21-A822-4001-9BA1-3A6EE4EAFF41}"/>
    <cellStyle name="Comma 2 67" xfId="1001" xr:uid="{E1945C21-A822-4001-9BA1-3A6EE4EAFF41}"/>
    <cellStyle name="Comma 2 67 2" xfId="4060" xr:uid="{EA9E827C-2278-4303-B381-CF1887B87AD9}"/>
    <cellStyle name="Comma 2 67 3" xfId="5307" xr:uid="{4AC600B5-CD79-479E-A634-94D3AB871600}"/>
    <cellStyle name="Comma 2 67 4" xfId="6575" xr:uid="{898CA1DB-6DB7-4AE9-BDBE-2F1973214E84}"/>
    <cellStyle name="Comma 2 67 5" xfId="2813" xr:uid="{E1945C21-A822-4001-9BA1-3A6EE4EAFF41}"/>
    <cellStyle name="Comma 2 68" xfId="1010" xr:uid="{E1945C21-A822-4001-9BA1-3A6EE4EAFF41}"/>
    <cellStyle name="Comma 2 68 2" xfId="4069" xr:uid="{9C11E079-7E97-4D80-A881-B3977BC6A900}"/>
    <cellStyle name="Comma 2 68 3" xfId="5316" xr:uid="{AB5AB785-FFE3-4D84-B537-B44FBB125392}"/>
    <cellStyle name="Comma 2 68 4" xfId="6584" xr:uid="{F548258E-241E-41C2-A66A-64D60A82A1A6}"/>
    <cellStyle name="Comma 2 68 5" xfId="2822" xr:uid="{E1945C21-A822-4001-9BA1-3A6EE4EAFF41}"/>
    <cellStyle name="Comma 2 69" xfId="1018" xr:uid="{E1945C21-A822-4001-9BA1-3A6EE4EAFF41}"/>
    <cellStyle name="Comma 2 69 2" xfId="4077" xr:uid="{ECAA6ABD-7AC4-472A-87F2-F42A4AEDC30A}"/>
    <cellStyle name="Comma 2 69 3" xfId="5324" xr:uid="{3413151B-F08A-43C7-AAA0-787EF17937B4}"/>
    <cellStyle name="Comma 2 69 4" xfId="6592" xr:uid="{2C43E1FB-A2DA-46F0-B284-5E51F628245C}"/>
    <cellStyle name="Comma 2 69 5" xfId="2830" xr:uid="{E1945C21-A822-4001-9BA1-3A6EE4EAFF41}"/>
    <cellStyle name="Comma 2 7" xfId="513" xr:uid="{00000000-0005-0000-0000-000079000000}"/>
    <cellStyle name="Comma 2 7 2" xfId="3572" xr:uid="{338781D1-A98C-4D0F-8E1E-CD104F790D81}"/>
    <cellStyle name="Comma 2 7 3" xfId="4819" xr:uid="{179A21B6-DCA1-48E0-A8BC-2A0A3C1CA3B6}"/>
    <cellStyle name="Comma 2 7 4" xfId="6087" xr:uid="{3C708695-589D-4548-9FBC-2F82E28DA4BA}"/>
    <cellStyle name="Comma 2 7 5" xfId="2325" xr:uid="{00000000-0005-0000-0000-000079000000}"/>
    <cellStyle name="Comma 2 70" xfId="1026" xr:uid="{E1945C21-A822-4001-9BA1-3A6EE4EAFF41}"/>
    <cellStyle name="Comma 2 70 2" xfId="4085" xr:uid="{BE33A589-C748-44E0-97A0-B6B52C0CBBE9}"/>
    <cellStyle name="Comma 2 70 3" xfId="5332" xr:uid="{BBE8ECBF-1FBE-4C93-A59E-F40B1B904F03}"/>
    <cellStyle name="Comma 2 70 4" xfId="6600" xr:uid="{326859A2-E2AE-42BC-9567-559CC642EEB6}"/>
    <cellStyle name="Comma 2 70 5" xfId="2838" xr:uid="{E1945C21-A822-4001-9BA1-3A6EE4EAFF41}"/>
    <cellStyle name="Comma 2 71" xfId="1034" xr:uid="{E1945C21-A822-4001-9BA1-3A6EE4EAFF41}"/>
    <cellStyle name="Comma 2 71 2" xfId="4093" xr:uid="{56233788-1D06-4846-BFE2-22A0C2BE6DE5}"/>
    <cellStyle name="Comma 2 71 3" xfId="5340" xr:uid="{0984EF1F-6C7B-448C-AB0D-B5B3402F64CB}"/>
    <cellStyle name="Comma 2 71 4" xfId="6608" xr:uid="{17A42393-01D6-420D-96C6-2B7199E9D9DE}"/>
    <cellStyle name="Comma 2 71 5" xfId="2846" xr:uid="{E1945C21-A822-4001-9BA1-3A6EE4EAFF41}"/>
    <cellStyle name="Comma 2 72" xfId="1043" xr:uid="{E1945C21-A822-4001-9BA1-3A6EE4EAFF41}"/>
    <cellStyle name="Comma 2 72 2" xfId="4102" xr:uid="{0804F562-A53B-4511-B3AA-AFC5CDC5206A}"/>
    <cellStyle name="Comma 2 72 3" xfId="5349" xr:uid="{D57BDFD2-9984-45E5-99C6-4B02021C84D7}"/>
    <cellStyle name="Comma 2 72 4" xfId="6617" xr:uid="{EC266F21-9AA3-4D8B-A348-37ACBB23E004}"/>
    <cellStyle name="Comma 2 72 5" xfId="2855" xr:uid="{E1945C21-A822-4001-9BA1-3A6EE4EAFF41}"/>
    <cellStyle name="Comma 2 73" xfId="1052" xr:uid="{E1945C21-A822-4001-9BA1-3A6EE4EAFF41}"/>
    <cellStyle name="Comma 2 73 2" xfId="4111" xr:uid="{D88F39D4-493C-45EB-88C3-6DF3CA56187C}"/>
    <cellStyle name="Comma 2 73 3" xfId="5358" xr:uid="{E81243F1-14EB-4A7A-829D-8084306E4AE9}"/>
    <cellStyle name="Comma 2 73 4" xfId="6626" xr:uid="{70D4458F-78FA-4D86-844E-2B53087793DF}"/>
    <cellStyle name="Comma 2 73 5" xfId="2864" xr:uid="{E1945C21-A822-4001-9BA1-3A6EE4EAFF41}"/>
    <cellStyle name="Comma 2 74" xfId="1061" xr:uid="{E1945C21-A822-4001-9BA1-3A6EE4EAFF41}"/>
    <cellStyle name="Comma 2 74 2" xfId="4120" xr:uid="{0C2CD3EF-E472-4F1C-ADD5-1A13BD167A5C}"/>
    <cellStyle name="Comma 2 74 3" xfId="5367" xr:uid="{FAE7F71E-6085-4B99-8712-53B359D535AB}"/>
    <cellStyle name="Comma 2 74 4" xfId="6635" xr:uid="{55B95604-FB9B-4B13-B716-89818BAF8FF1}"/>
    <cellStyle name="Comma 2 74 5" xfId="2873" xr:uid="{E1945C21-A822-4001-9BA1-3A6EE4EAFF41}"/>
    <cellStyle name="Comma 2 75" xfId="1070" xr:uid="{E1945C21-A822-4001-9BA1-3A6EE4EAFF41}"/>
    <cellStyle name="Comma 2 75 2" xfId="4129" xr:uid="{CFF22300-27C9-4609-AC3E-A77A71540D10}"/>
    <cellStyle name="Comma 2 75 3" xfId="5376" xr:uid="{676790F1-8171-478F-AF01-206F948ADD1C}"/>
    <cellStyle name="Comma 2 75 4" xfId="6644" xr:uid="{088932C1-6F96-423E-972D-8AA020537999}"/>
    <cellStyle name="Comma 2 75 5" xfId="2882" xr:uid="{E1945C21-A822-4001-9BA1-3A6EE4EAFF41}"/>
    <cellStyle name="Comma 2 76" xfId="1079" xr:uid="{E1945C21-A822-4001-9BA1-3A6EE4EAFF41}"/>
    <cellStyle name="Comma 2 76 2" xfId="4138" xr:uid="{4680C914-C071-4E83-B11D-44674E567DE3}"/>
    <cellStyle name="Comma 2 76 3" xfId="5385" xr:uid="{809E57CD-4227-4C3B-A5D6-33108D74026B}"/>
    <cellStyle name="Comma 2 76 4" xfId="6653" xr:uid="{85435CB3-9AE9-4CE7-B729-0A0AA8ED3877}"/>
    <cellStyle name="Comma 2 76 5" xfId="2891" xr:uid="{E1945C21-A822-4001-9BA1-3A6EE4EAFF41}"/>
    <cellStyle name="Comma 2 77" xfId="1087" xr:uid="{E1945C21-A822-4001-9BA1-3A6EE4EAFF41}"/>
    <cellStyle name="Comma 2 77 2" xfId="4146" xr:uid="{B7B7DA6B-BB1F-48B9-B024-8BC56AD3097E}"/>
    <cellStyle name="Comma 2 77 3" xfId="5393" xr:uid="{1586E7AD-FF35-4500-BCD0-C8B72A06CAEA}"/>
    <cellStyle name="Comma 2 77 4" xfId="6661" xr:uid="{432D2C30-F844-4EE1-BF30-CB49F4DA0E38}"/>
    <cellStyle name="Comma 2 77 5" xfId="2899" xr:uid="{E1945C21-A822-4001-9BA1-3A6EE4EAFF41}"/>
    <cellStyle name="Comma 2 78" xfId="1096" xr:uid="{E1945C21-A822-4001-9BA1-3A6EE4EAFF41}"/>
    <cellStyle name="Comma 2 78 2" xfId="4155" xr:uid="{E519A872-2EF9-48C6-8176-9F2FEE89600B}"/>
    <cellStyle name="Comma 2 78 3" xfId="5402" xr:uid="{B992ADE4-4350-4E59-9780-B02471A2EEFC}"/>
    <cellStyle name="Comma 2 78 4" xfId="6670" xr:uid="{6925EDA3-40FD-4ECC-A3F5-1B246C4F0719}"/>
    <cellStyle name="Comma 2 78 5" xfId="2908" xr:uid="{E1945C21-A822-4001-9BA1-3A6EE4EAFF41}"/>
    <cellStyle name="Comma 2 79" xfId="1105" xr:uid="{E1945C21-A822-4001-9BA1-3A6EE4EAFF41}"/>
    <cellStyle name="Comma 2 79 2" xfId="4164" xr:uid="{68E98172-15FB-4E17-9507-A5411802D271}"/>
    <cellStyle name="Comma 2 79 3" xfId="5411" xr:uid="{084DE902-ED99-458D-A7DE-1E2AC1EC640E}"/>
    <cellStyle name="Comma 2 79 4" xfId="6679" xr:uid="{0DF85A64-9C9B-4C7E-9570-17292A538531}"/>
    <cellStyle name="Comma 2 79 5" xfId="2917" xr:uid="{E1945C21-A822-4001-9BA1-3A6EE4EAFF41}"/>
    <cellStyle name="Comma 2 8" xfId="521" xr:uid="{00000000-0005-0000-0000-00007A000000}"/>
    <cellStyle name="Comma 2 8 2" xfId="3580" xr:uid="{EA4CD288-6347-439C-8120-03FED4409C3E}"/>
    <cellStyle name="Comma 2 8 3" xfId="4827" xr:uid="{FC38A81C-3A8E-446A-8E0D-3A56C64684BC}"/>
    <cellStyle name="Comma 2 8 4" xfId="6095" xr:uid="{7128536B-1452-48BF-A984-68BB4BF86024}"/>
    <cellStyle name="Comma 2 8 5" xfId="2333" xr:uid="{00000000-0005-0000-0000-00007A000000}"/>
    <cellStyle name="Comma 2 80" xfId="1113" xr:uid="{E1945C21-A822-4001-9BA1-3A6EE4EAFF41}"/>
    <cellStyle name="Comma 2 80 2" xfId="4172" xr:uid="{DDF2AF94-B4BB-43F7-8E12-5E1C7098B951}"/>
    <cellStyle name="Comma 2 80 3" xfId="5419" xr:uid="{12CD1FD1-37DC-4D68-9543-BC497B2DC065}"/>
    <cellStyle name="Comma 2 80 4" xfId="6687" xr:uid="{884130FF-FEA2-490C-8A8D-3F33940C9FFD}"/>
    <cellStyle name="Comma 2 80 5" xfId="2925" xr:uid="{E1945C21-A822-4001-9BA1-3A6EE4EAFF41}"/>
    <cellStyle name="Comma 2 81" xfId="1130" xr:uid="{E1945C21-A822-4001-9BA1-3A6EE4EAFF41}"/>
    <cellStyle name="Comma 2 81 2" xfId="4189" xr:uid="{5DC2A124-D45E-4006-B62E-C2FAA4E906C1}"/>
    <cellStyle name="Comma 2 81 3" xfId="5436" xr:uid="{71AFADBE-6514-483E-8C99-F9A8AE5EE3FD}"/>
    <cellStyle name="Comma 2 81 4" xfId="6700" xr:uid="{8013CFCC-98B6-41FE-8869-9B28BF7A6C06}"/>
    <cellStyle name="Comma 2 81 5" xfId="2942" xr:uid="{E1945C21-A822-4001-9BA1-3A6EE4EAFF41}"/>
    <cellStyle name="Comma 2 82" xfId="1147" xr:uid="{E1945C21-A822-4001-9BA1-3A6EE4EAFF41}"/>
    <cellStyle name="Comma 2 82 2" xfId="4206" xr:uid="{8F6AC041-3762-4B4F-9736-7DDC7496B4E3}"/>
    <cellStyle name="Comma 2 82 3" xfId="5453" xr:uid="{7B303310-3009-45CA-B3CC-E476419B8071}"/>
    <cellStyle name="Comma 2 82 4" xfId="6717" xr:uid="{5E91F3F5-49C2-43D6-A830-2DE141600E83}"/>
    <cellStyle name="Comma 2 82 5" xfId="2959" xr:uid="{E1945C21-A822-4001-9BA1-3A6EE4EAFF41}"/>
    <cellStyle name="Comma 2 83" xfId="1164" xr:uid="{E1945C21-A822-4001-9BA1-3A6EE4EAFF41}"/>
    <cellStyle name="Comma 2 83 2" xfId="4223" xr:uid="{CB6FA3DA-BBFB-4217-BB96-DD7537187D62}"/>
    <cellStyle name="Comma 2 83 3" xfId="5470" xr:uid="{FE6B8D5B-E866-47B4-95E3-78B009CB0511}"/>
    <cellStyle name="Comma 2 83 4" xfId="6734" xr:uid="{A540A115-E17E-4634-8CA2-E022B00BBDAA}"/>
    <cellStyle name="Comma 2 83 5" xfId="2976" xr:uid="{E1945C21-A822-4001-9BA1-3A6EE4EAFF41}"/>
    <cellStyle name="Comma 2 84" xfId="1180" xr:uid="{E1945C21-A822-4001-9BA1-3A6EE4EAFF41}"/>
    <cellStyle name="Comma 2 84 2" xfId="4239" xr:uid="{3BD84499-85FA-4D2F-B30F-8CCD2C3CFA7B}"/>
    <cellStyle name="Comma 2 84 3" xfId="5486" xr:uid="{D7E5179B-6458-4BFA-B12F-BE1E779BB895}"/>
    <cellStyle name="Comma 2 84 4" xfId="6750" xr:uid="{E8EE0EED-6B15-4FF1-AF76-900C4FD6C969}"/>
    <cellStyle name="Comma 2 84 5" xfId="2992" xr:uid="{E1945C21-A822-4001-9BA1-3A6EE4EAFF41}"/>
    <cellStyle name="Comma 2 85" xfId="1197" xr:uid="{E1945C21-A822-4001-9BA1-3A6EE4EAFF41}"/>
    <cellStyle name="Comma 2 85 2" xfId="4256" xr:uid="{8B405CFA-A782-4960-B002-1E0DB1110F6E}"/>
    <cellStyle name="Comma 2 85 3" xfId="5503" xr:uid="{B905E186-00A3-4BB1-BB40-631246718CCE}"/>
    <cellStyle name="Comma 2 85 4" xfId="6767" xr:uid="{11EBF5CF-4A60-4F4A-8DB5-A29AA81365FD}"/>
    <cellStyle name="Comma 2 85 5" xfId="3009" xr:uid="{E1945C21-A822-4001-9BA1-3A6EE4EAFF41}"/>
    <cellStyle name="Comma 2 86" xfId="1214" xr:uid="{E1945C21-A822-4001-9BA1-3A6EE4EAFF41}"/>
    <cellStyle name="Comma 2 86 2" xfId="4273" xr:uid="{9AE575B8-AE1B-40FA-B467-120EE9A345EB}"/>
    <cellStyle name="Comma 2 86 3" xfId="5520" xr:uid="{85915616-90B1-456E-BF39-8EF3096D255E}"/>
    <cellStyle name="Comma 2 86 4" xfId="6784" xr:uid="{BAFA87E4-1FCB-495D-B5E1-F1E3B8117DFF}"/>
    <cellStyle name="Comma 2 86 5" xfId="3026" xr:uid="{E1945C21-A822-4001-9BA1-3A6EE4EAFF41}"/>
    <cellStyle name="Comma 2 87" xfId="1232" xr:uid="{E1945C21-A822-4001-9BA1-3A6EE4EAFF41}"/>
    <cellStyle name="Comma 2 87 2" xfId="4291" xr:uid="{D4947C23-8247-4791-9F8B-14DB76072DEC}"/>
    <cellStyle name="Comma 2 87 3" xfId="5538" xr:uid="{B3CCB1BE-B549-4628-B7FE-3592A759046B}"/>
    <cellStyle name="Comma 2 87 4" xfId="6802" xr:uid="{AB406586-6A99-41CA-AED8-2C72DC08E8E1}"/>
    <cellStyle name="Comma 2 87 5" xfId="3044" xr:uid="{E1945C21-A822-4001-9BA1-3A6EE4EAFF41}"/>
    <cellStyle name="Comma 2 88" xfId="1253" xr:uid="{E1945C21-A822-4001-9BA1-3A6EE4EAFF41}"/>
    <cellStyle name="Comma 2 88 2" xfId="6823" xr:uid="{89F60E8C-72CE-451C-901B-F2DA99CA8314}"/>
    <cellStyle name="Comma 2 88 3" xfId="3067" xr:uid="{8BA6430D-BD26-4F41-A709-AD1A74E7C189}"/>
    <cellStyle name="Comma 2 89" xfId="1286" xr:uid="{E1945C21-A822-4001-9BA1-3A6EE4EAFF41}"/>
    <cellStyle name="Comma 2 89 2" xfId="6856" xr:uid="{70AE420D-5154-43B7-9C9D-A64A89A070E3}"/>
    <cellStyle name="Comma 2 89 3" xfId="4314" xr:uid="{46C7E504-0785-4F2B-9E7F-A602542F43EB}"/>
    <cellStyle name="Comma 2 9" xfId="529" xr:uid="{00000000-0005-0000-0000-00007B000000}"/>
    <cellStyle name="Comma 2 9 2" xfId="3588" xr:uid="{4509B506-EA13-47AB-A6D7-842FFD8B4A40}"/>
    <cellStyle name="Comma 2 9 3" xfId="4835" xr:uid="{F0472601-F021-432F-8658-006912C75B28}"/>
    <cellStyle name="Comma 2 9 4" xfId="6103" xr:uid="{01D4911C-A62A-4262-A117-BB5CDD74F294}"/>
    <cellStyle name="Comma 2 9 5" xfId="2341" xr:uid="{00000000-0005-0000-0000-00007B000000}"/>
    <cellStyle name="Comma 2 90" xfId="1319" xr:uid="{E1945C21-A822-4001-9BA1-3A6EE4EAFF41}"/>
    <cellStyle name="Comma 2 90 2" xfId="5565" xr:uid="{33BFBE42-958C-4ED9-A9E3-FAFA002CBDB4}"/>
    <cellStyle name="Comma 2 91" xfId="1352" xr:uid="{E1945C21-A822-4001-9BA1-3A6EE4EAFF41}"/>
    <cellStyle name="Comma 2 91 2" xfId="6892" xr:uid="{10F8A685-A2D8-42C3-B8F8-84760207ACFA}"/>
    <cellStyle name="Comma 2 92" xfId="1385" xr:uid="{E1945C21-A822-4001-9BA1-3A6EE4EAFF41}"/>
    <cellStyle name="Comma 2 92 2" xfId="6925" xr:uid="{7F11FB72-4050-414A-BBE9-E7585D829F13}"/>
    <cellStyle name="Comma 2 93" xfId="1418" xr:uid="{E1945C21-A822-4001-9BA1-3A6EE4EAFF41}"/>
    <cellStyle name="Comma 2 93 2" xfId="6956" xr:uid="{9F4D3F0F-BF51-4ECA-9B15-C510786C07C6}"/>
    <cellStyle name="Comma 2 94" xfId="1451" xr:uid="{E1945C21-A822-4001-9BA1-3A6EE4EAFF41}"/>
    <cellStyle name="Comma 2 94 2" xfId="6989" xr:uid="{FE839CF4-7F7B-4771-942E-E535C65E96BE}"/>
    <cellStyle name="Comma 2 95" xfId="1484" xr:uid="{E1945C21-A822-4001-9BA1-3A6EE4EAFF41}"/>
    <cellStyle name="Comma 2 95 2" xfId="7022" xr:uid="{B7096435-FE7C-41BE-863B-6E6B498CA0F6}"/>
    <cellStyle name="Comma 2 96" xfId="1517" xr:uid="{E1945C21-A822-4001-9BA1-3A6EE4EAFF41}"/>
    <cellStyle name="Comma 2 96 2" xfId="7055" xr:uid="{118496E6-C9FF-4B14-8C77-691A4E92B983}"/>
    <cellStyle name="Comma 2 97" xfId="1551" xr:uid="{E1945C21-A822-4001-9BA1-3A6EE4EAFF41}"/>
    <cellStyle name="Comma 2 97 2" xfId="7089" xr:uid="{93E922B6-6335-4D0B-BBBE-938A678F2ABA}"/>
    <cellStyle name="Comma 2 98" xfId="1584" xr:uid="{E1945C21-A822-4001-9BA1-3A6EE4EAFF41}"/>
    <cellStyle name="Comma 2 98 2" xfId="7122" xr:uid="{333ED9B2-665C-4DBC-9CAE-ACC7787DC529}"/>
    <cellStyle name="Comma 2 99" xfId="1617" xr:uid="{E1945C21-A822-4001-9BA1-3A6EE4EAFF41}"/>
    <cellStyle name="Comma 2 99 2" xfId="7161" xr:uid="{5BA4B229-6DAF-45B3-8DA2-C53DEED3D201}"/>
    <cellStyle name="Comma 2 99 3" xfId="5605" xr:uid="{D36B2273-0671-4FFD-AB76-BE824D71FDC6}"/>
    <cellStyle name="Comma 20" xfId="60" xr:uid="{00000000-0005-0000-0000-00007C000000}"/>
    <cellStyle name="Comma 20 2" xfId="170" xr:uid="{00000000-0005-0000-0000-00007D000000}"/>
    <cellStyle name="Comma 20 2 2" xfId="389" xr:uid="{00000000-0005-0000-0000-00007E000000}"/>
    <cellStyle name="Comma 20 2 2 2" xfId="3448" xr:uid="{375867BA-650D-49AC-93D9-7DBEF6E4772F}"/>
    <cellStyle name="Comma 20 2 2 3" xfId="4695" xr:uid="{37ECA779-A8BD-478E-AA11-0EEE9BA84D73}"/>
    <cellStyle name="Comma 20 2 2 4" xfId="5966" xr:uid="{91C3AD68-2A93-4E94-95D1-F44081C17C79}"/>
    <cellStyle name="Comma 20 2 2 5" xfId="2201" xr:uid="{00000000-0005-0000-0000-00007E000000}"/>
    <cellStyle name="Comma 20 2 3" xfId="3230" xr:uid="{3B753BE7-8E3D-466F-B701-5D56DB7B867F}"/>
    <cellStyle name="Comma 20 2 4" xfId="4477" xr:uid="{7D89DC68-051C-431E-9F5F-C57C376345B3}"/>
    <cellStyle name="Comma 20 2 5" xfId="5751" xr:uid="{FD81A79A-4984-489E-A101-E79AF3C2C193}"/>
    <cellStyle name="Comma 20 2 6" xfId="1983" xr:uid="{00000000-0005-0000-0000-00007D000000}"/>
    <cellStyle name="Comma 20 3" xfId="280" xr:uid="{00000000-0005-0000-0000-00007F000000}"/>
    <cellStyle name="Comma 20 3 2" xfId="3339" xr:uid="{5C5859CB-655E-4BD4-ADE4-304E2C4024DE}"/>
    <cellStyle name="Comma 20 3 3" xfId="4586" xr:uid="{81327276-62BC-46DA-B687-722DC01B7807}"/>
    <cellStyle name="Comma 20 3 4" xfId="5858" xr:uid="{A9BDB4C9-C934-420E-B399-CA6BE9288C21}"/>
    <cellStyle name="Comma 20 3 5" xfId="2092" xr:uid="{00000000-0005-0000-0000-00007F000000}"/>
    <cellStyle name="Comma 20 4" xfId="3121" xr:uid="{91997C7D-93FA-42D2-B18D-30D10DC14B1D}"/>
    <cellStyle name="Comma 20 5" xfId="4368" xr:uid="{E4076C53-273F-47C8-9E6A-C58A9BE1EC13}"/>
    <cellStyle name="Comma 20 6" xfId="5646" xr:uid="{F8337944-FED0-4699-8AAA-EC7400576A14}"/>
    <cellStyle name="Comma 20 7" xfId="1874" xr:uid="{00000000-0005-0000-0000-00007C000000}"/>
    <cellStyle name="Comma 21" xfId="63" xr:uid="{00000000-0005-0000-0000-000080000000}"/>
    <cellStyle name="Comma 21 2" xfId="173" xr:uid="{00000000-0005-0000-0000-000081000000}"/>
    <cellStyle name="Comma 21 2 2" xfId="392" xr:uid="{00000000-0005-0000-0000-000082000000}"/>
    <cellStyle name="Comma 21 2 2 2" xfId="3451" xr:uid="{1D4029DC-B499-4F84-B674-F3693AE05F6F}"/>
    <cellStyle name="Comma 21 2 2 3" xfId="4698" xr:uid="{41EC1F1B-91DA-42A0-A71D-EE2A302CA542}"/>
    <cellStyle name="Comma 21 2 2 4" xfId="5969" xr:uid="{2CF58701-C980-4424-A85C-AB6A1D1F13E6}"/>
    <cellStyle name="Comma 21 2 2 5" xfId="2204" xr:uid="{00000000-0005-0000-0000-000082000000}"/>
    <cellStyle name="Comma 21 2 3" xfId="3233" xr:uid="{9DF0DF83-BAF4-4441-B4CD-5ECE498E5EBC}"/>
    <cellStyle name="Comma 21 2 4" xfId="4480" xr:uid="{3B5E426E-0403-4ECD-ADA7-CCACF804EDD4}"/>
    <cellStyle name="Comma 21 2 5" xfId="5754" xr:uid="{84FDE403-E432-43BE-9815-717ADF3465F8}"/>
    <cellStyle name="Comma 21 2 6" xfId="1986" xr:uid="{00000000-0005-0000-0000-000081000000}"/>
    <cellStyle name="Comma 21 3" xfId="283" xr:uid="{00000000-0005-0000-0000-000083000000}"/>
    <cellStyle name="Comma 21 3 2" xfId="3342" xr:uid="{D036DDBA-9B9E-4BDE-977C-FF5F88E15724}"/>
    <cellStyle name="Comma 21 3 3" xfId="4589" xr:uid="{E8F59588-A352-4D62-A6FE-5DB4CA8841A2}"/>
    <cellStyle name="Comma 21 3 4" xfId="5861" xr:uid="{B184DCC0-3F9C-4A21-A463-A2F9E050D634}"/>
    <cellStyle name="Comma 21 3 5" xfId="2095" xr:uid="{00000000-0005-0000-0000-000083000000}"/>
    <cellStyle name="Comma 21 4" xfId="3124" xr:uid="{833E21AA-A478-4B03-8F14-01F088B75268}"/>
    <cellStyle name="Comma 21 5" xfId="4371" xr:uid="{D6B8F745-223A-4B01-BF51-D652E999D143}"/>
    <cellStyle name="Comma 21 6" xfId="5649" xr:uid="{AFED2714-7042-469C-8FCC-D44EF0B78B68}"/>
    <cellStyle name="Comma 21 7" xfId="1877" xr:uid="{00000000-0005-0000-0000-000080000000}"/>
    <cellStyle name="Comma 22" xfId="66" xr:uid="{00000000-0005-0000-0000-000084000000}"/>
    <cellStyle name="Comma 22 2" xfId="176" xr:uid="{00000000-0005-0000-0000-000085000000}"/>
    <cellStyle name="Comma 22 2 2" xfId="395" xr:uid="{00000000-0005-0000-0000-000086000000}"/>
    <cellStyle name="Comma 22 2 2 2" xfId="3454" xr:uid="{1D63CC6E-9869-4DC2-8F91-2F4599803074}"/>
    <cellStyle name="Comma 22 2 2 3" xfId="4701" xr:uid="{FEF08C60-F894-4332-950B-927C4D0D6209}"/>
    <cellStyle name="Comma 22 2 2 4" xfId="5972" xr:uid="{18411445-46E8-4A1F-98E9-2538C608AC32}"/>
    <cellStyle name="Comma 22 2 2 5" xfId="2207" xr:uid="{00000000-0005-0000-0000-000086000000}"/>
    <cellStyle name="Comma 22 2 3" xfId="3236" xr:uid="{61609940-1632-4E8D-A77D-15BDDA17C55B}"/>
    <cellStyle name="Comma 22 2 4" xfId="4483" xr:uid="{25BFBDFC-BF7E-4A07-949F-1AEFD92F5C57}"/>
    <cellStyle name="Comma 22 2 5" xfId="5757" xr:uid="{F28733BF-06FA-45DC-8337-6AA5F8DEDBBA}"/>
    <cellStyle name="Comma 22 2 6" xfId="1989" xr:uid="{00000000-0005-0000-0000-000085000000}"/>
    <cellStyle name="Comma 22 3" xfId="286" xr:uid="{00000000-0005-0000-0000-000087000000}"/>
    <cellStyle name="Comma 22 3 2" xfId="3345" xr:uid="{9C80E0B7-26D5-4F8E-9DBF-DD5B137C550E}"/>
    <cellStyle name="Comma 22 3 3" xfId="4592" xr:uid="{FF4FF748-585C-4381-896E-45B8440F65F4}"/>
    <cellStyle name="Comma 22 3 4" xfId="5864" xr:uid="{6F5195E2-FBF0-473E-BD7B-AB603EFE0072}"/>
    <cellStyle name="Comma 22 3 5" xfId="2098" xr:uid="{00000000-0005-0000-0000-000087000000}"/>
    <cellStyle name="Comma 22 4" xfId="3127" xr:uid="{CF6F40E2-300C-47CE-B878-15C2F151CDF3}"/>
    <cellStyle name="Comma 22 5" xfId="4374" xr:uid="{76A9EE44-8771-402C-BB93-8E7DD699A7B1}"/>
    <cellStyle name="Comma 22 6" xfId="5652" xr:uid="{C586A4B3-5327-47BC-AA23-84C1B819EB39}"/>
    <cellStyle name="Comma 22 7" xfId="1880" xr:uid="{00000000-0005-0000-0000-000084000000}"/>
    <cellStyle name="Comma 23" xfId="69" xr:uid="{00000000-0005-0000-0000-000088000000}"/>
    <cellStyle name="Comma 23 2" xfId="179" xr:uid="{00000000-0005-0000-0000-000089000000}"/>
    <cellStyle name="Comma 23 2 2" xfId="398" xr:uid="{00000000-0005-0000-0000-00008A000000}"/>
    <cellStyle name="Comma 23 2 2 2" xfId="3457" xr:uid="{1B49C213-71D8-4943-85DE-D042D19BA691}"/>
    <cellStyle name="Comma 23 2 2 3" xfId="4704" xr:uid="{E3F61960-8052-4042-9B72-653B5699B2BF}"/>
    <cellStyle name="Comma 23 2 2 4" xfId="5975" xr:uid="{72024B18-4181-4B1E-BCD8-6769F7EA1406}"/>
    <cellStyle name="Comma 23 2 2 5" xfId="2210" xr:uid="{00000000-0005-0000-0000-00008A000000}"/>
    <cellStyle name="Comma 23 2 3" xfId="3239" xr:uid="{A074BD7E-71E1-4B77-A928-7E7E41C4E4DF}"/>
    <cellStyle name="Comma 23 2 4" xfId="4486" xr:uid="{5F56592E-ECAD-435E-B243-26196D7EAD39}"/>
    <cellStyle name="Comma 23 2 5" xfId="5760" xr:uid="{C95BB2D2-1422-485A-BFC1-F94861AE7A03}"/>
    <cellStyle name="Comma 23 2 6" xfId="1992" xr:uid="{00000000-0005-0000-0000-000089000000}"/>
    <cellStyle name="Comma 23 3" xfId="289" xr:uid="{00000000-0005-0000-0000-00008B000000}"/>
    <cellStyle name="Comma 23 3 2" xfId="3348" xr:uid="{913C8BAF-57FC-4A71-93D6-C51D984AC419}"/>
    <cellStyle name="Comma 23 3 3" xfId="4595" xr:uid="{F6F84DD0-1E85-43C8-8924-09AE676CD17A}"/>
    <cellStyle name="Comma 23 3 4" xfId="5867" xr:uid="{FBD56E4E-776B-413F-9378-6FFD6EE85740}"/>
    <cellStyle name="Comma 23 3 5" xfId="2101" xr:uid="{00000000-0005-0000-0000-00008B000000}"/>
    <cellStyle name="Comma 23 4" xfId="3130" xr:uid="{7BF98744-D4E4-487A-8269-C961F0CE74D6}"/>
    <cellStyle name="Comma 23 5" xfId="4377" xr:uid="{ED13B951-7743-41FB-806C-96745BD2E004}"/>
    <cellStyle name="Comma 23 6" xfId="5655" xr:uid="{E2950C06-8812-4840-A573-3CD071F18C65}"/>
    <cellStyle name="Comma 23 7" xfId="1883" xr:uid="{00000000-0005-0000-0000-000088000000}"/>
    <cellStyle name="Comma 24" xfId="72" xr:uid="{00000000-0005-0000-0000-00008C000000}"/>
    <cellStyle name="Comma 24 2" xfId="182" xr:uid="{00000000-0005-0000-0000-00008D000000}"/>
    <cellStyle name="Comma 24 2 2" xfId="401" xr:uid="{00000000-0005-0000-0000-00008E000000}"/>
    <cellStyle name="Comma 24 2 2 2" xfId="3460" xr:uid="{F362CAD3-F69D-4C39-9B81-A9A528909D9D}"/>
    <cellStyle name="Comma 24 2 2 3" xfId="4707" xr:uid="{032DFF3E-F538-454F-8B77-D8BEA479CCEC}"/>
    <cellStyle name="Comma 24 2 2 4" xfId="5978" xr:uid="{6A708EA0-00E3-4495-9B0B-398F18F2BECD}"/>
    <cellStyle name="Comma 24 2 2 5" xfId="2213" xr:uid="{00000000-0005-0000-0000-00008E000000}"/>
    <cellStyle name="Comma 24 2 3" xfId="3242" xr:uid="{D4865533-36F6-4034-B48F-EF670D2A7B00}"/>
    <cellStyle name="Comma 24 2 4" xfId="4489" xr:uid="{B28C5A8C-1C0F-4342-9537-61BFE2BD9457}"/>
    <cellStyle name="Comma 24 2 5" xfId="5763" xr:uid="{DDC65EFE-631E-49A0-BD48-7A82096B505B}"/>
    <cellStyle name="Comma 24 2 6" xfId="1995" xr:uid="{00000000-0005-0000-0000-00008D000000}"/>
    <cellStyle name="Comma 24 3" xfId="292" xr:uid="{00000000-0005-0000-0000-00008F000000}"/>
    <cellStyle name="Comma 24 3 2" xfId="3351" xr:uid="{56634B33-5CAE-4FE3-B7C3-20641FD547C4}"/>
    <cellStyle name="Comma 24 3 3" xfId="4598" xr:uid="{40EA7B6B-ED19-45E3-A1B0-1AF9B0C835F4}"/>
    <cellStyle name="Comma 24 3 4" xfId="5870" xr:uid="{65FB0DBA-70BE-4229-A22D-96D1C1E56334}"/>
    <cellStyle name="Comma 24 3 5" xfId="2104" xr:uid="{00000000-0005-0000-0000-00008F000000}"/>
    <cellStyle name="Comma 24 4" xfId="3133" xr:uid="{805EF689-A9E6-4008-ADA0-6FFC59BD6D26}"/>
    <cellStyle name="Comma 24 5" xfId="4380" xr:uid="{CB8910B9-F680-4B84-BF12-38AD0E130128}"/>
    <cellStyle name="Comma 24 6" xfId="5658" xr:uid="{2833DCFE-0173-4ACF-911F-19E8394AD13B}"/>
    <cellStyle name="Comma 24 7" xfId="1886" xr:uid="{00000000-0005-0000-0000-00008C000000}"/>
    <cellStyle name="Comma 25" xfId="75" xr:uid="{00000000-0005-0000-0000-000090000000}"/>
    <cellStyle name="Comma 25 2" xfId="185" xr:uid="{00000000-0005-0000-0000-000091000000}"/>
    <cellStyle name="Comma 25 2 2" xfId="404" xr:uid="{00000000-0005-0000-0000-000092000000}"/>
    <cellStyle name="Comma 25 2 2 2" xfId="3463" xr:uid="{11C10506-E067-4993-8F10-9A35BBFF5F36}"/>
    <cellStyle name="Comma 25 2 2 3" xfId="4710" xr:uid="{CCA971DF-4C11-4792-B43F-CCA7F5C87086}"/>
    <cellStyle name="Comma 25 2 2 4" xfId="5981" xr:uid="{41F975F8-9B28-4B06-A849-9CC188124723}"/>
    <cellStyle name="Comma 25 2 2 5" xfId="2216" xr:uid="{00000000-0005-0000-0000-000092000000}"/>
    <cellStyle name="Comma 25 2 3" xfId="3245" xr:uid="{8B3BAC12-DB9E-4827-B95C-5E0A57B0384F}"/>
    <cellStyle name="Comma 25 2 4" xfId="4492" xr:uid="{510F3D40-A8A9-48F7-89F8-A883021CB608}"/>
    <cellStyle name="Comma 25 2 5" xfId="5766" xr:uid="{26A4D0BC-FA3B-4976-84FD-284611886F63}"/>
    <cellStyle name="Comma 25 2 6" xfId="1998" xr:uid="{00000000-0005-0000-0000-000091000000}"/>
    <cellStyle name="Comma 25 3" xfId="295" xr:uid="{00000000-0005-0000-0000-000093000000}"/>
    <cellStyle name="Comma 25 3 2" xfId="3354" xr:uid="{AD6469BE-FF8C-446E-97AA-29034A5B62EE}"/>
    <cellStyle name="Comma 25 3 3" xfId="4601" xr:uid="{7A9FB6FA-C086-423C-A062-EAE8584DF430}"/>
    <cellStyle name="Comma 25 3 4" xfId="5873" xr:uid="{0F626780-8E80-43E9-8615-E916BB9701ED}"/>
    <cellStyle name="Comma 25 3 5" xfId="2107" xr:uid="{00000000-0005-0000-0000-000093000000}"/>
    <cellStyle name="Comma 25 4" xfId="3136" xr:uid="{62907689-A797-424F-85A3-1862F7C4EFE6}"/>
    <cellStyle name="Comma 25 5" xfId="4383" xr:uid="{347A8E81-666C-45C8-9571-913B0F2EA6CB}"/>
    <cellStyle name="Comma 25 6" xfId="5661" xr:uid="{956A5311-AB0A-41DF-8627-CA8AE7C730F8}"/>
    <cellStyle name="Comma 25 7" xfId="1889" xr:uid="{00000000-0005-0000-0000-000090000000}"/>
    <cellStyle name="Comma 26" xfId="78" xr:uid="{00000000-0005-0000-0000-000094000000}"/>
    <cellStyle name="Comma 26 2" xfId="188" xr:uid="{00000000-0005-0000-0000-000095000000}"/>
    <cellStyle name="Comma 26 2 2" xfId="407" xr:uid="{00000000-0005-0000-0000-000096000000}"/>
    <cellStyle name="Comma 26 2 2 2" xfId="3466" xr:uid="{B6DED0FF-B2D6-43D6-B714-F2A3F963771A}"/>
    <cellStyle name="Comma 26 2 2 3" xfId="4713" xr:uid="{DCC22409-90EF-48B8-BB60-DE970AB4C157}"/>
    <cellStyle name="Comma 26 2 2 4" xfId="5984" xr:uid="{2F5352B5-04C8-4AB4-998E-3C4DB9E3C989}"/>
    <cellStyle name="Comma 26 2 2 5" xfId="2219" xr:uid="{00000000-0005-0000-0000-000096000000}"/>
    <cellStyle name="Comma 26 2 3" xfId="3248" xr:uid="{6CC1D2E0-839C-41CE-97D6-0093D3D654BD}"/>
    <cellStyle name="Comma 26 2 4" xfId="4495" xr:uid="{8A5ABF3B-86D6-4AB5-B4A4-07781A2734BE}"/>
    <cellStyle name="Comma 26 2 5" xfId="5769" xr:uid="{BB4EB01E-2BFB-42E0-809E-8B6653EB4CC6}"/>
    <cellStyle name="Comma 26 2 6" xfId="2001" xr:uid="{00000000-0005-0000-0000-000095000000}"/>
    <cellStyle name="Comma 26 3" xfId="298" xr:uid="{00000000-0005-0000-0000-000097000000}"/>
    <cellStyle name="Comma 26 3 2" xfId="3357" xr:uid="{7913F7AF-EA54-4655-BB00-A665F93D7984}"/>
    <cellStyle name="Comma 26 3 3" xfId="4604" xr:uid="{3103DA35-9C9C-4BC5-AA6B-FACF66214606}"/>
    <cellStyle name="Comma 26 3 4" xfId="5876" xr:uid="{6DE441BA-F1D7-4521-90ED-EE102795E684}"/>
    <cellStyle name="Comma 26 3 5" xfId="2110" xr:uid="{00000000-0005-0000-0000-000097000000}"/>
    <cellStyle name="Comma 26 4" xfId="3139" xr:uid="{1050F49E-67CA-45C9-A11B-B60F7FEE18CB}"/>
    <cellStyle name="Comma 26 5" xfId="4386" xr:uid="{2B4A5E13-381B-4FC8-9B10-362F51ED8410}"/>
    <cellStyle name="Comma 26 6" xfId="5664" xr:uid="{C9997A4F-7E22-4A12-9439-C75D3EA9AA3D}"/>
    <cellStyle name="Comma 26 7" xfId="1892" xr:uid="{00000000-0005-0000-0000-000094000000}"/>
    <cellStyle name="Comma 27" xfId="81" xr:uid="{00000000-0005-0000-0000-000098000000}"/>
    <cellStyle name="Comma 27 2" xfId="191" xr:uid="{00000000-0005-0000-0000-000099000000}"/>
    <cellStyle name="Comma 27 2 2" xfId="410" xr:uid="{00000000-0005-0000-0000-00009A000000}"/>
    <cellStyle name="Comma 27 2 2 2" xfId="3469" xr:uid="{4095896D-D4D5-477C-B7DB-05F72733936F}"/>
    <cellStyle name="Comma 27 2 2 3" xfId="4716" xr:uid="{C9A299BD-BACB-4BCE-9A45-090FEE94C157}"/>
    <cellStyle name="Comma 27 2 2 4" xfId="5987" xr:uid="{802553CA-A427-4B56-98E0-BABAFB97B3F6}"/>
    <cellStyle name="Comma 27 2 2 5" xfId="2222" xr:uid="{00000000-0005-0000-0000-00009A000000}"/>
    <cellStyle name="Comma 27 2 3" xfId="3251" xr:uid="{0F23E5B0-647A-4E40-9C66-784A459BAC01}"/>
    <cellStyle name="Comma 27 2 4" xfId="4498" xr:uid="{58430611-9178-4B50-B3E8-689C0DB5481C}"/>
    <cellStyle name="Comma 27 2 5" xfId="5772" xr:uid="{4BDD7FAE-767B-4B71-9458-2A8FA6445B67}"/>
    <cellStyle name="Comma 27 2 6" xfId="2004" xr:uid="{00000000-0005-0000-0000-000099000000}"/>
    <cellStyle name="Comma 27 3" xfId="301" xr:uid="{00000000-0005-0000-0000-00009B000000}"/>
    <cellStyle name="Comma 27 3 2" xfId="3360" xr:uid="{89182DDE-434D-4196-80FB-26F6246AC436}"/>
    <cellStyle name="Comma 27 3 3" xfId="4607" xr:uid="{2E470F3E-1542-4A8E-8878-C36F28E16B22}"/>
    <cellStyle name="Comma 27 3 4" xfId="5879" xr:uid="{FB655FF2-1B72-43D0-9F62-A43FD4B02AF1}"/>
    <cellStyle name="Comma 27 3 5" xfId="2113" xr:uid="{00000000-0005-0000-0000-00009B000000}"/>
    <cellStyle name="Comma 27 4" xfId="3142" xr:uid="{A95BE44B-32AD-4B05-BB08-4C49DB30C67E}"/>
    <cellStyle name="Comma 27 5" xfId="4389" xr:uid="{F1E6F438-4FB8-4D2B-9296-E7E7BB834557}"/>
    <cellStyle name="Comma 27 6" xfId="5667" xr:uid="{F583840B-FD54-43B2-8BDC-942520994BC6}"/>
    <cellStyle name="Comma 27 7" xfId="1895" xr:uid="{00000000-0005-0000-0000-000098000000}"/>
    <cellStyle name="Comma 28" xfId="84" xr:uid="{00000000-0005-0000-0000-00009C000000}"/>
    <cellStyle name="Comma 28 2" xfId="194" xr:uid="{00000000-0005-0000-0000-00009D000000}"/>
    <cellStyle name="Comma 28 2 2" xfId="413" xr:uid="{00000000-0005-0000-0000-00009E000000}"/>
    <cellStyle name="Comma 28 2 2 2" xfId="3472" xr:uid="{83DA10D7-7DD0-4021-8DD0-C14AF71267EA}"/>
    <cellStyle name="Comma 28 2 2 3" xfId="4719" xr:uid="{DEC1CBA0-2C37-4389-8947-748F83DE2385}"/>
    <cellStyle name="Comma 28 2 2 4" xfId="5990" xr:uid="{40D172DF-070B-40A2-A0D4-00F22AD40AEA}"/>
    <cellStyle name="Comma 28 2 2 5" xfId="2225" xr:uid="{00000000-0005-0000-0000-00009E000000}"/>
    <cellStyle name="Comma 28 2 3" xfId="3254" xr:uid="{0809F935-CC06-44F6-9C79-60DCAA5F9289}"/>
    <cellStyle name="Comma 28 2 4" xfId="4501" xr:uid="{5F2D704B-9FBB-4E78-B9CA-26B2D7137D6F}"/>
    <cellStyle name="Comma 28 2 5" xfId="5775" xr:uid="{ABE00A43-DB9B-4BDD-80E9-8A8A9B7E9C9B}"/>
    <cellStyle name="Comma 28 2 6" xfId="2007" xr:uid="{00000000-0005-0000-0000-00009D000000}"/>
    <cellStyle name="Comma 28 3" xfId="304" xr:uid="{00000000-0005-0000-0000-00009F000000}"/>
    <cellStyle name="Comma 28 3 2" xfId="3363" xr:uid="{77CBC250-687D-44F0-963C-FE6C1331D718}"/>
    <cellStyle name="Comma 28 3 3" xfId="4610" xr:uid="{D7973945-424C-4367-AE1A-452DB6A7A06B}"/>
    <cellStyle name="Comma 28 3 4" xfId="5882" xr:uid="{954A5268-7B20-48D1-8E88-EAB884C0EA46}"/>
    <cellStyle name="Comma 28 3 5" xfId="2116" xr:uid="{00000000-0005-0000-0000-00009F000000}"/>
    <cellStyle name="Comma 28 4" xfId="3145" xr:uid="{637E2983-198F-4C16-841B-581FBBA4D241}"/>
    <cellStyle name="Comma 28 5" xfId="4392" xr:uid="{E91D72BD-8F47-449F-9879-DBF0ADBF48E3}"/>
    <cellStyle name="Comma 28 6" xfId="5670" xr:uid="{9D809F23-8404-4408-89BE-E423B5FBB77C}"/>
    <cellStyle name="Comma 28 7" xfId="1898" xr:uid="{00000000-0005-0000-0000-00009C000000}"/>
    <cellStyle name="Comma 29" xfId="87" xr:uid="{00000000-0005-0000-0000-0000A0000000}"/>
    <cellStyle name="Comma 29 2" xfId="197" xr:uid="{00000000-0005-0000-0000-0000A1000000}"/>
    <cellStyle name="Comma 29 2 2" xfId="416" xr:uid="{00000000-0005-0000-0000-0000A2000000}"/>
    <cellStyle name="Comma 29 2 2 2" xfId="3475" xr:uid="{5FDDAA0C-E890-481E-A89F-4BB96CD8798D}"/>
    <cellStyle name="Comma 29 2 2 3" xfId="4722" xr:uid="{9C03BFBF-88B8-4495-AA0B-3A189672DAE4}"/>
    <cellStyle name="Comma 29 2 2 4" xfId="5993" xr:uid="{F32AB306-2834-494F-9393-718A3B19BE26}"/>
    <cellStyle name="Comma 29 2 2 5" xfId="2228" xr:uid="{00000000-0005-0000-0000-0000A2000000}"/>
    <cellStyle name="Comma 29 2 3" xfId="3257" xr:uid="{836A354C-888B-45C8-8EDB-68542CB02C62}"/>
    <cellStyle name="Comma 29 2 4" xfId="4504" xr:uid="{2C959486-9ED8-4E29-AA3C-E71CAC142AAB}"/>
    <cellStyle name="Comma 29 2 5" xfId="5778" xr:uid="{6B0C41D9-0AC0-4F12-8375-07C22885401C}"/>
    <cellStyle name="Comma 29 2 6" xfId="2010" xr:uid="{00000000-0005-0000-0000-0000A1000000}"/>
    <cellStyle name="Comma 29 3" xfId="307" xr:uid="{00000000-0005-0000-0000-0000A3000000}"/>
    <cellStyle name="Comma 29 3 2" xfId="3366" xr:uid="{5B5B4097-0052-4397-8F58-AF378DB2D200}"/>
    <cellStyle name="Comma 29 3 3" xfId="4613" xr:uid="{0A42EA1F-B714-4729-91F3-CDE9D856D8B3}"/>
    <cellStyle name="Comma 29 3 4" xfId="5885" xr:uid="{342A9B31-5846-4648-BBA4-D4113651B2E5}"/>
    <cellStyle name="Comma 29 3 5" xfId="2119" xr:uid="{00000000-0005-0000-0000-0000A3000000}"/>
    <cellStyle name="Comma 29 4" xfId="3148" xr:uid="{56B79970-ACEC-40AF-B277-F642E26F1344}"/>
    <cellStyle name="Comma 29 5" xfId="4395" xr:uid="{262DE542-659C-45F9-BFB4-C6BC2FF3BB92}"/>
    <cellStyle name="Comma 29 6" xfId="5673" xr:uid="{18DC0CAA-BA2C-4530-BFAE-489BE476F74B}"/>
    <cellStyle name="Comma 29 7" xfId="1901" xr:uid="{00000000-0005-0000-0000-0000A0000000}"/>
    <cellStyle name="Comma 3" xfId="9" xr:uid="{00000000-0005-0000-0000-0000A4000000}"/>
    <cellStyle name="Comma 3 10" xfId="555" xr:uid="{00000000-0005-0000-0000-0000A5000000}"/>
    <cellStyle name="Comma 3 10 2" xfId="3614" xr:uid="{7029D4F1-E1EE-4DDA-856A-52AD19943351}"/>
    <cellStyle name="Comma 3 10 3" xfId="4861" xr:uid="{C1C3D84E-308C-4769-A1F5-88FDCAD9BFCE}"/>
    <cellStyle name="Comma 3 10 4" xfId="6129" xr:uid="{23294109-3205-4FEA-A229-1185148A806D}"/>
    <cellStyle name="Comma 3 10 5" xfId="2367" xr:uid="{00000000-0005-0000-0000-0000A5000000}"/>
    <cellStyle name="Comma 3 11" xfId="563" xr:uid="{00000000-0005-0000-0000-0000A6000000}"/>
    <cellStyle name="Comma 3 11 2" xfId="3622" xr:uid="{8B1B143F-F06A-4AEC-A820-A57413D9D2C4}"/>
    <cellStyle name="Comma 3 11 3" xfId="4869" xr:uid="{6658BF1B-23ED-4E18-8F89-E21C030E76A1}"/>
    <cellStyle name="Comma 3 11 4" xfId="6137" xr:uid="{F73E1D37-287B-491C-8326-A02BEF2F0688}"/>
    <cellStyle name="Comma 3 11 5" xfId="2375" xr:uid="{00000000-0005-0000-0000-0000A6000000}"/>
    <cellStyle name="Comma 3 12" xfId="571" xr:uid="{00000000-0005-0000-0000-0000A7000000}"/>
    <cellStyle name="Comma 3 12 2" xfId="3630" xr:uid="{F7146D63-0FDA-4B23-AA4D-583B99513108}"/>
    <cellStyle name="Comma 3 12 3" xfId="4877" xr:uid="{47A819E8-C93F-4CB0-94AA-49735A42C6BD}"/>
    <cellStyle name="Comma 3 12 4" xfId="6145" xr:uid="{56B15E66-AF10-4BB3-B55C-A8B860C1F753}"/>
    <cellStyle name="Comma 3 12 5" xfId="2383" xr:uid="{00000000-0005-0000-0000-0000A7000000}"/>
    <cellStyle name="Comma 3 13" xfId="579" xr:uid="{00000000-0005-0000-0000-0000A8000000}"/>
    <cellStyle name="Comma 3 13 2" xfId="3638" xr:uid="{95716A42-354B-48B7-A7D0-68DD9FF1FF2E}"/>
    <cellStyle name="Comma 3 13 3" xfId="4885" xr:uid="{7F1C7EF8-4760-48C1-81C6-E5A5E2F7EF4E}"/>
    <cellStyle name="Comma 3 13 4" xfId="6153" xr:uid="{2838010E-1627-45F9-8305-0F90461FCF3E}"/>
    <cellStyle name="Comma 3 13 5" xfId="2391" xr:uid="{00000000-0005-0000-0000-0000A8000000}"/>
    <cellStyle name="Comma 3 14" xfId="587" xr:uid="{00000000-0005-0000-0000-0000A9000000}"/>
    <cellStyle name="Comma 3 14 2" xfId="3646" xr:uid="{005E8527-8B78-405F-84D4-448B0E6A72FB}"/>
    <cellStyle name="Comma 3 14 3" xfId="4893" xr:uid="{85D67BC6-BD77-437F-81A2-D9476B026D69}"/>
    <cellStyle name="Comma 3 14 4" xfId="6161" xr:uid="{0289DA9D-5DA1-4DDA-8824-2F7A52B9B859}"/>
    <cellStyle name="Comma 3 14 5" xfId="2399" xr:uid="{00000000-0005-0000-0000-0000A9000000}"/>
    <cellStyle name="Comma 3 15" xfId="595" xr:uid="{00000000-0005-0000-0000-0000AA000000}"/>
    <cellStyle name="Comma 3 15 2" xfId="3654" xr:uid="{3D801644-A96F-4968-9831-A652C3C3A0B0}"/>
    <cellStyle name="Comma 3 15 3" xfId="4901" xr:uid="{A10C8FAD-FAA2-4A9E-8AF2-BE10FEE34BF5}"/>
    <cellStyle name="Comma 3 15 4" xfId="6169" xr:uid="{07970872-8ECC-46A5-9E81-0B987279D9B4}"/>
    <cellStyle name="Comma 3 15 5" xfId="2407" xr:uid="{00000000-0005-0000-0000-0000AA000000}"/>
    <cellStyle name="Comma 3 16" xfId="603" xr:uid="{00000000-0005-0000-0000-0000AB000000}"/>
    <cellStyle name="Comma 3 16 2" xfId="3662" xr:uid="{E2250F44-EE71-4ACD-99DE-95A7C04B79C9}"/>
    <cellStyle name="Comma 3 16 3" xfId="4909" xr:uid="{417AD12C-F3F9-4485-82FC-9ECF3C25A30B}"/>
    <cellStyle name="Comma 3 16 4" xfId="6177" xr:uid="{83AC2884-DC44-4158-82EF-119DC2EF682A}"/>
    <cellStyle name="Comma 3 16 5" xfId="2415" xr:uid="{00000000-0005-0000-0000-0000AB000000}"/>
    <cellStyle name="Comma 3 17" xfId="611" xr:uid="{00000000-0005-0000-0000-0000AC000000}"/>
    <cellStyle name="Comma 3 17 2" xfId="3670" xr:uid="{5650217A-6E57-49EE-AF91-EA26F629C928}"/>
    <cellStyle name="Comma 3 17 3" xfId="4917" xr:uid="{CAA40060-3E8F-4CEB-A285-AC4DAD6870B8}"/>
    <cellStyle name="Comma 3 17 4" xfId="6185" xr:uid="{F31DF425-98D7-4AE2-B70D-19CAFE296EB8}"/>
    <cellStyle name="Comma 3 17 5" xfId="2423" xr:uid="{00000000-0005-0000-0000-0000AC000000}"/>
    <cellStyle name="Comma 3 18" xfId="620" xr:uid="{00000000-0005-0000-0000-0000AD000000}"/>
    <cellStyle name="Comma 3 18 2" xfId="3679" xr:uid="{95F14372-D10A-44CA-A702-D553D6A2DEE3}"/>
    <cellStyle name="Comma 3 18 3" xfId="4926" xr:uid="{4EDBA7D8-2B00-4556-ADEC-8402B917659F}"/>
    <cellStyle name="Comma 3 18 4" xfId="6194" xr:uid="{C0DE09C7-381D-4454-A897-C62CEE64DA38}"/>
    <cellStyle name="Comma 3 18 5" xfId="2432" xr:uid="{00000000-0005-0000-0000-0000AD000000}"/>
    <cellStyle name="Comma 3 19" xfId="628" xr:uid="{00000000-0005-0000-0000-0000AE000000}"/>
    <cellStyle name="Comma 3 19 2" xfId="3687" xr:uid="{3B01E4DC-5554-4228-81BA-BF8E7FFDF10E}"/>
    <cellStyle name="Comma 3 19 3" xfId="4934" xr:uid="{161A8724-3575-4335-AD07-8693F1007748}"/>
    <cellStyle name="Comma 3 19 4" xfId="6202" xr:uid="{D97FD847-9B89-4EBE-BF0F-DD12F7A24317}"/>
    <cellStyle name="Comma 3 19 5" xfId="2440" xr:uid="{00000000-0005-0000-0000-0000AE000000}"/>
    <cellStyle name="Comma 3 2" xfId="119" xr:uid="{00000000-0005-0000-0000-0000AF000000}"/>
    <cellStyle name="Comma 3 2 10" xfId="1242" xr:uid="{E39CB087-5E3F-4595-9791-278BD0BB215B}"/>
    <cellStyle name="Comma 3 2 10 2" xfId="4301" xr:uid="{20A54AEC-1458-41C5-8496-F92C587847ED}"/>
    <cellStyle name="Comma 3 2 10 3" xfId="5548" xr:uid="{63EC1D37-69D0-498E-A83B-412DC835EECB}"/>
    <cellStyle name="Comma 3 2 10 4" xfId="6812" xr:uid="{2D0A2114-5F6A-474B-8B03-6930A3D96232}"/>
    <cellStyle name="Comma 3 2 10 5" xfId="3054" xr:uid="{E39CB087-5E3F-4595-9791-278BD0BB215B}"/>
    <cellStyle name="Comma 3 2 11" xfId="1263" xr:uid="{E39CB087-5E3F-4595-9791-278BD0BB215B}"/>
    <cellStyle name="Comma 3 2 11 2" xfId="6833" xr:uid="{14EC1A3B-5E34-4689-86A0-E8BE33F39F0D}"/>
    <cellStyle name="Comma 3 2 11 3" xfId="3179" xr:uid="{5C9CD8B8-F082-4B58-8F96-A8FBEB2747E2}"/>
    <cellStyle name="Comma 3 2 12" xfId="1296" xr:uid="{E39CB087-5E3F-4595-9791-278BD0BB215B}"/>
    <cellStyle name="Comma 3 2 12 2" xfId="6866" xr:uid="{B2EFD3D1-B491-4309-AF39-A6004A61F636}"/>
    <cellStyle name="Comma 3 2 12 3" xfId="4426" xr:uid="{5BFEFDC1-9F50-4A00-B046-1D9E5E4D68E0}"/>
    <cellStyle name="Comma 3 2 13" xfId="1329" xr:uid="{E39CB087-5E3F-4595-9791-278BD0BB215B}"/>
    <cellStyle name="Comma 3 2 13 2" xfId="5575" xr:uid="{924696D6-1D8F-4260-BED3-5BA516944720}"/>
    <cellStyle name="Comma 3 2 14" xfId="1362" xr:uid="{E39CB087-5E3F-4595-9791-278BD0BB215B}"/>
    <cellStyle name="Comma 3 2 14 2" xfId="6902" xr:uid="{0A637952-FE10-4D1E-926F-C4216F8129DE}"/>
    <cellStyle name="Comma 3 2 15" xfId="1395" xr:uid="{E39CB087-5E3F-4595-9791-278BD0BB215B}"/>
    <cellStyle name="Comma 3 2 15 2" xfId="6935" xr:uid="{DAC58AB0-D768-4232-8372-07BCE021A2D8}"/>
    <cellStyle name="Comma 3 2 16" xfId="1428" xr:uid="{E39CB087-5E3F-4595-9791-278BD0BB215B}"/>
    <cellStyle name="Comma 3 2 16 2" xfId="6966" xr:uid="{42BF9442-FA3C-478F-BC83-24FA43A02B73}"/>
    <cellStyle name="Comma 3 2 17" xfId="1461" xr:uid="{E39CB087-5E3F-4595-9791-278BD0BB215B}"/>
    <cellStyle name="Comma 3 2 17 2" xfId="6999" xr:uid="{5CAB6744-59A2-4C67-808B-B9C64E061B26}"/>
    <cellStyle name="Comma 3 2 18" xfId="1494" xr:uid="{E39CB087-5E3F-4595-9791-278BD0BB215B}"/>
    <cellStyle name="Comma 3 2 18 2" xfId="7032" xr:uid="{4DD82E2A-126D-4703-8123-D2CF6ECEB6BA}"/>
    <cellStyle name="Comma 3 2 19" xfId="1527" xr:uid="{E39CB087-5E3F-4595-9791-278BD0BB215B}"/>
    <cellStyle name="Comma 3 2 19 2" xfId="7065" xr:uid="{576789BA-D529-45A2-B024-6A186D68F6DC}"/>
    <cellStyle name="Comma 3 2 2" xfId="338" xr:uid="{00000000-0005-0000-0000-0000B0000000}"/>
    <cellStyle name="Comma 3 2 2 10" xfId="1544" xr:uid="{9797DBEC-FFA3-4CE6-9F2D-D9E9DAB844AA}"/>
    <cellStyle name="Comma 3 2 2 10 2" xfId="7082" xr:uid="{9D8F231C-1177-4DFD-96BF-92915B4461F7}"/>
    <cellStyle name="Comma 3 2 2 11" xfId="1578" xr:uid="{9797DBEC-FFA3-4CE6-9F2D-D9E9DAB844AA}"/>
    <cellStyle name="Comma 3 2 2 11 2" xfId="7116" xr:uid="{D038AD83-0790-4200-8EA5-08D7DE2D64E4}"/>
    <cellStyle name="Comma 3 2 2 12" xfId="1611" xr:uid="{9797DBEC-FFA3-4CE6-9F2D-D9E9DAB844AA}"/>
    <cellStyle name="Comma 3 2 2 12 2" xfId="7149" xr:uid="{4D91E9F9-20C0-4A88-ADCA-5F703CAD9C04}"/>
    <cellStyle name="Comma 3 2 2 13" xfId="1644" xr:uid="{9797DBEC-FFA3-4CE6-9F2D-D9E9DAB844AA}"/>
    <cellStyle name="Comma 3 2 2 13 2" xfId="7188" xr:uid="{1557777F-5740-467D-9C26-0D5B3671895A}"/>
    <cellStyle name="Comma 3 2 2 13 3" xfId="5916" xr:uid="{F9AA11CE-EF64-4133-BBFC-B64A70C1EEED}"/>
    <cellStyle name="Comma 3 2 2 14" xfId="1712" xr:uid="{9797DBEC-FFA3-4CE6-9F2D-D9E9DAB844AA}"/>
    <cellStyle name="Comma 3 2 2 14 2" xfId="7244" xr:uid="{F105E6BE-0BB6-47CB-90F7-0C558D6FB98F}"/>
    <cellStyle name="Comma 3 2 2 15" xfId="2150" xr:uid="{00000000-0005-0000-0000-0000B0000000}"/>
    <cellStyle name="Comma 3 2 2 2" xfId="1280" xr:uid="{9797DBEC-FFA3-4CE6-9F2D-D9E9DAB844AA}"/>
    <cellStyle name="Comma 3 2 2 2 2" xfId="1677" xr:uid="{997062EC-1363-4A78-8160-16F9A3D70237}"/>
    <cellStyle name="Comma 3 2 2 2 2 2" xfId="1811" xr:uid="{0C12B18C-57FD-47CB-A8AE-D8419D24CA99}"/>
    <cellStyle name="Comma 3 2 2 2 2 2 2" xfId="7315" xr:uid="{765BE7AD-CF5C-4139-BA0E-B5FBDC8939AE}"/>
    <cellStyle name="Comma 3 2 2 2 2 3" xfId="6850" xr:uid="{5E318B3B-E344-4BD7-884C-7C507EBAF25C}"/>
    <cellStyle name="Comma 3 2 2 2 3" xfId="1745" xr:uid="{997062EC-1363-4A78-8160-16F9A3D70237}"/>
    <cellStyle name="Comma 3 2 2 2 3 2" xfId="7277" xr:uid="{19F16ACB-BBA7-42E9-9B8C-439D9B57FD7D}"/>
    <cellStyle name="Comma 3 2 2 2 4" xfId="3397" xr:uid="{0CF7C385-05CA-48FE-ACFE-53840968D53F}"/>
    <cellStyle name="Comma 3 2 2 3" xfId="1313" xr:uid="{9797DBEC-FFA3-4CE6-9F2D-D9E9DAB844AA}"/>
    <cellStyle name="Comma 3 2 2 3 2" xfId="1778" xr:uid="{F13C34E9-8211-440A-B8A2-A243A5C41F72}"/>
    <cellStyle name="Comma 3 2 2 3 2 2" xfId="6883" xr:uid="{F5B8ADB1-AA3F-49CE-9006-9F9D14311F8F}"/>
    <cellStyle name="Comma 3 2 2 3 3" xfId="4644" xr:uid="{B2C260B9-6700-4BBC-948D-7D21E4846F6C}"/>
    <cellStyle name="Comma 3 2 2 4" xfId="1346" xr:uid="{9797DBEC-FFA3-4CE6-9F2D-D9E9DAB844AA}"/>
    <cellStyle name="Comma 3 2 2 4 2" xfId="5592" xr:uid="{A9FD314F-B495-44FD-911B-CB1E339D8CA7}"/>
    <cellStyle name="Comma 3 2 2 5" xfId="1379" xr:uid="{9797DBEC-FFA3-4CE6-9F2D-D9E9DAB844AA}"/>
    <cellStyle name="Comma 3 2 2 5 2" xfId="6919" xr:uid="{CE15E59B-25AC-4AC7-B7E1-202046E7A84A}"/>
    <cellStyle name="Comma 3 2 2 6" xfId="1412" xr:uid="{9797DBEC-FFA3-4CE6-9F2D-D9E9DAB844AA}"/>
    <cellStyle name="Comma 3 2 2 6 2" xfId="6952" xr:uid="{DD1951CF-F353-40E6-83C3-238606FE3F59}"/>
    <cellStyle name="Comma 3 2 2 7" xfId="1445" xr:uid="{9797DBEC-FFA3-4CE6-9F2D-D9E9DAB844AA}"/>
    <cellStyle name="Comma 3 2 2 7 2" xfId="6983" xr:uid="{0C33DFB4-F5EF-4D91-9F3F-E4553D97D41D}"/>
    <cellStyle name="Comma 3 2 2 8" xfId="1478" xr:uid="{9797DBEC-FFA3-4CE6-9F2D-D9E9DAB844AA}"/>
    <cellStyle name="Comma 3 2 2 8 2" xfId="7016" xr:uid="{87CC697E-624A-4756-A4AE-3FF1A316B554}"/>
    <cellStyle name="Comma 3 2 2 9" xfId="1511" xr:uid="{9797DBEC-FFA3-4CE6-9F2D-D9E9DAB844AA}"/>
    <cellStyle name="Comma 3 2 2 9 2" xfId="7049" xr:uid="{4ECA0678-2BB0-416B-87B5-45580370AD84}"/>
    <cellStyle name="Comma 3 2 20" xfId="1561" xr:uid="{E39CB087-5E3F-4595-9791-278BD0BB215B}"/>
    <cellStyle name="Comma 3 2 20 2" xfId="7099" xr:uid="{AC357766-0C87-499B-A6CC-06212E1D0EF0}"/>
    <cellStyle name="Comma 3 2 21" xfId="1594" xr:uid="{E39CB087-5E3F-4595-9791-278BD0BB215B}"/>
    <cellStyle name="Comma 3 2 21 2" xfId="7132" xr:uid="{7AFD18E8-59B1-40B5-AEC2-828207B33110}"/>
    <cellStyle name="Comma 3 2 22" xfId="1627" xr:uid="{E39CB087-5E3F-4595-9791-278BD0BB215B}"/>
    <cellStyle name="Comma 3 2 22 2" xfId="7171" xr:uid="{90325B6B-7FEB-4B3B-A5BB-FDB4AF390D68}"/>
    <cellStyle name="Comma 3 2 22 3" xfId="5704" xr:uid="{28F7A519-B9A1-43DB-BE99-C42E1F415E12}"/>
    <cellStyle name="Comma 3 2 23" xfId="1695" xr:uid="{E39CB087-5E3F-4595-9791-278BD0BB215B}"/>
    <cellStyle name="Comma 3 2 23 2" xfId="7227" xr:uid="{5326A254-FB51-40E0-A385-11611A5A902B}"/>
    <cellStyle name="Comma 3 2 24" xfId="1932" xr:uid="{00000000-0005-0000-0000-0000AF000000}"/>
    <cellStyle name="Comma 3 2 3" xfId="1123" xr:uid="{E39CB087-5E3F-4595-9791-278BD0BB215B}"/>
    <cellStyle name="Comma 3 2 3 2" xfId="1250" xr:uid="{AD616B99-4DF9-43F5-9808-0CED583CCFB1}"/>
    <cellStyle name="Comma 3 2 3 2 2" xfId="1794" xr:uid="{356437F0-2AA8-4CE2-9CC7-22DF41127877}"/>
    <cellStyle name="Comma 3 2 3 2 2 2" xfId="7303" xr:uid="{B366C5F5-9D14-41AF-99A8-51CC310191E2}"/>
    <cellStyle name="Comma 3 2 3 2 2 3" xfId="4309" xr:uid="{8A4C1EAC-8F1A-44DE-B083-9B1067168A9E}"/>
    <cellStyle name="Comma 3 2 3 2 3" xfId="5556" xr:uid="{C5A38E82-D62F-4F6F-9EA9-BC40B85E255C}"/>
    <cellStyle name="Comma 3 2 3 2 4" xfId="6820" xr:uid="{CC03E30E-3114-41D7-BDE9-620C9BD822EE}"/>
    <cellStyle name="Comma 3 2 3 2 5" xfId="3062" xr:uid="{AD616B99-4DF9-43F5-9808-0CED583CCFB1}"/>
    <cellStyle name="Comma 3 2 3 3" xfId="1660" xr:uid="{902CF923-22EC-4C45-BC2C-7A725929387B}"/>
    <cellStyle name="Comma 3 2 3 3 2" xfId="7204" xr:uid="{4DAF3169-A2E4-4DF6-92BD-85F48086014E}"/>
    <cellStyle name="Comma 3 2 3 3 3" xfId="4182" xr:uid="{2D613CD4-EC92-49A5-A62D-92FDBCE5F5E7}"/>
    <cellStyle name="Comma 3 2 3 4" xfId="1728" xr:uid="{902CF923-22EC-4C45-BC2C-7A725929387B}"/>
    <cellStyle name="Comma 3 2 3 4 2" xfId="7260" xr:uid="{EF673287-B2E6-481D-BADE-186E89D11CCD}"/>
    <cellStyle name="Comma 3 2 3 4 3" xfId="5429" xr:uid="{D6002C98-7CD6-4156-A9AF-64E75C87BC8F}"/>
    <cellStyle name="Comma 3 2 3 5" xfId="6695" xr:uid="{7F753972-9E51-4376-9A98-595B48A97438}"/>
    <cellStyle name="Comma 3 2 3 6" xfId="2935" xr:uid="{E39CB087-5E3F-4595-9791-278BD0BB215B}"/>
    <cellStyle name="Comma 3 2 4" xfId="1140" xr:uid="{E39CB087-5E3F-4595-9791-278BD0BB215B}"/>
    <cellStyle name="Comma 3 2 4 2" xfId="1761" xr:uid="{43F5E31A-DF94-4A93-B64C-CBE4801C057E}"/>
    <cellStyle name="Comma 3 2 4 2 2" xfId="7292" xr:uid="{44B21BC0-61F7-4521-8196-3D9239AC0181}"/>
    <cellStyle name="Comma 3 2 4 2 3" xfId="4199" xr:uid="{62B9E7D1-03A2-4859-B5BD-BD4DD91C3A38}"/>
    <cellStyle name="Comma 3 2 4 3" xfId="5446" xr:uid="{0F797894-A48F-4B04-A294-4C23228F9405}"/>
    <cellStyle name="Comma 3 2 4 4" xfId="6710" xr:uid="{1DD20534-3914-4A55-B424-EE07C4684D08}"/>
    <cellStyle name="Comma 3 2 4 5" xfId="2952" xr:uid="{E39CB087-5E3F-4595-9791-278BD0BB215B}"/>
    <cellStyle name="Comma 3 2 5" xfId="1157" xr:uid="{E39CB087-5E3F-4595-9791-278BD0BB215B}"/>
    <cellStyle name="Comma 3 2 5 2" xfId="4216" xr:uid="{FD9CEE0C-5EA8-4690-8FD5-803FF25F2EBC}"/>
    <cellStyle name="Comma 3 2 5 3" xfId="5463" xr:uid="{7FBD6715-E8DF-4882-9B8F-C3723443786B}"/>
    <cellStyle name="Comma 3 2 5 4" xfId="6727" xr:uid="{C5FA4001-F5A4-4680-B778-93442553993A}"/>
    <cellStyle name="Comma 3 2 5 5" xfId="2969" xr:uid="{E39CB087-5E3F-4595-9791-278BD0BB215B}"/>
    <cellStyle name="Comma 3 2 6" xfId="1174" xr:uid="{E39CB087-5E3F-4595-9791-278BD0BB215B}"/>
    <cellStyle name="Comma 3 2 6 2" xfId="4233" xr:uid="{3640B427-F006-4A15-AC20-B8362EDF7E36}"/>
    <cellStyle name="Comma 3 2 6 3" xfId="5480" xr:uid="{8ADFFB3E-2289-4703-BAE3-8B76943F24EF}"/>
    <cellStyle name="Comma 3 2 6 4" xfId="6744" xr:uid="{78656C05-9ED1-47AC-8E7E-5C2ACAB6726B}"/>
    <cellStyle name="Comma 3 2 6 5" xfId="2986" xr:uid="{E39CB087-5E3F-4595-9791-278BD0BB215B}"/>
    <cellStyle name="Comma 3 2 7" xfId="1190" xr:uid="{E39CB087-5E3F-4595-9791-278BD0BB215B}"/>
    <cellStyle name="Comma 3 2 7 2" xfId="4249" xr:uid="{E3930B08-03AF-41A0-8EC7-C2200CC656E5}"/>
    <cellStyle name="Comma 3 2 7 3" xfId="5496" xr:uid="{77DD47E0-F3EC-4BC5-A030-B1C20F49373C}"/>
    <cellStyle name="Comma 3 2 7 4" xfId="6760" xr:uid="{67F1BF4B-86CC-4567-A272-FCA77EC54AA9}"/>
    <cellStyle name="Comma 3 2 7 5" xfId="3002" xr:uid="{E39CB087-5E3F-4595-9791-278BD0BB215B}"/>
    <cellStyle name="Comma 3 2 8" xfId="1207" xr:uid="{E39CB087-5E3F-4595-9791-278BD0BB215B}"/>
    <cellStyle name="Comma 3 2 8 2" xfId="4266" xr:uid="{F79EA218-7AEE-44A8-817B-7D3B3278A1C8}"/>
    <cellStyle name="Comma 3 2 8 3" xfId="5513" xr:uid="{B112E87E-1EDF-4312-B6C9-16ECE4DE0541}"/>
    <cellStyle name="Comma 3 2 8 4" xfId="6777" xr:uid="{85CEE2AC-5B81-4206-9385-4CB80FBF059D}"/>
    <cellStyle name="Comma 3 2 8 5" xfId="3019" xr:uid="{E39CB087-5E3F-4595-9791-278BD0BB215B}"/>
    <cellStyle name="Comma 3 2 9" xfId="1224" xr:uid="{E39CB087-5E3F-4595-9791-278BD0BB215B}"/>
    <cellStyle name="Comma 3 2 9 2" xfId="4283" xr:uid="{BB8F04E9-F877-46F8-8D25-422BD9B5126F}"/>
    <cellStyle name="Comma 3 2 9 3" xfId="5530" xr:uid="{672A72D3-23BD-4C6B-9B25-FD5449F39F5A}"/>
    <cellStyle name="Comma 3 2 9 4" xfId="6794" xr:uid="{2A064FE8-02A8-4541-93EC-71BAFEE0D2E2}"/>
    <cellStyle name="Comma 3 2 9 5" xfId="3036" xr:uid="{E39CB087-5E3F-4595-9791-278BD0BB215B}"/>
    <cellStyle name="Comma 3 20" xfId="636" xr:uid="{00000000-0005-0000-0000-0000B1000000}"/>
    <cellStyle name="Comma 3 20 2" xfId="3695" xr:uid="{770E82CA-7AF9-4351-8236-FC307E152633}"/>
    <cellStyle name="Comma 3 20 3" xfId="4942" xr:uid="{AD0F2E4B-A29D-45D5-A5A9-9CB71C02EC50}"/>
    <cellStyle name="Comma 3 20 4" xfId="6210" xr:uid="{2FD35A8B-9B58-4446-8F6C-5211ED5926D5}"/>
    <cellStyle name="Comma 3 20 5" xfId="2448" xr:uid="{00000000-0005-0000-0000-0000B1000000}"/>
    <cellStyle name="Comma 3 21" xfId="644" xr:uid="{00000000-0005-0000-0000-0000B2000000}"/>
    <cellStyle name="Comma 3 21 2" xfId="3703" xr:uid="{64706BB9-7C5C-48D9-8851-5812FC0520B0}"/>
    <cellStyle name="Comma 3 21 3" xfId="4950" xr:uid="{E5B71E2B-C6BD-47D9-A837-7F3249921603}"/>
    <cellStyle name="Comma 3 21 4" xfId="6218" xr:uid="{570150FC-EB15-4B22-A851-4FEF5706A3DE}"/>
    <cellStyle name="Comma 3 21 5" xfId="2456" xr:uid="{00000000-0005-0000-0000-0000B2000000}"/>
    <cellStyle name="Comma 3 22" xfId="652" xr:uid="{00000000-0005-0000-0000-0000B3000000}"/>
    <cellStyle name="Comma 3 22 2" xfId="3711" xr:uid="{5D4B3257-CA90-45DA-933A-06B416E2CDD6}"/>
    <cellStyle name="Comma 3 22 3" xfId="4958" xr:uid="{8AC78F34-BDD5-4EAC-9004-59F4F8290802}"/>
    <cellStyle name="Comma 3 22 4" xfId="6226" xr:uid="{33C640A7-FCBB-465E-832D-DE939CDDAED4}"/>
    <cellStyle name="Comma 3 22 5" xfId="2464" xr:uid="{00000000-0005-0000-0000-0000B3000000}"/>
    <cellStyle name="Comma 3 23" xfId="660" xr:uid="{00000000-0005-0000-0000-0000B4000000}"/>
    <cellStyle name="Comma 3 23 2" xfId="3719" xr:uid="{010DE20C-FAD6-47AE-906F-F08DD30952E9}"/>
    <cellStyle name="Comma 3 23 3" xfId="4966" xr:uid="{8B55847D-6D8A-449D-9096-E03400AE01AE}"/>
    <cellStyle name="Comma 3 23 4" xfId="6234" xr:uid="{F9AB2A66-C693-484C-89A3-E4E0721EC82E}"/>
    <cellStyle name="Comma 3 23 5" xfId="2472" xr:uid="{00000000-0005-0000-0000-0000B4000000}"/>
    <cellStyle name="Comma 3 24" xfId="668" xr:uid="{00000000-0005-0000-0000-0000B5000000}"/>
    <cellStyle name="Comma 3 24 2" xfId="3727" xr:uid="{5732E220-1301-47FF-8D1F-FFB980FD0AEE}"/>
    <cellStyle name="Comma 3 24 3" xfId="4974" xr:uid="{F3415A7F-5661-4F6D-9A34-2BB274D35EA6}"/>
    <cellStyle name="Comma 3 24 4" xfId="6242" xr:uid="{6BED6E90-DB13-4A16-8879-C476F95A299E}"/>
    <cellStyle name="Comma 3 24 5" xfId="2480" xr:uid="{00000000-0005-0000-0000-0000B5000000}"/>
    <cellStyle name="Comma 3 25" xfId="676" xr:uid="{00000000-0005-0000-0000-0000B6000000}"/>
    <cellStyle name="Comma 3 25 2" xfId="3735" xr:uid="{E99D4F8B-D6BA-414B-9954-D53509B90B8B}"/>
    <cellStyle name="Comma 3 25 3" xfId="4982" xr:uid="{D9523871-E397-4A02-9B6E-7C5307E20C0E}"/>
    <cellStyle name="Comma 3 25 4" xfId="6250" xr:uid="{04B10FE1-D9BE-4034-8950-AF2D6186700E}"/>
    <cellStyle name="Comma 3 25 5" xfId="2488" xr:uid="{00000000-0005-0000-0000-0000B6000000}"/>
    <cellStyle name="Comma 3 26" xfId="684" xr:uid="{00000000-0005-0000-0000-0000B7000000}"/>
    <cellStyle name="Comma 3 26 2" xfId="3743" xr:uid="{783C5026-F16F-40E9-9C14-5899C68455EB}"/>
    <cellStyle name="Comma 3 26 3" xfId="4990" xr:uid="{1959447C-2336-4089-8CAD-58C2128A205B}"/>
    <cellStyle name="Comma 3 26 4" xfId="6258" xr:uid="{AA31C43E-065E-4A74-9954-AEC3AA200EA2}"/>
    <cellStyle name="Comma 3 26 5" xfId="2496" xr:uid="{00000000-0005-0000-0000-0000B7000000}"/>
    <cellStyle name="Comma 3 27" xfId="692" xr:uid="{00000000-0005-0000-0000-0000B8000000}"/>
    <cellStyle name="Comma 3 27 2" xfId="3751" xr:uid="{B27434C2-DD07-4828-91AB-E451A850F66B}"/>
    <cellStyle name="Comma 3 27 3" xfId="4998" xr:uid="{D51F55CC-ADBD-448A-B0C4-E9531329AC92}"/>
    <cellStyle name="Comma 3 27 4" xfId="6266" xr:uid="{CA84D78C-7059-4AF0-A934-BD90E58248D3}"/>
    <cellStyle name="Comma 3 27 5" xfId="2504" xr:uid="{00000000-0005-0000-0000-0000B8000000}"/>
    <cellStyle name="Comma 3 28" xfId="701" xr:uid="{00000000-0005-0000-0000-0000B9000000}"/>
    <cellStyle name="Comma 3 28 2" xfId="3760" xr:uid="{28C0B645-6252-4AC0-A305-CE990546A9FB}"/>
    <cellStyle name="Comma 3 28 3" xfId="5007" xr:uid="{9B11A11B-E33C-46AD-B8E5-E19B4B4B2E25}"/>
    <cellStyle name="Comma 3 28 4" xfId="6275" xr:uid="{AE9D3C09-7A01-4E46-A149-06F62D1D92FD}"/>
    <cellStyle name="Comma 3 28 5" xfId="2513" xr:uid="{00000000-0005-0000-0000-0000B9000000}"/>
    <cellStyle name="Comma 3 29" xfId="710" xr:uid="{00000000-0005-0000-0000-0000BA000000}"/>
    <cellStyle name="Comma 3 29 2" xfId="3769" xr:uid="{DB8ABCB0-6F57-4797-80C4-542EDE853657}"/>
    <cellStyle name="Comma 3 29 3" xfId="5016" xr:uid="{B12FEFD5-752F-42CD-9D23-F1E053BAE498}"/>
    <cellStyle name="Comma 3 29 4" xfId="6284" xr:uid="{E00C8EB6-E4B3-4859-81B6-E0BFDA040B75}"/>
    <cellStyle name="Comma 3 29 5" xfId="2522" xr:uid="{00000000-0005-0000-0000-0000BA000000}"/>
    <cellStyle name="Comma 3 3" xfId="229" xr:uid="{00000000-0005-0000-0000-0000BB000000}"/>
    <cellStyle name="Comma 3 3 10" xfId="1536" xr:uid="{D5A1F9FE-E18A-4112-94F2-FFCC07B587C1}"/>
    <cellStyle name="Comma 3 3 10 2" xfId="7074" xr:uid="{7E850043-87DA-4BFB-A279-FC0DC66B9640}"/>
    <cellStyle name="Comma 3 3 11" xfId="1570" xr:uid="{D5A1F9FE-E18A-4112-94F2-FFCC07B587C1}"/>
    <cellStyle name="Comma 3 3 11 2" xfId="7108" xr:uid="{8049B19A-6866-4B81-BAC9-42954E86C8E8}"/>
    <cellStyle name="Comma 3 3 12" xfId="1603" xr:uid="{D5A1F9FE-E18A-4112-94F2-FFCC07B587C1}"/>
    <cellStyle name="Comma 3 3 12 2" xfId="7141" xr:uid="{917D757B-58D1-4C7A-9B38-4A18693E5BFB}"/>
    <cellStyle name="Comma 3 3 13" xfId="1636" xr:uid="{D5A1F9FE-E18A-4112-94F2-FFCC07B587C1}"/>
    <cellStyle name="Comma 3 3 13 2" xfId="7180" xr:uid="{6E795BBA-8ECE-47F9-8C6F-13DE806F166D}"/>
    <cellStyle name="Comma 3 3 13 3" xfId="5809" xr:uid="{F4BFCB59-66F0-4799-AB7C-998A91F465C0}"/>
    <cellStyle name="Comma 3 3 14" xfId="1704" xr:uid="{D5A1F9FE-E18A-4112-94F2-FFCC07B587C1}"/>
    <cellStyle name="Comma 3 3 14 2" xfId="7236" xr:uid="{F75D37D8-E928-4F77-AC1A-EA1DC1506401}"/>
    <cellStyle name="Comma 3 3 15" xfId="2041" xr:uid="{00000000-0005-0000-0000-0000BB000000}"/>
    <cellStyle name="Comma 3 3 2" xfId="1272" xr:uid="{D5A1F9FE-E18A-4112-94F2-FFCC07B587C1}"/>
    <cellStyle name="Comma 3 3 2 2" xfId="1669" xr:uid="{978D5311-7BDA-4534-AF39-B9E2857147E8}"/>
    <cellStyle name="Comma 3 3 2 2 2" xfId="1803" xr:uid="{33337F13-1BE7-45F9-BC08-567E712CAF5A}"/>
    <cellStyle name="Comma 3 3 2 2 2 2" xfId="7308" xr:uid="{B9015E0A-8B67-4060-8685-8F7B18837B79}"/>
    <cellStyle name="Comma 3 3 2 2 3" xfId="6842" xr:uid="{838994C7-B7A3-4885-896F-D6042905C649}"/>
    <cellStyle name="Comma 3 3 2 3" xfId="1737" xr:uid="{978D5311-7BDA-4534-AF39-B9E2857147E8}"/>
    <cellStyle name="Comma 3 3 2 3 2" xfId="7269" xr:uid="{EEF6966A-B940-4961-8764-A6DD3EC47276}"/>
    <cellStyle name="Comma 3 3 2 4" xfId="3288" xr:uid="{DD535CC8-49EE-4716-8DAD-43C873EF63AC}"/>
    <cellStyle name="Comma 3 3 3" xfId="1305" xr:uid="{D5A1F9FE-E18A-4112-94F2-FFCC07B587C1}"/>
    <cellStyle name="Comma 3 3 3 2" xfId="1770" xr:uid="{529C4EC3-79FA-48FD-95B0-95E152DFF750}"/>
    <cellStyle name="Comma 3 3 3 2 2" xfId="6875" xr:uid="{B5702388-5DD3-4A47-8F3F-A8DCA7FB2D8F}"/>
    <cellStyle name="Comma 3 3 3 3" xfId="4535" xr:uid="{6F70C0A8-DBAA-4FAD-8133-94EA84769BC9}"/>
    <cellStyle name="Comma 3 3 4" xfId="1338" xr:uid="{D5A1F9FE-E18A-4112-94F2-FFCC07B587C1}"/>
    <cellStyle name="Comma 3 3 4 2" xfId="5584" xr:uid="{2DF6C77C-BEFA-4B4A-80A0-13D74072245B}"/>
    <cellStyle name="Comma 3 3 5" xfId="1371" xr:uid="{D5A1F9FE-E18A-4112-94F2-FFCC07B587C1}"/>
    <cellStyle name="Comma 3 3 5 2" xfId="6911" xr:uid="{FB08FBD6-B7B1-44E3-9313-BA9D77FFAAA6}"/>
    <cellStyle name="Comma 3 3 6" xfId="1404" xr:uid="{D5A1F9FE-E18A-4112-94F2-FFCC07B587C1}"/>
    <cellStyle name="Comma 3 3 6 2" xfId="6944" xr:uid="{E65D385B-87CF-474E-84AE-F79A6EFB0590}"/>
    <cellStyle name="Comma 3 3 7" xfId="1437" xr:uid="{D5A1F9FE-E18A-4112-94F2-FFCC07B587C1}"/>
    <cellStyle name="Comma 3 3 7 2" xfId="6975" xr:uid="{A6E2D54C-6D57-4DEA-BC99-7E269171B029}"/>
    <cellStyle name="Comma 3 3 8" xfId="1470" xr:uid="{D5A1F9FE-E18A-4112-94F2-FFCC07B587C1}"/>
    <cellStyle name="Comma 3 3 8 2" xfId="7008" xr:uid="{DD3A8399-F165-46A3-A1E2-5A71116D51E1}"/>
    <cellStyle name="Comma 3 3 9" xfId="1503" xr:uid="{D5A1F9FE-E18A-4112-94F2-FFCC07B587C1}"/>
    <cellStyle name="Comma 3 3 9 2" xfId="7041" xr:uid="{D2352158-9BE0-4077-810D-26C423A77449}"/>
    <cellStyle name="Comma 3 30" xfId="718" xr:uid="{00000000-0005-0000-0000-0000BC000000}"/>
    <cellStyle name="Comma 3 30 2" xfId="3777" xr:uid="{CA6E23AA-0043-4360-A359-F14A5D7C8A2F}"/>
    <cellStyle name="Comma 3 30 3" xfId="5024" xr:uid="{2B298D4F-14BA-44F8-ACEF-3108CD59F882}"/>
    <cellStyle name="Comma 3 30 4" xfId="6292" xr:uid="{B719CCD3-A7C4-4D96-83EA-04739A908918}"/>
    <cellStyle name="Comma 3 30 5" xfId="2530" xr:uid="{00000000-0005-0000-0000-0000BC000000}"/>
    <cellStyle name="Comma 3 31" xfId="724" xr:uid="{00000000-0005-0000-0000-0000BD000000}"/>
    <cellStyle name="Comma 3 31 2" xfId="3783" xr:uid="{E9BB448B-3864-4A24-A7F2-29F2A03A62FA}"/>
    <cellStyle name="Comma 3 31 3" xfId="5030" xr:uid="{6D7A3D37-2924-433C-AF74-795F982707A4}"/>
    <cellStyle name="Comma 3 31 4" xfId="6298" xr:uid="{C57D30A6-CCE1-4874-A488-DDB254A7BB25}"/>
    <cellStyle name="Comma 3 31 5" xfId="2536" xr:uid="{00000000-0005-0000-0000-0000BD000000}"/>
    <cellStyle name="Comma 3 32" xfId="729" xr:uid="{00000000-0005-0000-0000-0000BE000000}"/>
    <cellStyle name="Comma 3 32 2" xfId="3788" xr:uid="{F0231F0A-D3E1-4233-8D8C-17C970744AE8}"/>
    <cellStyle name="Comma 3 32 3" xfId="5035" xr:uid="{7AC6C961-15CF-4646-9E59-4B7F7DC9D86A}"/>
    <cellStyle name="Comma 3 32 4" xfId="6303" xr:uid="{0C770089-198A-4E42-A4DF-5BD173E0EC87}"/>
    <cellStyle name="Comma 3 32 5" xfId="2541" xr:uid="{00000000-0005-0000-0000-0000BE000000}"/>
    <cellStyle name="Comma 3 33" xfId="737" xr:uid="{00000000-0005-0000-0000-0000BF000000}"/>
    <cellStyle name="Comma 3 33 2" xfId="3796" xr:uid="{1CE09B1C-F12D-4422-8BDE-0FC8B86F42B5}"/>
    <cellStyle name="Comma 3 33 3" xfId="5043" xr:uid="{B303A68C-E96F-49C6-97A6-F39373F9CDA5}"/>
    <cellStyle name="Comma 3 33 4" xfId="6311" xr:uid="{4E3A6CA7-4845-4878-A620-2AE9E8703B29}"/>
    <cellStyle name="Comma 3 33 5" xfId="2549" xr:uid="{00000000-0005-0000-0000-0000BF000000}"/>
    <cellStyle name="Comma 3 34" xfId="745" xr:uid="{00000000-0005-0000-0000-0000C0000000}"/>
    <cellStyle name="Comma 3 34 2" xfId="3804" xr:uid="{D69BDF04-681A-46D7-A3BF-00879615001A}"/>
    <cellStyle name="Comma 3 34 3" xfId="5051" xr:uid="{DECF48A9-B16B-4642-9ED3-41DB73DBED01}"/>
    <cellStyle name="Comma 3 34 4" xfId="6319" xr:uid="{724EE227-125E-4541-A4FA-51F44FE1587B}"/>
    <cellStyle name="Comma 3 34 5" xfId="2557" xr:uid="{00000000-0005-0000-0000-0000C0000000}"/>
    <cellStyle name="Comma 3 35" xfId="753" xr:uid="{00000000-0005-0000-0000-0000C1000000}"/>
    <cellStyle name="Comma 3 35 2" xfId="3812" xr:uid="{80DCB3D1-D27E-414F-AC66-DEC3E62AE690}"/>
    <cellStyle name="Comma 3 35 3" xfId="5059" xr:uid="{C7D2D7CA-5DED-40F1-9FF0-28D320598D4E}"/>
    <cellStyle name="Comma 3 35 4" xfId="6327" xr:uid="{457E5991-0396-46ED-9689-51929563F336}"/>
    <cellStyle name="Comma 3 35 5" xfId="2565" xr:uid="{00000000-0005-0000-0000-0000C1000000}"/>
    <cellStyle name="Comma 3 36" xfId="763" xr:uid="{00000000-0005-0000-0000-0000C2000000}"/>
    <cellStyle name="Comma 3 36 2" xfId="3822" xr:uid="{5861D362-6008-4127-8325-1D670D7A7EF9}"/>
    <cellStyle name="Comma 3 36 3" xfId="5069" xr:uid="{F77615C0-C234-4CC4-8613-0E5F7FF5E840}"/>
    <cellStyle name="Comma 3 36 4" xfId="6337" xr:uid="{48526839-56B0-4F27-AF7D-0EC73F395C99}"/>
    <cellStyle name="Comma 3 36 5" xfId="2575" xr:uid="{00000000-0005-0000-0000-0000C2000000}"/>
    <cellStyle name="Comma 3 37" xfId="772" xr:uid="{00000000-0005-0000-0000-0000C3000000}"/>
    <cellStyle name="Comma 3 37 2" xfId="3831" xr:uid="{31ECD3C3-7C7E-4CF6-B92B-A326A8EB67D4}"/>
    <cellStyle name="Comma 3 37 3" xfId="5078" xr:uid="{9CA587EE-AEBB-4861-B9DB-7F594EB23C49}"/>
    <cellStyle name="Comma 3 37 4" xfId="6346" xr:uid="{E5BCF894-6A64-422A-8347-A5527466B2A2}"/>
    <cellStyle name="Comma 3 37 5" xfId="2584" xr:uid="{00000000-0005-0000-0000-0000C3000000}"/>
    <cellStyle name="Comma 3 38" xfId="780" xr:uid="{00000000-0005-0000-0000-0000C4000000}"/>
    <cellStyle name="Comma 3 38 2" xfId="3839" xr:uid="{67C4746E-63BC-420D-80D2-A320ACDDEFD1}"/>
    <cellStyle name="Comma 3 38 3" xfId="5086" xr:uid="{24052CF6-0C11-4D93-B7B2-D5CB23583250}"/>
    <cellStyle name="Comma 3 38 4" xfId="6354" xr:uid="{7FA9C09C-7F70-48A5-A868-057F6A51FAA7}"/>
    <cellStyle name="Comma 3 38 5" xfId="2592" xr:uid="{00000000-0005-0000-0000-0000C4000000}"/>
    <cellStyle name="Comma 3 39" xfId="788" xr:uid="{00000000-0005-0000-0000-0000C5000000}"/>
    <cellStyle name="Comma 3 39 2" xfId="3847" xr:uid="{72A9E6F7-A3AA-4E98-AA65-1E32CB25B113}"/>
    <cellStyle name="Comma 3 39 3" xfId="5094" xr:uid="{B0627545-EC08-4329-A490-D58B82C3B00C}"/>
    <cellStyle name="Comma 3 39 4" xfId="6362" xr:uid="{5FDECE6A-C1B1-4297-9AF6-CA5A729E6CD4}"/>
    <cellStyle name="Comma 3 39 5" xfId="2600" xr:uid="{00000000-0005-0000-0000-0000C5000000}"/>
    <cellStyle name="Comma 3 4" xfId="506" xr:uid="{00000000-0005-0000-0000-0000C6000000}"/>
    <cellStyle name="Comma 3 4 2" xfId="1652" xr:uid="{934830B7-F49C-426C-84E4-E07F6FC9219B}"/>
    <cellStyle name="Comma 3 4 2 2" xfId="1786" xr:uid="{B6A117E0-439C-4665-8764-E0D1D8865C92}"/>
    <cellStyle name="Comma 3 4 2 2 2" xfId="7196" xr:uid="{728DB66F-B752-429F-9FEC-B3AF6F7E214D}"/>
    <cellStyle name="Comma 3 4 2 3" xfId="3565" xr:uid="{D40BB21F-081A-46A1-A803-F526F6FE803E}"/>
    <cellStyle name="Comma 3 4 3" xfId="1720" xr:uid="{934830B7-F49C-426C-84E4-E07F6FC9219B}"/>
    <cellStyle name="Comma 3 4 3 2" xfId="7252" xr:uid="{1D085F81-8264-44AE-823D-362ABB6346D5}"/>
    <cellStyle name="Comma 3 4 3 3" xfId="4812" xr:uid="{532569BF-8673-42E1-96DC-7CD9962B379C}"/>
    <cellStyle name="Comma 3 4 4" xfId="6081" xr:uid="{46AB9BF8-3F0F-408D-9AB0-55660ED9F73C}"/>
    <cellStyle name="Comma 3 4 5" xfId="2318" xr:uid="{00000000-0005-0000-0000-0000C6000000}"/>
    <cellStyle name="Comma 3 40" xfId="797" xr:uid="{00000000-0005-0000-0000-0000C7000000}"/>
    <cellStyle name="Comma 3 40 2" xfId="3856" xr:uid="{F7B12A8C-4F3B-4F67-8DD5-B3BA9F32893E}"/>
    <cellStyle name="Comma 3 40 3" xfId="5103" xr:uid="{FE41B1C5-C945-414E-B754-CEC1CDB78104}"/>
    <cellStyle name="Comma 3 40 4" xfId="6371" xr:uid="{D5FE2AE3-D1A8-44AF-B60F-359AEBA61758}"/>
    <cellStyle name="Comma 3 40 5" xfId="2609" xr:uid="{00000000-0005-0000-0000-0000C7000000}"/>
    <cellStyle name="Comma 3 41" xfId="806" xr:uid="{BD65B10B-5203-4482-B772-8B2862C80084}"/>
    <cellStyle name="Comma 3 41 2" xfId="3865" xr:uid="{DD80F889-B16D-4F9D-9C30-7FC5DAF9C5ED}"/>
    <cellStyle name="Comma 3 41 3" xfId="5112" xr:uid="{1893029A-E4EE-4295-A192-ED4F21BA95F8}"/>
    <cellStyle name="Comma 3 41 4" xfId="6380" xr:uid="{97C3AAA8-F77C-4B82-9E51-63C3C1ACCD6F}"/>
    <cellStyle name="Comma 3 41 5" xfId="2618" xr:uid="{BD65B10B-5203-4482-B772-8B2862C80084}"/>
    <cellStyle name="Comma 3 42" xfId="814" xr:uid="{23C23D98-00E9-4FEF-AF77-69D73854BF0A}"/>
    <cellStyle name="Comma 3 42 2" xfId="3873" xr:uid="{DC076608-3474-4B71-9C9D-B271042E8637}"/>
    <cellStyle name="Comma 3 42 3" xfId="5120" xr:uid="{FCCEFB3E-5114-41D0-AF4D-69F41D64666A}"/>
    <cellStyle name="Comma 3 42 4" xfId="6388" xr:uid="{0E3A3B7B-CDB4-47AC-9AB8-B36CA90894E7}"/>
    <cellStyle name="Comma 3 42 5" xfId="2626" xr:uid="{23C23D98-00E9-4FEF-AF77-69D73854BF0A}"/>
    <cellStyle name="Comma 3 43" xfId="822" xr:uid="{37993A86-84F0-4251-84CB-01B01968DBCB}"/>
    <cellStyle name="Comma 3 43 2" xfId="3881" xr:uid="{C3E4C433-303A-47DB-8E39-D8D38166B830}"/>
    <cellStyle name="Comma 3 43 3" xfId="5128" xr:uid="{59479D76-07C4-4682-BD4F-02C8E5A604FA}"/>
    <cellStyle name="Comma 3 43 4" xfId="6396" xr:uid="{F31DBDC9-C174-40D0-94DE-1EF2ABFE3F7E}"/>
    <cellStyle name="Comma 3 43 5" xfId="2634" xr:uid="{37993A86-84F0-4251-84CB-01B01968DBCB}"/>
    <cellStyle name="Comma 3 44" xfId="830" xr:uid="{37993A86-84F0-4251-84CB-01B01968DBCB}"/>
    <cellStyle name="Comma 3 44 2" xfId="3889" xr:uid="{BADACA1B-1E2D-4D57-8C3E-303148004FDE}"/>
    <cellStyle name="Comma 3 44 3" xfId="5136" xr:uid="{F54F6160-EF4D-43A9-9687-877386F6AA3A}"/>
    <cellStyle name="Comma 3 44 4" xfId="6404" xr:uid="{273FCDB3-A127-4207-9DDC-20516DFB5F42}"/>
    <cellStyle name="Comma 3 44 5" xfId="2642" xr:uid="{37993A86-84F0-4251-84CB-01B01968DBCB}"/>
    <cellStyle name="Comma 3 45" xfId="839" xr:uid="{37993A86-84F0-4251-84CB-01B01968DBCB}"/>
    <cellStyle name="Comma 3 45 2" xfId="3898" xr:uid="{6F5D0CC3-01A0-4F99-BACD-EE37E5C3EDDE}"/>
    <cellStyle name="Comma 3 45 3" xfId="5145" xr:uid="{938CFDB7-AA8F-4763-80B4-F29B1CD870FE}"/>
    <cellStyle name="Comma 3 45 4" xfId="6413" xr:uid="{3D33FA10-3822-48FE-8054-0ABDC1FF3B55}"/>
    <cellStyle name="Comma 3 45 5" xfId="2651" xr:uid="{37993A86-84F0-4251-84CB-01B01968DBCB}"/>
    <cellStyle name="Comma 3 46" xfId="848" xr:uid="{37993A86-84F0-4251-84CB-01B01968DBCB}"/>
    <cellStyle name="Comma 3 46 2" xfId="3907" xr:uid="{3B10EEAA-4C53-4374-AA96-ADE9E542F6F5}"/>
    <cellStyle name="Comma 3 46 3" xfId="5154" xr:uid="{4E6209C6-4E5D-4F5F-8E5B-445B1B2E9E68}"/>
    <cellStyle name="Comma 3 46 4" xfId="6422" xr:uid="{D2D9DACC-7F5B-4363-A37A-75AF23962A1B}"/>
    <cellStyle name="Comma 3 46 5" xfId="2660" xr:uid="{37993A86-84F0-4251-84CB-01B01968DBCB}"/>
    <cellStyle name="Comma 3 47" xfId="856" xr:uid="{37993A86-84F0-4251-84CB-01B01968DBCB}"/>
    <cellStyle name="Comma 3 47 2" xfId="3915" xr:uid="{BF6F517F-F7D5-4DAF-A71C-23F7467554C5}"/>
    <cellStyle name="Comma 3 47 3" xfId="5162" xr:uid="{10030F37-CBE6-4515-8959-0BDE8F8C98F4}"/>
    <cellStyle name="Comma 3 47 4" xfId="6430" xr:uid="{E7EF8301-1219-4497-91C9-6B4015067969}"/>
    <cellStyle name="Comma 3 47 5" xfId="2668" xr:uid="{37993A86-84F0-4251-84CB-01B01968DBCB}"/>
    <cellStyle name="Comma 3 48" xfId="864" xr:uid="{37993A86-84F0-4251-84CB-01B01968DBCB}"/>
    <cellStyle name="Comma 3 48 2" xfId="3923" xr:uid="{97F8D733-83E9-42B8-9F7F-5938372AA492}"/>
    <cellStyle name="Comma 3 48 3" xfId="5170" xr:uid="{44612984-A55E-4F7B-9914-3C552E1504B9}"/>
    <cellStyle name="Comma 3 48 4" xfId="6438" xr:uid="{D51DB700-4CF4-4DED-8348-75672B9CE300}"/>
    <cellStyle name="Comma 3 48 5" xfId="2676" xr:uid="{37993A86-84F0-4251-84CB-01B01968DBCB}"/>
    <cellStyle name="Comma 3 49" xfId="872" xr:uid="{37993A86-84F0-4251-84CB-01B01968DBCB}"/>
    <cellStyle name="Comma 3 49 2" xfId="3931" xr:uid="{547C91C0-69A8-45FF-84E1-9AAFF547D5BD}"/>
    <cellStyle name="Comma 3 49 3" xfId="5178" xr:uid="{D876823A-2854-4A04-844E-DF0DA23D8B36}"/>
    <cellStyle name="Comma 3 49 4" xfId="6446" xr:uid="{054761C9-BB42-4DEE-A5EE-393CE92E602E}"/>
    <cellStyle name="Comma 3 49 5" xfId="2684" xr:uid="{37993A86-84F0-4251-84CB-01B01968DBCB}"/>
    <cellStyle name="Comma 3 5" xfId="515" xr:uid="{00000000-0005-0000-0000-0000C8000000}"/>
    <cellStyle name="Comma 3 5 2" xfId="1753" xr:uid="{4CBFCE95-306E-436A-8E6A-259479C6FCDD}"/>
    <cellStyle name="Comma 3 5 2 2" xfId="7284" xr:uid="{A2A97CB0-E80D-487B-9A4E-1F8B11CFB553}"/>
    <cellStyle name="Comma 3 5 2 3" xfId="3574" xr:uid="{9729B05C-26E9-4023-8699-C8F17141BFDD}"/>
    <cellStyle name="Comma 3 5 3" xfId="4821" xr:uid="{A4DB760F-5712-4476-A567-E752E4299F0D}"/>
    <cellStyle name="Comma 3 5 4" xfId="6089" xr:uid="{D0F87BE4-B2ED-4E3F-98C6-D963C111EB08}"/>
    <cellStyle name="Comma 3 5 5" xfId="2327" xr:uid="{00000000-0005-0000-0000-0000C8000000}"/>
    <cellStyle name="Comma 3 50" xfId="880" xr:uid="{37993A86-84F0-4251-84CB-01B01968DBCB}"/>
    <cellStyle name="Comma 3 50 2" xfId="3939" xr:uid="{06213B24-846C-4035-AA39-A36A2630FAD9}"/>
    <cellStyle name="Comma 3 50 3" xfId="5186" xr:uid="{61732700-0BF2-4595-B278-7B4AD3470408}"/>
    <cellStyle name="Comma 3 50 4" xfId="6454" xr:uid="{29A39678-C1F5-4895-9544-252DC76656F0}"/>
    <cellStyle name="Comma 3 50 5" xfId="2692" xr:uid="{37993A86-84F0-4251-84CB-01B01968DBCB}"/>
    <cellStyle name="Comma 3 51" xfId="889" xr:uid="{37993A86-84F0-4251-84CB-01B01968DBCB}"/>
    <cellStyle name="Comma 3 51 2" xfId="3948" xr:uid="{85FD32C6-B283-4D0D-A0D4-7967EFBCEFBC}"/>
    <cellStyle name="Comma 3 51 3" xfId="5195" xr:uid="{B6B484AF-EA99-427D-9A1B-05CE8A5F9AD2}"/>
    <cellStyle name="Comma 3 51 4" xfId="6463" xr:uid="{CCA8209E-BE37-4DD7-82DB-B70AE7C0F3E6}"/>
    <cellStyle name="Comma 3 51 5" xfId="2701" xr:uid="{37993A86-84F0-4251-84CB-01B01968DBCB}"/>
    <cellStyle name="Comma 3 52" xfId="897" xr:uid="{37993A86-84F0-4251-84CB-01B01968DBCB}"/>
    <cellStyle name="Comma 3 52 2" xfId="3956" xr:uid="{0DD9EB74-3182-45E2-AC65-19199F060FA8}"/>
    <cellStyle name="Comma 3 52 3" xfId="5203" xr:uid="{438CC647-3095-48BA-BE85-2F5919C001CE}"/>
    <cellStyle name="Comma 3 52 4" xfId="6471" xr:uid="{780F7AB1-AC65-487B-BA26-670934D676DC}"/>
    <cellStyle name="Comma 3 52 5" xfId="2709" xr:uid="{37993A86-84F0-4251-84CB-01B01968DBCB}"/>
    <cellStyle name="Comma 3 53" xfId="905" xr:uid="{37993A86-84F0-4251-84CB-01B01968DBCB}"/>
    <cellStyle name="Comma 3 53 2" xfId="3964" xr:uid="{DF84CB1F-2C04-4C94-B619-3F4186BF2C5D}"/>
    <cellStyle name="Comma 3 53 3" xfId="5211" xr:uid="{2D2BDDA3-B4F4-4CDA-AB5F-C39907C37A10}"/>
    <cellStyle name="Comma 3 53 4" xfId="6479" xr:uid="{0CCE6247-5A42-413C-A2CD-BF4F3E5E6B85}"/>
    <cellStyle name="Comma 3 53 5" xfId="2717" xr:uid="{37993A86-84F0-4251-84CB-01B01968DBCB}"/>
    <cellStyle name="Comma 3 54" xfId="913" xr:uid="{37993A86-84F0-4251-84CB-01B01968DBCB}"/>
    <cellStyle name="Comma 3 54 2" xfId="3972" xr:uid="{27FEDCB2-A8B3-46D5-B86B-2E9FA4DB40DB}"/>
    <cellStyle name="Comma 3 54 3" xfId="5219" xr:uid="{734F4581-8D46-4026-85C0-69B67D0C8D01}"/>
    <cellStyle name="Comma 3 54 4" xfId="6487" xr:uid="{D4CBEB2E-45E1-46A2-9B90-6EB7E4DCC018}"/>
    <cellStyle name="Comma 3 54 5" xfId="2725" xr:uid="{37993A86-84F0-4251-84CB-01B01968DBCB}"/>
    <cellStyle name="Comma 3 55" xfId="921" xr:uid="{37993A86-84F0-4251-84CB-01B01968DBCB}"/>
    <cellStyle name="Comma 3 55 2" xfId="3980" xr:uid="{5A2A2D0C-35EF-4913-86B7-5852574C1FCF}"/>
    <cellStyle name="Comma 3 55 3" xfId="5227" xr:uid="{19368F33-B94B-409F-937C-35C99C8D4B0D}"/>
    <cellStyle name="Comma 3 55 4" xfId="6495" xr:uid="{1C031A51-9940-4E19-A3BD-9C1747C7831D}"/>
    <cellStyle name="Comma 3 55 5" xfId="2733" xr:uid="{37993A86-84F0-4251-84CB-01B01968DBCB}"/>
    <cellStyle name="Comma 3 56" xfId="930" xr:uid="{37993A86-84F0-4251-84CB-01B01968DBCB}"/>
    <cellStyle name="Comma 3 56 2" xfId="3989" xr:uid="{1301DC74-49D7-4415-BDD6-C42637C51365}"/>
    <cellStyle name="Comma 3 56 3" xfId="5236" xr:uid="{1AF49D67-0D32-457D-A857-B1807D75D775}"/>
    <cellStyle name="Comma 3 56 4" xfId="6504" xr:uid="{CD7F7649-565C-406C-B330-675BA713A8A2}"/>
    <cellStyle name="Comma 3 56 5" xfId="2742" xr:uid="{37993A86-84F0-4251-84CB-01B01968DBCB}"/>
    <cellStyle name="Comma 3 57" xfId="938" xr:uid="{37993A86-84F0-4251-84CB-01B01968DBCB}"/>
    <cellStyle name="Comma 3 57 2" xfId="3997" xr:uid="{B94C8E5C-1704-4CBF-991A-D238110C32D9}"/>
    <cellStyle name="Comma 3 57 3" xfId="5244" xr:uid="{5F76A8A1-3B0E-4D99-B2EB-806837B5B079}"/>
    <cellStyle name="Comma 3 57 4" xfId="6512" xr:uid="{3881C7BB-98C8-4B99-BD4E-82907E2B154E}"/>
    <cellStyle name="Comma 3 57 5" xfId="2750" xr:uid="{37993A86-84F0-4251-84CB-01B01968DBCB}"/>
    <cellStyle name="Comma 3 58" xfId="945" xr:uid="{37993A86-84F0-4251-84CB-01B01968DBCB}"/>
    <cellStyle name="Comma 3 58 2" xfId="4004" xr:uid="{FAC73801-B74B-4BAD-9796-81FD475743F5}"/>
    <cellStyle name="Comma 3 58 3" xfId="5251" xr:uid="{C8028B79-8FF5-4C86-A176-ECE832888A8C}"/>
    <cellStyle name="Comma 3 58 4" xfId="6519" xr:uid="{14B25860-785C-4283-BA98-D9D061B2B899}"/>
    <cellStyle name="Comma 3 58 5" xfId="2757" xr:uid="{37993A86-84F0-4251-84CB-01B01968DBCB}"/>
    <cellStyle name="Comma 3 59" xfId="953" xr:uid="{37993A86-84F0-4251-84CB-01B01968DBCB}"/>
    <cellStyle name="Comma 3 59 2" xfId="4012" xr:uid="{EED27902-937E-4A43-A36F-192EA460EF77}"/>
    <cellStyle name="Comma 3 59 3" xfId="5259" xr:uid="{DD9A3607-5BE7-4E11-87E9-7FA3E390DE66}"/>
    <cellStyle name="Comma 3 59 4" xfId="6527" xr:uid="{945F46A1-A1FA-46F5-8635-3558BC4F4558}"/>
    <cellStyle name="Comma 3 59 5" xfId="2765" xr:uid="{37993A86-84F0-4251-84CB-01B01968DBCB}"/>
    <cellStyle name="Comma 3 6" xfId="523" xr:uid="{00000000-0005-0000-0000-0000C9000000}"/>
    <cellStyle name="Comma 3 6 2" xfId="3582" xr:uid="{EF262C6E-2536-4721-A791-E1FA149DBA58}"/>
    <cellStyle name="Comma 3 6 3" xfId="4829" xr:uid="{D027E94D-5814-40C5-AE33-C91D1B722EBE}"/>
    <cellStyle name="Comma 3 6 4" xfId="6097" xr:uid="{66629D39-1C8A-4D46-B40A-ACE5275A61D6}"/>
    <cellStyle name="Comma 3 6 5" xfId="2335" xr:uid="{00000000-0005-0000-0000-0000C9000000}"/>
    <cellStyle name="Comma 3 60" xfId="962" xr:uid="{37993A86-84F0-4251-84CB-01B01968DBCB}"/>
    <cellStyle name="Comma 3 60 2" xfId="4021" xr:uid="{E3D58969-EAC4-4796-BD97-40C98CEF05A1}"/>
    <cellStyle name="Comma 3 60 3" xfId="5268" xr:uid="{D119FD54-7810-4181-9358-90D9B91F8D70}"/>
    <cellStyle name="Comma 3 60 4" xfId="6536" xr:uid="{6BAA4B8A-8209-44A6-A6A2-25C1CCC46738}"/>
    <cellStyle name="Comma 3 60 5" xfId="2774" xr:uid="{37993A86-84F0-4251-84CB-01B01968DBCB}"/>
    <cellStyle name="Comma 3 61" xfId="970" xr:uid="{37993A86-84F0-4251-84CB-01B01968DBCB}"/>
    <cellStyle name="Comma 3 61 2" xfId="4029" xr:uid="{B5A84244-C98B-436C-B54F-F0C0D7160E46}"/>
    <cellStyle name="Comma 3 61 3" xfId="5276" xr:uid="{DE3E69FA-B644-45D4-B240-75DB4C3F082C}"/>
    <cellStyle name="Comma 3 61 4" xfId="6544" xr:uid="{8649864F-351F-4C4D-8529-3911E61E6577}"/>
    <cellStyle name="Comma 3 61 5" xfId="2782" xr:uid="{37993A86-84F0-4251-84CB-01B01968DBCB}"/>
    <cellStyle name="Comma 3 62" xfId="978" xr:uid="{37993A86-84F0-4251-84CB-01B01968DBCB}"/>
    <cellStyle name="Comma 3 62 2" xfId="4037" xr:uid="{9B0243EB-218C-4894-8366-86B85F3B526F}"/>
    <cellStyle name="Comma 3 62 3" xfId="5284" xr:uid="{BC9565C0-06CC-44FA-AE39-BB03C052AA03}"/>
    <cellStyle name="Comma 3 62 4" xfId="6552" xr:uid="{6C01F037-9471-4667-A7B8-AB04185F5DE2}"/>
    <cellStyle name="Comma 3 62 5" xfId="2790" xr:uid="{37993A86-84F0-4251-84CB-01B01968DBCB}"/>
    <cellStyle name="Comma 3 63" xfId="986" xr:uid="{37993A86-84F0-4251-84CB-01B01968DBCB}"/>
    <cellStyle name="Comma 3 63 2" xfId="4045" xr:uid="{02B34357-AC21-4AA4-9EE5-29E51A9D0659}"/>
    <cellStyle name="Comma 3 63 3" xfId="5292" xr:uid="{06505231-C329-43B4-AB1B-F80C18A0FA8C}"/>
    <cellStyle name="Comma 3 63 4" xfId="6560" xr:uid="{408C5064-6BB2-4145-97BD-F90BB8547FCF}"/>
    <cellStyle name="Comma 3 63 5" xfId="2798" xr:uid="{37993A86-84F0-4251-84CB-01B01968DBCB}"/>
    <cellStyle name="Comma 3 64" xfId="994" xr:uid="{37993A86-84F0-4251-84CB-01B01968DBCB}"/>
    <cellStyle name="Comma 3 64 2" xfId="4053" xr:uid="{3AA09ADA-C3B9-42BC-B116-B54F7E1F9C2E}"/>
    <cellStyle name="Comma 3 64 3" xfId="5300" xr:uid="{A4353787-E09F-40C6-B1AC-FB4A61E25A60}"/>
    <cellStyle name="Comma 3 64 4" xfId="6568" xr:uid="{AD302B10-F808-47C3-8060-7B0E22FE6A77}"/>
    <cellStyle name="Comma 3 64 5" xfId="2806" xr:uid="{37993A86-84F0-4251-84CB-01B01968DBCB}"/>
    <cellStyle name="Comma 3 65" xfId="1003" xr:uid="{37993A86-84F0-4251-84CB-01B01968DBCB}"/>
    <cellStyle name="Comma 3 65 2" xfId="4062" xr:uid="{5336345B-1155-42C8-ACD0-01D0E1FE825E}"/>
    <cellStyle name="Comma 3 65 3" xfId="5309" xr:uid="{DA482ACC-71EF-4B36-B0B8-459162C4785D}"/>
    <cellStyle name="Comma 3 65 4" xfId="6577" xr:uid="{3FB5F047-A0B0-4750-9F2E-461136DFE0AD}"/>
    <cellStyle name="Comma 3 65 5" xfId="2815" xr:uid="{37993A86-84F0-4251-84CB-01B01968DBCB}"/>
    <cellStyle name="Comma 3 66" xfId="1012" xr:uid="{37993A86-84F0-4251-84CB-01B01968DBCB}"/>
    <cellStyle name="Comma 3 66 2" xfId="4071" xr:uid="{4F837D86-CA76-47D6-9C62-171ACC51FC6A}"/>
    <cellStyle name="Comma 3 66 3" xfId="5318" xr:uid="{144B6CBB-D6FD-4D09-8D2F-0C11CEAFE6E0}"/>
    <cellStyle name="Comma 3 66 4" xfId="6586" xr:uid="{06135386-F90B-4269-945E-2F9E8C3056D7}"/>
    <cellStyle name="Comma 3 66 5" xfId="2824" xr:uid="{37993A86-84F0-4251-84CB-01B01968DBCB}"/>
    <cellStyle name="Comma 3 67" xfId="1020" xr:uid="{37993A86-84F0-4251-84CB-01B01968DBCB}"/>
    <cellStyle name="Comma 3 67 2" xfId="4079" xr:uid="{26453DBD-A36B-4159-862F-A32545CD8990}"/>
    <cellStyle name="Comma 3 67 3" xfId="5326" xr:uid="{5C8A6AB2-C172-46E3-B5B3-F45CB77345BE}"/>
    <cellStyle name="Comma 3 67 4" xfId="6594" xr:uid="{222535DC-2BF1-4AA8-81F9-FBE11560FAE1}"/>
    <cellStyle name="Comma 3 67 5" xfId="2832" xr:uid="{37993A86-84F0-4251-84CB-01B01968DBCB}"/>
    <cellStyle name="Comma 3 68" xfId="1028" xr:uid="{37993A86-84F0-4251-84CB-01B01968DBCB}"/>
    <cellStyle name="Comma 3 68 2" xfId="4087" xr:uid="{33C88891-A1AB-4C3B-8365-2119F1441E8F}"/>
    <cellStyle name="Comma 3 68 3" xfId="5334" xr:uid="{83BD0D98-822A-41BA-A7DC-9C035A4B2184}"/>
    <cellStyle name="Comma 3 68 4" xfId="6602" xr:uid="{40770937-9F0A-460A-9233-F4F96D463041}"/>
    <cellStyle name="Comma 3 68 5" xfId="2840" xr:uid="{37993A86-84F0-4251-84CB-01B01968DBCB}"/>
    <cellStyle name="Comma 3 69" xfId="1036" xr:uid="{37993A86-84F0-4251-84CB-01B01968DBCB}"/>
    <cellStyle name="Comma 3 69 2" xfId="4095" xr:uid="{B2E25F21-68DE-4F87-97B2-598EA4D237B6}"/>
    <cellStyle name="Comma 3 69 3" xfId="5342" xr:uid="{BCDE9817-70F6-46A3-99BA-6A423766C80F}"/>
    <cellStyle name="Comma 3 69 4" xfId="6610" xr:uid="{4EF887C3-2A23-46AB-B15D-5133C9489A51}"/>
    <cellStyle name="Comma 3 69 5" xfId="2848" xr:uid="{37993A86-84F0-4251-84CB-01B01968DBCB}"/>
    <cellStyle name="Comma 3 7" xfId="531" xr:uid="{00000000-0005-0000-0000-0000CA000000}"/>
    <cellStyle name="Comma 3 7 2" xfId="3590" xr:uid="{07C4A52A-4E9F-422B-A884-D2EF2AF949E6}"/>
    <cellStyle name="Comma 3 7 3" xfId="4837" xr:uid="{BF8FA14B-E0A7-4E66-AD93-74EA3989FFEC}"/>
    <cellStyle name="Comma 3 7 4" xfId="6105" xr:uid="{5BABC673-E6AB-45D0-AEA0-1AEF0AB0E1F2}"/>
    <cellStyle name="Comma 3 7 5" xfId="2343" xr:uid="{00000000-0005-0000-0000-0000CA000000}"/>
    <cellStyle name="Comma 3 70" xfId="1045" xr:uid="{37993A86-84F0-4251-84CB-01B01968DBCB}"/>
    <cellStyle name="Comma 3 70 2" xfId="4104" xr:uid="{14ED7D72-ADC6-40C8-B6A9-BD195487D6E0}"/>
    <cellStyle name="Comma 3 70 3" xfId="5351" xr:uid="{0598A73B-70E6-4EBC-A887-3E672B62A58F}"/>
    <cellStyle name="Comma 3 70 4" xfId="6619" xr:uid="{50C8D303-CCF6-47E7-A625-C1C58C23C791}"/>
    <cellStyle name="Comma 3 70 5" xfId="2857" xr:uid="{37993A86-84F0-4251-84CB-01B01968DBCB}"/>
    <cellStyle name="Comma 3 71" xfId="1054" xr:uid="{37993A86-84F0-4251-84CB-01B01968DBCB}"/>
    <cellStyle name="Comma 3 71 2" xfId="4113" xr:uid="{5895C6BC-A61E-4499-ADE0-1D2FB72AA904}"/>
    <cellStyle name="Comma 3 71 3" xfId="5360" xr:uid="{B841D651-62E6-4631-A3A5-DA60FF9C2C86}"/>
    <cellStyle name="Comma 3 71 4" xfId="6628" xr:uid="{A6793C0F-54A7-4BB7-8881-7A99D94EDA0F}"/>
    <cellStyle name="Comma 3 71 5" xfId="2866" xr:uid="{37993A86-84F0-4251-84CB-01B01968DBCB}"/>
    <cellStyle name="Comma 3 72" xfId="1063" xr:uid="{37993A86-84F0-4251-84CB-01B01968DBCB}"/>
    <cellStyle name="Comma 3 72 2" xfId="4122" xr:uid="{D5E70B10-6BE4-4AFA-8694-A90D601955C2}"/>
    <cellStyle name="Comma 3 72 3" xfId="5369" xr:uid="{08DD97A7-4591-4698-9810-7E80EBB62570}"/>
    <cellStyle name="Comma 3 72 4" xfId="6637" xr:uid="{563B0CB5-7BD2-4C9D-960C-B774D93E381F}"/>
    <cellStyle name="Comma 3 72 5" xfId="2875" xr:uid="{37993A86-84F0-4251-84CB-01B01968DBCB}"/>
    <cellStyle name="Comma 3 73" xfId="1072" xr:uid="{37993A86-84F0-4251-84CB-01B01968DBCB}"/>
    <cellStyle name="Comma 3 73 2" xfId="4131" xr:uid="{A5C7FEF4-C2BA-4001-B129-A0993B4DEA55}"/>
    <cellStyle name="Comma 3 73 3" xfId="5378" xr:uid="{57A8AC83-F4E8-470B-8D10-A7015A03A493}"/>
    <cellStyle name="Comma 3 73 4" xfId="6646" xr:uid="{50D61F5A-BCA0-47B2-A620-575D2D6BCCA5}"/>
    <cellStyle name="Comma 3 73 5" xfId="2884" xr:uid="{37993A86-84F0-4251-84CB-01B01968DBCB}"/>
    <cellStyle name="Comma 3 74" xfId="1081" xr:uid="{37993A86-84F0-4251-84CB-01B01968DBCB}"/>
    <cellStyle name="Comma 3 74 2" xfId="4140" xr:uid="{26219177-37A9-401F-8EE3-1B3B880646C5}"/>
    <cellStyle name="Comma 3 74 3" xfId="5387" xr:uid="{5E27A21C-E7CA-47C5-AD02-FF58C8E29E14}"/>
    <cellStyle name="Comma 3 74 4" xfId="6655" xr:uid="{84BA55FF-F666-4A9A-932F-C93B2D4325EA}"/>
    <cellStyle name="Comma 3 74 5" xfId="2893" xr:uid="{37993A86-84F0-4251-84CB-01B01968DBCB}"/>
    <cellStyle name="Comma 3 75" xfId="1089" xr:uid="{37993A86-84F0-4251-84CB-01B01968DBCB}"/>
    <cellStyle name="Comma 3 75 2" xfId="4148" xr:uid="{5958F664-9E39-4665-9086-ED3079AD9334}"/>
    <cellStyle name="Comma 3 75 3" xfId="5395" xr:uid="{16D67363-033D-4536-A098-4992D65B23F3}"/>
    <cellStyle name="Comma 3 75 4" xfId="6663" xr:uid="{42B97AC3-97A2-496E-88CF-1C6DA2CECEC1}"/>
    <cellStyle name="Comma 3 75 5" xfId="2901" xr:uid="{37993A86-84F0-4251-84CB-01B01968DBCB}"/>
    <cellStyle name="Comma 3 76" xfId="1098" xr:uid="{37993A86-84F0-4251-84CB-01B01968DBCB}"/>
    <cellStyle name="Comma 3 76 2" xfId="4157" xr:uid="{5608B734-F042-4192-BEAE-44EACD2597D1}"/>
    <cellStyle name="Comma 3 76 3" xfId="5404" xr:uid="{1F613BB4-EE13-423B-A3FA-FE5AAFF17D8C}"/>
    <cellStyle name="Comma 3 76 4" xfId="6672" xr:uid="{D848E560-2737-441E-8A62-3D2E82B11A63}"/>
    <cellStyle name="Comma 3 76 5" xfId="2910" xr:uid="{37993A86-84F0-4251-84CB-01B01968DBCB}"/>
    <cellStyle name="Comma 3 77" xfId="1107" xr:uid="{37993A86-84F0-4251-84CB-01B01968DBCB}"/>
    <cellStyle name="Comma 3 77 2" xfId="4166" xr:uid="{300AD351-9EF0-4EA8-9BD3-4EAB53715FC1}"/>
    <cellStyle name="Comma 3 77 3" xfId="5413" xr:uid="{5745D766-1BD2-4272-AF6F-EA557E7DC369}"/>
    <cellStyle name="Comma 3 77 4" xfId="6681" xr:uid="{8E16D687-BA1B-4209-BA36-12A36D45A485}"/>
    <cellStyle name="Comma 3 77 5" xfId="2919" xr:uid="{37993A86-84F0-4251-84CB-01B01968DBCB}"/>
    <cellStyle name="Comma 3 78" xfId="1115" xr:uid="{37993A86-84F0-4251-84CB-01B01968DBCB}"/>
    <cellStyle name="Comma 3 78 2" xfId="4174" xr:uid="{030118DA-4C7D-46D5-BCE8-202AF7D77B89}"/>
    <cellStyle name="Comma 3 78 3" xfId="5421" xr:uid="{5612041D-03F2-4941-B03B-F37AE78257D4}"/>
    <cellStyle name="Comma 3 78 4" xfId="6689" xr:uid="{89445741-FDD5-446F-A26F-18DF023466AD}"/>
    <cellStyle name="Comma 3 78 5" xfId="2927" xr:uid="{37993A86-84F0-4251-84CB-01B01968DBCB}"/>
    <cellStyle name="Comma 3 79" xfId="1132" xr:uid="{37993A86-84F0-4251-84CB-01B01968DBCB}"/>
    <cellStyle name="Comma 3 79 2" xfId="4191" xr:uid="{F7C509C8-241C-467C-A52B-D4C36DF883F0}"/>
    <cellStyle name="Comma 3 79 3" xfId="5438" xr:uid="{45AA1CBA-D2E9-4AFB-B82F-B946461BBC95}"/>
    <cellStyle name="Comma 3 79 4" xfId="6702" xr:uid="{13C4D682-40AD-4651-A66E-E1C8C9C36E1E}"/>
    <cellStyle name="Comma 3 79 5" xfId="2944" xr:uid="{37993A86-84F0-4251-84CB-01B01968DBCB}"/>
    <cellStyle name="Comma 3 8" xfId="539" xr:uid="{00000000-0005-0000-0000-0000CB000000}"/>
    <cellStyle name="Comma 3 8 2" xfId="3598" xr:uid="{1DBF52C3-DEA4-4E67-A5EA-5EDB48EBA9B8}"/>
    <cellStyle name="Comma 3 8 3" xfId="4845" xr:uid="{4E6352BF-959F-4727-A228-2F2ABAA9431C}"/>
    <cellStyle name="Comma 3 8 4" xfId="6113" xr:uid="{8D0F0258-8FFD-4F5A-BA68-15CD2195D40A}"/>
    <cellStyle name="Comma 3 8 5" xfId="2351" xr:uid="{00000000-0005-0000-0000-0000CB000000}"/>
    <cellStyle name="Comma 3 80" xfId="1149" xr:uid="{37993A86-84F0-4251-84CB-01B01968DBCB}"/>
    <cellStyle name="Comma 3 80 2" xfId="4208" xr:uid="{1E9640D4-1049-48BB-9346-F89E7C4E9566}"/>
    <cellStyle name="Comma 3 80 3" xfId="5455" xr:uid="{7D6908C8-EDDF-4C57-A352-3990C7DEFDDF}"/>
    <cellStyle name="Comma 3 80 4" xfId="6719" xr:uid="{975D55D7-FF77-435B-A102-6DDD658B5F21}"/>
    <cellStyle name="Comma 3 80 5" xfId="2961" xr:uid="{37993A86-84F0-4251-84CB-01B01968DBCB}"/>
    <cellStyle name="Comma 3 81" xfId="1166" xr:uid="{37993A86-84F0-4251-84CB-01B01968DBCB}"/>
    <cellStyle name="Comma 3 81 2" xfId="4225" xr:uid="{65115E54-B11F-477A-9AB5-8F26C3A24BB4}"/>
    <cellStyle name="Comma 3 81 3" xfId="5472" xr:uid="{985981CA-120F-41E3-92B2-46844E33291F}"/>
    <cellStyle name="Comma 3 81 4" xfId="6736" xr:uid="{2D9C6118-6ABD-4E75-8E74-27853A6CF3AD}"/>
    <cellStyle name="Comma 3 81 5" xfId="2978" xr:uid="{37993A86-84F0-4251-84CB-01B01968DBCB}"/>
    <cellStyle name="Comma 3 82" xfId="1182" xr:uid="{37993A86-84F0-4251-84CB-01B01968DBCB}"/>
    <cellStyle name="Comma 3 82 2" xfId="4241" xr:uid="{05200372-2634-4C5C-A088-4F5CDEBAE1D3}"/>
    <cellStyle name="Comma 3 82 3" xfId="5488" xr:uid="{D447C806-4344-45D2-98CE-99BB7D82467A}"/>
    <cellStyle name="Comma 3 82 4" xfId="6752" xr:uid="{E023B11A-93D9-4C6E-A635-09A0949A1927}"/>
    <cellStyle name="Comma 3 82 5" xfId="2994" xr:uid="{37993A86-84F0-4251-84CB-01B01968DBCB}"/>
    <cellStyle name="Comma 3 83" xfId="1199" xr:uid="{37993A86-84F0-4251-84CB-01B01968DBCB}"/>
    <cellStyle name="Comma 3 83 2" xfId="4258" xr:uid="{7A459798-55F9-441D-A36D-733CFA1CC411}"/>
    <cellStyle name="Comma 3 83 3" xfId="5505" xr:uid="{5803E50E-EE1E-4DF7-8264-77517A74C46E}"/>
    <cellStyle name="Comma 3 83 4" xfId="6769" xr:uid="{E96AC0D9-229C-4924-9064-CA6ED649825E}"/>
    <cellStyle name="Comma 3 83 5" xfId="3011" xr:uid="{37993A86-84F0-4251-84CB-01B01968DBCB}"/>
    <cellStyle name="Comma 3 84" xfId="1216" xr:uid="{37993A86-84F0-4251-84CB-01B01968DBCB}"/>
    <cellStyle name="Comma 3 84 2" xfId="4275" xr:uid="{BBFC67C4-38E0-479E-9292-9519BCBFB85E}"/>
    <cellStyle name="Comma 3 84 3" xfId="5522" xr:uid="{24148CF2-5604-4D8B-A3DE-512898B04E41}"/>
    <cellStyle name="Comma 3 84 4" xfId="6786" xr:uid="{435212BC-DE92-401A-A508-51FD0CE523D1}"/>
    <cellStyle name="Comma 3 84 5" xfId="3028" xr:uid="{37993A86-84F0-4251-84CB-01B01968DBCB}"/>
    <cellStyle name="Comma 3 85" xfId="1234" xr:uid="{37993A86-84F0-4251-84CB-01B01968DBCB}"/>
    <cellStyle name="Comma 3 85 2" xfId="4293" xr:uid="{0F80A914-8671-4B33-A901-C7ED5A596DB1}"/>
    <cellStyle name="Comma 3 85 3" xfId="5540" xr:uid="{7AD8FEC5-E071-45A1-844F-5E45872D6D59}"/>
    <cellStyle name="Comma 3 85 4" xfId="6804" xr:uid="{B96C34F3-BB75-4963-B869-91959B503B01}"/>
    <cellStyle name="Comma 3 85 5" xfId="3046" xr:uid="{37993A86-84F0-4251-84CB-01B01968DBCB}"/>
    <cellStyle name="Comma 3 86" xfId="1255" xr:uid="{37993A86-84F0-4251-84CB-01B01968DBCB}"/>
    <cellStyle name="Comma 3 86 2" xfId="6825" xr:uid="{3B3D0284-EDD3-40AB-BBBC-DC198F0B6863}"/>
    <cellStyle name="Comma 3 86 3" xfId="3070" xr:uid="{9C79410B-0B70-4610-843B-2A1A0C2B8C5F}"/>
    <cellStyle name="Comma 3 87" xfId="1288" xr:uid="{37993A86-84F0-4251-84CB-01B01968DBCB}"/>
    <cellStyle name="Comma 3 87 2" xfId="6858" xr:uid="{B3A0021C-D3E3-47D0-803F-B8A2F8BDB012}"/>
    <cellStyle name="Comma 3 87 3" xfId="4317" xr:uid="{EB4984BC-71CF-4258-B2F3-662AD28E8558}"/>
    <cellStyle name="Comma 3 88" xfId="1321" xr:uid="{37993A86-84F0-4251-84CB-01B01968DBCB}"/>
    <cellStyle name="Comma 3 88 2" xfId="5567" xr:uid="{14DD8BF8-2466-4868-AE04-B37C97E44AD3}"/>
    <cellStyle name="Comma 3 89" xfId="1354" xr:uid="{37993A86-84F0-4251-84CB-01B01968DBCB}"/>
    <cellStyle name="Comma 3 89 2" xfId="6894" xr:uid="{F958F0DE-4656-421F-B711-8F7A017D7995}"/>
    <cellStyle name="Comma 3 9" xfId="547" xr:uid="{00000000-0005-0000-0000-0000CC000000}"/>
    <cellStyle name="Comma 3 9 2" xfId="3606" xr:uid="{A37473DC-26E8-4855-A358-6C4D720B38E9}"/>
    <cellStyle name="Comma 3 9 3" xfId="4853" xr:uid="{E18352C5-DD9D-4531-A669-E9E88A5C45B1}"/>
    <cellStyle name="Comma 3 9 4" xfId="6121" xr:uid="{E66689EB-E803-4F71-BDB3-1A63AA0BAA42}"/>
    <cellStyle name="Comma 3 9 5" xfId="2359" xr:uid="{00000000-0005-0000-0000-0000CC000000}"/>
    <cellStyle name="Comma 3 90" xfId="1387" xr:uid="{37993A86-84F0-4251-84CB-01B01968DBCB}"/>
    <cellStyle name="Comma 3 90 2" xfId="6927" xr:uid="{459C3E08-8345-46A8-BB41-DF43AB320B33}"/>
    <cellStyle name="Comma 3 91" xfId="1420" xr:uid="{37993A86-84F0-4251-84CB-01B01968DBCB}"/>
    <cellStyle name="Comma 3 91 2" xfId="6958" xr:uid="{826EBD8F-1C76-4BE8-8BFE-63F9EB8A0F98}"/>
    <cellStyle name="Comma 3 92" xfId="1453" xr:uid="{37993A86-84F0-4251-84CB-01B01968DBCB}"/>
    <cellStyle name="Comma 3 92 2" xfId="6991" xr:uid="{B3C924F8-1260-46A1-A96D-28C719ED83ED}"/>
    <cellStyle name="Comma 3 93" xfId="1486" xr:uid="{37993A86-84F0-4251-84CB-01B01968DBCB}"/>
    <cellStyle name="Comma 3 93 2" xfId="7024" xr:uid="{1948864A-8058-4E7F-BEA5-B1D26E814681}"/>
    <cellStyle name="Comma 3 94" xfId="1519" xr:uid="{37993A86-84F0-4251-84CB-01B01968DBCB}"/>
    <cellStyle name="Comma 3 94 2" xfId="7057" xr:uid="{9FD69D8F-2DF1-449F-8C40-4C3ADBC827D7}"/>
    <cellStyle name="Comma 3 95" xfId="1553" xr:uid="{37993A86-84F0-4251-84CB-01B01968DBCB}"/>
    <cellStyle name="Comma 3 95 2" xfId="7091" xr:uid="{37E34C73-4F72-414A-8587-4B724E4BDA7B}"/>
    <cellStyle name="Comma 3 96" xfId="1586" xr:uid="{37993A86-84F0-4251-84CB-01B01968DBCB}"/>
    <cellStyle name="Comma 3 96 2" xfId="7124" xr:uid="{FB35CC65-534E-4539-B808-FAAE24A7D262}"/>
    <cellStyle name="Comma 3 97" xfId="1619" xr:uid="{37993A86-84F0-4251-84CB-01B01968DBCB}"/>
    <cellStyle name="Comma 3 97 2" xfId="7163" xr:uid="{B4B9B78A-ADAE-4B1C-A354-7C5FC6356F75}"/>
    <cellStyle name="Comma 3 97 3" xfId="5616" xr:uid="{F4A61E8A-F5B0-4F36-9D95-CD985F7CD5EB}"/>
    <cellStyle name="Comma 3 98" xfId="1688" xr:uid="{37993A86-84F0-4251-84CB-01B01968DBCB}"/>
    <cellStyle name="Comma 3 98 2" xfId="7220" xr:uid="{A6E0B29F-7225-4C09-8139-FA1B20C44D3F}"/>
    <cellStyle name="Comma 3 99" xfId="1823" xr:uid="{00000000-0005-0000-0000-0000A4000000}"/>
    <cellStyle name="Comma 30" xfId="90" xr:uid="{00000000-0005-0000-0000-0000CD000000}"/>
    <cellStyle name="Comma 30 2" xfId="200" xr:uid="{00000000-0005-0000-0000-0000CE000000}"/>
    <cellStyle name="Comma 30 2 2" xfId="419" xr:uid="{00000000-0005-0000-0000-0000CF000000}"/>
    <cellStyle name="Comma 30 2 2 2" xfId="3478" xr:uid="{3594AE96-BAB6-40F7-9B54-7746AAE81352}"/>
    <cellStyle name="Comma 30 2 2 3" xfId="4725" xr:uid="{15B82DC4-DA27-4597-B7BA-C4CD866F21CC}"/>
    <cellStyle name="Comma 30 2 2 4" xfId="5996" xr:uid="{A571D0CB-3DA2-4D94-8080-946BFD28BF61}"/>
    <cellStyle name="Comma 30 2 2 5" xfId="2231" xr:uid="{00000000-0005-0000-0000-0000CF000000}"/>
    <cellStyle name="Comma 30 2 3" xfId="3260" xr:uid="{060FAE0C-1BBF-4B46-8913-5DD2C909F8A2}"/>
    <cellStyle name="Comma 30 2 4" xfId="4507" xr:uid="{55FE5DD1-B4F9-4222-9CF8-FC0FF56D0CF5}"/>
    <cellStyle name="Comma 30 2 5" xfId="5781" xr:uid="{87804D16-548E-4CB9-AE00-75DC9B734B1D}"/>
    <cellStyle name="Comma 30 2 6" xfId="2013" xr:uid="{00000000-0005-0000-0000-0000CE000000}"/>
    <cellStyle name="Comma 30 3" xfId="310" xr:uid="{00000000-0005-0000-0000-0000D0000000}"/>
    <cellStyle name="Comma 30 3 2" xfId="3369" xr:uid="{8F14686E-C927-4AD7-91A1-C62887142564}"/>
    <cellStyle name="Comma 30 3 3" xfId="4616" xr:uid="{138FB711-80D3-40C7-A684-82D7632B52E4}"/>
    <cellStyle name="Comma 30 3 4" xfId="5888" xr:uid="{06DAB0E2-F6BB-4FCF-A59D-FA7F3F6022B3}"/>
    <cellStyle name="Comma 30 3 5" xfId="2122" xr:uid="{00000000-0005-0000-0000-0000D0000000}"/>
    <cellStyle name="Comma 30 4" xfId="3151" xr:uid="{01516032-017A-49CE-BCE3-9D15CF925E06}"/>
    <cellStyle name="Comma 30 5" xfId="4398" xr:uid="{1ED35102-78DA-4212-920C-DAFBA147C879}"/>
    <cellStyle name="Comma 30 6" xfId="5676" xr:uid="{425E1606-ACE5-4A19-9BBB-164D95CBADF4}"/>
    <cellStyle name="Comma 30 7" xfId="1904" xr:uid="{00000000-0005-0000-0000-0000CD000000}"/>
    <cellStyle name="Comma 31" xfId="94" xr:uid="{00000000-0005-0000-0000-0000D1000000}"/>
    <cellStyle name="Comma 31 2" xfId="204" xr:uid="{00000000-0005-0000-0000-0000D2000000}"/>
    <cellStyle name="Comma 31 2 2" xfId="423" xr:uid="{00000000-0005-0000-0000-0000D3000000}"/>
    <cellStyle name="Comma 31 2 2 2" xfId="3482" xr:uid="{044302C1-8AD9-48FD-A2D8-D999BD407313}"/>
    <cellStyle name="Comma 31 2 2 3" xfId="4729" xr:uid="{48707534-342A-4229-B44B-B7951ED6932A}"/>
    <cellStyle name="Comma 31 2 2 4" xfId="6000" xr:uid="{BBD28B5E-6BBF-4727-AB06-4550D894AA55}"/>
    <cellStyle name="Comma 31 2 2 5" xfId="2235" xr:uid="{00000000-0005-0000-0000-0000D3000000}"/>
    <cellStyle name="Comma 31 2 3" xfId="3264" xr:uid="{D92D44C6-5187-4DD8-8470-D1A60FD1C737}"/>
    <cellStyle name="Comma 31 2 4" xfId="4511" xr:uid="{C7B62DC0-85E6-4065-BE5A-89FF38D1A79B}"/>
    <cellStyle name="Comma 31 2 5" xfId="5785" xr:uid="{63E3F29F-FBA0-4E75-B2C1-04E793D53719}"/>
    <cellStyle name="Comma 31 2 6" xfId="2017" xr:uid="{00000000-0005-0000-0000-0000D2000000}"/>
    <cellStyle name="Comma 31 3" xfId="314" xr:uid="{00000000-0005-0000-0000-0000D4000000}"/>
    <cellStyle name="Comma 31 3 2" xfId="3373" xr:uid="{DD54638A-7E29-482D-956F-DB6B352C9225}"/>
    <cellStyle name="Comma 31 3 3" xfId="4620" xr:uid="{0CA37C5B-72E1-4A15-B14B-B807869326B5}"/>
    <cellStyle name="Comma 31 3 4" xfId="5892" xr:uid="{DCE12CA6-2963-4B7F-9496-2B2BD147F6B9}"/>
    <cellStyle name="Comma 31 3 5" xfId="2126" xr:uid="{00000000-0005-0000-0000-0000D4000000}"/>
    <cellStyle name="Comma 31 4" xfId="3155" xr:uid="{54265E61-203F-47A9-B8A7-32A9FA8277F7}"/>
    <cellStyle name="Comma 31 5" xfId="4402" xr:uid="{07E8092F-3CF3-4036-AA81-0ABB15BB41B9}"/>
    <cellStyle name="Comma 31 6" xfId="5680" xr:uid="{5B69AA20-E6E5-41B7-BFED-D57C83A424FA}"/>
    <cellStyle name="Comma 31 7" xfId="1908" xr:uid="{00000000-0005-0000-0000-0000D1000000}"/>
    <cellStyle name="Comma 32" xfId="97" xr:uid="{00000000-0005-0000-0000-0000D5000000}"/>
    <cellStyle name="Comma 32 2" xfId="207" xr:uid="{00000000-0005-0000-0000-0000D6000000}"/>
    <cellStyle name="Comma 32 2 2" xfId="426" xr:uid="{00000000-0005-0000-0000-0000D7000000}"/>
    <cellStyle name="Comma 32 2 2 2" xfId="3485" xr:uid="{B5842540-D1CE-41A7-A201-EAC26892FF47}"/>
    <cellStyle name="Comma 32 2 2 3" xfId="4732" xr:uid="{E1CF61A6-D7F4-4CC4-A812-6625399C4412}"/>
    <cellStyle name="Comma 32 2 2 4" xfId="6003" xr:uid="{31054946-AD7A-48F3-B342-529467696B02}"/>
    <cellStyle name="Comma 32 2 2 5" xfId="2238" xr:uid="{00000000-0005-0000-0000-0000D7000000}"/>
    <cellStyle name="Comma 32 2 3" xfId="3267" xr:uid="{D707FDCC-FD55-41CA-91E1-E5758512ACA2}"/>
    <cellStyle name="Comma 32 2 4" xfId="4514" xr:uid="{EE4BC185-1DAE-41DD-8285-913584A440E9}"/>
    <cellStyle name="Comma 32 2 5" xfId="5788" xr:uid="{3950274B-69F8-4D7F-BBEA-5E8610B4FBB7}"/>
    <cellStyle name="Comma 32 2 6" xfId="2020" xr:uid="{00000000-0005-0000-0000-0000D6000000}"/>
    <cellStyle name="Comma 32 3" xfId="317" xr:uid="{00000000-0005-0000-0000-0000D8000000}"/>
    <cellStyle name="Comma 32 3 2" xfId="3376" xr:uid="{76409DC0-B314-47B7-9F97-314239A64C61}"/>
    <cellStyle name="Comma 32 3 3" xfId="4623" xr:uid="{0BD3A92D-95DC-4FCC-BFEB-7713F0A9255A}"/>
    <cellStyle name="Comma 32 3 4" xfId="5895" xr:uid="{EB413D7D-A9D7-41B8-B3B3-21571EEBCED1}"/>
    <cellStyle name="Comma 32 3 5" xfId="2129" xr:uid="{00000000-0005-0000-0000-0000D8000000}"/>
    <cellStyle name="Comma 32 4" xfId="3158" xr:uid="{6A32F175-4F94-4571-A63D-F5EB1BBE712C}"/>
    <cellStyle name="Comma 32 5" xfId="4405" xr:uid="{294DFAF5-819E-4458-9E8F-F9060CFD7265}"/>
    <cellStyle name="Comma 32 6" xfId="5683" xr:uid="{3D542727-C914-4B2B-9BE0-038A8B488E38}"/>
    <cellStyle name="Comma 32 7" xfId="1911" xr:uid="{00000000-0005-0000-0000-0000D5000000}"/>
    <cellStyle name="Comma 33" xfId="100" xr:uid="{00000000-0005-0000-0000-0000D9000000}"/>
    <cellStyle name="Comma 33 2" xfId="210" xr:uid="{00000000-0005-0000-0000-0000DA000000}"/>
    <cellStyle name="Comma 33 2 2" xfId="429" xr:uid="{00000000-0005-0000-0000-0000DB000000}"/>
    <cellStyle name="Comma 33 2 2 2" xfId="3488" xr:uid="{268BA2AF-C79F-4A98-8E41-ADE84B226B18}"/>
    <cellStyle name="Comma 33 2 2 3" xfId="4735" xr:uid="{493F6C73-3A28-4503-BB2C-33A1B8BAC566}"/>
    <cellStyle name="Comma 33 2 2 4" xfId="6006" xr:uid="{E3FAFE21-E190-4821-A4EB-C703D2110E43}"/>
    <cellStyle name="Comma 33 2 2 5" xfId="2241" xr:uid="{00000000-0005-0000-0000-0000DB000000}"/>
    <cellStyle name="Comma 33 2 3" xfId="3270" xr:uid="{2EC6F7F3-52D1-45F2-AB70-1CA5A93B1620}"/>
    <cellStyle name="Comma 33 2 4" xfId="4517" xr:uid="{6FCE69B7-2C71-4CDE-A7C0-1641C0B752C8}"/>
    <cellStyle name="Comma 33 2 5" xfId="5791" xr:uid="{730486BE-4B2F-4E62-8148-EB0230436FBB}"/>
    <cellStyle name="Comma 33 2 6" xfId="2023" xr:uid="{00000000-0005-0000-0000-0000DA000000}"/>
    <cellStyle name="Comma 33 3" xfId="320" xr:uid="{00000000-0005-0000-0000-0000DC000000}"/>
    <cellStyle name="Comma 33 3 2" xfId="3379" xr:uid="{642A49CD-DA2D-4686-B778-477C5CDE16ED}"/>
    <cellStyle name="Comma 33 3 3" xfId="4626" xr:uid="{4CF56443-F841-4BE8-A2DF-C471AD36F642}"/>
    <cellStyle name="Comma 33 3 4" xfId="5898" xr:uid="{CA41B6C3-F9D1-4561-8E61-D1F8C748BA28}"/>
    <cellStyle name="Comma 33 3 5" xfId="2132" xr:uid="{00000000-0005-0000-0000-0000DC000000}"/>
    <cellStyle name="Comma 33 4" xfId="3161" xr:uid="{BC04EDD4-6699-41D4-A309-12C37FB593C2}"/>
    <cellStyle name="Comma 33 5" xfId="4408" xr:uid="{C2260E08-C524-480C-A3CD-163E14D1A91C}"/>
    <cellStyle name="Comma 33 6" xfId="5686" xr:uid="{1D9E3E36-2C3A-4AE5-8453-F334B8076908}"/>
    <cellStyle name="Comma 33 7" xfId="1914" xr:uid="{00000000-0005-0000-0000-0000D9000000}"/>
    <cellStyle name="Comma 34" xfId="103" xr:uid="{00000000-0005-0000-0000-0000DD000000}"/>
    <cellStyle name="Comma 34 2" xfId="213" xr:uid="{00000000-0005-0000-0000-0000DE000000}"/>
    <cellStyle name="Comma 34 2 2" xfId="432" xr:uid="{00000000-0005-0000-0000-0000DF000000}"/>
    <cellStyle name="Comma 34 2 2 2" xfId="3491" xr:uid="{D21C6D53-3E5A-49D2-B0B5-DB61642C7309}"/>
    <cellStyle name="Comma 34 2 2 3" xfId="4738" xr:uid="{AB6503F8-1B20-47EC-894F-82EA55CD63A7}"/>
    <cellStyle name="Comma 34 2 2 4" xfId="6009" xr:uid="{B4C81465-525F-4337-8772-4BF807AC2565}"/>
    <cellStyle name="Comma 34 2 2 5" xfId="2244" xr:uid="{00000000-0005-0000-0000-0000DF000000}"/>
    <cellStyle name="Comma 34 2 3" xfId="3273" xr:uid="{BEFA1ACA-87D5-49DB-B15A-A0F1F30782C3}"/>
    <cellStyle name="Comma 34 2 4" xfId="4520" xr:uid="{A2E6EE6A-04A6-4938-A235-C9F64FD9CD16}"/>
    <cellStyle name="Comma 34 2 5" xfId="5794" xr:uid="{495644A3-1F73-4027-BA03-73A6A6A382B8}"/>
    <cellStyle name="Comma 34 2 6" xfId="2026" xr:uid="{00000000-0005-0000-0000-0000DE000000}"/>
    <cellStyle name="Comma 34 3" xfId="323" xr:uid="{00000000-0005-0000-0000-0000E0000000}"/>
    <cellStyle name="Comma 34 3 2" xfId="3382" xr:uid="{6B26AB5C-28A6-4429-9FBE-81E42528E0D7}"/>
    <cellStyle name="Comma 34 3 3" xfId="4629" xr:uid="{9167D1AF-84F7-459D-AFEF-C5752F3009AF}"/>
    <cellStyle name="Comma 34 3 4" xfId="5901" xr:uid="{D9B31EE9-EFA5-4A5A-BF8D-2BA40C33573C}"/>
    <cellStyle name="Comma 34 3 5" xfId="2135" xr:uid="{00000000-0005-0000-0000-0000E0000000}"/>
    <cellStyle name="Comma 34 4" xfId="3164" xr:uid="{C302F110-F0C9-4D14-8A7C-F7DF33BCE53E}"/>
    <cellStyle name="Comma 34 5" xfId="4411" xr:uid="{DD7C80D8-2089-466B-94F3-263BEC2584E5}"/>
    <cellStyle name="Comma 34 6" xfId="5689" xr:uid="{8E79CAA5-6CB0-4928-8625-5DE01D44BF3E}"/>
    <cellStyle name="Comma 34 7" xfId="1917" xr:uid="{00000000-0005-0000-0000-0000DD000000}"/>
    <cellStyle name="Comma 35" xfId="106" xr:uid="{00000000-0005-0000-0000-0000E1000000}"/>
    <cellStyle name="Comma 35 2" xfId="216" xr:uid="{00000000-0005-0000-0000-0000E2000000}"/>
    <cellStyle name="Comma 35 2 2" xfId="435" xr:uid="{00000000-0005-0000-0000-0000E3000000}"/>
    <cellStyle name="Comma 35 2 2 2" xfId="3494" xr:uid="{45927A16-CD43-4468-A46C-67C3EB1C97D2}"/>
    <cellStyle name="Comma 35 2 2 3" xfId="4741" xr:uid="{6D3347A4-E086-41B9-AD06-BD050E9B24FA}"/>
    <cellStyle name="Comma 35 2 2 4" xfId="6012" xr:uid="{B2F8C2F0-88D2-4CF7-8882-B817CA05B560}"/>
    <cellStyle name="Comma 35 2 2 5" xfId="2247" xr:uid="{00000000-0005-0000-0000-0000E3000000}"/>
    <cellStyle name="Comma 35 2 3" xfId="3276" xr:uid="{5DDFE2F1-5A92-4A18-93EA-BD5122752B2A}"/>
    <cellStyle name="Comma 35 2 4" xfId="4523" xr:uid="{51351305-4491-49C2-BF02-88DF4EFED27A}"/>
    <cellStyle name="Comma 35 2 5" xfId="5797" xr:uid="{D14753DD-4D34-4AA4-A3BC-4EE1BED0793E}"/>
    <cellStyle name="Comma 35 2 6" xfId="2029" xr:uid="{00000000-0005-0000-0000-0000E2000000}"/>
    <cellStyle name="Comma 35 3" xfId="326" xr:uid="{00000000-0005-0000-0000-0000E4000000}"/>
    <cellStyle name="Comma 35 3 2" xfId="3385" xr:uid="{FA0E8B07-737D-44FC-8226-F326F755878B}"/>
    <cellStyle name="Comma 35 3 3" xfId="4632" xr:uid="{5E7427FE-EE87-4184-B2B3-871192F332BC}"/>
    <cellStyle name="Comma 35 3 4" xfId="5904" xr:uid="{4E752524-B5D7-4BFB-8310-62F2583B8D89}"/>
    <cellStyle name="Comma 35 3 5" xfId="2138" xr:uid="{00000000-0005-0000-0000-0000E4000000}"/>
    <cellStyle name="Comma 35 4" xfId="3167" xr:uid="{EB951D87-E3EB-4E99-BD12-1DB03FB44B21}"/>
    <cellStyle name="Comma 35 5" xfId="4414" xr:uid="{8EA099E6-9F5C-4C10-A43B-B2EFCD5C1093}"/>
    <cellStyle name="Comma 35 6" xfId="5692" xr:uid="{F63DDBFF-AFA5-4B59-ADFF-4D7B33A20DB3}"/>
    <cellStyle name="Comma 35 7" xfId="1920" xr:uid="{00000000-0005-0000-0000-0000E1000000}"/>
    <cellStyle name="Comma 36" xfId="109" xr:uid="{00000000-0005-0000-0000-0000E5000000}"/>
    <cellStyle name="Comma 36 2" xfId="219" xr:uid="{00000000-0005-0000-0000-0000E6000000}"/>
    <cellStyle name="Comma 36 2 2" xfId="438" xr:uid="{00000000-0005-0000-0000-0000E7000000}"/>
    <cellStyle name="Comma 36 2 2 2" xfId="3497" xr:uid="{AD04BD48-AEFC-4CC5-BF1F-4B5EC432AE46}"/>
    <cellStyle name="Comma 36 2 2 3" xfId="4744" xr:uid="{722CAB0D-E5F6-4D9C-BF3C-11DC74A3E604}"/>
    <cellStyle name="Comma 36 2 2 4" xfId="6015" xr:uid="{7A903305-C994-496A-9FE0-C3FC9912A6E8}"/>
    <cellStyle name="Comma 36 2 2 5" xfId="2250" xr:uid="{00000000-0005-0000-0000-0000E7000000}"/>
    <cellStyle name="Comma 36 2 3" xfId="3279" xr:uid="{A7B68EE4-95B4-4971-BD5E-CAA29162A9DA}"/>
    <cellStyle name="Comma 36 2 4" xfId="4526" xr:uid="{C1180E7C-8680-4711-B7EF-0DAB9B9DE788}"/>
    <cellStyle name="Comma 36 2 5" xfId="5800" xr:uid="{50C0C5BF-213D-4AB4-820B-36DF4B9FA615}"/>
    <cellStyle name="Comma 36 2 6" xfId="2032" xr:uid="{00000000-0005-0000-0000-0000E6000000}"/>
    <cellStyle name="Comma 36 3" xfId="329" xr:uid="{00000000-0005-0000-0000-0000E8000000}"/>
    <cellStyle name="Comma 36 3 2" xfId="3388" xr:uid="{4E62CBBA-28BC-4D5E-ACD8-B9BC5936BF6A}"/>
    <cellStyle name="Comma 36 3 3" xfId="4635" xr:uid="{F55E1E87-5023-4798-B845-DD74E8F9B399}"/>
    <cellStyle name="Comma 36 3 4" xfId="5907" xr:uid="{DE24D0A5-2961-422E-B091-B4BF0C3332A8}"/>
    <cellStyle name="Comma 36 3 5" xfId="2141" xr:uid="{00000000-0005-0000-0000-0000E8000000}"/>
    <cellStyle name="Comma 36 4" xfId="3170" xr:uid="{5EAC30E0-B7E7-4A9E-8534-CC52263AD1DA}"/>
    <cellStyle name="Comma 36 5" xfId="4417" xr:uid="{844B4200-00B0-486C-8D79-2B289A6F7582}"/>
    <cellStyle name="Comma 36 6" xfId="5695" xr:uid="{A48AD379-69B6-4A8C-AB33-BF39F35477DA}"/>
    <cellStyle name="Comma 36 7" xfId="1923" xr:uid="{00000000-0005-0000-0000-0000E5000000}"/>
    <cellStyle name="Comma 37" xfId="112" xr:uid="{00000000-0005-0000-0000-0000E9000000}"/>
    <cellStyle name="Comma 37 2" xfId="332" xr:uid="{00000000-0005-0000-0000-0000EA000000}"/>
    <cellStyle name="Comma 37 2 2" xfId="3391" xr:uid="{0F5D8EF4-9FCA-4539-B6A4-71B685424A76}"/>
    <cellStyle name="Comma 37 2 3" xfId="4638" xr:uid="{5F295925-BDDB-4E69-900A-25C54CF93047}"/>
    <cellStyle name="Comma 37 2 4" xfId="5910" xr:uid="{6A6B4016-7203-4BC9-9311-A367B1C40B3E}"/>
    <cellStyle name="Comma 37 2 5" xfId="2144" xr:uid="{00000000-0005-0000-0000-0000EA000000}"/>
    <cellStyle name="Comma 37 3" xfId="3173" xr:uid="{268F1940-08CB-48F6-BD13-B346D28A380E}"/>
    <cellStyle name="Comma 37 4" xfId="4420" xr:uid="{E8FB0545-2A96-4EC5-8496-E9C58E32B7AD}"/>
    <cellStyle name="Comma 37 5" xfId="5698" xr:uid="{D110F8CC-FA03-4A39-A40E-1A327BBC7484}"/>
    <cellStyle name="Comma 37 6" xfId="1926" xr:uid="{00000000-0005-0000-0000-0000E9000000}"/>
    <cellStyle name="Comma 38" xfId="223" xr:uid="{00000000-0005-0000-0000-0000EB000000}"/>
    <cellStyle name="Comma 38 2" xfId="3282" xr:uid="{7EC9D07F-9CEB-4800-9B91-0AD860D17414}"/>
    <cellStyle name="Comma 38 3" xfId="4529" xr:uid="{CA81D91A-FFF3-462F-8189-3532E6891814}"/>
    <cellStyle name="Comma 38 4" xfId="5803" xr:uid="{35D3E33E-C088-4C79-869D-A797C6FF429F}"/>
    <cellStyle name="Comma 38 5" xfId="2035" xr:uid="{00000000-0005-0000-0000-0000EB000000}"/>
    <cellStyle name="Comma 39" xfId="441" xr:uid="{00000000-0005-0000-0000-0000EC000000}"/>
    <cellStyle name="Comma 39 2" xfId="3500" xr:uid="{483E6A8F-48D0-4780-8884-C184643F04C2}"/>
    <cellStyle name="Comma 39 3" xfId="4747" xr:uid="{3C4B72F1-9730-41EE-AB12-AC1753F8190B}"/>
    <cellStyle name="Comma 39 4" xfId="6018" xr:uid="{542DB1DE-6716-45C5-A35B-10A787204F78}"/>
    <cellStyle name="Comma 39 5" xfId="2253" xr:uid="{00000000-0005-0000-0000-0000EC000000}"/>
    <cellStyle name="Comma 4" xfId="12" xr:uid="{00000000-0005-0000-0000-0000ED000000}"/>
    <cellStyle name="Comma 4 10" xfId="1228" xr:uid="{761BE4CF-A730-4944-82FE-64DF3BC492AB}"/>
    <cellStyle name="Comma 4 10 2" xfId="4287" xr:uid="{4B712C98-6879-4B76-8C75-465F9A824B91}"/>
    <cellStyle name="Comma 4 10 3" xfId="5534" xr:uid="{C3758964-5D90-49D8-B609-44F0BEC3A5A4}"/>
    <cellStyle name="Comma 4 10 4" xfId="6798" xr:uid="{A8323A15-8A36-4F98-A972-9F7F28A0794C}"/>
    <cellStyle name="Comma 4 10 5" xfId="3040" xr:uid="{761BE4CF-A730-4944-82FE-64DF3BC492AB}"/>
    <cellStyle name="Comma 4 11" xfId="1246" xr:uid="{761BE4CF-A730-4944-82FE-64DF3BC492AB}"/>
    <cellStyle name="Comma 4 11 2" xfId="4305" xr:uid="{94895D7F-6609-4A4B-965B-3B5FCE21F4A0}"/>
    <cellStyle name="Comma 4 11 3" xfId="5552" xr:uid="{0ED507FF-8BE3-4993-927B-9D2D88086BFC}"/>
    <cellStyle name="Comma 4 11 4" xfId="6816" xr:uid="{B3E9B67B-423C-4FBC-B2CE-B29B522C6C98}"/>
    <cellStyle name="Comma 4 11 5" xfId="3058" xr:uid="{761BE4CF-A730-4944-82FE-64DF3BC492AB}"/>
    <cellStyle name="Comma 4 12" xfId="1267" xr:uid="{761BE4CF-A730-4944-82FE-64DF3BC492AB}"/>
    <cellStyle name="Comma 4 12 2" xfId="6837" xr:uid="{4023CAB0-B5FD-4799-96B2-79637AA9F0FF}"/>
    <cellStyle name="Comma 4 12 3" xfId="3073" xr:uid="{F31012F1-15FA-489E-AC7D-60038F882BD9}"/>
    <cellStyle name="Comma 4 13" xfId="1300" xr:uid="{761BE4CF-A730-4944-82FE-64DF3BC492AB}"/>
    <cellStyle name="Comma 4 13 2" xfId="6870" xr:uid="{C33F2EB6-E204-44E4-B007-52AC36D8E288}"/>
    <cellStyle name="Comma 4 13 3" xfId="4320" xr:uid="{A8F84366-5E10-4A16-ADB5-9E30551FB158}"/>
    <cellStyle name="Comma 4 14" xfId="1333" xr:uid="{761BE4CF-A730-4944-82FE-64DF3BC492AB}"/>
    <cellStyle name="Comma 4 14 2" xfId="5579" xr:uid="{0440E728-29B4-4C90-8D97-38389AADD240}"/>
    <cellStyle name="Comma 4 15" xfId="1366" xr:uid="{761BE4CF-A730-4944-82FE-64DF3BC492AB}"/>
    <cellStyle name="Comma 4 15 2" xfId="6906" xr:uid="{9F06FA43-43FC-4195-B491-662D9B1B9918}"/>
    <cellStyle name="Comma 4 16" xfId="1399" xr:uid="{761BE4CF-A730-4944-82FE-64DF3BC492AB}"/>
    <cellStyle name="Comma 4 16 2" xfId="6939" xr:uid="{7EDA69B6-CFE4-4688-B997-D42C535A54A2}"/>
    <cellStyle name="Comma 4 17" xfId="1432" xr:uid="{761BE4CF-A730-4944-82FE-64DF3BC492AB}"/>
    <cellStyle name="Comma 4 17 2" xfId="6970" xr:uid="{845193CF-95AE-40CC-8AC9-7085A5416DD4}"/>
    <cellStyle name="Comma 4 18" xfId="1465" xr:uid="{761BE4CF-A730-4944-82FE-64DF3BC492AB}"/>
    <cellStyle name="Comma 4 18 2" xfId="7003" xr:uid="{39EF6E32-898F-41BF-9E91-C2D8FB287B13}"/>
    <cellStyle name="Comma 4 19" xfId="1498" xr:uid="{761BE4CF-A730-4944-82FE-64DF3BC492AB}"/>
    <cellStyle name="Comma 4 19 2" xfId="7036" xr:uid="{ED3842C6-483C-4A62-B95B-1F08AB4C822A}"/>
    <cellStyle name="Comma 4 2" xfId="122" xr:uid="{00000000-0005-0000-0000-0000EE000000}"/>
    <cellStyle name="Comma 4 2 10" xfId="1515" xr:uid="{FF18D268-1805-4FB7-A0F5-F50D761AAF2B}"/>
    <cellStyle name="Comma 4 2 10 2" xfId="7053" xr:uid="{6311101C-9F92-4B3E-895E-7C222A9BD55E}"/>
    <cellStyle name="Comma 4 2 11" xfId="1548" xr:uid="{FF18D268-1805-4FB7-A0F5-F50D761AAF2B}"/>
    <cellStyle name="Comma 4 2 11 2" xfId="7086" xr:uid="{BA0E7A99-0620-4268-B23D-22E98D604ABB}"/>
    <cellStyle name="Comma 4 2 11 3" xfId="5561" xr:uid="{312D32A9-A5E5-4DC7-A969-BABA47CE8207}"/>
    <cellStyle name="Comma 4 2 12" xfId="1582" xr:uid="{FF18D268-1805-4FB7-A0F5-F50D761AAF2B}"/>
    <cellStyle name="Comma 4 2 12 2" xfId="7120" xr:uid="{031C113F-C10A-4A68-87EE-2F2245EB3C68}"/>
    <cellStyle name="Comma 4 2 12 3" xfId="5562" xr:uid="{95FD6F80-CB24-4F0E-8FFE-17AE5C8EA3A9}"/>
    <cellStyle name="Comma 4 2 13" xfId="1615" xr:uid="{FF18D268-1805-4FB7-A0F5-F50D761AAF2B}"/>
    <cellStyle name="Comma 4 2 13 2" xfId="7153" xr:uid="{5F27E904-CAA4-49F6-83A0-20D06D83A1E1}"/>
    <cellStyle name="Comma 4 2 14" xfId="1648" xr:uid="{FF18D268-1805-4FB7-A0F5-F50D761AAF2B}"/>
    <cellStyle name="Comma 4 2 14 2" xfId="7192" xr:uid="{73DEA579-7C60-4131-A72D-B30A17FA2A18}"/>
    <cellStyle name="Comma 4 2 15" xfId="1716" xr:uid="{FF18D268-1805-4FB7-A0F5-F50D761AAF2B}"/>
    <cellStyle name="Comma 4 2 15 2" xfId="7248" xr:uid="{79DE3E73-7A86-4009-840A-0EA471EF0D72}"/>
    <cellStyle name="Comma 4 2 16" xfId="1935" xr:uid="{00000000-0005-0000-0000-0000EE000000}"/>
    <cellStyle name="Comma 4 2 2" xfId="341" xr:uid="{00000000-0005-0000-0000-0000EF000000}"/>
    <cellStyle name="Comma 4 2 2 2" xfId="1683" xr:uid="{44D1AB4E-7D9B-4C63-8169-5EA61B812DC4}"/>
    <cellStyle name="Comma 4 2 2 2 2" xfId="1815" xr:uid="{B607D5C5-84B0-4A59-A2F4-AE42A78061CA}"/>
    <cellStyle name="Comma 4 2 2 2 2 2" xfId="7215" xr:uid="{3CDEA58F-F0EB-4467-B3D1-2ADCFC55AE3E}"/>
    <cellStyle name="Comma 4 2 2 2 3" xfId="3400" xr:uid="{57F21AC7-E890-4101-B2EB-D7E639562B46}"/>
    <cellStyle name="Comma 4 2 2 3" xfId="1681" xr:uid="{8E411073-F0FC-42C9-8FC4-2A9C2E5E9F34}"/>
    <cellStyle name="Comma 4 2 2 3 2" xfId="7214" xr:uid="{D4F0FA73-B7EB-406E-8201-A176C263FEDF}"/>
    <cellStyle name="Comma 4 2 2 3 3" xfId="4647" xr:uid="{BBCC2E18-1A89-452F-997D-223C791317B8}"/>
    <cellStyle name="Comma 4 2 2 4" xfId="1749" xr:uid="{8E411073-F0FC-42C9-8FC4-2A9C2E5E9F34}"/>
    <cellStyle name="Comma 4 2 2 4 2" xfId="5918" xr:uid="{2DCD3FC7-C456-48E0-A6BA-FE4A3ED65EA3}"/>
    <cellStyle name="Comma 4 2 2 5" xfId="2153" xr:uid="{00000000-0005-0000-0000-0000EF000000}"/>
    <cellStyle name="Comma 4 2 3" xfId="1284" xr:uid="{FF18D268-1805-4FB7-A0F5-F50D761AAF2B}"/>
    <cellStyle name="Comma 4 2 3 2" xfId="1782" xr:uid="{7818BB44-64B8-4DF6-8E62-D03C0DD13274}"/>
    <cellStyle name="Comma 4 2 3 2 2" xfId="6854" xr:uid="{2231DE56-F2B8-443D-9474-71E72C8D84A5}"/>
    <cellStyle name="Comma 4 2 3 3" xfId="3182" xr:uid="{BC4F8657-AA20-4006-97A8-1D05A0EDCDFE}"/>
    <cellStyle name="Comma 4 2 4" xfId="1317" xr:uid="{FF18D268-1805-4FB7-A0F5-F50D761AAF2B}"/>
    <cellStyle name="Comma 4 2 4 2" xfId="6887" xr:uid="{A6719771-440B-4F54-9DE7-2E3D508908CB}"/>
    <cellStyle name="Comma 4 2 4 3" xfId="4429" xr:uid="{5F361C71-E445-4128-ABAB-4C9F0C1121DB}"/>
    <cellStyle name="Comma 4 2 5" xfId="1350" xr:uid="{FF18D268-1805-4FB7-A0F5-F50D761AAF2B}"/>
    <cellStyle name="Comma 4 2 5 2" xfId="6890" xr:uid="{F73663D6-8F26-4209-BC6D-DEAAAC896AE1}"/>
    <cellStyle name="Comma 4 2 5 3" xfId="5558" xr:uid="{51B9F1C5-434D-4D4D-A5FE-5417C2083C05}"/>
    <cellStyle name="Comma 4 2 6" xfId="1383" xr:uid="{FF18D268-1805-4FB7-A0F5-F50D761AAF2B}"/>
    <cellStyle name="Comma 4 2 6 2" xfId="6923" xr:uid="{2339D053-7C0B-4874-8BEC-A598FFDE6433}"/>
    <cellStyle name="Comma 4 2 6 3" xfId="5560" xr:uid="{5CFF7D88-1FB5-442E-B6A9-7E95611158B9}"/>
    <cellStyle name="Comma 4 2 7" xfId="1416" xr:uid="{FF18D268-1805-4FB7-A0F5-F50D761AAF2B}"/>
    <cellStyle name="Comma 4 2 7 2" xfId="5596" xr:uid="{CC947222-6B17-4C9E-9A7C-1A0D6708F961}"/>
    <cellStyle name="Comma 4 2 8" xfId="1449" xr:uid="{FF18D268-1805-4FB7-A0F5-F50D761AAF2B}"/>
    <cellStyle name="Comma 4 2 8 2" xfId="6987" xr:uid="{55046D43-257F-4820-9BC6-DFF8990C52F7}"/>
    <cellStyle name="Comma 4 2 9" xfId="1482" xr:uid="{FF18D268-1805-4FB7-A0F5-F50D761AAF2B}"/>
    <cellStyle name="Comma 4 2 9 2" xfId="7020" xr:uid="{17B1F1D2-0E07-40A1-B132-3DCFC81B8F50}"/>
    <cellStyle name="Comma 4 20" xfId="1531" xr:uid="{761BE4CF-A730-4944-82FE-64DF3BC492AB}"/>
    <cellStyle name="Comma 4 20 2" xfId="7069" xr:uid="{35765E15-EE90-44B0-B499-86916660BC9C}"/>
    <cellStyle name="Comma 4 21" xfId="1565" xr:uid="{761BE4CF-A730-4944-82FE-64DF3BC492AB}"/>
    <cellStyle name="Comma 4 21 2" xfId="7103" xr:uid="{7AE5DF31-7368-4A49-9230-38B3FAB8E563}"/>
    <cellStyle name="Comma 4 22" xfId="1598" xr:uid="{761BE4CF-A730-4944-82FE-64DF3BC492AB}"/>
    <cellStyle name="Comma 4 22 2" xfId="7136" xr:uid="{A230A7E6-D5C6-48A0-B915-85521C324DB0}"/>
    <cellStyle name="Comma 4 23" xfId="1631" xr:uid="{761BE4CF-A730-4944-82FE-64DF3BC492AB}"/>
    <cellStyle name="Comma 4 23 2" xfId="7175" xr:uid="{7B558671-9A6B-4C83-86DB-A6F8F722E126}"/>
    <cellStyle name="Comma 4 24" xfId="1699" xr:uid="{761BE4CF-A730-4944-82FE-64DF3BC492AB}"/>
    <cellStyle name="Comma 4 24 2" xfId="7231" xr:uid="{0236C059-7801-4278-BE61-02AECA928D70}"/>
    <cellStyle name="Comma 4 25" xfId="1826" xr:uid="{00000000-0005-0000-0000-0000ED000000}"/>
    <cellStyle name="Comma 4 3" xfId="232" xr:uid="{00000000-0005-0000-0000-0000F0000000}"/>
    <cellStyle name="Comma 4 3 2" xfId="1664" xr:uid="{24274C03-03DC-4C2B-B695-85A57A90F64A}"/>
    <cellStyle name="Comma 4 3 2 2" xfId="1798" xr:uid="{615FCB14-F3F6-4D6C-9C58-CA940B9DD633}"/>
    <cellStyle name="Comma 4 3 2 2 2" xfId="7208" xr:uid="{DE9D87A5-AE62-480E-AAF8-FA4428863D42}"/>
    <cellStyle name="Comma 4 3 2 3" xfId="3291" xr:uid="{1846A0E9-054D-4A95-8D3B-22FEEF6B0401}"/>
    <cellStyle name="Comma 4 3 3" xfId="1732" xr:uid="{24274C03-03DC-4C2B-B695-85A57A90F64A}"/>
    <cellStyle name="Comma 4 3 3 2" xfId="7264" xr:uid="{CAF69DBE-1DC7-4FCF-96ED-517F1D399029}"/>
    <cellStyle name="Comma 4 3 3 3" xfId="4538" xr:uid="{8EF0257F-A9A1-4538-B5CE-7BE115A9B554}"/>
    <cellStyle name="Comma 4 3 4" xfId="5811" xr:uid="{0590624C-1270-4CA8-9B8B-D54F4C04FCEF}"/>
    <cellStyle name="Comma 4 3 5" xfId="2044" xr:uid="{00000000-0005-0000-0000-0000F0000000}"/>
    <cellStyle name="Comma 4 4" xfId="1127" xr:uid="{761BE4CF-A730-4944-82FE-64DF3BC492AB}"/>
    <cellStyle name="Comma 4 4 2" xfId="1765" xr:uid="{F694FB95-228D-42D5-A247-2E664E87ED29}"/>
    <cellStyle name="Comma 4 4 2 2" xfId="7296" xr:uid="{D66CF411-2C48-4C8C-BDD9-F23D78FBBB76}"/>
    <cellStyle name="Comma 4 4 2 3" xfId="4186" xr:uid="{7A442C3F-1E03-4AA8-98D8-480B7A91F912}"/>
    <cellStyle name="Comma 4 4 3" xfId="5433" xr:uid="{51D14BDC-9016-4D13-B813-C40C4C5D51B6}"/>
    <cellStyle name="Comma 4 4 4" xfId="6697" xr:uid="{7D5B6211-C85A-42F6-8153-3100E9373D66}"/>
    <cellStyle name="Comma 4 4 5" xfId="2939" xr:uid="{761BE4CF-A730-4944-82FE-64DF3BC492AB}"/>
    <cellStyle name="Comma 4 5" xfId="1144" xr:uid="{761BE4CF-A730-4944-82FE-64DF3BC492AB}"/>
    <cellStyle name="Comma 4 5 2" xfId="4203" xr:uid="{7559C862-228A-46C5-8B57-A3BA2A0F6D41}"/>
    <cellStyle name="Comma 4 5 3" xfId="5450" xr:uid="{D4F43E36-3110-4758-8AC7-5E7D4AD02EB9}"/>
    <cellStyle name="Comma 4 5 4" xfId="6714" xr:uid="{C1296B73-6BA5-4E5E-B13F-D3C2F53F10E2}"/>
    <cellStyle name="Comma 4 5 5" xfId="2956" xr:uid="{761BE4CF-A730-4944-82FE-64DF3BC492AB}"/>
    <cellStyle name="Comma 4 6" xfId="1161" xr:uid="{761BE4CF-A730-4944-82FE-64DF3BC492AB}"/>
    <cellStyle name="Comma 4 6 2" xfId="4220" xr:uid="{23A855CD-FBEB-45C9-BF64-A95EB4C95A7E}"/>
    <cellStyle name="Comma 4 6 3" xfId="5467" xr:uid="{DFA81F4A-CC94-4059-A077-2F8AAE9A087D}"/>
    <cellStyle name="Comma 4 6 4" xfId="6731" xr:uid="{A19EAF3D-94A5-45E8-A0BC-A5ABE946F393}"/>
    <cellStyle name="Comma 4 6 5" xfId="2973" xr:uid="{761BE4CF-A730-4944-82FE-64DF3BC492AB}"/>
    <cellStyle name="Comma 4 7" xfId="1178" xr:uid="{761BE4CF-A730-4944-82FE-64DF3BC492AB}"/>
    <cellStyle name="Comma 4 7 2" xfId="4237" xr:uid="{72C5B0CB-6205-4032-BBE5-C4D31E9CE83F}"/>
    <cellStyle name="Comma 4 7 3" xfId="5484" xr:uid="{DF618F54-D645-4050-BE5F-6BD55995B271}"/>
    <cellStyle name="Comma 4 7 4" xfId="6748" xr:uid="{BFDEF8DF-5D0A-4209-B17C-D176CF200137}"/>
    <cellStyle name="Comma 4 7 5" xfId="2990" xr:uid="{761BE4CF-A730-4944-82FE-64DF3BC492AB}"/>
    <cellStyle name="Comma 4 8" xfId="1194" xr:uid="{761BE4CF-A730-4944-82FE-64DF3BC492AB}"/>
    <cellStyle name="Comma 4 8 2" xfId="4253" xr:uid="{3E4450A8-8079-4932-8E9C-3202F4695A42}"/>
    <cellStyle name="Comma 4 8 3" xfId="5500" xr:uid="{188997AE-4056-4B95-9F41-7C03EC8F726C}"/>
    <cellStyle name="Comma 4 8 4" xfId="6764" xr:uid="{BEEBBA42-4F9C-4FA8-A699-44B4EE498FD0}"/>
    <cellStyle name="Comma 4 8 5" xfId="3006" xr:uid="{761BE4CF-A730-4944-82FE-64DF3BC492AB}"/>
    <cellStyle name="Comma 4 9" xfId="1211" xr:uid="{761BE4CF-A730-4944-82FE-64DF3BC492AB}"/>
    <cellStyle name="Comma 4 9 2" xfId="4270" xr:uid="{6EEF6689-B2F5-4BDF-AB5E-B472B94F01C7}"/>
    <cellStyle name="Comma 4 9 3" xfId="5517" xr:uid="{0251531F-3BD1-4B33-83F3-8BC9793E5134}"/>
    <cellStyle name="Comma 4 9 4" xfId="6781" xr:uid="{B32D7058-2B89-4AFA-8974-23254BCFEBCD}"/>
    <cellStyle name="Comma 4 9 5" xfId="3023" xr:uid="{761BE4CF-A730-4944-82FE-64DF3BC492AB}"/>
    <cellStyle name="Comma 40" xfId="444" xr:uid="{00000000-0005-0000-0000-0000F1000000}"/>
    <cellStyle name="Comma 40 2" xfId="3503" xr:uid="{B044BF56-8548-4A1F-AC1F-C0E78D9182AD}"/>
    <cellStyle name="Comma 40 3" xfId="4750" xr:uid="{AEC5DAB0-BC73-4C23-8A94-24049B01722B}"/>
    <cellStyle name="Comma 40 4" xfId="6021" xr:uid="{B37E6BB3-531D-4881-B5F6-E549218EA073}"/>
    <cellStyle name="Comma 40 5" xfId="2256" xr:uid="{00000000-0005-0000-0000-0000F1000000}"/>
    <cellStyle name="Comma 41" xfId="447" xr:uid="{00000000-0005-0000-0000-0000F2000000}"/>
    <cellStyle name="Comma 41 2" xfId="3506" xr:uid="{B20C02F0-DA6C-46C6-9FA2-8C5BC053CFC0}"/>
    <cellStyle name="Comma 41 3" xfId="4753" xr:uid="{B4A4B03F-0BDE-4193-A3AC-F343DBB49CAB}"/>
    <cellStyle name="Comma 41 4" xfId="6024" xr:uid="{29837812-FFB4-4308-9DE3-9F2D0D957DC4}"/>
    <cellStyle name="Comma 41 5" xfId="2259" xr:uid="{00000000-0005-0000-0000-0000F2000000}"/>
    <cellStyle name="Comma 42" xfId="450" xr:uid="{00000000-0005-0000-0000-0000F3000000}"/>
    <cellStyle name="Comma 42 2" xfId="3509" xr:uid="{3A5FD0A5-A37B-45C1-ACFF-B3B0C9A68170}"/>
    <cellStyle name="Comma 42 3" xfId="4756" xr:uid="{386B1F61-0E86-4B03-9F26-B61F83B8A61E}"/>
    <cellStyle name="Comma 42 4" xfId="6027" xr:uid="{B55EC022-A376-41A1-9DE6-5C0CFDC10B56}"/>
    <cellStyle name="Comma 42 5" xfId="2262" xr:uid="{00000000-0005-0000-0000-0000F3000000}"/>
    <cellStyle name="Comma 43" xfId="453" xr:uid="{00000000-0005-0000-0000-0000F4000000}"/>
    <cellStyle name="Comma 43 2" xfId="3512" xr:uid="{FB007E90-014D-42E6-AD9C-1628365E0417}"/>
    <cellStyle name="Comma 43 3" xfId="4759" xr:uid="{F8E38031-3FE8-480C-A6EA-F6339180C1E1}"/>
    <cellStyle name="Comma 43 4" xfId="6030" xr:uid="{2B6331D4-8EDE-4F8A-9EF0-12C75F1BF6C0}"/>
    <cellStyle name="Comma 43 5" xfId="2265" xr:uid="{00000000-0005-0000-0000-0000F4000000}"/>
    <cellStyle name="Comma 44" xfId="456" xr:uid="{00000000-0005-0000-0000-0000F5000000}"/>
    <cellStyle name="Comma 44 2" xfId="3515" xr:uid="{C40DE71C-0624-4DE0-9C17-32A79F5FE81C}"/>
    <cellStyle name="Comma 44 3" xfId="4762" xr:uid="{AFF6ADF2-CF2D-499C-ABDB-B66D4D7D98EA}"/>
    <cellStyle name="Comma 44 4" xfId="6033" xr:uid="{EEF7C18E-88E9-4D10-92E8-A6C6D1BB8C89}"/>
    <cellStyle name="Comma 44 5" xfId="2268" xr:uid="{00000000-0005-0000-0000-0000F5000000}"/>
    <cellStyle name="Comma 45" xfId="459" xr:uid="{00000000-0005-0000-0000-0000F6000000}"/>
    <cellStyle name="Comma 45 2" xfId="3518" xr:uid="{CBF26F13-98EA-4E3C-B3C9-3187BE4B687F}"/>
    <cellStyle name="Comma 45 3" xfId="4765" xr:uid="{1B4E9EFB-EC4D-4970-8B92-5F304799B193}"/>
    <cellStyle name="Comma 45 4" xfId="6036" xr:uid="{74FCC992-0CA9-44BB-BAAB-CDCB80500391}"/>
    <cellStyle name="Comma 45 5" xfId="2271" xr:uid="{00000000-0005-0000-0000-0000F6000000}"/>
    <cellStyle name="Comma 46" xfId="462" xr:uid="{00000000-0005-0000-0000-0000F7000000}"/>
    <cellStyle name="Comma 46 2" xfId="3521" xr:uid="{E53B212B-5248-4900-9F0D-453ABA40FEEA}"/>
    <cellStyle name="Comma 46 3" xfId="4768" xr:uid="{F68F8FE8-38D5-48A0-84EB-B10FE7D5ED14}"/>
    <cellStyle name="Comma 46 4" xfId="6039" xr:uid="{24929DF7-B88F-4736-8723-BF09FEB985F5}"/>
    <cellStyle name="Comma 46 5" xfId="2274" xr:uid="{00000000-0005-0000-0000-0000F7000000}"/>
    <cellStyle name="Comma 47" xfId="465" xr:uid="{00000000-0005-0000-0000-0000F8000000}"/>
    <cellStyle name="Comma 47 2" xfId="3524" xr:uid="{566747E1-7F6B-4908-A062-0B73D349F018}"/>
    <cellStyle name="Comma 47 3" xfId="4771" xr:uid="{67583397-4798-4734-A185-CF7690A9BBDC}"/>
    <cellStyle name="Comma 47 4" xfId="6042" xr:uid="{63010ED5-0024-491D-A972-C695CEA480CE}"/>
    <cellStyle name="Comma 47 5" xfId="2277" xr:uid="{00000000-0005-0000-0000-0000F8000000}"/>
    <cellStyle name="Comma 48" xfId="468" xr:uid="{00000000-0005-0000-0000-0000F9000000}"/>
    <cellStyle name="Comma 48 2" xfId="3527" xr:uid="{49C43840-9C71-4301-A860-9C7EE4AC5344}"/>
    <cellStyle name="Comma 48 3" xfId="4774" xr:uid="{5A926198-B7AD-47B5-95DA-2703E5C27585}"/>
    <cellStyle name="Comma 48 4" xfId="6045" xr:uid="{52151807-8384-4E49-B0E7-F4E03353978B}"/>
    <cellStyle name="Comma 48 5" xfId="2280" xr:uid="{00000000-0005-0000-0000-0000F9000000}"/>
    <cellStyle name="Comma 49" xfId="471" xr:uid="{00000000-0005-0000-0000-0000FA000000}"/>
    <cellStyle name="Comma 49 2" xfId="3530" xr:uid="{FF601968-7DC1-48C1-A26E-D5CD1024AD8F}"/>
    <cellStyle name="Comma 49 3" xfId="4777" xr:uid="{98EDD916-A237-4786-82EC-1184E26A9BBB}"/>
    <cellStyle name="Comma 49 4" xfId="6048" xr:uid="{F54B829E-8EBB-4DAA-AAD1-9046289095F7}"/>
    <cellStyle name="Comma 49 5" xfId="2283" xr:uid="{00000000-0005-0000-0000-0000FA000000}"/>
    <cellStyle name="Comma 5" xfId="15" xr:uid="{00000000-0005-0000-0000-0000FB000000}"/>
    <cellStyle name="Comma 5 10" xfId="1474" xr:uid="{7F740F25-001E-4BF7-9C7D-7F304A558DCE}"/>
    <cellStyle name="Comma 5 10 2" xfId="7012" xr:uid="{A9F999FA-ACD6-429D-B9FC-3840A6565213}"/>
    <cellStyle name="Comma 5 11" xfId="1507" xr:uid="{7F740F25-001E-4BF7-9C7D-7F304A558DCE}"/>
    <cellStyle name="Comma 5 11 2" xfId="7045" xr:uid="{0F848CE5-8DFA-4C49-9D13-ACE152A5CFCA}"/>
    <cellStyle name="Comma 5 12" xfId="1540" xr:uid="{7F740F25-001E-4BF7-9C7D-7F304A558DCE}"/>
    <cellStyle name="Comma 5 12 2" xfId="7078" xr:uid="{98F71612-C77B-4894-A3C5-75FD141A97BD}"/>
    <cellStyle name="Comma 5 13" xfId="1574" xr:uid="{7F740F25-001E-4BF7-9C7D-7F304A558DCE}"/>
    <cellStyle name="Comma 5 13 2" xfId="7112" xr:uid="{D48EEBBB-F053-4CB2-A627-EA09EB5F159D}"/>
    <cellStyle name="Comma 5 14" xfId="1607" xr:uid="{7F740F25-001E-4BF7-9C7D-7F304A558DCE}"/>
    <cellStyle name="Comma 5 14 2" xfId="7145" xr:uid="{F94C11A8-4DB8-46D5-BA10-2557183B9A3A}"/>
    <cellStyle name="Comma 5 15" xfId="1640" xr:uid="{7F740F25-001E-4BF7-9C7D-7F304A558DCE}"/>
    <cellStyle name="Comma 5 15 2" xfId="7184" xr:uid="{9BDAE3C7-22F8-42F3-89DB-AF71421C51B2}"/>
    <cellStyle name="Comma 5 16" xfId="1708" xr:uid="{7F740F25-001E-4BF7-9C7D-7F304A558DCE}"/>
    <cellStyle name="Comma 5 16 2" xfId="7240" xr:uid="{42666CC5-8216-49B2-99E1-E6C574B4260C}"/>
    <cellStyle name="Comma 5 17" xfId="1829" xr:uid="{00000000-0005-0000-0000-0000FB000000}"/>
    <cellStyle name="Comma 5 2" xfId="125" xr:uid="{00000000-0005-0000-0000-0000FC000000}"/>
    <cellStyle name="Comma 5 2 2" xfId="344" xr:uid="{00000000-0005-0000-0000-0000FD000000}"/>
    <cellStyle name="Comma 5 2 2 2" xfId="1807" xr:uid="{847A1623-E975-4A89-8BBF-CA0826C17AA9}"/>
    <cellStyle name="Comma 5 2 2 2 2" xfId="7312" xr:uid="{4394948C-A9B8-4D9A-8D31-B42382D63BA5}"/>
    <cellStyle name="Comma 5 2 2 2 3" xfId="3403" xr:uid="{E4240333-7AA0-4A84-B582-FB8DDC72BE7F}"/>
    <cellStyle name="Comma 5 2 2 3" xfId="4650" xr:uid="{1AEB73FA-6981-408A-9432-4103B2D6775D}"/>
    <cellStyle name="Comma 5 2 2 4" xfId="5921" xr:uid="{99078938-87B5-41A3-86BC-D4CE5506A7F1}"/>
    <cellStyle name="Comma 5 2 2 5" xfId="2156" xr:uid="{00000000-0005-0000-0000-0000FD000000}"/>
    <cellStyle name="Comma 5 2 3" xfId="1673" xr:uid="{5EE0EC6A-C500-45F2-B1D1-7B5969A56800}"/>
    <cellStyle name="Comma 5 2 3 2" xfId="7211" xr:uid="{627FD353-3642-4DC0-8764-F568F3CE7273}"/>
    <cellStyle name="Comma 5 2 3 3" xfId="3185" xr:uid="{C03E7103-045C-436D-A460-7A1D5AAD3A36}"/>
    <cellStyle name="Comma 5 2 4" xfId="1741" xr:uid="{5EE0EC6A-C500-45F2-B1D1-7B5969A56800}"/>
    <cellStyle name="Comma 5 2 4 2" xfId="7273" xr:uid="{F740AA0C-C081-4248-AA70-552EAF63DABE}"/>
    <cellStyle name="Comma 5 2 4 3" xfId="4432" xr:uid="{1B797F64-657F-4118-A857-6CD5ED0FA4FB}"/>
    <cellStyle name="Comma 5 2 5" xfId="5707" xr:uid="{182A312A-7CEB-4B56-84C5-17C39B5955C8}"/>
    <cellStyle name="Comma 5 2 6" xfId="1938" xr:uid="{00000000-0005-0000-0000-0000FC000000}"/>
    <cellStyle name="Comma 5 3" xfId="235" xr:uid="{00000000-0005-0000-0000-0000FE000000}"/>
    <cellStyle name="Comma 5 3 2" xfId="1774" xr:uid="{7F86C007-54C2-46A3-B8D6-A981BDE223BE}"/>
    <cellStyle name="Comma 5 3 2 2" xfId="7299" xr:uid="{1BEC90D5-0C84-4C09-B686-756C9E4C98E9}"/>
    <cellStyle name="Comma 5 3 2 3" xfId="3294" xr:uid="{B5D83DE0-4A0A-47DF-9410-901403C9B877}"/>
    <cellStyle name="Comma 5 3 3" xfId="4541" xr:uid="{E5435445-04B3-4D04-80C0-63BB8BCDCDF6}"/>
    <cellStyle name="Comma 5 3 4" xfId="5813" xr:uid="{6934EEA5-9701-4B75-A57E-A28B89C5C6FB}"/>
    <cellStyle name="Comma 5 3 5" xfId="2047" xr:uid="{00000000-0005-0000-0000-0000FE000000}"/>
    <cellStyle name="Comma 5 4" xfId="1276" xr:uid="{7F740F25-001E-4BF7-9C7D-7F304A558DCE}"/>
    <cellStyle name="Comma 5 4 2" xfId="6846" xr:uid="{ED6EFCE4-7EF8-4EAE-BFAF-D38DC71DBD37}"/>
    <cellStyle name="Comma 5 4 3" xfId="3076" xr:uid="{97DF51FD-8EB4-4330-9EEA-CD8E777F5413}"/>
    <cellStyle name="Comma 5 5" xfId="1309" xr:uid="{7F740F25-001E-4BF7-9C7D-7F304A558DCE}"/>
    <cellStyle name="Comma 5 5 2" xfId="6879" xr:uid="{7EA5E082-68B2-4159-A9FB-343F344F96D1}"/>
    <cellStyle name="Comma 5 5 3" xfId="4323" xr:uid="{2BF6EC61-AEB0-43FD-BB83-095EA6BFF2FD}"/>
    <cellStyle name="Comma 5 6" xfId="1342" xr:uid="{7F740F25-001E-4BF7-9C7D-7F304A558DCE}"/>
    <cellStyle name="Comma 5 6 2" xfId="5588" xr:uid="{8EC14338-CBF3-4C51-9CE4-085F3956E921}"/>
    <cellStyle name="Comma 5 7" xfId="1375" xr:uid="{7F740F25-001E-4BF7-9C7D-7F304A558DCE}"/>
    <cellStyle name="Comma 5 7 2" xfId="6915" xr:uid="{81E00209-22C2-4C6D-9DEE-78B07E155A2E}"/>
    <cellStyle name="Comma 5 8" xfId="1408" xr:uid="{7F740F25-001E-4BF7-9C7D-7F304A558DCE}"/>
    <cellStyle name="Comma 5 8 2" xfId="6948" xr:uid="{AC7EBEF8-F75E-4A6B-A231-C0CC9E4FC14E}"/>
    <cellStyle name="Comma 5 9" xfId="1441" xr:uid="{7F740F25-001E-4BF7-9C7D-7F304A558DCE}"/>
    <cellStyle name="Comma 5 9 2" xfId="6979" xr:uid="{86B8B6E0-A3EE-47E3-8CD1-A2D791ED55AC}"/>
    <cellStyle name="Comma 50" xfId="474" xr:uid="{00000000-0005-0000-0000-0000FF000000}"/>
    <cellStyle name="Comma 50 2" xfId="3533" xr:uid="{888CC6BD-75DE-429F-A3F4-E134EAA4BFCE}"/>
    <cellStyle name="Comma 50 3" xfId="4780" xr:uid="{3DC5EA0A-995F-4186-8A14-D18A23A6659B}"/>
    <cellStyle name="Comma 50 4" xfId="6051" xr:uid="{AC8CC452-F995-4421-AEFE-F129625C6644}"/>
    <cellStyle name="Comma 50 5" xfId="2286" xr:uid="{00000000-0005-0000-0000-0000FF000000}"/>
    <cellStyle name="Comma 51" xfId="477" xr:uid="{00000000-0005-0000-0000-000000010000}"/>
    <cellStyle name="Comma 51 2" xfId="3536" xr:uid="{D9436DB1-4188-4884-A11A-216B1FBDEB06}"/>
    <cellStyle name="Comma 51 3" xfId="4783" xr:uid="{50F9BE4B-BA07-424C-91CB-E8613EBC134C}"/>
    <cellStyle name="Comma 51 4" xfId="6054" xr:uid="{572FC2E3-3D66-477C-BF93-31313DB0A63B}"/>
    <cellStyle name="Comma 51 5" xfId="2289" xr:uid="{00000000-0005-0000-0000-000000010000}"/>
    <cellStyle name="Comma 52" xfId="480" xr:uid="{00000000-0005-0000-0000-000001010000}"/>
    <cellStyle name="Comma 52 2" xfId="3539" xr:uid="{D38AFB71-1EBA-442B-983F-CE4A0316EEAD}"/>
    <cellStyle name="Comma 52 3" xfId="4786" xr:uid="{56B7F6A9-3BD6-46F8-A2BA-F453A934DB84}"/>
    <cellStyle name="Comma 52 4" xfId="6057" xr:uid="{B35B19CD-8044-43FB-8A6C-8B6150BABB08}"/>
    <cellStyle name="Comma 52 5" xfId="2292" xr:uid="{00000000-0005-0000-0000-000001010000}"/>
    <cellStyle name="Comma 53" xfId="483" xr:uid="{00000000-0005-0000-0000-000002010000}"/>
    <cellStyle name="Comma 53 2" xfId="3542" xr:uid="{2451CBE8-A011-4193-837C-EA21690C19D3}"/>
    <cellStyle name="Comma 53 3" xfId="4789" xr:uid="{DA535883-4D82-4618-B633-22F45566723E}"/>
    <cellStyle name="Comma 53 4" xfId="6060" xr:uid="{93EBC453-B3EC-4FDD-B5BD-539B60E68416}"/>
    <cellStyle name="Comma 53 5" xfId="2295" xr:uid="{00000000-0005-0000-0000-000002010000}"/>
    <cellStyle name="Comma 54" xfId="486" xr:uid="{00000000-0005-0000-0000-000003010000}"/>
    <cellStyle name="Comma 54 2" xfId="3545" xr:uid="{B548CEF7-7C60-425D-AFB5-50FB97C875E0}"/>
    <cellStyle name="Comma 54 3" xfId="4792" xr:uid="{259DF289-DDE0-40B0-ADA1-B44071AF1BA6}"/>
    <cellStyle name="Comma 54 4" xfId="6063" xr:uid="{0624C78A-1988-497E-926F-43D21A39C9B2}"/>
    <cellStyle name="Comma 54 5" xfId="2298" xr:uid="{00000000-0005-0000-0000-000003010000}"/>
    <cellStyle name="Comma 55" xfId="489" xr:uid="{00000000-0005-0000-0000-000004010000}"/>
    <cellStyle name="Comma 55 2" xfId="3548" xr:uid="{C3C1FB28-5E86-45BC-A22D-D0081920AFF3}"/>
    <cellStyle name="Comma 55 3" xfId="4795" xr:uid="{FD894F3B-3FDA-4CED-BD40-14B1E2D7EBF9}"/>
    <cellStyle name="Comma 55 4" xfId="6066" xr:uid="{9142DF5A-D8F1-4C3F-BAD3-0DC4C63B5F7A}"/>
    <cellStyle name="Comma 55 5" xfId="2301" xr:uid="{00000000-0005-0000-0000-000004010000}"/>
    <cellStyle name="Comma 56" xfId="492" xr:uid="{00000000-0005-0000-0000-000005010000}"/>
    <cellStyle name="Comma 56 2" xfId="3551" xr:uid="{91385A51-9A42-48F7-BB78-70B565BF99DE}"/>
    <cellStyle name="Comma 56 3" xfId="4798" xr:uid="{AE221DFB-F836-4902-A2E6-E791787468D5}"/>
    <cellStyle name="Comma 56 4" xfId="6069" xr:uid="{105B6135-AC1D-42CC-ABCB-51A40EC9E5D0}"/>
    <cellStyle name="Comma 56 5" xfId="2304" xr:uid="{00000000-0005-0000-0000-000005010000}"/>
    <cellStyle name="Comma 57" xfId="497" xr:uid="{00000000-0005-0000-0000-000006010000}"/>
    <cellStyle name="Comma 57 2" xfId="3556" xr:uid="{20B36FBC-B43A-4FD8-8D96-9DC3DFDEE93E}"/>
    <cellStyle name="Comma 57 3" xfId="4803" xr:uid="{30AF9A92-9260-4FC3-ABF9-EC3B99F49015}"/>
    <cellStyle name="Comma 57 4" xfId="6072" xr:uid="{88799AC6-8BCA-45EF-9BD1-EB7F6D3F2595}"/>
    <cellStyle name="Comma 57 5" xfId="2309" xr:uid="{00000000-0005-0000-0000-000006010000}"/>
    <cellStyle name="Comma 58" xfId="502" xr:uid="{00000000-0005-0000-0000-000007010000}"/>
    <cellStyle name="Comma 58 2" xfId="3561" xr:uid="{680060FF-4825-48ED-A19A-1D2533AF9C0C}"/>
    <cellStyle name="Comma 58 3" xfId="4808" xr:uid="{AE77F486-B24E-421D-A318-05711F25661A}"/>
    <cellStyle name="Comma 58 4" xfId="6077" xr:uid="{B2B42EBB-5E84-4466-B9E4-240DE2C83BE0}"/>
    <cellStyle name="Comma 58 5" xfId="2314" xr:uid="{00000000-0005-0000-0000-000007010000}"/>
    <cellStyle name="Comma 59" xfId="511" xr:uid="{00000000-0005-0000-0000-000008010000}"/>
    <cellStyle name="Comma 59 2" xfId="3570" xr:uid="{79AEF428-07C0-442A-ACD4-DBEB36CABA75}"/>
    <cellStyle name="Comma 59 3" xfId="4817" xr:uid="{E12142CC-CFD3-42DB-AFC8-B3677935EE0B}"/>
    <cellStyle name="Comma 59 4" xfId="6085" xr:uid="{5DB2FFBC-8321-40AA-9AA6-477FF4578ED9}"/>
    <cellStyle name="Comma 59 5" xfId="2323" xr:uid="{00000000-0005-0000-0000-000008010000}"/>
    <cellStyle name="Comma 6" xfId="18" xr:uid="{00000000-0005-0000-0000-000009010000}"/>
    <cellStyle name="Comma 6 2" xfId="128" xr:uid="{00000000-0005-0000-0000-00000A010000}"/>
    <cellStyle name="Comma 6 2 2" xfId="347" xr:uid="{00000000-0005-0000-0000-00000B010000}"/>
    <cellStyle name="Comma 6 2 2 2" xfId="3406" xr:uid="{3F6FBAA6-8262-441A-944F-BA788B5E4284}"/>
    <cellStyle name="Comma 6 2 2 3" xfId="4653" xr:uid="{A74AF97C-5AB9-415B-9722-F5F52BFE66BD}"/>
    <cellStyle name="Comma 6 2 2 4" xfId="5924" xr:uid="{943E30BC-4CB2-4838-8333-64598134CFF0}"/>
    <cellStyle name="Comma 6 2 2 5" xfId="2159" xr:uid="{00000000-0005-0000-0000-00000B010000}"/>
    <cellStyle name="Comma 6 2 3" xfId="1684" xr:uid="{15F2B232-520E-434D-B9CF-CDB8A120DD8E}"/>
    <cellStyle name="Comma 6 2 3 2" xfId="7216" xr:uid="{0C251CDB-51A2-4590-A199-E03F6F7791EB}"/>
    <cellStyle name="Comma 6 2 3 3" xfId="3188" xr:uid="{8BC250B3-B707-4E5E-8239-66F05B2C6059}"/>
    <cellStyle name="Comma 6 2 4" xfId="1790" xr:uid="{2F6252A7-479C-490F-8092-F8267878D20C}"/>
    <cellStyle name="Comma 6 2 4 2" xfId="7301" xr:uid="{98F011F2-34EA-4D82-94FE-405B014F0353}"/>
    <cellStyle name="Comma 6 2 4 3" xfId="4435" xr:uid="{52B0F636-8B1F-4A41-97B1-06F9BC6F6CEF}"/>
    <cellStyle name="Comma 6 2 5" xfId="5709" xr:uid="{0CD503BB-F657-49E4-86A2-8176227C965D}"/>
    <cellStyle name="Comma 6 2 6" xfId="1941" xr:uid="{00000000-0005-0000-0000-00000A010000}"/>
    <cellStyle name="Comma 6 3" xfId="238" xr:uid="{00000000-0005-0000-0000-00000C010000}"/>
    <cellStyle name="Comma 6 3 2" xfId="3297" xr:uid="{008E1767-0AE2-49F0-83A0-10E5F5C747EC}"/>
    <cellStyle name="Comma 6 3 3" xfId="4544" xr:uid="{5D5DCE26-F618-41D1-8D25-2660610C0981}"/>
    <cellStyle name="Comma 6 3 4" xfId="5816" xr:uid="{1F890A57-76EF-472F-8C69-633E3E40FCCB}"/>
    <cellStyle name="Comma 6 3 5" xfId="2050" xr:uid="{00000000-0005-0000-0000-00000C010000}"/>
    <cellStyle name="Comma 6 4" xfId="1656" xr:uid="{E6B7A0E6-C43F-43ED-827D-3C74E6704798}"/>
    <cellStyle name="Comma 6 4 2" xfId="7200" xr:uid="{89BEF9A1-C7D5-4F7E-B6B5-BF9B9F0BDC71}"/>
    <cellStyle name="Comma 6 4 3" xfId="3079" xr:uid="{B3981AE0-02D6-47A3-803D-03674AE21715}"/>
    <cellStyle name="Comma 6 5" xfId="1724" xr:uid="{E6B7A0E6-C43F-43ED-827D-3C74E6704798}"/>
    <cellStyle name="Comma 6 5 2" xfId="7256" xr:uid="{03A80067-FDCB-450E-AB4F-910F88D14A48}"/>
    <cellStyle name="Comma 6 5 3" xfId="4326" xr:uid="{35F324AA-5223-4782-AC6B-4C02A3F136C4}"/>
    <cellStyle name="Comma 6 6" xfId="5613" xr:uid="{15FC00FF-7C9D-4584-9B29-B7F6F4CB0E31}"/>
    <cellStyle name="Comma 6 7" xfId="1832" xr:uid="{00000000-0005-0000-0000-000009010000}"/>
    <cellStyle name="Comma 60" xfId="696" xr:uid="{00000000-0005-0000-0000-00000D010000}"/>
    <cellStyle name="Comma 60 2" xfId="3755" xr:uid="{FF0CF2E9-EAEE-4C1A-8E2D-A64936BD9CB9}"/>
    <cellStyle name="Comma 60 3" xfId="5002" xr:uid="{F939F047-6873-4E48-8413-D702A0C20919}"/>
    <cellStyle name="Comma 60 4" xfId="6270" xr:uid="{6FDC8C74-2155-419F-9415-20126A4AC83E}"/>
    <cellStyle name="Comma 60 5" xfId="2508" xr:uid="{00000000-0005-0000-0000-00000D010000}"/>
    <cellStyle name="Comma 61" xfId="705" xr:uid="{00000000-0005-0000-0000-00000E010000}"/>
    <cellStyle name="Comma 61 2" xfId="3764" xr:uid="{747C99DC-0B33-45AC-B4CE-F5BA78E483E5}"/>
    <cellStyle name="Comma 61 3" xfId="5011" xr:uid="{C275841D-FD88-40BA-B0D6-53BA28A99DDF}"/>
    <cellStyle name="Comma 61 4" xfId="6279" xr:uid="{0B73F977-C94A-4D1E-B2DF-8677FD28E89E}"/>
    <cellStyle name="Comma 61 5" xfId="2517" xr:uid="{00000000-0005-0000-0000-00000E010000}"/>
    <cellStyle name="Comma 62" xfId="757" xr:uid="{00000000-0005-0000-0000-00000F010000}"/>
    <cellStyle name="Comma 62 2" xfId="3816" xr:uid="{01ECDCB7-7BDD-41A5-B20A-B40B05409885}"/>
    <cellStyle name="Comma 62 3" xfId="5063" xr:uid="{22A51B7E-0BA9-4F63-AE78-5A96477A52E7}"/>
    <cellStyle name="Comma 62 4" xfId="6331" xr:uid="{346196BC-3D50-426E-B77F-F5B520D1185B}"/>
    <cellStyle name="Comma 62 5" xfId="2569" xr:uid="{00000000-0005-0000-0000-00000F010000}"/>
    <cellStyle name="Comma 63" xfId="767" xr:uid="{00000000-0005-0000-0000-000010010000}"/>
    <cellStyle name="Comma 63 2" xfId="3826" xr:uid="{C9DB05FF-3E93-4CDA-B917-E0CFEA36E7C2}"/>
    <cellStyle name="Comma 63 3" xfId="5073" xr:uid="{F6130BFC-46D9-4418-8EFB-52278418B74F}"/>
    <cellStyle name="Comma 63 4" xfId="6341" xr:uid="{7E50BAEC-B3FF-4C9A-BE1E-BCD35A5BE7D6}"/>
    <cellStyle name="Comma 63 5" xfId="2579" xr:uid="{00000000-0005-0000-0000-000010010000}"/>
    <cellStyle name="Comma 64" xfId="776" xr:uid="{00000000-0005-0000-0000-000011010000}"/>
    <cellStyle name="Comma 64 2" xfId="3835" xr:uid="{91BD886B-BA82-415B-8DC9-A40754AB36E1}"/>
    <cellStyle name="Comma 64 3" xfId="5082" xr:uid="{96C10CCE-7906-438C-9E1C-9A816B830E6C}"/>
    <cellStyle name="Comma 64 4" xfId="6350" xr:uid="{5780A033-A507-43A5-AE71-D10B3BCC8658}"/>
    <cellStyle name="Comma 64 5" xfId="2588" xr:uid="{00000000-0005-0000-0000-000011010000}"/>
    <cellStyle name="Comma 65" xfId="792" xr:uid="{00000000-0005-0000-0000-000012010000}"/>
    <cellStyle name="Comma 65 2" xfId="3851" xr:uid="{FF0E43AD-BD6D-4258-B427-54D62688D0E6}"/>
    <cellStyle name="Comma 65 3" xfId="5098" xr:uid="{7BD7BD7C-6B65-4A31-9608-F9AE9765FE20}"/>
    <cellStyle name="Comma 65 4" xfId="6366" xr:uid="{4506BBBF-5FA0-4A11-A240-5EB1D523E979}"/>
    <cellStyle name="Comma 65 5" xfId="2604" xr:uid="{00000000-0005-0000-0000-000012010000}"/>
    <cellStyle name="Comma 66" xfId="801" xr:uid="{00000000-0005-0000-0000-000013010000}"/>
    <cellStyle name="Comma 66 2" xfId="3860" xr:uid="{E96C3A5E-77C0-40C6-B9C2-B5BC75E48AF3}"/>
    <cellStyle name="Comma 66 3" xfId="5107" xr:uid="{2441B72C-B65C-4995-88A3-5E422BE3943C}"/>
    <cellStyle name="Comma 66 4" xfId="6375" xr:uid="{9D6992A8-6CDE-432B-84C2-51C8D09ACE7F}"/>
    <cellStyle name="Comma 66 5" xfId="2613" xr:uid="{00000000-0005-0000-0000-000013010000}"/>
    <cellStyle name="Comma 67" xfId="834" xr:uid="{00000000-0005-0000-0000-00006C030000}"/>
    <cellStyle name="Comma 67 2" xfId="3893" xr:uid="{B4C35884-14CE-454F-802F-4D8C56E228F0}"/>
    <cellStyle name="Comma 67 3" xfId="5140" xr:uid="{F0CC8B63-0C60-4855-B06B-8E7028E82011}"/>
    <cellStyle name="Comma 67 4" xfId="6408" xr:uid="{DF04F548-7A3A-4CEA-BB83-78ABA862CF77}"/>
    <cellStyle name="Comma 67 5" xfId="2646" xr:uid="{00000000-0005-0000-0000-00006C030000}"/>
    <cellStyle name="Comma 68" xfId="843" xr:uid="{00000000-0005-0000-0000-00006D030000}"/>
    <cellStyle name="Comma 68 2" xfId="3902" xr:uid="{9AC31196-0198-4D67-9BA9-E1BA2974A8AA}"/>
    <cellStyle name="Comma 68 3" xfId="5149" xr:uid="{349A943F-F414-44AF-AAC0-2B2626E14305}"/>
    <cellStyle name="Comma 68 4" xfId="6417" xr:uid="{5780EB85-8460-4B5D-8D17-1F4DA016F7EE}"/>
    <cellStyle name="Comma 68 5" xfId="2655" xr:uid="{00000000-0005-0000-0000-00006D030000}"/>
    <cellStyle name="Comma 69" xfId="876" xr:uid="{00000000-0005-0000-0000-00008E030000}"/>
    <cellStyle name="Comma 69 2" xfId="3935" xr:uid="{77D423F8-5803-4C50-8ACA-74BB7EADEE20}"/>
    <cellStyle name="Comma 69 3" xfId="5182" xr:uid="{CD1FC3E8-1EFA-47F3-9109-BB74D2139E66}"/>
    <cellStyle name="Comma 69 4" xfId="6450" xr:uid="{1EBC9370-6F69-4BA8-A290-8DF2479C5288}"/>
    <cellStyle name="Comma 69 5" xfId="2688" xr:uid="{00000000-0005-0000-0000-00008E030000}"/>
    <cellStyle name="Comma 7" xfId="21" xr:uid="{00000000-0005-0000-0000-000014010000}"/>
    <cellStyle name="Comma 7 2" xfId="131" xr:uid="{00000000-0005-0000-0000-000015010000}"/>
    <cellStyle name="Comma 7 2 2" xfId="350" xr:uid="{00000000-0005-0000-0000-000016010000}"/>
    <cellStyle name="Comma 7 2 2 2" xfId="3409" xr:uid="{12AD5A57-E7F3-44F3-810A-C19E5DE5B8DD}"/>
    <cellStyle name="Comma 7 2 2 3" xfId="4656" xr:uid="{3A6F08EA-E61D-43DA-B280-726CF7CF607E}"/>
    <cellStyle name="Comma 7 2 2 4" xfId="5927" xr:uid="{C68D0230-BE16-4CBD-80AC-5BF8FAD7AD96}"/>
    <cellStyle name="Comma 7 2 2 5" xfId="2162" xr:uid="{00000000-0005-0000-0000-000016010000}"/>
    <cellStyle name="Comma 7 2 3" xfId="3191" xr:uid="{9DD0BBFC-4903-4831-A594-30CF6EF027A1}"/>
    <cellStyle name="Comma 7 2 4" xfId="4438" xr:uid="{DA86612D-6C51-4403-BB13-2873419B0592}"/>
    <cellStyle name="Comma 7 2 5" xfId="5712" xr:uid="{F3AA1623-6769-4C41-AC2E-A06F48B413D5}"/>
    <cellStyle name="Comma 7 2 6" xfId="1944" xr:uid="{00000000-0005-0000-0000-000015010000}"/>
    <cellStyle name="Comma 7 3" xfId="241" xr:uid="{00000000-0005-0000-0000-000017010000}"/>
    <cellStyle name="Comma 7 3 2" xfId="3300" xr:uid="{C89731B5-AB13-429B-A3E4-2E427E499470}"/>
    <cellStyle name="Comma 7 3 3" xfId="4547" xr:uid="{6E25922B-F5DA-4947-A51E-694CBF0AF1C3}"/>
    <cellStyle name="Comma 7 3 4" xfId="5819" xr:uid="{E78EE85D-7533-43D6-8842-7A9305932219}"/>
    <cellStyle name="Comma 7 3 5" xfId="2053" xr:uid="{00000000-0005-0000-0000-000017010000}"/>
    <cellStyle name="Comma 7 4" xfId="1757" xr:uid="{EF50EFDD-90C1-4389-AFAF-0566CAD8B07B}"/>
    <cellStyle name="Comma 7 4 2" xfId="7288" xr:uid="{7F7CCB0C-4BB1-4342-BD5C-7AAA84CCB6C1}"/>
    <cellStyle name="Comma 7 4 3" xfId="3082" xr:uid="{35B95029-C68B-4A21-9FD6-C26B390B57F6}"/>
    <cellStyle name="Comma 7 5" xfId="4329" xr:uid="{86A0891B-F16E-45A2-8E37-23984DAB19CD}"/>
    <cellStyle name="Comma 7 6" xfId="5610" xr:uid="{34B7664F-2FDC-489A-A136-F7B2637C4A1E}"/>
    <cellStyle name="Comma 7 7" xfId="1835" xr:uid="{00000000-0005-0000-0000-000014010000}"/>
    <cellStyle name="Comma 70" xfId="884" xr:uid="{00000000-0005-0000-0000-000097030000}"/>
    <cellStyle name="Comma 70 2" xfId="3943" xr:uid="{75F5B6B1-8116-4188-82FB-EB929033965D}"/>
    <cellStyle name="Comma 70 3" xfId="5190" xr:uid="{90ECD198-E374-4679-B190-7A30AA747A0F}"/>
    <cellStyle name="Comma 70 4" xfId="6458" xr:uid="{894177FF-47DF-4F5A-883B-415E2E6B96C0}"/>
    <cellStyle name="Comma 70 5" xfId="2696" xr:uid="{00000000-0005-0000-0000-000097030000}"/>
    <cellStyle name="Comma 71" xfId="925" xr:uid="{00000000-0005-0000-0000-0000BF030000}"/>
    <cellStyle name="Comma 71 2" xfId="3984" xr:uid="{FEE5A574-0EC0-47CF-AD23-FE7B72679F2F}"/>
    <cellStyle name="Comma 71 3" xfId="5231" xr:uid="{06E6A6EB-9FF5-4C68-A226-BA4184643BFA}"/>
    <cellStyle name="Comma 71 4" xfId="6499" xr:uid="{69D88FA4-D521-4585-9833-CB1526751354}"/>
    <cellStyle name="Comma 71 5" xfId="2737" xr:uid="{00000000-0005-0000-0000-0000BF030000}"/>
    <cellStyle name="Comma 72" xfId="934" xr:uid="{00000000-0005-0000-0000-0000C8030000}"/>
    <cellStyle name="Comma 72 2" xfId="3993" xr:uid="{2D29D44D-2057-452E-9C0C-D26DAFDCB58E}"/>
    <cellStyle name="Comma 72 3" xfId="5240" xr:uid="{20290D6B-B9C4-47BD-B358-E9789328F570}"/>
    <cellStyle name="Comma 72 4" xfId="6508" xr:uid="{8206BEA1-9E7A-4420-B660-46E15A27C429}"/>
    <cellStyle name="Comma 72 5" xfId="2746" xr:uid="{00000000-0005-0000-0000-0000C8030000}"/>
    <cellStyle name="Comma 73" xfId="957" xr:uid="{00000000-0005-0000-0000-0000DF030000}"/>
    <cellStyle name="Comma 73 2" xfId="4016" xr:uid="{EC5E18BF-DA42-48AA-A332-AC5D83C41FBA}"/>
    <cellStyle name="Comma 73 3" xfId="5263" xr:uid="{147D7B54-2FE4-4B87-9B56-EF06F39D616A}"/>
    <cellStyle name="Comma 73 4" xfId="6531" xr:uid="{86B4361E-9668-4F03-BE95-2D72F723F51D}"/>
    <cellStyle name="Comma 73 5" xfId="2769" xr:uid="{00000000-0005-0000-0000-0000DF030000}"/>
    <cellStyle name="Comma 74" xfId="966" xr:uid="{00000000-0005-0000-0000-0000E8030000}"/>
    <cellStyle name="Comma 74 2" xfId="4025" xr:uid="{234DE193-19E5-49E5-8C18-C6D7E61B5768}"/>
    <cellStyle name="Comma 74 3" xfId="5272" xr:uid="{B283987E-33B6-43D8-8F7C-D6B15E145583}"/>
    <cellStyle name="Comma 74 4" xfId="6540" xr:uid="{98880FC8-1FD5-43A9-BA56-697B118E325D}"/>
    <cellStyle name="Comma 74 5" xfId="2778" xr:uid="{00000000-0005-0000-0000-0000E8030000}"/>
    <cellStyle name="Comma 75" xfId="974" xr:uid="{00000000-0005-0000-0000-0000F1030000}"/>
    <cellStyle name="Comma 75 2" xfId="4033" xr:uid="{ADA24F0D-B0B3-40E7-A6B4-E79B67DF4816}"/>
    <cellStyle name="Comma 75 3" xfId="5280" xr:uid="{3AFD1941-528E-44FE-AF2C-0F6DD4F4B8FB}"/>
    <cellStyle name="Comma 75 4" xfId="6548" xr:uid="{4D8932D6-35D9-4B36-B3F3-1D8D9BE72261}"/>
    <cellStyle name="Comma 75 5" xfId="2786" xr:uid="{00000000-0005-0000-0000-0000F1030000}"/>
    <cellStyle name="Comma 76" xfId="982" xr:uid="{00000000-0005-0000-0000-0000F9030000}"/>
    <cellStyle name="Comma 76 2" xfId="4041" xr:uid="{491BD5B4-8800-4449-BCD2-A4965F574C1D}"/>
    <cellStyle name="Comma 76 3" xfId="5288" xr:uid="{E578663B-F1AC-4CB3-BDE7-EA6B3F862FBB}"/>
    <cellStyle name="Comma 76 4" xfId="6556" xr:uid="{838B85CD-1743-4A0A-9D7C-E751A2851452}"/>
    <cellStyle name="Comma 76 5" xfId="2794" xr:uid="{00000000-0005-0000-0000-0000F9030000}"/>
    <cellStyle name="Comma 77" xfId="990" xr:uid="{00000000-0005-0000-0000-000001040000}"/>
    <cellStyle name="Comma 77 2" xfId="4049" xr:uid="{AF20CC1A-A990-4A45-A109-A91528059FFA}"/>
    <cellStyle name="Comma 77 3" xfId="5296" xr:uid="{60B3DDF8-6FDC-498E-90A8-D17F962D9FF6}"/>
    <cellStyle name="Comma 77 4" xfId="6564" xr:uid="{ED4081C2-E76D-4DE6-BD2C-444512C3A0B9}"/>
    <cellStyle name="Comma 77 5" xfId="2802" xr:uid="{00000000-0005-0000-0000-000001040000}"/>
    <cellStyle name="Comma 78" xfId="998" xr:uid="{00000000-0005-0000-0000-000009040000}"/>
    <cellStyle name="Comma 78 2" xfId="4057" xr:uid="{01BB4B4D-1460-4C81-B8E3-4E1E2711F08E}"/>
    <cellStyle name="Comma 78 3" xfId="5304" xr:uid="{94815E2E-763A-46DC-A9AF-EDFE8F2FD7FD}"/>
    <cellStyle name="Comma 78 4" xfId="6572" xr:uid="{3221BA6D-0583-4D58-A77C-EC9106E8A8FC}"/>
    <cellStyle name="Comma 78 5" xfId="2810" xr:uid="{00000000-0005-0000-0000-000009040000}"/>
    <cellStyle name="Comma 79" xfId="1007" xr:uid="{00000000-0005-0000-0000-000011040000}"/>
    <cellStyle name="Comma 79 2" xfId="4066" xr:uid="{05B52230-E744-45AA-850C-83C2D907E6B0}"/>
    <cellStyle name="Comma 79 3" xfId="5313" xr:uid="{65B095F6-C070-4993-8B19-3A71E47F398D}"/>
    <cellStyle name="Comma 79 4" xfId="6581" xr:uid="{F8ECBAE8-C0A0-46ED-9030-EC26AC996553}"/>
    <cellStyle name="Comma 79 5" xfId="2819" xr:uid="{00000000-0005-0000-0000-000011040000}"/>
    <cellStyle name="Comma 8" xfId="24" xr:uid="{00000000-0005-0000-0000-000018010000}"/>
    <cellStyle name="Comma 8 2" xfId="134" xr:uid="{00000000-0005-0000-0000-000019010000}"/>
    <cellStyle name="Comma 8 2 2" xfId="353" xr:uid="{00000000-0005-0000-0000-00001A010000}"/>
    <cellStyle name="Comma 8 2 2 2" xfId="3412" xr:uid="{BFBF1C5E-B53A-4CB8-9349-05D3A5D14BAB}"/>
    <cellStyle name="Comma 8 2 2 3" xfId="4659" xr:uid="{7AD54174-9603-416F-93A3-27C246687FC7}"/>
    <cellStyle name="Comma 8 2 2 4" xfId="5930" xr:uid="{2B60DB94-DA74-4A9A-81C9-0113210F0C98}"/>
    <cellStyle name="Comma 8 2 2 5" xfId="2165" xr:uid="{00000000-0005-0000-0000-00001A010000}"/>
    <cellStyle name="Comma 8 2 3" xfId="3194" xr:uid="{BFC70D46-33B1-46EA-B7F0-8C94A39A3973}"/>
    <cellStyle name="Comma 8 2 4" xfId="4441" xr:uid="{11BADF1E-EE29-407D-8229-122241D53DAC}"/>
    <cellStyle name="Comma 8 2 5" xfId="5715" xr:uid="{EFF1DAF0-217D-41B4-AF11-6081DB4D8C55}"/>
    <cellStyle name="Comma 8 2 6" xfId="1947" xr:uid="{00000000-0005-0000-0000-000019010000}"/>
    <cellStyle name="Comma 8 3" xfId="244" xr:uid="{00000000-0005-0000-0000-00001B010000}"/>
    <cellStyle name="Comma 8 3 2" xfId="3303" xr:uid="{83B6A215-7956-4A71-BA09-498F8DEFF206}"/>
    <cellStyle name="Comma 8 3 3" xfId="4550" xr:uid="{3E2D259B-44E7-48DE-A22D-443DC10E40F2}"/>
    <cellStyle name="Comma 8 3 4" xfId="5822" xr:uid="{A03E2DB5-DCE1-4C69-872B-55EB1304FF1C}"/>
    <cellStyle name="Comma 8 3 5" xfId="2056" xr:uid="{00000000-0005-0000-0000-00001B010000}"/>
    <cellStyle name="Comma 8 4" xfId="3085" xr:uid="{5BC31B66-4C4F-4766-AE81-AAC7DB1CE9F8}"/>
    <cellStyle name="Comma 8 5" xfId="4332" xr:uid="{FC9C90E2-2140-41D8-AC4B-5E22F422F60F}"/>
    <cellStyle name="Comma 8 6" xfId="5599" xr:uid="{2FC6C186-018B-4C14-847D-E7C870FBDE47}"/>
    <cellStyle name="Comma 8 7" xfId="1838" xr:uid="{00000000-0005-0000-0000-000018010000}"/>
    <cellStyle name="Comma 80" xfId="1016" xr:uid="{00000000-0005-0000-0000-00001A040000}"/>
    <cellStyle name="Comma 80 2" xfId="4075" xr:uid="{7EF82D28-D2C1-4AE3-8D80-4C472682B36D}"/>
    <cellStyle name="Comma 80 3" xfId="5322" xr:uid="{B81BD945-3C43-472B-AF4B-954EEF8C5E5E}"/>
    <cellStyle name="Comma 80 4" xfId="6590" xr:uid="{81BA128A-A654-4A42-B2BE-7BBFD1261593}"/>
    <cellStyle name="Comma 80 5" xfId="2828" xr:uid="{00000000-0005-0000-0000-00001A040000}"/>
    <cellStyle name="Comma 81" xfId="1024" xr:uid="{00000000-0005-0000-0000-000023040000}"/>
    <cellStyle name="Comma 81 2" xfId="4083" xr:uid="{4FBE394E-B48A-4F0D-956C-4E8E3C3CBBDB}"/>
    <cellStyle name="Comma 81 3" xfId="5330" xr:uid="{6145AE19-BE53-4C6D-B384-B6C266A7CEC4}"/>
    <cellStyle name="Comma 81 4" xfId="6598" xr:uid="{9139B440-6AFB-414E-A642-42B27E725308}"/>
    <cellStyle name="Comma 81 5" xfId="2836" xr:uid="{00000000-0005-0000-0000-000023040000}"/>
    <cellStyle name="Comma 82" xfId="1032" xr:uid="{00000000-0005-0000-0000-00002B040000}"/>
    <cellStyle name="Comma 82 2" xfId="4091" xr:uid="{622E0ED7-3237-46E6-8077-E889275D8661}"/>
    <cellStyle name="Comma 82 3" xfId="5338" xr:uid="{55081C67-AF6D-4575-97D3-AB328125036D}"/>
    <cellStyle name="Comma 82 4" xfId="6606" xr:uid="{4018AAF1-D1C2-4886-9F72-7028FCA46F6A}"/>
    <cellStyle name="Comma 82 5" xfId="2844" xr:uid="{00000000-0005-0000-0000-00002B040000}"/>
    <cellStyle name="Comma 83" xfId="1040" xr:uid="{00000000-0005-0000-0000-000033040000}"/>
    <cellStyle name="Comma 83 2" xfId="4099" xr:uid="{148A1636-5DFE-49C4-8F80-DDDD1593ADE3}"/>
    <cellStyle name="Comma 83 3" xfId="5346" xr:uid="{E12DC148-E759-49BB-82FC-6CBB3F29F0F3}"/>
    <cellStyle name="Comma 83 4" xfId="6614" xr:uid="{B80761E3-D305-4B09-8A7C-0A9E3EA4DAE9}"/>
    <cellStyle name="Comma 83 5" xfId="2852" xr:uid="{00000000-0005-0000-0000-000033040000}"/>
    <cellStyle name="Comma 84" xfId="1049" xr:uid="{00000000-0005-0000-0000-00003B040000}"/>
    <cellStyle name="Comma 84 2" xfId="4108" xr:uid="{77EE29E8-7D9C-41D5-8AAA-50E81C91B81C}"/>
    <cellStyle name="Comma 84 3" xfId="5355" xr:uid="{8D320BF9-71FC-48C3-AA6F-E42FFA570AA8}"/>
    <cellStyle name="Comma 84 4" xfId="6623" xr:uid="{892717EB-DCE8-48CD-820E-62209B9B5E89}"/>
    <cellStyle name="Comma 84 5" xfId="2861" xr:uid="{00000000-0005-0000-0000-00003B040000}"/>
    <cellStyle name="Comma 85" xfId="1058" xr:uid="{00000000-0005-0000-0000-000044040000}"/>
    <cellStyle name="Comma 85 2" xfId="4117" xr:uid="{0ACBA51D-E927-40AD-A2A7-16F1B2B873CF}"/>
    <cellStyle name="Comma 85 3" xfId="5364" xr:uid="{202B0AAB-82C2-4CEC-ACC8-C2C9ECD5581C}"/>
    <cellStyle name="Comma 85 4" xfId="6632" xr:uid="{90E8B178-FC1A-434D-8765-D449BB0708BA}"/>
    <cellStyle name="Comma 85 5" xfId="2870" xr:uid="{00000000-0005-0000-0000-000044040000}"/>
    <cellStyle name="Comma 86" xfId="1067" xr:uid="{00000000-0005-0000-0000-00004D040000}"/>
    <cellStyle name="Comma 86 2" xfId="4126" xr:uid="{591B2813-6E78-4D18-A8CC-A00D9470F53F}"/>
    <cellStyle name="Comma 86 3" xfId="5373" xr:uid="{3A812024-56AA-4831-80C1-57C1E6D8058C}"/>
    <cellStyle name="Comma 86 4" xfId="6641" xr:uid="{62C0F954-C498-4D13-9EA0-7938FCC30DFD}"/>
    <cellStyle name="Comma 86 5" xfId="2879" xr:uid="{00000000-0005-0000-0000-00004D040000}"/>
    <cellStyle name="Comma 87" xfId="1076" xr:uid="{00000000-0005-0000-0000-000056040000}"/>
    <cellStyle name="Comma 87 2" xfId="4135" xr:uid="{5FEAF9F8-D9B6-4DDD-BC0A-1404615A48DC}"/>
    <cellStyle name="Comma 87 3" xfId="5382" xr:uid="{7D444E87-CAAE-43E4-9B2C-892BA5FBDD6E}"/>
    <cellStyle name="Comma 87 4" xfId="6650" xr:uid="{7FC12C6E-A30C-441D-A5E1-E512B375654B}"/>
    <cellStyle name="Comma 87 5" xfId="2888" xr:uid="{00000000-0005-0000-0000-000056040000}"/>
    <cellStyle name="Comma 88" xfId="1085" xr:uid="{00000000-0005-0000-0000-00005F040000}"/>
    <cellStyle name="Comma 88 2" xfId="4144" xr:uid="{A63AD60C-B86A-434D-8924-3B028FC1154E}"/>
    <cellStyle name="Comma 88 3" xfId="5391" xr:uid="{9DB28E27-8C9E-46C3-AF0B-9083C03183BF}"/>
    <cellStyle name="Comma 88 4" xfId="6659" xr:uid="{10712B91-CE12-44D8-98B8-1D1160DB7AFE}"/>
    <cellStyle name="Comma 88 5" xfId="2897" xr:uid="{00000000-0005-0000-0000-00005F040000}"/>
    <cellStyle name="Comma 89" xfId="1093" xr:uid="{00000000-0005-0000-0000-000068040000}"/>
    <cellStyle name="Comma 89 2" xfId="4152" xr:uid="{E07B0928-3C2C-4CF0-9BA5-6B0A35D977FF}"/>
    <cellStyle name="Comma 89 3" xfId="5399" xr:uid="{1706C86E-C168-425D-B161-39D8888C3371}"/>
    <cellStyle name="Comma 89 4" xfId="6667" xr:uid="{ABAE0E95-F5B2-4D6A-8B3C-4F7F5CAE5517}"/>
    <cellStyle name="Comma 89 5" xfId="2905" xr:uid="{00000000-0005-0000-0000-000068040000}"/>
    <cellStyle name="Comma 9" xfId="27" xr:uid="{00000000-0005-0000-0000-00001C010000}"/>
    <cellStyle name="Comma 9 2" xfId="137" xr:uid="{00000000-0005-0000-0000-00001D010000}"/>
    <cellStyle name="Comma 9 2 2" xfId="356" xr:uid="{00000000-0005-0000-0000-00001E010000}"/>
    <cellStyle name="Comma 9 2 2 2" xfId="3415" xr:uid="{5050B013-D853-4FA9-A662-F1EA3D3C4E15}"/>
    <cellStyle name="Comma 9 2 2 3" xfId="4662" xr:uid="{4ECDD443-480E-4393-8044-CC47302186C9}"/>
    <cellStyle name="Comma 9 2 2 4" xfId="5933" xr:uid="{2E8B4858-859C-4CDE-9386-F612DEAE23DB}"/>
    <cellStyle name="Comma 9 2 2 5" xfId="2168" xr:uid="{00000000-0005-0000-0000-00001E010000}"/>
    <cellStyle name="Comma 9 2 3" xfId="3197" xr:uid="{BD68DEE5-4080-4C4C-A7B8-8A746D2BA1A2}"/>
    <cellStyle name="Comma 9 2 4" xfId="4444" xr:uid="{12A7E4EB-FAE9-43C5-B733-CC36690A5811}"/>
    <cellStyle name="Comma 9 2 5" xfId="5718" xr:uid="{B0830AB5-BB84-43DC-88A5-2DBCE4F57746}"/>
    <cellStyle name="Comma 9 2 6" xfId="1950" xr:uid="{00000000-0005-0000-0000-00001D010000}"/>
    <cellStyle name="Comma 9 3" xfId="247" xr:uid="{00000000-0005-0000-0000-00001F010000}"/>
    <cellStyle name="Comma 9 3 2" xfId="3306" xr:uid="{E6FF0D98-BB62-4805-820C-0EE450C62C89}"/>
    <cellStyle name="Comma 9 3 3" xfId="4553" xr:uid="{DE1D8813-CB69-4DE7-A089-46CF245C3BB0}"/>
    <cellStyle name="Comma 9 3 4" xfId="5825" xr:uid="{4B560761-9CF6-45FA-9148-22747D39CCB2}"/>
    <cellStyle name="Comma 9 3 5" xfId="2059" xr:uid="{00000000-0005-0000-0000-00001F010000}"/>
    <cellStyle name="Comma 9 4" xfId="3088" xr:uid="{114D7763-33D0-4CAE-9D32-BFEDD3BC469A}"/>
    <cellStyle name="Comma 9 5" xfId="4335" xr:uid="{039FBA95-A1DE-4C94-AE94-E4906979A01A}"/>
    <cellStyle name="Comma 9 6" xfId="5603" xr:uid="{73FDE596-3EE6-4901-9A2D-3A740C1100A6}"/>
    <cellStyle name="Comma 9 7" xfId="1841" xr:uid="{00000000-0005-0000-0000-00001C010000}"/>
    <cellStyle name="Comma 90" xfId="1102" xr:uid="{00000000-0005-0000-0000-000070040000}"/>
    <cellStyle name="Comma 90 2" xfId="4161" xr:uid="{3AF25E4B-1CF0-4154-8A86-202BF0FE2C68}"/>
    <cellStyle name="Comma 90 3" xfId="5408" xr:uid="{F36C2A96-C6A8-4FC1-A951-6DCA24E587B1}"/>
    <cellStyle name="Comma 90 4" xfId="6676" xr:uid="{12C30F20-EE4E-4DDD-9743-0D06C32EF3BB}"/>
    <cellStyle name="Comma 90 5" xfId="2914" xr:uid="{00000000-0005-0000-0000-000070040000}"/>
    <cellStyle name="Comma 91" xfId="1111" xr:uid="{00000000-0005-0000-0000-000079040000}"/>
    <cellStyle name="Comma 91 2" xfId="4170" xr:uid="{7107D396-1EB1-490B-B8F5-F6709D4879FD}"/>
    <cellStyle name="Comma 91 3" xfId="5417" xr:uid="{682D2A07-4A6C-4576-B87B-40B912282517}"/>
    <cellStyle name="Comma 91 4" xfId="6685" xr:uid="{BD5F0AEE-C6C8-4F19-BC31-D710F2A6A515}"/>
    <cellStyle name="Comma 91 5" xfId="2923" xr:uid="{00000000-0005-0000-0000-000079040000}"/>
    <cellStyle name="Comma 92" xfId="1119" xr:uid="{00000000-0005-0000-0000-000082040000}"/>
    <cellStyle name="Comma 92 2" xfId="4178" xr:uid="{28E237DC-8C5C-4F68-9D84-F97EB1A36D18}"/>
    <cellStyle name="Comma 92 3" xfId="5425" xr:uid="{9E785DF5-ECCA-4C4E-B1DB-68460E725DA0}"/>
    <cellStyle name="Comma 92 4" xfId="6693" xr:uid="{FE9DD777-E603-4119-9F64-B8D93CB5F3D6}"/>
    <cellStyle name="Comma 92 5" xfId="2931" xr:uid="{00000000-0005-0000-0000-000082040000}"/>
    <cellStyle name="Comma 93" xfId="1136" xr:uid="{00000000-0005-0000-0000-000092040000}"/>
    <cellStyle name="Comma 93 2" xfId="4195" xr:uid="{EB1A8092-F100-4CCF-9DB0-242A82ED865F}"/>
    <cellStyle name="Comma 93 3" xfId="5442" xr:uid="{5F07FC6B-B217-4B14-BBB5-2DA293C1D409}"/>
    <cellStyle name="Comma 93 4" xfId="6706" xr:uid="{18C98D61-B9E7-4DD7-B1C6-0FA8AADCA845}"/>
    <cellStyle name="Comma 93 5" xfId="2948" xr:uid="{00000000-0005-0000-0000-000092040000}"/>
    <cellStyle name="Comma 94" xfId="1153" xr:uid="{00000000-0005-0000-0000-0000A3040000}"/>
    <cellStyle name="Comma 94 2" xfId="4212" xr:uid="{01CE537D-5679-42D9-97E1-20704C2C40AB}"/>
    <cellStyle name="Comma 94 3" xfId="5459" xr:uid="{28033180-C8BD-410F-B378-C3A998707519}"/>
    <cellStyle name="Comma 94 4" xfId="6723" xr:uid="{30008B85-A156-42D5-AB82-79A22EFFF9A3}"/>
    <cellStyle name="Comma 94 5" xfId="2965" xr:uid="{00000000-0005-0000-0000-0000A3040000}"/>
    <cellStyle name="Comma 95" xfId="1170" xr:uid="{00000000-0005-0000-0000-0000B4040000}"/>
    <cellStyle name="Comma 95 2" xfId="4229" xr:uid="{B2D38773-6CE8-4523-8C3D-A1007C750F17}"/>
    <cellStyle name="Comma 95 3" xfId="5476" xr:uid="{0A29F946-F86F-43BF-A4F5-E70FE8DE1EC1}"/>
    <cellStyle name="Comma 95 4" xfId="6740" xr:uid="{63249A2D-1B19-4FA9-BE89-A7A238D4AE28}"/>
    <cellStyle name="Comma 95 5" xfId="2982" xr:uid="{00000000-0005-0000-0000-0000B4040000}"/>
    <cellStyle name="Comma 96" xfId="1186" xr:uid="{00000000-0005-0000-0000-0000C5040000}"/>
    <cellStyle name="Comma 96 2" xfId="4245" xr:uid="{A4CF0924-22F5-49BD-BD34-372B74D15E93}"/>
    <cellStyle name="Comma 96 3" xfId="5492" xr:uid="{58D627B5-D11F-456E-8E4F-3AF5B36F79A6}"/>
    <cellStyle name="Comma 96 4" xfId="6756" xr:uid="{AF424282-03DE-4BE1-9E35-6B76C30A7967}"/>
    <cellStyle name="Comma 96 5" xfId="2998" xr:uid="{00000000-0005-0000-0000-0000C5040000}"/>
    <cellStyle name="Comma 97" xfId="1203" xr:uid="{00000000-0005-0000-0000-0000D5040000}"/>
    <cellStyle name="Comma 97 2" xfId="4262" xr:uid="{A916ACC4-9D4A-41C6-970F-114CC99B1415}"/>
    <cellStyle name="Comma 97 3" xfId="5509" xr:uid="{350FEC4E-76DB-44CA-9A9F-34E12394A43E}"/>
    <cellStyle name="Comma 97 4" xfId="6773" xr:uid="{EDE97EA9-4249-47A2-83BA-B0BD58C02692}"/>
    <cellStyle name="Comma 97 5" xfId="3015" xr:uid="{00000000-0005-0000-0000-0000D5040000}"/>
    <cellStyle name="Comma 98" xfId="1220" xr:uid="{00000000-0005-0000-0000-0000E6040000}"/>
    <cellStyle name="Comma 98 2" xfId="4279" xr:uid="{17C4F817-3E75-4B28-B225-FA4B7F960B4E}"/>
    <cellStyle name="Comma 98 3" xfId="5526" xr:uid="{9CD50772-62F0-47E9-AF45-623640B148FE}"/>
    <cellStyle name="Comma 98 4" xfId="6790" xr:uid="{A208AEB8-E321-4FA4-8F88-D42C4519772A}"/>
    <cellStyle name="Comma 98 5" xfId="3032" xr:uid="{00000000-0005-0000-0000-0000E6040000}"/>
    <cellStyle name="Comma 99" xfId="1238" xr:uid="{00000000-0005-0000-0000-0000F8040000}"/>
    <cellStyle name="Comma 99 2" xfId="4297" xr:uid="{FA1C3903-55B7-4639-9B80-CEFDC82A0983}"/>
    <cellStyle name="Comma 99 3" xfId="5544" xr:uid="{766AD5FB-9D53-4C81-9039-84A0DCEA5475}"/>
    <cellStyle name="Comma 99 4" xfId="6808" xr:uid="{CBA27D92-558D-46AB-8706-D23699AC25F7}"/>
    <cellStyle name="Comma 99 5" xfId="3050" xr:uid="{00000000-0005-0000-0000-0000F8040000}"/>
    <cellStyle name="Good 2" xfId="221" xr:uid="{00000000-0005-0000-0000-000020010000}"/>
    <cellStyle name="Normal" xfId="0" builtinId="0"/>
    <cellStyle name="Normal 10" xfId="26" xr:uid="{00000000-0005-0000-0000-000022010000}"/>
    <cellStyle name="Normal 10 2" xfId="136" xr:uid="{00000000-0005-0000-0000-000023010000}"/>
    <cellStyle name="Normal 10 2 2" xfId="355" xr:uid="{00000000-0005-0000-0000-000024010000}"/>
    <cellStyle name="Normal 10 2 2 2" xfId="3414" xr:uid="{77C84656-1FF2-478A-8030-414EE7309483}"/>
    <cellStyle name="Normal 10 2 2 3" xfId="4661" xr:uid="{CBFAE184-CE8F-448A-8B98-0C702A7AF8A2}"/>
    <cellStyle name="Normal 10 2 2 4" xfId="5932" xr:uid="{86FF411E-ABB8-4D3C-A998-2953542CEA58}"/>
    <cellStyle name="Normal 10 2 2 5" xfId="2167" xr:uid="{00000000-0005-0000-0000-000024010000}"/>
    <cellStyle name="Normal 10 2 3" xfId="3196" xr:uid="{B9D89CD2-EA74-448E-89B9-826A8133277C}"/>
    <cellStyle name="Normal 10 2 4" xfId="4443" xr:uid="{900B8D3C-87B5-4213-999E-B96B366E56CF}"/>
    <cellStyle name="Normal 10 2 5" xfId="5717" xr:uid="{F156AEB0-CDE4-4089-B0DF-980084066557}"/>
    <cellStyle name="Normal 10 2 6" xfId="1949" xr:uid="{00000000-0005-0000-0000-000023010000}"/>
    <cellStyle name="Normal 10 3" xfId="246" xr:uid="{00000000-0005-0000-0000-000025010000}"/>
    <cellStyle name="Normal 10 3 2" xfId="3305" xr:uid="{71F1285F-87D8-4997-9E10-95D72900638F}"/>
    <cellStyle name="Normal 10 3 3" xfId="4552" xr:uid="{4A0589E4-8420-4D33-B612-1F8B938FBBE9}"/>
    <cellStyle name="Normal 10 3 4" xfId="5824" xr:uid="{F16956CA-8459-449F-8225-5D717CF1C8E2}"/>
    <cellStyle name="Normal 10 3 5" xfId="2058" xr:uid="{00000000-0005-0000-0000-000025010000}"/>
    <cellStyle name="Normal 10 4" xfId="3087" xr:uid="{40717E97-4675-4B66-9238-BC0CEEA6E646}"/>
    <cellStyle name="Normal 10 5" xfId="4334" xr:uid="{678CA49B-49BB-4154-8972-6726857BEE78}"/>
    <cellStyle name="Normal 10 6" xfId="5615" xr:uid="{51A42BEA-4201-4FDE-8E7D-593B2FF87EAC}"/>
    <cellStyle name="Normal 10 7" xfId="1840" xr:uid="{00000000-0005-0000-0000-000022010000}"/>
    <cellStyle name="Normal 100" xfId="835" xr:uid="{00000000-0005-0000-0000-000071030000}"/>
    <cellStyle name="Normal 100 2" xfId="3894" xr:uid="{B2A71A3E-B71A-4042-AFD0-A70E9A9B58A6}"/>
    <cellStyle name="Normal 100 3" xfId="5141" xr:uid="{D34BA77E-B508-4DA5-8D67-BCA273891204}"/>
    <cellStyle name="Normal 100 4" xfId="6409" xr:uid="{BB24592E-62DB-42D8-AAB0-4E343B368FCA}"/>
    <cellStyle name="Normal 100 5" xfId="2647" xr:uid="{00000000-0005-0000-0000-000071030000}"/>
    <cellStyle name="Normal 101" xfId="844" xr:uid="{00000000-0005-0000-0000-000079030000}"/>
    <cellStyle name="Normal 101 2" xfId="3903" xr:uid="{321C2CEF-28CA-4152-94B2-F8B730C62FBA}"/>
    <cellStyle name="Normal 101 3" xfId="5150" xr:uid="{9EABDB3F-51C3-4A1F-908C-A938FA3074A9}"/>
    <cellStyle name="Normal 101 4" xfId="6418" xr:uid="{9540E3DA-A211-4090-BB26-13F8FA71642B}"/>
    <cellStyle name="Normal 101 5" xfId="2656" xr:uid="{00000000-0005-0000-0000-000079030000}"/>
    <cellStyle name="Normal 102" xfId="852" xr:uid="{00000000-0005-0000-0000-000081030000}"/>
    <cellStyle name="Normal 102 2" xfId="3911" xr:uid="{168CF9A1-7AF4-4DD5-9DF1-8DF57166D7FE}"/>
    <cellStyle name="Normal 102 3" xfId="5158" xr:uid="{63AC12CF-DD0C-48EF-AF95-FF6E43D97C3E}"/>
    <cellStyle name="Normal 102 4" xfId="6426" xr:uid="{CB8708E1-32A7-4907-92CF-88B49F03D099}"/>
    <cellStyle name="Normal 102 5" xfId="2664" xr:uid="{00000000-0005-0000-0000-000081030000}"/>
    <cellStyle name="Normal 103" xfId="860" xr:uid="{00000000-0005-0000-0000-000089030000}"/>
    <cellStyle name="Normal 103 2" xfId="3919" xr:uid="{54C22F64-EB97-4B8F-8E92-EC7C70E9129D}"/>
    <cellStyle name="Normal 103 3" xfId="5166" xr:uid="{43736C61-6D39-4FB9-8DB1-B4B7A612FBCF}"/>
    <cellStyle name="Normal 103 4" xfId="6434" xr:uid="{3182C9BB-A94B-4E8E-87CA-918BF9BA412F}"/>
    <cellStyle name="Normal 103 5" xfId="2672" xr:uid="{00000000-0005-0000-0000-000089030000}"/>
    <cellStyle name="Normal 104" xfId="868" xr:uid="{00000000-0005-0000-0000-000092030000}"/>
    <cellStyle name="Normal 104 2" xfId="3927" xr:uid="{15AD3035-9C69-45E4-BA25-834DF695163A}"/>
    <cellStyle name="Normal 104 3" xfId="5174" xr:uid="{2AA059C9-EEBF-44AE-8075-06FF30A85C79}"/>
    <cellStyle name="Normal 104 4" xfId="6442" xr:uid="{AA233F3B-386C-4CCB-BEB1-169D185DDE65}"/>
    <cellStyle name="Normal 104 5" xfId="2680" xr:uid="{00000000-0005-0000-0000-000092030000}"/>
    <cellStyle name="Normal 105" xfId="885" xr:uid="{00000000-0005-0000-0000-0000A2030000}"/>
    <cellStyle name="Normal 105 2" xfId="3944" xr:uid="{732EC736-214A-4788-8D16-1356AE25B04C}"/>
    <cellStyle name="Normal 105 3" xfId="5191" xr:uid="{7AD98635-16EA-48A5-9CF3-7BF3B51B2F66}"/>
    <cellStyle name="Normal 105 4" xfId="6459" xr:uid="{686C0488-EA51-4F50-AA94-6C6D8C8D9528}"/>
    <cellStyle name="Normal 105 5" xfId="2697" xr:uid="{00000000-0005-0000-0000-0000A2030000}"/>
    <cellStyle name="Normal 106" xfId="893" xr:uid="{00000000-0005-0000-0000-0000AA030000}"/>
    <cellStyle name="Normal 106 2" xfId="3952" xr:uid="{C2337FFB-E763-4678-AB95-59C13DB74EE0}"/>
    <cellStyle name="Normal 106 3" xfId="5199" xr:uid="{5C3D084E-EB63-4C18-AD6A-44437DC06364}"/>
    <cellStyle name="Normal 106 4" xfId="6467" xr:uid="{0D664AFF-AFB3-4016-A099-C678D15ADCE7}"/>
    <cellStyle name="Normal 106 5" xfId="2705" xr:uid="{00000000-0005-0000-0000-0000AA030000}"/>
    <cellStyle name="Normal 107" xfId="901" xr:uid="{00000000-0005-0000-0000-0000B2030000}"/>
    <cellStyle name="Normal 107 2" xfId="3960" xr:uid="{C2E5C955-15DD-46E6-AE1B-A2692FBA75BF}"/>
    <cellStyle name="Normal 107 3" xfId="5207" xr:uid="{76BCFD0D-BC93-4FCA-B2C1-7BF3A40AA661}"/>
    <cellStyle name="Normal 107 4" xfId="6475" xr:uid="{6E8B36A6-3F54-4AAA-865F-94614BA38985}"/>
    <cellStyle name="Normal 107 5" xfId="2713" xr:uid="{00000000-0005-0000-0000-0000B2030000}"/>
    <cellStyle name="Normal 108" xfId="909" xr:uid="{00000000-0005-0000-0000-0000BA030000}"/>
    <cellStyle name="Normal 108 2" xfId="3968" xr:uid="{BCED7341-D967-436C-9D20-C2F9E6E65DB6}"/>
    <cellStyle name="Normal 108 3" xfId="5215" xr:uid="{8DAD42DE-619D-4223-98D7-62F7AE52852B}"/>
    <cellStyle name="Normal 108 4" xfId="6483" xr:uid="{E5E668D4-6706-4215-AA25-B8113B7C00AF}"/>
    <cellStyle name="Normal 108 5" xfId="2721" xr:uid="{00000000-0005-0000-0000-0000BA030000}"/>
    <cellStyle name="Normal 109" xfId="917" xr:uid="{00000000-0005-0000-0000-0000C3030000}"/>
    <cellStyle name="Normal 109 2" xfId="3976" xr:uid="{479901D7-5951-402C-9198-A2E6EBA7CF16}"/>
    <cellStyle name="Normal 109 3" xfId="5223" xr:uid="{E452D4CD-AE81-4026-BE32-F5BC8D114620}"/>
    <cellStyle name="Normal 109 4" xfId="6491" xr:uid="{4FD948A9-F668-4474-961A-5A885B4C9B2F}"/>
    <cellStyle name="Normal 109 5" xfId="2729" xr:uid="{00000000-0005-0000-0000-0000C3030000}"/>
    <cellStyle name="Normal 11" xfId="29" xr:uid="{00000000-0005-0000-0000-000026010000}"/>
    <cellStyle name="Normal 11 2" xfId="139" xr:uid="{00000000-0005-0000-0000-000027010000}"/>
    <cellStyle name="Normal 11 2 2" xfId="358" xr:uid="{00000000-0005-0000-0000-000028010000}"/>
    <cellStyle name="Normal 11 2 2 2" xfId="3417" xr:uid="{B1EF5EC9-A9FC-4155-B854-85DA04B6E8AD}"/>
    <cellStyle name="Normal 11 2 2 3" xfId="4664" xr:uid="{C04D97B3-B76A-4E2C-B9A0-D9AE8C2DFC3E}"/>
    <cellStyle name="Normal 11 2 2 4" xfId="5935" xr:uid="{1130E511-F9B3-479E-963A-52B9155A4D7F}"/>
    <cellStyle name="Normal 11 2 2 5" xfId="2170" xr:uid="{00000000-0005-0000-0000-000028010000}"/>
    <cellStyle name="Normal 11 2 3" xfId="3199" xr:uid="{7A436A37-6B34-4E07-BD52-C5024BE5071F}"/>
    <cellStyle name="Normal 11 2 4" xfId="4446" xr:uid="{8051BA2C-5F74-4D5E-B172-CCA616D198F5}"/>
    <cellStyle name="Normal 11 2 5" xfId="5720" xr:uid="{206FCE66-D51A-483E-B8B1-336322E686C5}"/>
    <cellStyle name="Normal 11 2 6" xfId="1952" xr:uid="{00000000-0005-0000-0000-000027010000}"/>
    <cellStyle name="Normal 11 3" xfId="249" xr:uid="{00000000-0005-0000-0000-000029010000}"/>
    <cellStyle name="Normal 11 3 2" xfId="3308" xr:uid="{2589C0DC-8B3D-4826-9CAA-9A78E018CDEE}"/>
    <cellStyle name="Normal 11 3 3" xfId="4555" xr:uid="{4E444CA4-05E2-4C4E-B978-F9BDBB61C794}"/>
    <cellStyle name="Normal 11 3 4" xfId="5827" xr:uid="{C8582EE1-BEAA-470F-BFE4-D7CB4349A48E}"/>
    <cellStyle name="Normal 11 3 5" xfId="2061" xr:uid="{00000000-0005-0000-0000-000029010000}"/>
    <cellStyle name="Normal 11 4" xfId="3090" xr:uid="{6771FF28-A0D6-42B7-83B2-BF8B6B853D7B}"/>
    <cellStyle name="Normal 11 5" xfId="4337" xr:uid="{6FBC2B68-FAE6-4FD6-A42B-570154906170}"/>
    <cellStyle name="Normal 11 6" xfId="5619" xr:uid="{5D854DC7-E08D-4255-BD2D-F7696395F3E1}"/>
    <cellStyle name="Normal 11 7" xfId="1843" xr:uid="{00000000-0005-0000-0000-000026010000}"/>
    <cellStyle name="Normal 110" xfId="926" xr:uid="{00000000-0005-0000-0000-0000CC030000}"/>
    <cellStyle name="Normal 110 2" xfId="3985" xr:uid="{C3BCD762-E06B-41F9-9CE7-5163AF0F89E8}"/>
    <cellStyle name="Normal 110 3" xfId="5232" xr:uid="{E244F889-3817-438B-A56C-D14671A5D2B7}"/>
    <cellStyle name="Normal 110 4" xfId="6500" xr:uid="{6EB424D7-19E4-47E0-9335-6217F7E9AC53}"/>
    <cellStyle name="Normal 110 5" xfId="2738" xr:uid="{00000000-0005-0000-0000-0000CC030000}"/>
    <cellStyle name="Normal 111" xfId="949" xr:uid="{00000000-0005-0000-0000-0000E3030000}"/>
    <cellStyle name="Normal 111 2" xfId="4008" xr:uid="{3103B0B9-B72F-4D02-ACFF-673CBA6C5EC9}"/>
    <cellStyle name="Normal 111 3" xfId="5255" xr:uid="{0BE4ABB0-47A9-4392-B56F-2B6307701AA8}"/>
    <cellStyle name="Normal 111 4" xfId="6523" xr:uid="{0CD798AF-D6ED-4415-B501-F2DCB8B85056}"/>
    <cellStyle name="Normal 111 5" xfId="2761" xr:uid="{00000000-0005-0000-0000-0000E3030000}"/>
    <cellStyle name="Normal 112" xfId="958" xr:uid="{00000000-0005-0000-0000-0000EC030000}"/>
    <cellStyle name="Normal 112 2" xfId="4017" xr:uid="{37566BB3-4867-4DBB-9709-67B7ED3EDC62}"/>
    <cellStyle name="Normal 112 3" xfId="5264" xr:uid="{EA8D47EE-8C97-46F4-B324-F33535F3F1C8}"/>
    <cellStyle name="Normal 112 4" xfId="6532" xr:uid="{95BCB936-2A42-4BD7-9DFF-0611A5020319}"/>
    <cellStyle name="Normal 112 5" xfId="2770" xr:uid="{00000000-0005-0000-0000-0000EC030000}"/>
    <cellStyle name="Normal 113" xfId="999" xr:uid="{00000000-0005-0000-0000-000015040000}"/>
    <cellStyle name="Normal 113 2" xfId="4058" xr:uid="{1B9D8C70-A6AF-4C83-87BE-4091C5EE51F8}"/>
    <cellStyle name="Normal 113 3" xfId="5305" xr:uid="{D36A8EE8-277A-4993-8F7A-A56CB89E708C}"/>
    <cellStyle name="Normal 113 4" xfId="6573" xr:uid="{5FCC6F2C-91E2-478D-8217-229EC6CCE03C}"/>
    <cellStyle name="Normal 113 5" xfId="2811" xr:uid="{00000000-0005-0000-0000-000015040000}"/>
    <cellStyle name="Normal 114" xfId="1008" xr:uid="{00000000-0005-0000-0000-00001E040000}"/>
    <cellStyle name="Normal 114 2" xfId="4067" xr:uid="{8BB4B06F-14E0-4A70-A204-D290482BFDDF}"/>
    <cellStyle name="Normal 114 3" xfId="5314" xr:uid="{66531200-AFC1-48C9-BA3B-FEC13221809C}"/>
    <cellStyle name="Normal 114 4" xfId="6582" xr:uid="{F93D8238-47F5-4390-9A46-1D974DA9AD76}"/>
    <cellStyle name="Normal 114 5" xfId="2820" xr:uid="{00000000-0005-0000-0000-00001E040000}"/>
    <cellStyle name="Normal 115" xfId="1041" xr:uid="{00000000-0005-0000-0000-00003F040000}"/>
    <cellStyle name="Normal 115 2" xfId="4100" xr:uid="{73E3DBB3-7735-4C60-84EF-54BF8FAA70CE}"/>
    <cellStyle name="Normal 115 3" xfId="5347" xr:uid="{FDAE87D5-D4F6-498E-8EB4-68172F4D7522}"/>
    <cellStyle name="Normal 115 4" xfId="6615" xr:uid="{9BB1080B-D194-470D-80A7-49749015F9FA}"/>
    <cellStyle name="Normal 115 5" xfId="2853" xr:uid="{00000000-0005-0000-0000-00003F040000}"/>
    <cellStyle name="Normal 116" xfId="1050" xr:uid="{00000000-0005-0000-0000-000048040000}"/>
    <cellStyle name="Normal 116 2" xfId="4109" xr:uid="{7E884D28-36F6-4B76-B0BF-2A849BB45AF7}"/>
    <cellStyle name="Normal 116 3" xfId="5356" xr:uid="{B5E395A3-4FC0-4415-9916-D12E629D360A}"/>
    <cellStyle name="Normal 116 4" xfId="6624" xr:uid="{1A492DD2-364F-45F9-8679-FEE8A9AF4824}"/>
    <cellStyle name="Normal 116 5" xfId="2862" xr:uid="{00000000-0005-0000-0000-000048040000}"/>
    <cellStyle name="Normal 117" xfId="1059" xr:uid="{00000000-0005-0000-0000-000051040000}"/>
    <cellStyle name="Normal 117 2" xfId="4118" xr:uid="{3040A9E6-405D-4406-ABED-036919BDAA49}"/>
    <cellStyle name="Normal 117 3" xfId="5365" xr:uid="{FD17962E-0D88-4EAA-811D-D1858C23DDA1}"/>
    <cellStyle name="Normal 117 4" xfId="6633" xr:uid="{A175A4C0-064E-4698-AF30-BCA26C396E51}"/>
    <cellStyle name="Normal 117 5" xfId="2871" xr:uid="{00000000-0005-0000-0000-000051040000}"/>
    <cellStyle name="Normal 118" xfId="1068" xr:uid="{00000000-0005-0000-0000-00005A040000}"/>
    <cellStyle name="Normal 118 2" xfId="4127" xr:uid="{22A5BFA7-7F5B-46A0-9633-BACFA78F4E86}"/>
    <cellStyle name="Normal 118 3" xfId="5374" xr:uid="{5C934047-2FD0-4ED1-BD12-56BEDD50F3BD}"/>
    <cellStyle name="Normal 118 4" xfId="6642" xr:uid="{56CBF8F1-DCF7-4B5F-B9BC-BA191346038E}"/>
    <cellStyle name="Normal 118 5" xfId="2880" xr:uid="{00000000-0005-0000-0000-00005A040000}"/>
    <cellStyle name="Normal 119" xfId="1077" xr:uid="{00000000-0005-0000-0000-000063040000}"/>
    <cellStyle name="Normal 119 2" xfId="4136" xr:uid="{E4037967-655D-4D91-BE6A-2BB8E0B898B9}"/>
    <cellStyle name="Normal 119 3" xfId="5383" xr:uid="{A27031D2-B483-490F-849C-37EBD5BD4885}"/>
    <cellStyle name="Normal 119 4" xfId="6651" xr:uid="{EBBDD813-D51A-4192-8267-778E11571D9E}"/>
    <cellStyle name="Normal 119 5" xfId="2889" xr:uid="{00000000-0005-0000-0000-000063040000}"/>
    <cellStyle name="Normal 12" xfId="32" xr:uid="{00000000-0005-0000-0000-00002A010000}"/>
    <cellStyle name="Normal 12 2" xfId="142" xr:uid="{00000000-0005-0000-0000-00002B010000}"/>
    <cellStyle name="Normal 12 2 2" xfId="361" xr:uid="{00000000-0005-0000-0000-00002C010000}"/>
    <cellStyle name="Normal 12 2 2 2" xfId="3420" xr:uid="{0201F1BF-F011-4A46-A253-A5E37C3BD35F}"/>
    <cellStyle name="Normal 12 2 2 3" xfId="4667" xr:uid="{A4A77054-88BC-424F-B8A8-808E18321A58}"/>
    <cellStyle name="Normal 12 2 2 4" xfId="5938" xr:uid="{F2D74DC4-F89F-4AD2-9AB7-3055C36C4FAB}"/>
    <cellStyle name="Normal 12 2 2 5" xfId="2173" xr:uid="{00000000-0005-0000-0000-00002C010000}"/>
    <cellStyle name="Normal 12 2 3" xfId="3202" xr:uid="{76594C31-537D-4EAF-B30D-F99893791446}"/>
    <cellStyle name="Normal 12 2 4" xfId="4449" xr:uid="{09343C7E-BDD6-4612-A917-72126A78EB02}"/>
    <cellStyle name="Normal 12 2 5" xfId="5723" xr:uid="{B107DF83-EBFA-4ED6-AE39-AF620D498555}"/>
    <cellStyle name="Normal 12 2 6" xfId="1955" xr:uid="{00000000-0005-0000-0000-00002B010000}"/>
    <cellStyle name="Normal 12 3" xfId="252" xr:uid="{00000000-0005-0000-0000-00002D010000}"/>
    <cellStyle name="Normal 12 3 2" xfId="3311" xr:uid="{A6D6E9DC-0D06-4644-A30C-BF4F25B08887}"/>
    <cellStyle name="Normal 12 3 3" xfId="4558" xr:uid="{49209487-3687-48AC-8DA5-4142C975CD3E}"/>
    <cellStyle name="Normal 12 3 4" xfId="5830" xr:uid="{61EEB429-89E4-4450-A28D-76DEE124512F}"/>
    <cellStyle name="Normal 12 3 5" xfId="2064" xr:uid="{00000000-0005-0000-0000-00002D010000}"/>
    <cellStyle name="Normal 12 4" xfId="3093" xr:uid="{480536BC-8C56-4ED0-83DC-F12632E072C1}"/>
    <cellStyle name="Normal 12 5" xfId="4340" xr:uid="{3814A729-89CC-4310-A90C-9D4A63AD2380}"/>
    <cellStyle name="Normal 12 6" xfId="5598" xr:uid="{7700FFA0-3D61-415B-A172-0ECD0455496D}"/>
    <cellStyle name="Normal 12 7" xfId="1846" xr:uid="{00000000-0005-0000-0000-00002A010000}"/>
    <cellStyle name="Normal 120" xfId="1094" xr:uid="{00000000-0005-0000-0000-000074040000}"/>
    <cellStyle name="Normal 120 2" xfId="4153" xr:uid="{D69CB452-7066-4E03-9F15-1196FAE0D7C9}"/>
    <cellStyle name="Normal 120 3" xfId="5400" xr:uid="{0AF73FBF-1E59-4F9B-9FAA-BBEBE7810B17}"/>
    <cellStyle name="Normal 120 4" xfId="6668" xr:uid="{0B8B361C-4DA0-4681-B417-91A64601F252}"/>
    <cellStyle name="Normal 120 5" xfId="2906" xr:uid="{00000000-0005-0000-0000-000074040000}"/>
    <cellStyle name="Normal 121" xfId="1103" xr:uid="{00000000-0005-0000-0000-00007D040000}"/>
    <cellStyle name="Normal 121 2" xfId="4162" xr:uid="{32C3CED8-44A5-4DB6-B8B6-7CAA583805E2}"/>
    <cellStyle name="Normal 121 3" xfId="5409" xr:uid="{14C8DAD1-C21A-4AED-8AFE-F12B1B801986}"/>
    <cellStyle name="Normal 121 4" xfId="6677" xr:uid="{44AF6DB7-2CFD-4A52-ACB1-0B6217BFEB20}"/>
    <cellStyle name="Normal 121 5" xfId="2915" xr:uid="{00000000-0005-0000-0000-00007D040000}"/>
    <cellStyle name="Normal 122" xfId="1128" xr:uid="{00000000-0005-0000-0000-00009A040000}"/>
    <cellStyle name="Normal 122 2" xfId="4187" xr:uid="{354836CA-7CA1-49BF-ACCE-4C5E20A95252}"/>
    <cellStyle name="Normal 122 3" xfId="5434" xr:uid="{B523DD34-80FC-4B75-B6B5-36458E8B8225}"/>
    <cellStyle name="Normal 122 4" xfId="6698" xr:uid="{AD2BF10C-1CF5-4431-B78A-CE82278595DC}"/>
    <cellStyle name="Normal 122 5" xfId="2940" xr:uid="{00000000-0005-0000-0000-00009A040000}"/>
    <cellStyle name="Normal 123" xfId="1145" xr:uid="{00000000-0005-0000-0000-0000AB040000}"/>
    <cellStyle name="Normal 123 2" xfId="4204" xr:uid="{5F5563AE-3122-4EB0-9777-945ED317EF0C}"/>
    <cellStyle name="Normal 123 3" xfId="5451" xr:uid="{DDA116CC-81BF-4728-92A4-44418DCE6FAF}"/>
    <cellStyle name="Normal 123 4" xfId="6715" xr:uid="{EDE57604-3DDC-4E5E-A8D4-4FDFBB475DA4}"/>
    <cellStyle name="Normal 123 5" xfId="2957" xr:uid="{00000000-0005-0000-0000-0000AB040000}"/>
    <cellStyle name="Normal 124" xfId="1162" xr:uid="{00000000-0005-0000-0000-0000BC040000}"/>
    <cellStyle name="Normal 124 2" xfId="4221" xr:uid="{64161799-784F-4E40-8673-7B76421DE9C1}"/>
    <cellStyle name="Normal 124 3" xfId="5468" xr:uid="{6EC09E16-FFB8-415D-A116-E96463D44D1C}"/>
    <cellStyle name="Normal 124 4" xfId="6732" xr:uid="{A68745BA-E9C7-4C26-B033-D557758B219A}"/>
    <cellStyle name="Normal 124 5" xfId="2974" xr:uid="{00000000-0005-0000-0000-0000BC040000}"/>
    <cellStyle name="Normal 125" xfId="1195" xr:uid="{00000000-0005-0000-0000-0000DD040000}"/>
    <cellStyle name="Normal 125 2" xfId="4254" xr:uid="{48685E4F-DCD6-4E70-8616-A404EB93FD49}"/>
    <cellStyle name="Normal 125 3" xfId="5501" xr:uid="{09F595A6-41A0-4024-AA1E-A83244614F4F}"/>
    <cellStyle name="Normal 125 4" xfId="6765" xr:uid="{BC672B46-E61B-4367-B364-95A4102862FB}"/>
    <cellStyle name="Normal 125 5" xfId="3007" xr:uid="{00000000-0005-0000-0000-0000DD040000}"/>
    <cellStyle name="Normal 126" xfId="1212" xr:uid="{00000000-0005-0000-0000-0000EE040000}"/>
    <cellStyle name="Normal 126 2" xfId="4271" xr:uid="{1B78D085-6319-4BCF-ADA8-443A97BB61C6}"/>
    <cellStyle name="Normal 126 3" xfId="5518" xr:uid="{361A0412-00C2-49A2-B984-2C6E6D4E6907}"/>
    <cellStyle name="Normal 126 4" xfId="6782" xr:uid="{4227696A-2C04-4D12-BBD7-15D2859EAA12}"/>
    <cellStyle name="Normal 126 5" xfId="3024" xr:uid="{00000000-0005-0000-0000-0000EE040000}"/>
    <cellStyle name="Normal 127" xfId="1230" xr:uid="{00000000-0005-0000-0000-000000050000}"/>
    <cellStyle name="Normal 127 2" xfId="4289" xr:uid="{C1177A1C-B9B2-4A5A-9A2E-B11013D2E212}"/>
    <cellStyle name="Normal 127 3" xfId="5536" xr:uid="{7F4BC849-C1C9-403D-BA33-78B52607C8C7}"/>
    <cellStyle name="Normal 127 4" xfId="6800" xr:uid="{0D34B3E2-764C-4A20-8D15-69936CFB6606}"/>
    <cellStyle name="Normal 127 5" xfId="3042" xr:uid="{00000000-0005-0000-0000-000000050000}"/>
    <cellStyle name="Normal 128" xfId="1251" xr:uid="{00000000-0005-0000-0000-00001D050000}"/>
    <cellStyle name="Normal 128 2" xfId="6821" xr:uid="{8763B555-69A2-4AB5-898D-31569E8BFEBA}"/>
    <cellStyle name="Normal 128 3" xfId="3063" xr:uid="{6452AEB0-1D1A-4059-800A-EBCF1807A232}"/>
    <cellStyle name="Normal 129" xfId="1549" xr:uid="{00000000-0005-0000-0000-000047060000}"/>
    <cellStyle name="Normal 129 2" xfId="7087" xr:uid="{AD8EA977-CC2D-4569-B1EA-879925DE06D6}"/>
    <cellStyle name="Normal 129 3" xfId="4310" xr:uid="{5CE31860-6D0B-4F94-B7F1-D6416A2E2572}"/>
    <cellStyle name="Normal 13" xfId="35" xr:uid="{00000000-0005-0000-0000-00002E010000}"/>
    <cellStyle name="Normal 13 2" xfId="145" xr:uid="{00000000-0005-0000-0000-00002F010000}"/>
    <cellStyle name="Normal 13 2 2" xfId="364" xr:uid="{00000000-0005-0000-0000-000030010000}"/>
    <cellStyle name="Normal 13 2 2 2" xfId="3423" xr:uid="{BB9521B9-7713-4FB4-85A0-C930A693DD75}"/>
    <cellStyle name="Normal 13 2 2 3" xfId="4670" xr:uid="{BCB8C2C3-4B7A-481C-AF42-450F3AEF1D2A}"/>
    <cellStyle name="Normal 13 2 2 4" xfId="5941" xr:uid="{78734CB0-01B4-47C2-AD4B-695638DC8007}"/>
    <cellStyle name="Normal 13 2 2 5" xfId="2176" xr:uid="{00000000-0005-0000-0000-000030010000}"/>
    <cellStyle name="Normal 13 2 3" xfId="3205" xr:uid="{557C94C5-0685-4C75-9159-FFB914A512DC}"/>
    <cellStyle name="Normal 13 2 4" xfId="4452" xr:uid="{52ECC41D-74E6-42B7-83E1-6C4F901F25AF}"/>
    <cellStyle name="Normal 13 2 5" xfId="5726" xr:uid="{AD073C57-59B3-4634-B60C-1CDB31AB8036}"/>
    <cellStyle name="Normal 13 2 6" xfId="1958" xr:uid="{00000000-0005-0000-0000-00002F010000}"/>
    <cellStyle name="Normal 13 3" xfId="255" xr:uid="{00000000-0005-0000-0000-000031010000}"/>
    <cellStyle name="Normal 13 3 2" xfId="3314" xr:uid="{284B2DD9-1004-48D4-A468-6873CAF58E31}"/>
    <cellStyle name="Normal 13 3 3" xfId="4561" xr:uid="{5ED5726D-5661-449D-8C16-EE0EBD3771D2}"/>
    <cellStyle name="Normal 13 3 4" xfId="5833" xr:uid="{EFD8B54C-AFC8-4013-ACA2-3BB57AE4F89C}"/>
    <cellStyle name="Normal 13 3 5" xfId="2067" xr:uid="{00000000-0005-0000-0000-000031010000}"/>
    <cellStyle name="Normal 13 4" xfId="3096" xr:uid="{A05BA5E0-A3D4-474D-BE98-2F8545C715EA}"/>
    <cellStyle name="Normal 13 5" xfId="4343" xr:uid="{6226E02D-94F1-45DF-981A-B0D73F1ED398}"/>
    <cellStyle name="Normal 13 6" xfId="5621" xr:uid="{EDD45806-0542-479E-BCC0-3693999355EC}"/>
    <cellStyle name="Normal 13 7" xfId="1849" xr:uid="{00000000-0005-0000-0000-00002E010000}"/>
    <cellStyle name="Normal 130" xfId="5563" xr:uid="{910F7296-0122-40B4-9FD4-AC128C6AE02A}"/>
    <cellStyle name="Normal 131" xfId="5608" xr:uid="{1465B7A3-DC3B-4B12-A28A-68ADC1F76697}"/>
    <cellStyle name="Normal 132" xfId="6888" xr:uid="{10B13D02-DA06-4338-90A1-2BE3EBE81123}"/>
    <cellStyle name="Normal 133" xfId="7158" xr:uid="{AABE7E43-A92C-4C2F-8438-5022B793AC9E}"/>
    <cellStyle name="Normal 134" xfId="6083" xr:uid="{1D873ABD-6A76-401B-8BD6-827E8FF4E6FB}"/>
    <cellStyle name="Normal 135" xfId="7155" xr:uid="{8FD31A05-EF34-451D-A5DC-F98E4D859716}"/>
    <cellStyle name="Normal 136" xfId="7159" xr:uid="{6B758C57-7C20-4935-AF1C-309F5DAFA2F7}"/>
    <cellStyle name="Normal 137" xfId="7157" xr:uid="{3E2E40C5-F55D-4EB3-BFD7-4D92BE2AA8E8}"/>
    <cellStyle name="Normal 138" xfId="7156" xr:uid="{19762AA9-9C9D-4221-95A7-243F8E46332A}"/>
    <cellStyle name="Normal 139" xfId="7154" xr:uid="{82180139-B345-4722-98C6-DD36C96B0CB4}"/>
    <cellStyle name="Normal 14" xfId="38" xr:uid="{00000000-0005-0000-0000-000032010000}"/>
    <cellStyle name="Normal 14 2" xfId="148" xr:uid="{00000000-0005-0000-0000-000033010000}"/>
    <cellStyle name="Normal 14 2 2" xfId="367" xr:uid="{00000000-0005-0000-0000-000034010000}"/>
    <cellStyle name="Normal 14 2 2 2" xfId="3426" xr:uid="{90ACB4B5-402C-496E-88FF-5CF63B453834}"/>
    <cellStyle name="Normal 14 2 2 3" xfId="4673" xr:uid="{BAA2A06F-D4BE-4879-91B3-89317B37A3E9}"/>
    <cellStyle name="Normal 14 2 2 4" xfId="5944" xr:uid="{6DD04FC9-3D26-4444-839F-99A97435D6DA}"/>
    <cellStyle name="Normal 14 2 2 5" xfId="2179" xr:uid="{00000000-0005-0000-0000-000034010000}"/>
    <cellStyle name="Normal 14 2 3" xfId="3208" xr:uid="{FAC7BE4B-4B7E-4943-BD3D-4A48B0F8A545}"/>
    <cellStyle name="Normal 14 2 4" xfId="4455" xr:uid="{DC2D7B3C-15F6-4B66-AC2B-F7520F4626E8}"/>
    <cellStyle name="Normal 14 2 5" xfId="5729" xr:uid="{B971F015-721D-40B4-AC7A-B35DF3DD7565}"/>
    <cellStyle name="Normal 14 2 6" xfId="1961" xr:uid="{00000000-0005-0000-0000-000033010000}"/>
    <cellStyle name="Normal 14 3" xfId="258" xr:uid="{00000000-0005-0000-0000-000035010000}"/>
    <cellStyle name="Normal 14 3 2" xfId="3317" xr:uid="{72166EB4-2993-4F2E-9D8B-D91DE7530601}"/>
    <cellStyle name="Normal 14 3 3" xfId="4564" xr:uid="{401B3E76-E5C8-4D7A-B29B-9E96DF90D97A}"/>
    <cellStyle name="Normal 14 3 4" xfId="5836" xr:uid="{8964C528-7848-4873-91AC-10BD47AE853D}"/>
    <cellStyle name="Normal 14 3 5" xfId="2070" xr:uid="{00000000-0005-0000-0000-000035010000}"/>
    <cellStyle name="Normal 14 4" xfId="3099" xr:uid="{5840C496-DC3A-46CD-93D5-03E724994B44}"/>
    <cellStyle name="Normal 14 5" xfId="4346" xr:uid="{C6E97A56-14E8-4125-9BE7-FE36D2AC5857}"/>
    <cellStyle name="Normal 14 6" xfId="5624" xr:uid="{F3C035F8-0763-44BD-9E75-26131E82858F}"/>
    <cellStyle name="Normal 14 7" xfId="1852" xr:uid="{00000000-0005-0000-0000-000032010000}"/>
    <cellStyle name="Normal 140" xfId="5919" xr:uid="{5512ED62-01B7-4395-B0A5-A72BF75E5851}"/>
    <cellStyle name="Normal 141" xfId="7302" xr:uid="{C30FB67D-64F3-4F29-BF55-913690A4EC86}"/>
    <cellStyle name="Normal 142" xfId="1816" xr:uid="{00000000-0005-0000-0000-0000DE0F0000}"/>
    <cellStyle name="Normal 15" xfId="41" xr:uid="{00000000-0005-0000-0000-000036010000}"/>
    <cellStyle name="Normal 15 2" xfId="151" xr:uid="{00000000-0005-0000-0000-000037010000}"/>
    <cellStyle name="Normal 15 2 2" xfId="370" xr:uid="{00000000-0005-0000-0000-000038010000}"/>
    <cellStyle name="Normal 15 2 2 2" xfId="3429" xr:uid="{2505AB20-5ADD-45C4-B7B2-C05D8177509D}"/>
    <cellStyle name="Normal 15 2 2 3" xfId="4676" xr:uid="{5877A3EE-01F1-4F98-9D52-E6FBE1357DAB}"/>
    <cellStyle name="Normal 15 2 2 4" xfId="5947" xr:uid="{8FFE171A-1777-4424-BE88-462E3F210E99}"/>
    <cellStyle name="Normal 15 2 2 5" xfId="2182" xr:uid="{00000000-0005-0000-0000-000038010000}"/>
    <cellStyle name="Normal 15 2 3" xfId="3211" xr:uid="{87DA6630-97ED-4C69-8A62-A84484320E44}"/>
    <cellStyle name="Normal 15 2 4" xfId="4458" xr:uid="{02CF88A8-5AE4-4333-A01B-A7130499768C}"/>
    <cellStyle name="Normal 15 2 5" xfId="5732" xr:uid="{A10F2A8D-CADC-4AB9-8DAB-DD24803DAA22}"/>
    <cellStyle name="Normal 15 2 6" xfId="1964" xr:uid="{00000000-0005-0000-0000-000037010000}"/>
    <cellStyle name="Normal 15 3" xfId="261" xr:uid="{00000000-0005-0000-0000-000039010000}"/>
    <cellStyle name="Normal 15 3 2" xfId="3320" xr:uid="{1602AE30-95DE-458F-AB69-B17F16EAF4CD}"/>
    <cellStyle name="Normal 15 3 3" xfId="4567" xr:uid="{99116854-BA8A-458F-B63E-904322B74835}"/>
    <cellStyle name="Normal 15 3 4" xfId="5839" xr:uid="{0E9A8B50-523A-4618-8A3C-7FED776E6526}"/>
    <cellStyle name="Normal 15 3 5" xfId="2073" xr:uid="{00000000-0005-0000-0000-000039010000}"/>
    <cellStyle name="Normal 15 4" xfId="3102" xr:uid="{63C4998F-ECCC-4CC9-8141-A113F922B88C}"/>
    <cellStyle name="Normal 15 5" xfId="4349" xr:uid="{E37C9FB9-1927-4050-B9FC-B554DFFF2D3C}"/>
    <cellStyle name="Normal 15 6" xfId="5627" xr:uid="{E77DF1D5-CF05-4518-B304-C1043A8EDD65}"/>
    <cellStyle name="Normal 15 7" xfId="1855" xr:uid="{00000000-0005-0000-0000-000036010000}"/>
    <cellStyle name="Normal 16" xfId="44" xr:uid="{00000000-0005-0000-0000-00003A010000}"/>
    <cellStyle name="Normal 16 2" xfId="154" xr:uid="{00000000-0005-0000-0000-00003B010000}"/>
    <cellStyle name="Normal 16 2 2" xfId="373" xr:uid="{00000000-0005-0000-0000-00003C010000}"/>
    <cellStyle name="Normal 16 2 2 2" xfId="3432" xr:uid="{3DBA683D-8540-454D-A391-2BAD8E9F951A}"/>
    <cellStyle name="Normal 16 2 2 3" xfId="4679" xr:uid="{95AC8A19-16D1-4CA5-95F5-F5DE6C4D3CCA}"/>
    <cellStyle name="Normal 16 2 2 4" xfId="5950" xr:uid="{41B20470-08CB-4B7C-820F-DA901B4285B2}"/>
    <cellStyle name="Normal 16 2 2 5" xfId="2185" xr:uid="{00000000-0005-0000-0000-00003C010000}"/>
    <cellStyle name="Normal 16 2 3" xfId="3214" xr:uid="{69B5A3F6-71E9-4837-AA84-79A26A3487BF}"/>
    <cellStyle name="Normal 16 2 4" xfId="4461" xr:uid="{1FED42D5-94DD-42D7-8352-AC06ABF77A63}"/>
    <cellStyle name="Normal 16 2 5" xfId="5735" xr:uid="{0AB8DB9E-AD33-4E67-A181-E001AA6EA24E}"/>
    <cellStyle name="Normal 16 2 6" xfId="1967" xr:uid="{00000000-0005-0000-0000-00003B010000}"/>
    <cellStyle name="Normal 16 3" xfId="264" xr:uid="{00000000-0005-0000-0000-00003D010000}"/>
    <cellStyle name="Normal 16 3 2" xfId="3323" xr:uid="{4C487685-23DD-4522-B5F6-F33A0F6FE549}"/>
    <cellStyle name="Normal 16 3 3" xfId="4570" xr:uid="{72F4F2B5-D94F-4857-A8D7-DDD25B9F7579}"/>
    <cellStyle name="Normal 16 3 4" xfId="5842" xr:uid="{3A092A3C-8022-4DED-BF4E-4763D5218D8D}"/>
    <cellStyle name="Normal 16 3 5" xfId="2076" xr:uid="{00000000-0005-0000-0000-00003D010000}"/>
    <cellStyle name="Normal 16 4" xfId="3105" xr:uid="{380D771F-69E9-44FD-9061-13878C42EAB0}"/>
    <cellStyle name="Normal 16 5" xfId="4352" xr:uid="{A4B1CCB7-54B1-4899-8525-57F9B384377C}"/>
    <cellStyle name="Normal 16 6" xfId="5630" xr:uid="{D269DCFD-C34E-4E53-8152-D68110099FAE}"/>
    <cellStyle name="Normal 16 7" xfId="1858" xr:uid="{00000000-0005-0000-0000-00003A010000}"/>
    <cellStyle name="Normal 17" xfId="47" xr:uid="{00000000-0005-0000-0000-00003E010000}"/>
    <cellStyle name="Normal 17 2" xfId="157" xr:uid="{00000000-0005-0000-0000-00003F010000}"/>
    <cellStyle name="Normal 17 2 2" xfId="376" xr:uid="{00000000-0005-0000-0000-000040010000}"/>
    <cellStyle name="Normal 17 2 2 2" xfId="3435" xr:uid="{49682BCE-E178-438F-B46B-ED1BC88E05BB}"/>
    <cellStyle name="Normal 17 2 2 3" xfId="4682" xr:uid="{6033DD2B-8912-4C7F-870B-4AFD81F51B62}"/>
    <cellStyle name="Normal 17 2 2 4" xfId="5953" xr:uid="{9D38CF75-B49F-401B-BDC0-DCF5525B0B1B}"/>
    <cellStyle name="Normal 17 2 2 5" xfId="2188" xr:uid="{00000000-0005-0000-0000-000040010000}"/>
    <cellStyle name="Normal 17 2 3" xfId="3217" xr:uid="{3538C075-D99D-4093-BAC7-0EDE1DC6A5A0}"/>
    <cellStyle name="Normal 17 2 4" xfId="4464" xr:uid="{8BB4A03D-F423-47C3-A84E-DE5B1ACC6609}"/>
    <cellStyle name="Normal 17 2 5" xfId="5738" xr:uid="{5F086103-17BE-4465-A4B6-0B3144C0EC1D}"/>
    <cellStyle name="Normal 17 2 6" xfId="1970" xr:uid="{00000000-0005-0000-0000-00003F010000}"/>
    <cellStyle name="Normal 17 3" xfId="267" xr:uid="{00000000-0005-0000-0000-000041010000}"/>
    <cellStyle name="Normal 17 3 2" xfId="3326" xr:uid="{20D4FF83-BB68-4A9D-AF92-E127BF74CF94}"/>
    <cellStyle name="Normal 17 3 3" xfId="4573" xr:uid="{9C2860FD-8B04-408D-A40C-2F878F837CE8}"/>
    <cellStyle name="Normal 17 3 4" xfId="5845" xr:uid="{E349B87A-4116-43A6-BEB7-D2AAF1CD6401}"/>
    <cellStyle name="Normal 17 3 5" xfId="2079" xr:uid="{00000000-0005-0000-0000-000041010000}"/>
    <cellStyle name="Normal 17 4" xfId="3108" xr:uid="{0EF38E9D-5098-49FC-845C-FCEF9D997E36}"/>
    <cellStyle name="Normal 17 5" xfId="4355" xr:uid="{30A00CDA-623E-49DB-9353-CFA2747545A0}"/>
    <cellStyle name="Normal 17 6" xfId="5633" xr:uid="{ABAEB71B-E031-4780-A452-74B4FC8D5922}"/>
    <cellStyle name="Normal 17 7" xfId="1861" xr:uid="{00000000-0005-0000-0000-00003E010000}"/>
    <cellStyle name="Normal 18" xfId="50" xr:uid="{00000000-0005-0000-0000-000042010000}"/>
    <cellStyle name="Normal 18 2" xfId="160" xr:uid="{00000000-0005-0000-0000-000043010000}"/>
    <cellStyle name="Normal 18 2 2" xfId="379" xr:uid="{00000000-0005-0000-0000-000044010000}"/>
    <cellStyle name="Normal 18 2 2 2" xfId="3438" xr:uid="{CF5A4C58-76A5-47E9-AE06-84C9E87A571B}"/>
    <cellStyle name="Normal 18 2 2 3" xfId="4685" xr:uid="{9E2B2540-E269-4F82-90E4-A5368EF9EF2B}"/>
    <cellStyle name="Normal 18 2 2 4" xfId="5956" xr:uid="{A9C3F503-CE2D-4FE9-A851-8F8DA1BA148B}"/>
    <cellStyle name="Normal 18 2 2 5" xfId="2191" xr:uid="{00000000-0005-0000-0000-000044010000}"/>
    <cellStyle name="Normal 18 2 3" xfId="3220" xr:uid="{7CAAF105-F3A8-4D86-AB46-62F6D5B2BC9E}"/>
    <cellStyle name="Normal 18 2 4" xfId="4467" xr:uid="{6E81D70C-1877-43B5-AEFC-7804E32D3CB7}"/>
    <cellStyle name="Normal 18 2 5" xfId="5741" xr:uid="{DEECED3D-2EBF-49A7-B873-BA11F5549E1B}"/>
    <cellStyle name="Normal 18 2 6" xfId="1973" xr:uid="{00000000-0005-0000-0000-000043010000}"/>
    <cellStyle name="Normal 18 3" xfId="270" xr:uid="{00000000-0005-0000-0000-000045010000}"/>
    <cellStyle name="Normal 18 3 2" xfId="3329" xr:uid="{84DB3E3B-1589-4910-ABBE-3F24126B69B2}"/>
    <cellStyle name="Normal 18 3 3" xfId="4576" xr:uid="{863F6B89-CEE6-41E7-BF4F-4454612C1524}"/>
    <cellStyle name="Normal 18 3 4" xfId="5848" xr:uid="{8E9F718F-62E0-4775-BB8D-39B23CF317BA}"/>
    <cellStyle name="Normal 18 3 5" xfId="2082" xr:uid="{00000000-0005-0000-0000-000045010000}"/>
    <cellStyle name="Normal 18 4" xfId="3111" xr:uid="{58FE05FC-9EFE-4A58-BBD2-E0FA01A2609C}"/>
    <cellStyle name="Normal 18 5" xfId="4358" xr:uid="{1775FB6C-9C52-4F14-B7E4-901FDFEDDBCB}"/>
    <cellStyle name="Normal 18 6" xfId="5636" xr:uid="{9736BBC8-48D1-4CD4-985D-1399A0B30550}"/>
    <cellStyle name="Normal 18 7" xfId="1864" xr:uid="{00000000-0005-0000-0000-000042010000}"/>
    <cellStyle name="Normal 19" xfId="53" xr:uid="{00000000-0005-0000-0000-000046010000}"/>
    <cellStyle name="Normal 19 2" xfId="163" xr:uid="{00000000-0005-0000-0000-000047010000}"/>
    <cellStyle name="Normal 19 2 2" xfId="382" xr:uid="{00000000-0005-0000-0000-000048010000}"/>
    <cellStyle name="Normal 19 2 2 2" xfId="3441" xr:uid="{094814F7-D80E-4330-897D-A7762185D037}"/>
    <cellStyle name="Normal 19 2 2 3" xfId="4688" xr:uid="{5A614661-6306-4B5D-BEAB-01524306F6E9}"/>
    <cellStyle name="Normal 19 2 2 4" xfId="5959" xr:uid="{DD347582-4DA0-4F75-ACD2-BC81EEA5E9BA}"/>
    <cellStyle name="Normal 19 2 2 5" xfId="2194" xr:uid="{00000000-0005-0000-0000-000048010000}"/>
    <cellStyle name="Normal 19 2 3" xfId="3223" xr:uid="{E1FCD26D-B661-4A2D-BBE7-FB3D24B88A1E}"/>
    <cellStyle name="Normal 19 2 4" xfId="4470" xr:uid="{49B5498F-FAE7-40DB-9A59-F0B8AB8C7CD1}"/>
    <cellStyle name="Normal 19 2 5" xfId="5744" xr:uid="{706DFAAC-DF6E-4C53-A3D8-C366E4C53F94}"/>
    <cellStyle name="Normal 19 2 6" xfId="1976" xr:uid="{00000000-0005-0000-0000-000047010000}"/>
    <cellStyle name="Normal 19 3" xfId="273" xr:uid="{00000000-0005-0000-0000-000049010000}"/>
    <cellStyle name="Normal 19 3 2" xfId="3332" xr:uid="{44D7A96D-2D32-441E-BC80-65ED7F82A65F}"/>
    <cellStyle name="Normal 19 3 3" xfId="4579" xr:uid="{5B3E4BD2-711F-451A-A358-DD7B605D437A}"/>
    <cellStyle name="Normal 19 3 4" xfId="5851" xr:uid="{D99C1B93-C967-4C6A-BA19-1BFB99385455}"/>
    <cellStyle name="Normal 19 3 5" xfId="2085" xr:uid="{00000000-0005-0000-0000-000049010000}"/>
    <cellStyle name="Normal 19 4" xfId="3114" xr:uid="{451108FA-95C5-4E3F-93EA-98393E531358}"/>
    <cellStyle name="Normal 19 5" xfId="4361" xr:uid="{04FFE6D9-236B-4F44-BFBD-9C6340E118B1}"/>
    <cellStyle name="Normal 19 6" xfId="5639" xr:uid="{EAD56C97-8EEC-49B3-848B-9D10591B8FC8}"/>
    <cellStyle name="Normal 19 7" xfId="1867" xr:uid="{00000000-0005-0000-0000-000046010000}"/>
    <cellStyle name="Normal 2" xfId="7" xr:uid="{00000000-0005-0000-0000-00004A010000}"/>
    <cellStyle name="Normal 2 10" xfId="34" xr:uid="{00000000-0005-0000-0000-00004B010000}"/>
    <cellStyle name="Normal 2 10 2" xfId="144" xr:uid="{00000000-0005-0000-0000-00004C010000}"/>
    <cellStyle name="Normal 2 10 2 2" xfId="363" xr:uid="{00000000-0005-0000-0000-00004D010000}"/>
    <cellStyle name="Normal 2 10 2 2 2" xfId="3422" xr:uid="{B6EDE196-6FF5-4635-BCD6-234FB6C5E10E}"/>
    <cellStyle name="Normal 2 10 2 2 3" xfId="4669" xr:uid="{AADBF7F3-5EF6-4BF8-9354-036746B1E3A3}"/>
    <cellStyle name="Normal 2 10 2 2 4" xfId="5940" xr:uid="{BC6356C3-161B-4A4E-A043-C7895AE0A25B}"/>
    <cellStyle name="Normal 2 10 2 2 5" xfId="2175" xr:uid="{00000000-0005-0000-0000-00004D010000}"/>
    <cellStyle name="Normal 2 10 2 3" xfId="3204" xr:uid="{601CC2D7-FEC2-4DFD-B1CB-11ABBFAF3524}"/>
    <cellStyle name="Normal 2 10 2 4" xfId="4451" xr:uid="{B94B1A53-A12B-451D-A6F2-BB7E80E39FBC}"/>
    <cellStyle name="Normal 2 10 2 5" xfId="5725" xr:uid="{D4E606BA-4BFC-4662-AF94-58F9F441F587}"/>
    <cellStyle name="Normal 2 10 2 6" xfId="1957" xr:uid="{00000000-0005-0000-0000-00004C010000}"/>
    <cellStyle name="Normal 2 10 3" xfId="254" xr:uid="{00000000-0005-0000-0000-00004E010000}"/>
    <cellStyle name="Normal 2 10 3 2" xfId="3313" xr:uid="{3570C387-EDE9-4BF9-92E5-75A13DE98F24}"/>
    <cellStyle name="Normal 2 10 3 3" xfId="4560" xr:uid="{4154112E-A769-4471-85C4-626F4B6F7E27}"/>
    <cellStyle name="Normal 2 10 3 4" xfId="5832" xr:uid="{8320775F-5D5C-4CEC-9C06-C17F405C3E8F}"/>
    <cellStyle name="Normal 2 10 3 5" xfId="2066" xr:uid="{00000000-0005-0000-0000-00004E010000}"/>
    <cellStyle name="Normal 2 10 4" xfId="3095" xr:uid="{0A5F3952-BAD8-4FB3-80A5-A7D90B4B5F64}"/>
    <cellStyle name="Normal 2 10 5" xfId="4342" xr:uid="{DDC29104-251A-4124-AC79-B1B565F8EE9E}"/>
    <cellStyle name="Normal 2 10 6" xfId="5620" xr:uid="{7D1FF2A2-09AB-48D8-B467-C23F45C95A80}"/>
    <cellStyle name="Normal 2 10 7" xfId="1848" xr:uid="{00000000-0005-0000-0000-00004B010000}"/>
    <cellStyle name="Normal 2 100" xfId="861" xr:uid="{00000000-0005-0000-0000-000002000000}"/>
    <cellStyle name="Normal 2 100 2" xfId="3920" xr:uid="{50AB5655-B6E9-49A3-B519-AB3FEA600B14}"/>
    <cellStyle name="Normal 2 100 3" xfId="5167" xr:uid="{DC6831E3-B8FC-4BB1-A44E-AD66CE64D3ED}"/>
    <cellStyle name="Normal 2 100 4" xfId="6435" xr:uid="{444FB766-F5FD-441F-BEC0-1360AEBED44A}"/>
    <cellStyle name="Normal 2 100 5" xfId="2673" xr:uid="{00000000-0005-0000-0000-000002000000}"/>
    <cellStyle name="Normal 2 101" xfId="869" xr:uid="{00000000-0005-0000-0000-000002000000}"/>
    <cellStyle name="Normal 2 101 2" xfId="3928" xr:uid="{BBBDF53A-9046-4B5B-8C72-2FC0873B2205}"/>
    <cellStyle name="Normal 2 101 3" xfId="5175" xr:uid="{A8238712-BF94-4857-A348-44BE23F68DFB}"/>
    <cellStyle name="Normal 2 101 4" xfId="6443" xr:uid="{31BF2B68-343B-4742-BF69-393CD25DA5E7}"/>
    <cellStyle name="Normal 2 101 5" xfId="2681" xr:uid="{00000000-0005-0000-0000-000002000000}"/>
    <cellStyle name="Normal 2 102" xfId="877" xr:uid="{00000000-0005-0000-0000-000002000000}"/>
    <cellStyle name="Normal 2 102 2" xfId="3936" xr:uid="{B2F32EBC-7394-432E-8873-2BF196086198}"/>
    <cellStyle name="Normal 2 102 3" xfId="5183" xr:uid="{B91ED360-4156-4336-B315-A7EFFE436049}"/>
    <cellStyle name="Normal 2 102 4" xfId="6451" xr:uid="{59C343EB-1424-4F38-BB6A-A9AF44FBE82F}"/>
    <cellStyle name="Normal 2 102 5" xfId="2689" xr:uid="{00000000-0005-0000-0000-000002000000}"/>
    <cellStyle name="Normal 2 103" xfId="886" xr:uid="{00000000-0005-0000-0000-000002000000}"/>
    <cellStyle name="Normal 2 103 2" xfId="3945" xr:uid="{A61E4361-E7DE-4B3A-B5E1-4316FE12F599}"/>
    <cellStyle name="Normal 2 103 3" xfId="5192" xr:uid="{08EE7E63-9282-4D7F-9C1B-23C3F1812188}"/>
    <cellStyle name="Normal 2 103 4" xfId="6460" xr:uid="{E3EE34D7-3B00-4AE7-9E7B-9CA376C265CE}"/>
    <cellStyle name="Normal 2 103 5" xfId="2698" xr:uid="{00000000-0005-0000-0000-000002000000}"/>
    <cellStyle name="Normal 2 104" xfId="894" xr:uid="{00000000-0005-0000-0000-000002000000}"/>
    <cellStyle name="Normal 2 104 2" xfId="3953" xr:uid="{E71DF906-CE64-4899-B547-D53DD2B81E97}"/>
    <cellStyle name="Normal 2 104 3" xfId="5200" xr:uid="{4735390D-4667-4889-8D7B-219CD1BA3656}"/>
    <cellStyle name="Normal 2 104 4" xfId="6468" xr:uid="{B62A0DF9-1607-417A-81ED-2B3AD5B49A22}"/>
    <cellStyle name="Normal 2 104 5" xfId="2706" xr:uid="{00000000-0005-0000-0000-000002000000}"/>
    <cellStyle name="Normal 2 105" xfId="902" xr:uid="{00000000-0005-0000-0000-000002000000}"/>
    <cellStyle name="Normal 2 105 2" xfId="3961" xr:uid="{B54FACED-A118-47EA-813A-17A50AA2F43F}"/>
    <cellStyle name="Normal 2 105 3" xfId="5208" xr:uid="{AE260E93-19DD-4FDE-B1F1-493B4E115FAE}"/>
    <cellStyle name="Normal 2 105 4" xfId="6476" xr:uid="{3B88670B-E7F8-4F71-8176-A01C551EB64C}"/>
    <cellStyle name="Normal 2 105 5" xfId="2714" xr:uid="{00000000-0005-0000-0000-000002000000}"/>
    <cellStyle name="Normal 2 106" xfId="910" xr:uid="{00000000-0005-0000-0000-000002000000}"/>
    <cellStyle name="Normal 2 106 2" xfId="3969" xr:uid="{5297F13C-8FBA-4EE8-AD4F-A280DEDFA62A}"/>
    <cellStyle name="Normal 2 106 3" xfId="5216" xr:uid="{E70C624E-36A8-4DF7-9F4B-819A2B0442E3}"/>
    <cellStyle name="Normal 2 106 4" xfId="6484" xr:uid="{EF48D183-285B-4AAF-AB9C-CEE5676E94D9}"/>
    <cellStyle name="Normal 2 106 5" xfId="2722" xr:uid="{00000000-0005-0000-0000-000002000000}"/>
    <cellStyle name="Normal 2 107" xfId="918" xr:uid="{00000000-0005-0000-0000-000002000000}"/>
    <cellStyle name="Normal 2 107 2" xfId="3977" xr:uid="{85BE7953-C957-4E02-9E7A-16AF7824FBF1}"/>
    <cellStyle name="Normal 2 107 3" xfId="5224" xr:uid="{A3868BC6-C7A2-4089-BEEC-4C5D5B4719AA}"/>
    <cellStyle name="Normal 2 107 4" xfId="6492" xr:uid="{3E29C770-FD5C-4EF9-8613-E35A98827DF1}"/>
    <cellStyle name="Normal 2 107 5" xfId="2730" xr:uid="{00000000-0005-0000-0000-000002000000}"/>
    <cellStyle name="Normal 2 108" xfId="927" xr:uid="{00000000-0005-0000-0000-000002000000}"/>
    <cellStyle name="Normal 2 108 2" xfId="3986" xr:uid="{C5E23895-5F04-4C0B-96D0-BF07DDA6C399}"/>
    <cellStyle name="Normal 2 108 3" xfId="5233" xr:uid="{F27C6DD9-61E5-4F42-A909-D766985CF166}"/>
    <cellStyle name="Normal 2 108 4" xfId="6501" xr:uid="{81A2090C-7C57-438C-82C4-9DD0A9D6112B}"/>
    <cellStyle name="Normal 2 108 5" xfId="2739" xr:uid="{00000000-0005-0000-0000-000002000000}"/>
    <cellStyle name="Normal 2 109" xfId="935" xr:uid="{00000000-0005-0000-0000-000002000000}"/>
    <cellStyle name="Normal 2 109 2" xfId="3994" xr:uid="{E27EAA21-91C7-4DA0-B2D6-5FBA70816F0D}"/>
    <cellStyle name="Normal 2 109 3" xfId="5241" xr:uid="{333066FD-4738-4E01-83A4-11948F486B10}"/>
    <cellStyle name="Normal 2 109 4" xfId="6509" xr:uid="{23CD697E-244F-4096-A3F0-5B9FBBC5FB16}"/>
    <cellStyle name="Normal 2 109 5" xfId="2747" xr:uid="{00000000-0005-0000-0000-000002000000}"/>
    <cellStyle name="Normal 2 11" xfId="37" xr:uid="{00000000-0005-0000-0000-00004F010000}"/>
    <cellStyle name="Normal 2 11 2" xfId="147" xr:uid="{00000000-0005-0000-0000-000050010000}"/>
    <cellStyle name="Normal 2 11 2 2" xfId="366" xr:uid="{00000000-0005-0000-0000-000051010000}"/>
    <cellStyle name="Normal 2 11 2 2 2" xfId="3425" xr:uid="{F8E239E4-4953-4508-92DF-642FD71875FB}"/>
    <cellStyle name="Normal 2 11 2 2 3" xfId="4672" xr:uid="{0F3A1F78-C8FB-4253-879E-7D0CED0578A4}"/>
    <cellStyle name="Normal 2 11 2 2 4" xfId="5943" xr:uid="{C95CCAED-A49E-48A7-8013-A25B94733069}"/>
    <cellStyle name="Normal 2 11 2 2 5" xfId="2178" xr:uid="{00000000-0005-0000-0000-000051010000}"/>
    <cellStyle name="Normal 2 11 2 3" xfId="3207" xr:uid="{B732D469-261C-4F8E-B8F7-67BD0F7C4548}"/>
    <cellStyle name="Normal 2 11 2 4" xfId="4454" xr:uid="{F72E9D0E-8C87-4908-99D6-C891177AD8E8}"/>
    <cellStyle name="Normal 2 11 2 5" xfId="5728" xr:uid="{838B2B64-6309-465B-97B2-7F101368E77B}"/>
    <cellStyle name="Normal 2 11 2 6" xfId="1960" xr:uid="{00000000-0005-0000-0000-000050010000}"/>
    <cellStyle name="Normal 2 11 3" xfId="257" xr:uid="{00000000-0005-0000-0000-000052010000}"/>
    <cellStyle name="Normal 2 11 3 2" xfId="3316" xr:uid="{C04A4C3F-D24B-48AD-86F8-32FBAAEF1251}"/>
    <cellStyle name="Normal 2 11 3 3" xfId="4563" xr:uid="{327093CE-CCF1-44BA-AB11-995BE66C162A}"/>
    <cellStyle name="Normal 2 11 3 4" xfId="5835" xr:uid="{F2278E6E-70E2-4EDC-8BEF-144060134730}"/>
    <cellStyle name="Normal 2 11 3 5" xfId="2069" xr:uid="{00000000-0005-0000-0000-000052010000}"/>
    <cellStyle name="Normal 2 11 4" xfId="3098" xr:uid="{8C7FE2FA-D473-4E11-8BEE-607D7124C032}"/>
    <cellStyle name="Normal 2 11 5" xfId="4345" xr:uid="{CCC74016-1C98-46E7-85FB-D1F4AFB18D6C}"/>
    <cellStyle name="Normal 2 11 6" xfId="5623" xr:uid="{FEC99F83-C8D9-49C7-8540-CF53285C38EA}"/>
    <cellStyle name="Normal 2 11 7" xfId="1851" xr:uid="{00000000-0005-0000-0000-00004F010000}"/>
    <cellStyle name="Normal 2 110" xfId="942" xr:uid="{00000000-0005-0000-0000-000002000000}"/>
    <cellStyle name="Normal 2 110 2" xfId="4001" xr:uid="{B89DD251-7519-4822-AEFF-C79E1C853E9E}"/>
    <cellStyle name="Normal 2 110 3" xfId="5248" xr:uid="{BAF8BCEE-9699-458D-B009-D0AF91B701D5}"/>
    <cellStyle name="Normal 2 110 4" xfId="6516" xr:uid="{D5DF5333-495C-4CEE-BC7C-11EA9B7AC2FD}"/>
    <cellStyle name="Normal 2 110 5" xfId="2754" xr:uid="{00000000-0005-0000-0000-000002000000}"/>
    <cellStyle name="Normal 2 111" xfId="950" xr:uid="{00000000-0005-0000-0000-000002000000}"/>
    <cellStyle name="Normal 2 111 2" xfId="4009" xr:uid="{7427772E-2576-40F8-836F-51C414ADBE1A}"/>
    <cellStyle name="Normal 2 111 3" xfId="5256" xr:uid="{46BA60FB-985A-4F6F-B79F-E30C495D6E21}"/>
    <cellStyle name="Normal 2 111 4" xfId="6524" xr:uid="{E79BF4A5-D457-45C6-ACD8-C9F00ED9C3AA}"/>
    <cellStyle name="Normal 2 111 5" xfId="2762" xr:uid="{00000000-0005-0000-0000-000002000000}"/>
    <cellStyle name="Normal 2 112" xfId="959" xr:uid="{00000000-0005-0000-0000-000002000000}"/>
    <cellStyle name="Normal 2 112 2" xfId="4018" xr:uid="{2AF82993-1653-4BBF-8147-4D1B0FA23EED}"/>
    <cellStyle name="Normal 2 112 3" xfId="5265" xr:uid="{65E858F2-9DFA-4F45-9298-AAB63B6AA5B3}"/>
    <cellStyle name="Normal 2 112 4" xfId="6533" xr:uid="{DDCBB72B-BED0-40F5-B17A-271CDAE2FA9E}"/>
    <cellStyle name="Normal 2 112 5" xfId="2771" xr:uid="{00000000-0005-0000-0000-000002000000}"/>
    <cellStyle name="Normal 2 113" xfId="967" xr:uid="{00000000-0005-0000-0000-000002000000}"/>
    <cellStyle name="Normal 2 113 2" xfId="4026" xr:uid="{DE42C93C-CF58-47C1-B7D4-1EC1AF6804A5}"/>
    <cellStyle name="Normal 2 113 3" xfId="5273" xr:uid="{4D10E6BD-DBF7-45FD-9DA9-873C9DB70630}"/>
    <cellStyle name="Normal 2 113 4" xfId="6541" xr:uid="{FFE64C31-EEB9-4112-9DC2-50354FB567A4}"/>
    <cellStyle name="Normal 2 113 5" xfId="2779" xr:uid="{00000000-0005-0000-0000-000002000000}"/>
    <cellStyle name="Normal 2 114" xfId="975" xr:uid="{00000000-0005-0000-0000-000002000000}"/>
    <cellStyle name="Normal 2 114 2" xfId="4034" xr:uid="{2600F6CC-5E88-4D98-86BF-5F16E1E6E081}"/>
    <cellStyle name="Normal 2 114 3" xfId="5281" xr:uid="{CAE36FB8-2F6D-4B98-A56A-A81EED66372D}"/>
    <cellStyle name="Normal 2 114 4" xfId="6549" xr:uid="{4420C7C9-8CDE-4E0F-A0C8-C812B6A1D910}"/>
    <cellStyle name="Normal 2 114 5" xfId="2787" xr:uid="{00000000-0005-0000-0000-000002000000}"/>
    <cellStyle name="Normal 2 115" xfId="983" xr:uid="{00000000-0005-0000-0000-000002000000}"/>
    <cellStyle name="Normal 2 115 2" xfId="4042" xr:uid="{AE5C8F2E-1401-4EE1-9A5F-BCA005D54276}"/>
    <cellStyle name="Normal 2 115 3" xfId="5289" xr:uid="{02D2923B-055D-4137-AA2F-7AB65235D496}"/>
    <cellStyle name="Normal 2 115 4" xfId="6557" xr:uid="{83D9A53F-DE69-4CB8-920C-5708F019DDE5}"/>
    <cellStyle name="Normal 2 115 5" xfId="2795" xr:uid="{00000000-0005-0000-0000-000002000000}"/>
    <cellStyle name="Normal 2 116" xfId="991" xr:uid="{00000000-0005-0000-0000-000002000000}"/>
    <cellStyle name="Normal 2 116 2" xfId="4050" xr:uid="{B6419E4C-8504-46C1-8F91-109B822FDFDF}"/>
    <cellStyle name="Normal 2 116 3" xfId="5297" xr:uid="{1B065D99-7A7A-4B7D-8D9A-E52FE1F7DB53}"/>
    <cellStyle name="Normal 2 116 4" xfId="6565" xr:uid="{713F9738-CEE6-4912-842F-F31EC8B6AEA4}"/>
    <cellStyle name="Normal 2 116 5" xfId="2803" xr:uid="{00000000-0005-0000-0000-000002000000}"/>
    <cellStyle name="Normal 2 117" xfId="1000" xr:uid="{00000000-0005-0000-0000-000002000000}"/>
    <cellStyle name="Normal 2 117 2" xfId="4059" xr:uid="{3605688B-70F1-4EC7-A310-2617E9273D3F}"/>
    <cellStyle name="Normal 2 117 3" xfId="5306" xr:uid="{62CCDFAC-2F8B-4DF5-9CB8-277D1503F667}"/>
    <cellStyle name="Normal 2 117 4" xfId="6574" xr:uid="{F640A721-2C0D-45B0-9B90-4E921542DA83}"/>
    <cellStyle name="Normal 2 117 5" xfId="2812" xr:uid="{00000000-0005-0000-0000-000002000000}"/>
    <cellStyle name="Normal 2 118" xfId="1009" xr:uid="{00000000-0005-0000-0000-000002000000}"/>
    <cellStyle name="Normal 2 118 2" xfId="4068" xr:uid="{67C490DD-9BC4-4037-B9BB-37C64F899377}"/>
    <cellStyle name="Normal 2 118 3" xfId="5315" xr:uid="{67B321DA-9C3D-401E-9B09-2201AD9A79ED}"/>
    <cellStyle name="Normal 2 118 4" xfId="6583" xr:uid="{745D83BB-3547-4998-8DDB-7DC00D7B9A0C}"/>
    <cellStyle name="Normal 2 118 5" xfId="2821" xr:uid="{00000000-0005-0000-0000-000002000000}"/>
    <cellStyle name="Normal 2 119" xfId="1017" xr:uid="{00000000-0005-0000-0000-000002000000}"/>
    <cellStyle name="Normal 2 119 2" xfId="4076" xr:uid="{515F309F-C0F7-4E90-82BC-128652B9A392}"/>
    <cellStyle name="Normal 2 119 3" xfId="5323" xr:uid="{176D722D-BBA9-4C6F-B47A-83E138CC9FEC}"/>
    <cellStyle name="Normal 2 119 4" xfId="6591" xr:uid="{E2BCF020-A16D-4A28-AAC6-DF999ECC2AAB}"/>
    <cellStyle name="Normal 2 119 5" xfId="2829" xr:uid="{00000000-0005-0000-0000-000002000000}"/>
    <cellStyle name="Normal 2 12" xfId="40" xr:uid="{00000000-0005-0000-0000-000053010000}"/>
    <cellStyle name="Normal 2 12 2" xfId="150" xr:uid="{00000000-0005-0000-0000-000054010000}"/>
    <cellStyle name="Normal 2 12 2 2" xfId="369" xr:uid="{00000000-0005-0000-0000-000055010000}"/>
    <cellStyle name="Normal 2 12 2 2 2" xfId="3428" xr:uid="{27A5D843-8F23-4C23-B883-E5DEF4EF713D}"/>
    <cellStyle name="Normal 2 12 2 2 3" xfId="4675" xr:uid="{1BC54432-7224-4286-B4AE-F799412E6328}"/>
    <cellStyle name="Normal 2 12 2 2 4" xfId="5946" xr:uid="{36571EA3-AA07-43D4-9CA9-C48DBC7045F1}"/>
    <cellStyle name="Normal 2 12 2 2 5" xfId="2181" xr:uid="{00000000-0005-0000-0000-000055010000}"/>
    <cellStyle name="Normal 2 12 2 3" xfId="3210" xr:uid="{35D2B98D-331C-4162-8C69-24AE5255A5F6}"/>
    <cellStyle name="Normal 2 12 2 4" xfId="4457" xr:uid="{5AD19BC5-790F-4434-8AE5-8502A8657B48}"/>
    <cellStyle name="Normal 2 12 2 5" xfId="5731" xr:uid="{4C55B29D-CC3E-4350-B5BF-6316715CE005}"/>
    <cellStyle name="Normal 2 12 2 6" xfId="1963" xr:uid="{00000000-0005-0000-0000-000054010000}"/>
    <cellStyle name="Normal 2 12 3" xfId="260" xr:uid="{00000000-0005-0000-0000-000056010000}"/>
    <cellStyle name="Normal 2 12 3 2" xfId="3319" xr:uid="{3CBB483F-DE86-40C3-A05F-3A23E2949FA0}"/>
    <cellStyle name="Normal 2 12 3 3" xfId="4566" xr:uid="{402E3FCE-3649-40FA-BF67-4FAD0C8E6C82}"/>
    <cellStyle name="Normal 2 12 3 4" xfId="5838" xr:uid="{5B1F1154-B835-40F1-8008-581DEAD324A9}"/>
    <cellStyle name="Normal 2 12 3 5" xfId="2072" xr:uid="{00000000-0005-0000-0000-000056010000}"/>
    <cellStyle name="Normal 2 12 4" xfId="3101" xr:uid="{9315EBB5-497E-402C-9D4A-255297529D4D}"/>
    <cellStyle name="Normal 2 12 5" xfId="4348" xr:uid="{4949BCA6-223A-40B9-A213-9F351565B03E}"/>
    <cellStyle name="Normal 2 12 6" xfId="5626" xr:uid="{FBF8B354-4761-4E24-A23C-903BF64CE2C5}"/>
    <cellStyle name="Normal 2 12 7" xfId="1854" xr:uid="{00000000-0005-0000-0000-000053010000}"/>
    <cellStyle name="Normal 2 120" xfId="1025" xr:uid="{00000000-0005-0000-0000-000002000000}"/>
    <cellStyle name="Normal 2 120 2" xfId="4084" xr:uid="{2355EF44-9799-45D9-9D55-5764FCEB197C}"/>
    <cellStyle name="Normal 2 120 3" xfId="5331" xr:uid="{5AEB2C6C-CD49-49D8-AE2B-4FC3D0796180}"/>
    <cellStyle name="Normal 2 120 4" xfId="6599" xr:uid="{4113DD5E-86C8-4BEF-B1EB-0C3749C56617}"/>
    <cellStyle name="Normal 2 120 5" xfId="2837" xr:uid="{00000000-0005-0000-0000-000002000000}"/>
    <cellStyle name="Normal 2 121" xfId="1033" xr:uid="{00000000-0005-0000-0000-000002000000}"/>
    <cellStyle name="Normal 2 121 2" xfId="4092" xr:uid="{A363E9A6-0B62-4B9F-A117-EDEA351D7BFA}"/>
    <cellStyle name="Normal 2 121 3" xfId="5339" xr:uid="{FD0C7634-89C8-47C4-A737-C7CED08E338A}"/>
    <cellStyle name="Normal 2 121 4" xfId="6607" xr:uid="{CDCFFC5A-824B-4F7C-899F-C28FEEC9B299}"/>
    <cellStyle name="Normal 2 121 5" xfId="2845" xr:uid="{00000000-0005-0000-0000-000002000000}"/>
    <cellStyle name="Normal 2 122" xfId="1042" xr:uid="{00000000-0005-0000-0000-000002000000}"/>
    <cellStyle name="Normal 2 122 2" xfId="4101" xr:uid="{13FF5C49-4719-43C9-94FE-96B57153728C}"/>
    <cellStyle name="Normal 2 122 3" xfId="5348" xr:uid="{28F6D3A6-014A-4F6B-BFC6-CC1A9A181A2A}"/>
    <cellStyle name="Normal 2 122 4" xfId="6616" xr:uid="{4D77D80E-82BD-48D5-B8DD-5B3A873736E1}"/>
    <cellStyle name="Normal 2 122 5" xfId="2854" xr:uid="{00000000-0005-0000-0000-000002000000}"/>
    <cellStyle name="Normal 2 123" xfId="1051" xr:uid="{00000000-0005-0000-0000-000002000000}"/>
    <cellStyle name="Normal 2 123 2" xfId="4110" xr:uid="{F0736737-A286-4B29-8289-1666FE744B72}"/>
    <cellStyle name="Normal 2 123 3" xfId="5357" xr:uid="{0FA14E93-B515-4831-8929-2B263F433CB1}"/>
    <cellStyle name="Normal 2 123 4" xfId="6625" xr:uid="{82C8FCE2-C1F2-4782-9D11-4F1B7745C89D}"/>
    <cellStyle name="Normal 2 123 5" xfId="2863" xr:uid="{00000000-0005-0000-0000-000002000000}"/>
    <cellStyle name="Normal 2 124" xfId="1060" xr:uid="{00000000-0005-0000-0000-000002000000}"/>
    <cellStyle name="Normal 2 124 2" xfId="4119" xr:uid="{D1BA3E59-821B-4386-9896-E57B006A9D51}"/>
    <cellStyle name="Normal 2 124 3" xfId="5366" xr:uid="{594F1E18-77F2-4173-81B6-E20F41503B50}"/>
    <cellStyle name="Normal 2 124 4" xfId="6634" xr:uid="{8A3F8331-A7C2-4BAF-94B1-7449BC304DB8}"/>
    <cellStyle name="Normal 2 124 5" xfId="2872" xr:uid="{00000000-0005-0000-0000-000002000000}"/>
    <cellStyle name="Normal 2 125" xfId="1069" xr:uid="{00000000-0005-0000-0000-000002000000}"/>
    <cellStyle name="Normal 2 125 2" xfId="4128" xr:uid="{B9198094-ED20-4BFF-9E49-ED5D9629F490}"/>
    <cellStyle name="Normal 2 125 3" xfId="5375" xr:uid="{2BD142E5-3C64-4E59-981E-DCCAC5287DC3}"/>
    <cellStyle name="Normal 2 125 4" xfId="6643" xr:uid="{0BFBBF7F-855C-4334-B96C-D40F745C3E8A}"/>
    <cellStyle name="Normal 2 125 5" xfId="2881" xr:uid="{00000000-0005-0000-0000-000002000000}"/>
    <cellStyle name="Normal 2 126" xfId="1078" xr:uid="{00000000-0005-0000-0000-000002000000}"/>
    <cellStyle name="Normal 2 126 2" xfId="4137" xr:uid="{EADF8FD1-2BCF-4A60-8076-3595D600241E}"/>
    <cellStyle name="Normal 2 126 3" xfId="5384" xr:uid="{38DD1C4B-52E1-409C-BBC6-DD1C39D36DC7}"/>
    <cellStyle name="Normal 2 126 4" xfId="6652" xr:uid="{F619E7EB-4665-40CE-9E6C-FD7325F539CF}"/>
    <cellStyle name="Normal 2 126 5" xfId="2890" xr:uid="{00000000-0005-0000-0000-000002000000}"/>
    <cellStyle name="Normal 2 127" xfId="1086" xr:uid="{00000000-0005-0000-0000-000002000000}"/>
    <cellStyle name="Normal 2 127 2" xfId="4145" xr:uid="{157109E2-0F17-4CD8-8CC4-0031B6544A50}"/>
    <cellStyle name="Normal 2 127 3" xfId="5392" xr:uid="{73F68BB8-4AC6-42C1-B5BC-4DD4C0C2CB34}"/>
    <cellStyle name="Normal 2 127 4" xfId="6660" xr:uid="{2AD18BDE-7DB4-4931-A5A3-6B62047E0E79}"/>
    <cellStyle name="Normal 2 127 5" xfId="2898" xr:uid="{00000000-0005-0000-0000-000002000000}"/>
    <cellStyle name="Normal 2 128" xfId="1095" xr:uid="{00000000-0005-0000-0000-000002000000}"/>
    <cellStyle name="Normal 2 128 2" xfId="4154" xr:uid="{8308513D-1694-4FCD-888E-163E348FC983}"/>
    <cellStyle name="Normal 2 128 3" xfId="5401" xr:uid="{E8535E54-EE2B-42F4-8FBC-AB0BA9DA059E}"/>
    <cellStyle name="Normal 2 128 4" xfId="6669" xr:uid="{0EF4FF06-6F50-49DB-85EC-4B364EA3853E}"/>
    <cellStyle name="Normal 2 128 5" xfId="2907" xr:uid="{00000000-0005-0000-0000-000002000000}"/>
    <cellStyle name="Normal 2 129" xfId="1104" xr:uid="{00000000-0005-0000-0000-000002000000}"/>
    <cellStyle name="Normal 2 129 2" xfId="4163" xr:uid="{BD3FD5A0-20AD-4467-BCB9-57B0183922A1}"/>
    <cellStyle name="Normal 2 129 3" xfId="5410" xr:uid="{5E2FAF0D-708E-485E-9D2C-51115662A3B7}"/>
    <cellStyle name="Normal 2 129 4" xfId="6678" xr:uid="{55D25183-F19E-4E43-A1E8-1902C8D0520C}"/>
    <cellStyle name="Normal 2 129 5" xfId="2916" xr:uid="{00000000-0005-0000-0000-000002000000}"/>
    <cellStyle name="Normal 2 13" xfId="43" xr:uid="{00000000-0005-0000-0000-000057010000}"/>
    <cellStyle name="Normal 2 13 2" xfId="153" xr:uid="{00000000-0005-0000-0000-000058010000}"/>
    <cellStyle name="Normal 2 13 2 2" xfId="372" xr:uid="{00000000-0005-0000-0000-000059010000}"/>
    <cellStyle name="Normal 2 13 2 2 2" xfId="3431" xr:uid="{DC7E540C-8C4C-439E-80D4-E01D64405566}"/>
    <cellStyle name="Normal 2 13 2 2 3" xfId="4678" xr:uid="{A15F02F9-D44A-4CA0-A651-A44FB9B29F83}"/>
    <cellStyle name="Normal 2 13 2 2 4" xfId="5949" xr:uid="{6D3F5418-BCC6-4517-9662-5D64FB3AEBDE}"/>
    <cellStyle name="Normal 2 13 2 2 5" xfId="2184" xr:uid="{00000000-0005-0000-0000-000059010000}"/>
    <cellStyle name="Normal 2 13 2 3" xfId="3213" xr:uid="{3BA61878-7163-495E-9032-59ABA054BFCD}"/>
    <cellStyle name="Normal 2 13 2 4" xfId="4460" xr:uid="{84AE3BD9-10A7-44C8-88C5-E97D3BD7C2F9}"/>
    <cellStyle name="Normal 2 13 2 5" xfId="5734" xr:uid="{8096D297-FF0A-479F-8A7F-8B076096E0E7}"/>
    <cellStyle name="Normal 2 13 2 6" xfId="1966" xr:uid="{00000000-0005-0000-0000-000058010000}"/>
    <cellStyle name="Normal 2 13 3" xfId="263" xr:uid="{00000000-0005-0000-0000-00005A010000}"/>
    <cellStyle name="Normal 2 13 3 2" xfId="3322" xr:uid="{1E4603C4-4695-48E7-A584-C2CA2149F8B5}"/>
    <cellStyle name="Normal 2 13 3 3" xfId="4569" xr:uid="{CBB69072-00D8-42C3-B331-9DB990BAEB91}"/>
    <cellStyle name="Normal 2 13 3 4" xfId="5841" xr:uid="{84BEC8D8-0410-4F47-AF20-0B650BE7AF2B}"/>
    <cellStyle name="Normal 2 13 3 5" xfId="2075" xr:uid="{00000000-0005-0000-0000-00005A010000}"/>
    <cellStyle name="Normal 2 13 4" xfId="3104" xr:uid="{04DE94CB-586C-4291-A494-6B5D84510180}"/>
    <cellStyle name="Normal 2 13 5" xfId="4351" xr:uid="{1D9966C8-463F-4E1F-8028-9ACF01D5FF38}"/>
    <cellStyle name="Normal 2 13 6" xfId="5629" xr:uid="{4A89D076-0BFD-4683-BA84-BD15CD7E79C0}"/>
    <cellStyle name="Normal 2 13 7" xfId="1857" xr:uid="{00000000-0005-0000-0000-000057010000}"/>
    <cellStyle name="Normal 2 130" xfId="1112" xr:uid="{00000000-0005-0000-0000-000002000000}"/>
    <cellStyle name="Normal 2 130 2" xfId="4171" xr:uid="{081290AC-5C3D-41EF-8FF3-3C4A448A0B62}"/>
    <cellStyle name="Normal 2 130 3" xfId="5418" xr:uid="{3C5ABB4C-E29D-4776-90E7-C4D12720935C}"/>
    <cellStyle name="Normal 2 130 4" xfId="6686" xr:uid="{66F2DE92-F0F1-4189-8CA0-7C6B090B98F7}"/>
    <cellStyle name="Normal 2 130 5" xfId="2924" xr:uid="{00000000-0005-0000-0000-000002000000}"/>
    <cellStyle name="Normal 2 131" xfId="1129" xr:uid="{00000000-0005-0000-0000-000002000000}"/>
    <cellStyle name="Normal 2 131 2" xfId="4188" xr:uid="{9DC55376-8512-4969-AF68-767B6076A8BE}"/>
    <cellStyle name="Normal 2 131 3" xfId="5435" xr:uid="{B25941AB-4EF6-43E8-BE90-4D68E432079C}"/>
    <cellStyle name="Normal 2 131 4" xfId="6699" xr:uid="{CE1222AF-0687-45C1-BB74-FE7D3D1BC291}"/>
    <cellStyle name="Normal 2 131 5" xfId="2941" xr:uid="{00000000-0005-0000-0000-000002000000}"/>
    <cellStyle name="Normal 2 132" xfId="1146" xr:uid="{00000000-0005-0000-0000-000002000000}"/>
    <cellStyle name="Normal 2 132 2" xfId="4205" xr:uid="{4102F167-0FC2-41D4-B421-F34B89558BF7}"/>
    <cellStyle name="Normal 2 132 3" xfId="5452" xr:uid="{CF62D580-2268-4239-B9C5-78CC6A66DE28}"/>
    <cellStyle name="Normal 2 132 4" xfId="6716" xr:uid="{333645E1-1460-4597-AEB5-E5B8815BE218}"/>
    <cellStyle name="Normal 2 132 5" xfId="2958" xr:uid="{00000000-0005-0000-0000-000002000000}"/>
    <cellStyle name="Normal 2 133" xfId="1163" xr:uid="{00000000-0005-0000-0000-000002000000}"/>
    <cellStyle name="Normal 2 133 2" xfId="4222" xr:uid="{59D85DEE-5C6B-48B8-BE73-D04742DE2F04}"/>
    <cellStyle name="Normal 2 133 3" xfId="5469" xr:uid="{D07C73E6-51CD-4245-87B9-F652AD3E62BF}"/>
    <cellStyle name="Normal 2 133 4" xfId="6733" xr:uid="{623406B2-2ADF-44C5-8762-FE5BC5C6BEE8}"/>
    <cellStyle name="Normal 2 133 5" xfId="2975" xr:uid="{00000000-0005-0000-0000-000002000000}"/>
    <cellStyle name="Normal 2 134" xfId="1179" xr:uid="{00000000-0005-0000-0000-000002000000}"/>
    <cellStyle name="Normal 2 134 2" xfId="4238" xr:uid="{7D48E993-4902-41C0-94EB-CACA1C347244}"/>
    <cellStyle name="Normal 2 134 3" xfId="5485" xr:uid="{5AA46F66-8556-4BEC-85BD-8B90D6FD86F5}"/>
    <cellStyle name="Normal 2 134 4" xfId="6749" xr:uid="{3BFA1703-72C6-4735-931A-511E0B2D0FB6}"/>
    <cellStyle name="Normal 2 134 5" xfId="2991" xr:uid="{00000000-0005-0000-0000-000002000000}"/>
    <cellStyle name="Normal 2 135" xfId="1196" xr:uid="{00000000-0005-0000-0000-000002000000}"/>
    <cellStyle name="Normal 2 135 2" xfId="4255" xr:uid="{B02ADF35-0487-4B38-912F-914F309EC9B0}"/>
    <cellStyle name="Normal 2 135 3" xfId="5502" xr:uid="{2C77ED05-610B-453C-94BD-955A0EBFE235}"/>
    <cellStyle name="Normal 2 135 4" xfId="6766" xr:uid="{57EAD119-8C4A-4147-B4D4-2C803E5122F3}"/>
    <cellStyle name="Normal 2 135 5" xfId="3008" xr:uid="{00000000-0005-0000-0000-000002000000}"/>
    <cellStyle name="Normal 2 136" xfId="1213" xr:uid="{00000000-0005-0000-0000-000002000000}"/>
    <cellStyle name="Normal 2 136 2" xfId="4272" xr:uid="{77BC6E50-CB50-42F7-B542-10D4097F5E65}"/>
    <cellStyle name="Normal 2 136 3" xfId="5519" xr:uid="{D6FD8E85-BE12-453F-9EC5-7315B585153D}"/>
    <cellStyle name="Normal 2 136 4" xfId="6783" xr:uid="{730B2354-3663-4E67-B258-C5C39290C4FE}"/>
    <cellStyle name="Normal 2 136 5" xfId="3025" xr:uid="{00000000-0005-0000-0000-000002000000}"/>
    <cellStyle name="Normal 2 137" xfId="1231" xr:uid="{00000000-0005-0000-0000-000002000000}"/>
    <cellStyle name="Normal 2 137 2" xfId="4290" xr:uid="{683B4336-D0B4-4876-B358-2692FA8B009C}"/>
    <cellStyle name="Normal 2 137 3" xfId="5537" xr:uid="{010D2E59-3FC7-41BE-9AEF-3F68A1BA70E2}"/>
    <cellStyle name="Normal 2 137 4" xfId="6801" xr:uid="{8B2C84D7-3D10-4261-AD01-D5951E51634B}"/>
    <cellStyle name="Normal 2 137 5" xfId="3043" xr:uid="{00000000-0005-0000-0000-000002000000}"/>
    <cellStyle name="Normal 2 138" xfId="1252" xr:uid="{00000000-0005-0000-0000-000002000000}"/>
    <cellStyle name="Normal 2 138 2" xfId="6822" xr:uid="{6C557B0C-6F2A-4204-9A32-E7B7BD350DB5}"/>
    <cellStyle name="Normal 2 138 3" xfId="3068" xr:uid="{8CCF5B07-87BB-43FB-8C10-F1523B1F1FAF}"/>
    <cellStyle name="Normal 2 139" xfId="1285" xr:uid="{00000000-0005-0000-0000-000002000000}"/>
    <cellStyle name="Normal 2 139 2" xfId="6855" xr:uid="{C70830E4-E468-41BF-89C1-D4D21C74B1FA}"/>
    <cellStyle name="Normal 2 139 3" xfId="4315" xr:uid="{398BCCCA-BF25-4EB8-80E6-AA1ADBE05DB1}"/>
    <cellStyle name="Normal 2 14" xfId="46" xr:uid="{00000000-0005-0000-0000-00005B010000}"/>
    <cellStyle name="Normal 2 14 2" xfId="156" xr:uid="{00000000-0005-0000-0000-00005C010000}"/>
    <cellStyle name="Normal 2 14 2 2" xfId="375" xr:uid="{00000000-0005-0000-0000-00005D010000}"/>
    <cellStyle name="Normal 2 14 2 2 2" xfId="3434" xr:uid="{89F82087-61FD-47C0-8CDD-1CC6DF97DE5B}"/>
    <cellStyle name="Normal 2 14 2 2 3" xfId="4681" xr:uid="{9FB2115F-7E07-41AC-A5DA-14102C0F72F5}"/>
    <cellStyle name="Normal 2 14 2 2 4" xfId="5952" xr:uid="{57455071-0956-4F71-AD93-99216B0E8766}"/>
    <cellStyle name="Normal 2 14 2 2 5" xfId="2187" xr:uid="{00000000-0005-0000-0000-00005D010000}"/>
    <cellStyle name="Normal 2 14 2 3" xfId="3216" xr:uid="{4C63B418-BEEA-4E3F-8924-54EBFD3606CC}"/>
    <cellStyle name="Normal 2 14 2 4" xfId="4463" xr:uid="{51842F07-A8F7-4D1B-B3A0-CFDEE26499B4}"/>
    <cellStyle name="Normal 2 14 2 5" xfId="5737" xr:uid="{C6327C3D-E571-4AF8-A3A0-EEC8E400AB05}"/>
    <cellStyle name="Normal 2 14 2 6" xfId="1969" xr:uid="{00000000-0005-0000-0000-00005C010000}"/>
    <cellStyle name="Normal 2 14 3" xfId="266" xr:uid="{00000000-0005-0000-0000-00005E010000}"/>
    <cellStyle name="Normal 2 14 3 2" xfId="3325" xr:uid="{1617E077-D2C8-4A4A-95A6-6764B5EA7C28}"/>
    <cellStyle name="Normal 2 14 3 3" xfId="4572" xr:uid="{5AA87939-0A79-4487-8366-09E2B6A2BD29}"/>
    <cellStyle name="Normal 2 14 3 4" xfId="5844" xr:uid="{7D6CF508-0D61-4BED-B581-CEA435237C8F}"/>
    <cellStyle name="Normal 2 14 3 5" xfId="2078" xr:uid="{00000000-0005-0000-0000-00005E010000}"/>
    <cellStyle name="Normal 2 14 4" xfId="3107" xr:uid="{F3FD3E1E-250D-4087-933F-25D2226BEB94}"/>
    <cellStyle name="Normal 2 14 5" xfId="4354" xr:uid="{5216B171-81AF-4382-923E-A84EEAC8D7A1}"/>
    <cellStyle name="Normal 2 14 6" xfId="5632" xr:uid="{1BE2026D-28E8-4480-974D-2F8830EF8985}"/>
    <cellStyle name="Normal 2 14 7" xfId="1860" xr:uid="{00000000-0005-0000-0000-00005B010000}"/>
    <cellStyle name="Normal 2 140" xfId="1318" xr:uid="{00000000-0005-0000-0000-000002000000}"/>
    <cellStyle name="Normal 2 140 2" xfId="5564" xr:uid="{500B8533-352D-40F9-89D7-82D1D6367C0C}"/>
    <cellStyle name="Normal 2 141" xfId="1351" xr:uid="{00000000-0005-0000-0000-000002000000}"/>
    <cellStyle name="Normal 2 141 2" xfId="6891" xr:uid="{C9C64675-75E3-4849-B9C3-4D73A9A12F6D}"/>
    <cellStyle name="Normal 2 142" xfId="1384" xr:uid="{00000000-0005-0000-0000-000002000000}"/>
    <cellStyle name="Normal 2 142 2" xfId="6924" xr:uid="{0B36536B-5A2B-49DF-99E2-CE3FDC3216C6}"/>
    <cellStyle name="Normal 2 143" xfId="1417" xr:uid="{00000000-0005-0000-0000-000002000000}"/>
    <cellStyle name="Normal 2 143 2" xfId="6955" xr:uid="{ABEBB0C1-0F7A-4435-9FCE-0F03292E5CA4}"/>
    <cellStyle name="Normal 2 144" xfId="1450" xr:uid="{00000000-0005-0000-0000-000002000000}"/>
    <cellStyle name="Normal 2 144 2" xfId="6988" xr:uid="{8879FAD4-33C5-4134-8F4A-3083DECC0912}"/>
    <cellStyle name="Normal 2 145" xfId="1483" xr:uid="{00000000-0005-0000-0000-000002000000}"/>
    <cellStyle name="Normal 2 145 2" xfId="7021" xr:uid="{EDD91AE4-10C0-49E4-93DC-E492BC8D52EB}"/>
    <cellStyle name="Normal 2 146" xfId="1516" xr:uid="{00000000-0005-0000-0000-000002000000}"/>
    <cellStyle name="Normal 2 146 2" xfId="7054" xr:uid="{FDF2F1B3-73DD-4B16-9F28-2E4A9D85F903}"/>
    <cellStyle name="Normal 2 147" xfId="1550" xr:uid="{00000000-0005-0000-0000-000002000000}"/>
    <cellStyle name="Normal 2 147 2" xfId="7088" xr:uid="{F52EE2D4-E604-479B-84A9-5830E3731248}"/>
    <cellStyle name="Normal 2 148" xfId="1583" xr:uid="{00000000-0005-0000-0000-000002000000}"/>
    <cellStyle name="Normal 2 148 2" xfId="7121" xr:uid="{7D2461F8-E9BC-434C-AC1D-86F25CB4CC7B}"/>
    <cellStyle name="Normal 2 149" xfId="1616" xr:uid="{00000000-0005-0000-0000-000002000000}"/>
    <cellStyle name="Normal 2 149 2" xfId="7160" xr:uid="{210C038D-1439-4895-82A9-ED7537F8091B}"/>
    <cellStyle name="Normal 2 15" xfId="49" xr:uid="{00000000-0005-0000-0000-00005F010000}"/>
    <cellStyle name="Normal 2 15 2" xfId="159" xr:uid="{00000000-0005-0000-0000-000060010000}"/>
    <cellStyle name="Normal 2 15 2 2" xfId="378" xr:uid="{00000000-0005-0000-0000-000061010000}"/>
    <cellStyle name="Normal 2 15 2 2 2" xfId="3437" xr:uid="{E891D0E8-22DB-4CBD-9649-E9F791B3CA0C}"/>
    <cellStyle name="Normal 2 15 2 2 3" xfId="4684" xr:uid="{A175E2C8-7513-42EA-9C52-3BCDF45C0B1A}"/>
    <cellStyle name="Normal 2 15 2 2 4" xfId="5955" xr:uid="{7E29E91C-6BF1-470D-9371-B7B7811E9F37}"/>
    <cellStyle name="Normal 2 15 2 2 5" xfId="2190" xr:uid="{00000000-0005-0000-0000-000061010000}"/>
    <cellStyle name="Normal 2 15 2 3" xfId="3219" xr:uid="{919E2DEE-31F9-4A40-913B-110233EDA049}"/>
    <cellStyle name="Normal 2 15 2 4" xfId="4466" xr:uid="{11AEC282-D24F-4232-A06D-7130200DEBF7}"/>
    <cellStyle name="Normal 2 15 2 5" xfId="5740" xr:uid="{462B678B-2D5C-4C3A-9357-76EA105CD6CE}"/>
    <cellStyle name="Normal 2 15 2 6" xfId="1972" xr:uid="{00000000-0005-0000-0000-000060010000}"/>
    <cellStyle name="Normal 2 15 3" xfId="269" xr:uid="{00000000-0005-0000-0000-000062010000}"/>
    <cellStyle name="Normal 2 15 3 2" xfId="3328" xr:uid="{783374FC-3308-4F23-94BA-A39B93EE22EB}"/>
    <cellStyle name="Normal 2 15 3 3" xfId="4575" xr:uid="{D63208D8-3B80-468D-8856-BBA50C4A5366}"/>
    <cellStyle name="Normal 2 15 3 4" xfId="5847" xr:uid="{5461A16D-A9D3-4762-A079-34C9A3B1C5FF}"/>
    <cellStyle name="Normal 2 15 3 5" xfId="2081" xr:uid="{00000000-0005-0000-0000-000062010000}"/>
    <cellStyle name="Normal 2 15 4" xfId="3110" xr:uid="{5FE78510-4962-43EA-B96F-7E07C0C58471}"/>
    <cellStyle name="Normal 2 15 5" xfId="4357" xr:uid="{83A7FBBC-11FB-45C0-8F71-6FBF359F3A80}"/>
    <cellStyle name="Normal 2 15 6" xfId="5635" xr:uid="{4A4F916E-A622-4B13-B2F7-CD8E9C790099}"/>
    <cellStyle name="Normal 2 15 7" xfId="1863" xr:uid="{00000000-0005-0000-0000-00005F010000}"/>
    <cellStyle name="Normal 2 150" xfId="1685" xr:uid="{00000000-0005-0000-0000-000002000000}"/>
    <cellStyle name="Normal 2 150 2" xfId="7217" xr:uid="{79597FF8-3BB2-46BA-B8E0-4165AEA781BE}"/>
    <cellStyle name="Normal 2 151" xfId="1821" xr:uid="{00000000-0005-0000-0000-00004A010000}"/>
    <cellStyle name="Normal 2 16" xfId="52" xr:uid="{00000000-0005-0000-0000-000063010000}"/>
    <cellStyle name="Normal 2 16 2" xfId="162" xr:uid="{00000000-0005-0000-0000-000064010000}"/>
    <cellStyle name="Normal 2 16 2 2" xfId="381" xr:uid="{00000000-0005-0000-0000-000065010000}"/>
    <cellStyle name="Normal 2 16 2 2 2" xfId="3440" xr:uid="{017E083B-2385-4768-8BAD-90C9900D497F}"/>
    <cellStyle name="Normal 2 16 2 2 3" xfId="4687" xr:uid="{D7CC2BB1-74A0-4E88-AD10-529C96CD59AE}"/>
    <cellStyle name="Normal 2 16 2 2 4" xfId="5958" xr:uid="{90972677-6EBF-4CD5-9C7E-719F3A57A2E2}"/>
    <cellStyle name="Normal 2 16 2 2 5" xfId="2193" xr:uid="{00000000-0005-0000-0000-000065010000}"/>
    <cellStyle name="Normal 2 16 2 3" xfId="3222" xr:uid="{D349CC43-CD1E-4F5C-BC92-41425CCDE73B}"/>
    <cellStyle name="Normal 2 16 2 4" xfId="4469" xr:uid="{5BEEF81F-B393-48A2-9EC7-27AB8A0B2627}"/>
    <cellStyle name="Normal 2 16 2 5" xfId="5743" xr:uid="{28DC107D-FAA0-4AD8-B656-B28503727FF1}"/>
    <cellStyle name="Normal 2 16 2 6" xfId="1975" xr:uid="{00000000-0005-0000-0000-000064010000}"/>
    <cellStyle name="Normal 2 16 3" xfId="272" xr:uid="{00000000-0005-0000-0000-000066010000}"/>
    <cellStyle name="Normal 2 16 3 2" xfId="3331" xr:uid="{3556F40F-8B0D-46A5-8DB1-03F3C6CD1091}"/>
    <cellStyle name="Normal 2 16 3 3" xfId="4578" xr:uid="{0E7F508A-A711-46C5-9A73-8FA460C3C441}"/>
    <cellStyle name="Normal 2 16 3 4" xfId="5850" xr:uid="{CF793860-0363-4F38-9FF2-B6DC50B56C12}"/>
    <cellStyle name="Normal 2 16 3 5" xfId="2084" xr:uid="{00000000-0005-0000-0000-000066010000}"/>
    <cellStyle name="Normal 2 16 4" xfId="3113" xr:uid="{C937655A-FD8E-4D87-889F-EB1FE61214E8}"/>
    <cellStyle name="Normal 2 16 5" xfId="4360" xr:uid="{984410EA-3C88-4B48-9879-DEDDA383D1D3}"/>
    <cellStyle name="Normal 2 16 6" xfId="5638" xr:uid="{1F039D04-CFA0-43C7-8575-20C8CEC3C543}"/>
    <cellStyle name="Normal 2 16 7" xfId="1866" xr:uid="{00000000-0005-0000-0000-000063010000}"/>
    <cellStyle name="Normal 2 17" xfId="55" xr:uid="{00000000-0005-0000-0000-000067010000}"/>
    <cellStyle name="Normal 2 17 2" xfId="165" xr:uid="{00000000-0005-0000-0000-000068010000}"/>
    <cellStyle name="Normal 2 17 2 2" xfId="384" xr:uid="{00000000-0005-0000-0000-000069010000}"/>
    <cellStyle name="Normal 2 17 2 2 2" xfId="3443" xr:uid="{B8E3A907-B251-4755-BC5E-C5686B3DF8DE}"/>
    <cellStyle name="Normal 2 17 2 2 3" xfId="4690" xr:uid="{E961816A-0C04-4F6B-8A60-C4DC61F4D24E}"/>
    <cellStyle name="Normal 2 17 2 2 4" xfId="5961" xr:uid="{838177F0-3DB1-497D-9623-8055E8470369}"/>
    <cellStyle name="Normal 2 17 2 2 5" xfId="2196" xr:uid="{00000000-0005-0000-0000-000069010000}"/>
    <cellStyle name="Normal 2 17 2 3" xfId="3225" xr:uid="{BFA75360-EBD2-4552-9964-785F7B56AC7F}"/>
    <cellStyle name="Normal 2 17 2 4" xfId="4472" xr:uid="{D769C814-C9AE-4BE5-8EB9-B74A22B1E520}"/>
    <cellStyle name="Normal 2 17 2 5" xfId="5746" xr:uid="{9ABA54AC-96DF-482F-A51B-6540D93DD5A8}"/>
    <cellStyle name="Normal 2 17 2 6" xfId="1978" xr:uid="{00000000-0005-0000-0000-000068010000}"/>
    <cellStyle name="Normal 2 17 3" xfId="275" xr:uid="{00000000-0005-0000-0000-00006A010000}"/>
    <cellStyle name="Normal 2 17 3 2" xfId="3334" xr:uid="{91C5CC84-659C-4AFA-A90F-E65A8FFA17C5}"/>
    <cellStyle name="Normal 2 17 3 3" xfId="4581" xr:uid="{339D7BE1-7829-479F-8110-3F74AAF5E837}"/>
    <cellStyle name="Normal 2 17 3 4" xfId="5853" xr:uid="{91A4EBCD-1405-4BB5-9279-FE2B4DE13F24}"/>
    <cellStyle name="Normal 2 17 3 5" xfId="2087" xr:uid="{00000000-0005-0000-0000-00006A010000}"/>
    <cellStyle name="Normal 2 17 4" xfId="3116" xr:uid="{F875A45F-9206-4B5D-AB17-8BC28E824572}"/>
    <cellStyle name="Normal 2 17 5" xfId="4363" xr:uid="{D15DBFCE-73C1-49C6-B414-66255AB312FC}"/>
    <cellStyle name="Normal 2 17 6" xfId="5641" xr:uid="{B34E1712-2790-44B8-A478-92CBBE1A8B7C}"/>
    <cellStyle name="Normal 2 17 7" xfId="1869" xr:uid="{00000000-0005-0000-0000-000067010000}"/>
    <cellStyle name="Normal 2 18" xfId="58" xr:uid="{00000000-0005-0000-0000-00006B010000}"/>
    <cellStyle name="Normal 2 18 2" xfId="168" xr:uid="{00000000-0005-0000-0000-00006C010000}"/>
    <cellStyle name="Normal 2 18 2 2" xfId="387" xr:uid="{00000000-0005-0000-0000-00006D010000}"/>
    <cellStyle name="Normal 2 18 2 2 2" xfId="3446" xr:uid="{4E2336F1-51C6-466E-B622-6F776A1F421B}"/>
    <cellStyle name="Normal 2 18 2 2 3" xfId="4693" xr:uid="{D5B63B2B-6B48-462D-87BF-DC978BE43616}"/>
    <cellStyle name="Normal 2 18 2 2 4" xfId="5964" xr:uid="{2C59669E-E025-497F-A06F-D21C1B12D254}"/>
    <cellStyle name="Normal 2 18 2 2 5" xfId="2199" xr:uid="{00000000-0005-0000-0000-00006D010000}"/>
    <cellStyle name="Normal 2 18 2 3" xfId="3228" xr:uid="{555E5614-1347-4361-9A4E-5C94B074C96F}"/>
    <cellStyle name="Normal 2 18 2 4" xfId="4475" xr:uid="{65122B85-CDB9-4990-BBEE-082F55EBD7F0}"/>
    <cellStyle name="Normal 2 18 2 5" xfId="5749" xr:uid="{398F4395-E615-447A-BCE5-7C7FA7AE865D}"/>
    <cellStyle name="Normal 2 18 2 6" xfId="1981" xr:uid="{00000000-0005-0000-0000-00006C010000}"/>
    <cellStyle name="Normal 2 18 3" xfId="278" xr:uid="{00000000-0005-0000-0000-00006E010000}"/>
    <cellStyle name="Normal 2 18 3 2" xfId="3337" xr:uid="{B3AA0707-9796-40EA-A12B-BF587BE7955A}"/>
    <cellStyle name="Normal 2 18 3 3" xfId="4584" xr:uid="{AA8B6C72-44E3-4304-A9CA-A89B0B8F4AA8}"/>
    <cellStyle name="Normal 2 18 3 4" xfId="5856" xr:uid="{9B323D6B-2239-4B5C-82D7-EE580D0610D6}"/>
    <cellStyle name="Normal 2 18 3 5" xfId="2090" xr:uid="{00000000-0005-0000-0000-00006E010000}"/>
    <cellStyle name="Normal 2 18 4" xfId="3119" xr:uid="{802A6B82-B01B-4E6D-8613-E90ED01308AF}"/>
    <cellStyle name="Normal 2 18 5" xfId="4366" xr:uid="{E5C654ED-9872-4543-B952-8F41F8A1FCD7}"/>
    <cellStyle name="Normal 2 18 6" xfId="5644" xr:uid="{38E9DBC0-3B95-4B6D-A3DE-C8041D785F99}"/>
    <cellStyle name="Normal 2 18 7" xfId="1872" xr:uid="{00000000-0005-0000-0000-00006B010000}"/>
    <cellStyle name="Normal 2 19" xfId="61" xr:uid="{00000000-0005-0000-0000-00006F010000}"/>
    <cellStyle name="Normal 2 19 2" xfId="171" xr:uid="{00000000-0005-0000-0000-000070010000}"/>
    <cellStyle name="Normal 2 19 2 2" xfId="390" xr:uid="{00000000-0005-0000-0000-000071010000}"/>
    <cellStyle name="Normal 2 19 2 2 2" xfId="3449" xr:uid="{5EC762E3-4814-4AAE-A397-62AD101B00EA}"/>
    <cellStyle name="Normal 2 19 2 2 3" xfId="4696" xr:uid="{F8A1464B-8493-4D19-AA34-A64D6FA79975}"/>
    <cellStyle name="Normal 2 19 2 2 4" xfId="5967" xr:uid="{A515C623-59C6-4B3D-96F8-ECE59DFFF0AB}"/>
    <cellStyle name="Normal 2 19 2 2 5" xfId="2202" xr:uid="{00000000-0005-0000-0000-000071010000}"/>
    <cellStyle name="Normal 2 19 2 3" xfId="3231" xr:uid="{56975B26-4FDB-4317-BC09-3840C2433E1C}"/>
    <cellStyle name="Normal 2 19 2 4" xfId="4478" xr:uid="{2E68116F-4B35-41E9-8814-A5602CB03A41}"/>
    <cellStyle name="Normal 2 19 2 5" xfId="5752" xr:uid="{6AFA3129-72F8-4323-86C9-CD05FAB87A71}"/>
    <cellStyle name="Normal 2 19 2 6" xfId="1984" xr:uid="{00000000-0005-0000-0000-000070010000}"/>
    <cellStyle name="Normal 2 19 3" xfId="281" xr:uid="{00000000-0005-0000-0000-000072010000}"/>
    <cellStyle name="Normal 2 19 3 2" xfId="3340" xr:uid="{42041917-0DBC-4BB7-ACA4-398A51A9C78B}"/>
    <cellStyle name="Normal 2 19 3 3" xfId="4587" xr:uid="{EE67407C-E9A5-4F51-8B78-533C1376A4C4}"/>
    <cellStyle name="Normal 2 19 3 4" xfId="5859" xr:uid="{84575D2F-58C9-40AA-90E5-8109426C56CC}"/>
    <cellStyle name="Normal 2 19 3 5" xfId="2093" xr:uid="{00000000-0005-0000-0000-000072010000}"/>
    <cellStyle name="Normal 2 19 4" xfId="3122" xr:uid="{FB26D2C0-4030-4819-B769-850362ED875D}"/>
    <cellStyle name="Normal 2 19 5" xfId="4369" xr:uid="{21F4732C-A78E-4215-894E-0BDEF9775889}"/>
    <cellStyle name="Normal 2 19 6" xfId="5647" xr:uid="{ABD7FD9C-3BCA-49CC-A029-064AE78C8D2B}"/>
    <cellStyle name="Normal 2 19 7" xfId="1875" xr:uid="{00000000-0005-0000-0000-00006F010000}"/>
    <cellStyle name="Normal 2 2" xfId="10" xr:uid="{00000000-0005-0000-0000-000073010000}"/>
    <cellStyle name="Normal 2 2 10" xfId="538" xr:uid="{00000000-0005-0000-0000-000074010000}"/>
    <cellStyle name="Normal 2 2 10 2" xfId="3597" xr:uid="{0A116EFE-E971-4093-84C7-A1A545EBD9B3}"/>
    <cellStyle name="Normal 2 2 10 3" xfId="4844" xr:uid="{1145616D-693F-4F86-B337-F7E7B8ED746B}"/>
    <cellStyle name="Normal 2 2 10 4" xfId="6112" xr:uid="{82B96D4D-FAF0-42DF-89CF-20D95B040259}"/>
    <cellStyle name="Normal 2 2 10 5" xfId="2350" xr:uid="{00000000-0005-0000-0000-000074010000}"/>
    <cellStyle name="Normal 2 2 100" xfId="1824" xr:uid="{00000000-0005-0000-0000-000073010000}"/>
    <cellStyle name="Normal 2 2 11" xfId="546" xr:uid="{00000000-0005-0000-0000-000075010000}"/>
    <cellStyle name="Normal 2 2 11 2" xfId="3605" xr:uid="{3A15BE5B-AC0B-4981-8B7B-1A2DFA1ED332}"/>
    <cellStyle name="Normal 2 2 11 3" xfId="4852" xr:uid="{05F658D9-DB3E-44A8-8CC7-A8547B084EA0}"/>
    <cellStyle name="Normal 2 2 11 4" xfId="6120" xr:uid="{C7EC4D46-8972-4B3F-B026-C422A344377F}"/>
    <cellStyle name="Normal 2 2 11 5" xfId="2358" xr:uid="{00000000-0005-0000-0000-000075010000}"/>
    <cellStyle name="Normal 2 2 12" xfId="554" xr:uid="{00000000-0005-0000-0000-000076010000}"/>
    <cellStyle name="Normal 2 2 12 2" xfId="3613" xr:uid="{4607863E-44C6-4942-9FA7-A2886367E2FE}"/>
    <cellStyle name="Normal 2 2 12 3" xfId="4860" xr:uid="{906D0218-9E1C-48E1-AD0C-D31FB4098B43}"/>
    <cellStyle name="Normal 2 2 12 4" xfId="6128" xr:uid="{9E6D58BE-5979-432A-8C31-4621FD2B9904}"/>
    <cellStyle name="Normal 2 2 12 5" xfId="2366" xr:uid="{00000000-0005-0000-0000-000076010000}"/>
    <cellStyle name="Normal 2 2 13" xfId="562" xr:uid="{00000000-0005-0000-0000-000077010000}"/>
    <cellStyle name="Normal 2 2 13 2" xfId="3621" xr:uid="{D646FC27-D8AC-4C2D-9BFD-D8A65874FDD7}"/>
    <cellStyle name="Normal 2 2 13 3" xfId="4868" xr:uid="{98DD4D64-5C76-476C-8545-7E3DA584CE60}"/>
    <cellStyle name="Normal 2 2 13 4" xfId="6136" xr:uid="{4348BB87-5D56-4D0A-A100-A0EA0DA9BBA2}"/>
    <cellStyle name="Normal 2 2 13 5" xfId="2374" xr:uid="{00000000-0005-0000-0000-000077010000}"/>
    <cellStyle name="Normal 2 2 14" xfId="570" xr:uid="{00000000-0005-0000-0000-000078010000}"/>
    <cellStyle name="Normal 2 2 14 2" xfId="3629" xr:uid="{F82E1DCF-0184-47E7-A1E4-EDD2029D31F2}"/>
    <cellStyle name="Normal 2 2 14 3" xfId="4876" xr:uid="{2CEBDC26-5A6F-465E-9919-DB08CB1DF960}"/>
    <cellStyle name="Normal 2 2 14 4" xfId="6144" xr:uid="{A244C56D-EF4E-405A-AF26-4072620E4020}"/>
    <cellStyle name="Normal 2 2 14 5" xfId="2382" xr:uid="{00000000-0005-0000-0000-000078010000}"/>
    <cellStyle name="Normal 2 2 15" xfId="578" xr:uid="{00000000-0005-0000-0000-000079010000}"/>
    <cellStyle name="Normal 2 2 15 2" xfId="3637" xr:uid="{7B97F54B-1B1C-45D3-81C9-966627287252}"/>
    <cellStyle name="Normal 2 2 15 3" xfId="4884" xr:uid="{CBEC13F0-E2EE-437A-A6FC-3B53FCB8A300}"/>
    <cellStyle name="Normal 2 2 15 4" xfId="6152" xr:uid="{92981AD3-150B-491A-89FA-E14B15BD1D91}"/>
    <cellStyle name="Normal 2 2 15 5" xfId="2390" xr:uid="{00000000-0005-0000-0000-000079010000}"/>
    <cellStyle name="Normal 2 2 16" xfId="586" xr:uid="{00000000-0005-0000-0000-00007A010000}"/>
    <cellStyle name="Normal 2 2 16 2" xfId="3645" xr:uid="{CE939F0D-2CB8-4071-80FD-CBDACE20193E}"/>
    <cellStyle name="Normal 2 2 16 3" xfId="4892" xr:uid="{0229DCE4-1C8B-42A0-88BE-4E8434A327DD}"/>
    <cellStyle name="Normal 2 2 16 4" xfId="6160" xr:uid="{E049339F-10C5-41B2-9010-63127ABC23C3}"/>
    <cellStyle name="Normal 2 2 16 5" xfId="2398" xr:uid="{00000000-0005-0000-0000-00007A010000}"/>
    <cellStyle name="Normal 2 2 17" xfId="594" xr:uid="{00000000-0005-0000-0000-00007B010000}"/>
    <cellStyle name="Normal 2 2 17 2" xfId="3653" xr:uid="{81DC6549-105E-440A-9806-224571E41532}"/>
    <cellStyle name="Normal 2 2 17 3" xfId="4900" xr:uid="{FB354E26-6580-4914-8FE8-C6CE4102053A}"/>
    <cellStyle name="Normal 2 2 17 4" xfId="6168" xr:uid="{08304D9B-EAFE-48D7-B2CB-404545C66BEA}"/>
    <cellStyle name="Normal 2 2 17 5" xfId="2406" xr:uid="{00000000-0005-0000-0000-00007B010000}"/>
    <cellStyle name="Normal 2 2 18" xfId="602" xr:uid="{00000000-0005-0000-0000-00007C010000}"/>
    <cellStyle name="Normal 2 2 18 2" xfId="3661" xr:uid="{E5C4147F-D779-4A1F-A9FE-E3D9DA178E35}"/>
    <cellStyle name="Normal 2 2 18 3" xfId="4908" xr:uid="{1602307C-816C-48FA-B6B7-E93C1E85E959}"/>
    <cellStyle name="Normal 2 2 18 4" xfId="6176" xr:uid="{DBC035BF-99B6-4ED9-AF46-58A0D6870160}"/>
    <cellStyle name="Normal 2 2 18 5" xfId="2414" xr:uid="{00000000-0005-0000-0000-00007C010000}"/>
    <cellStyle name="Normal 2 2 19" xfId="610" xr:uid="{00000000-0005-0000-0000-00007D010000}"/>
    <cellStyle name="Normal 2 2 19 2" xfId="3669" xr:uid="{42938BA1-AE28-4166-81D1-C5FDA497337F}"/>
    <cellStyle name="Normal 2 2 19 3" xfId="4916" xr:uid="{6B942821-6575-4609-9A8A-B818D289ABD6}"/>
    <cellStyle name="Normal 2 2 19 4" xfId="6184" xr:uid="{5962C95E-6A59-4247-8D7C-FD30AF1FD8AD}"/>
    <cellStyle name="Normal 2 2 19 5" xfId="2422" xr:uid="{00000000-0005-0000-0000-00007D010000}"/>
    <cellStyle name="Normal 2 2 2" xfId="120" xr:uid="{00000000-0005-0000-0000-00007E010000}"/>
    <cellStyle name="Normal 2 2 2 10" xfId="566" xr:uid="{00000000-0005-0000-0000-00007F010000}"/>
    <cellStyle name="Normal 2 2 2 10 2" xfId="3625" xr:uid="{9ACBCF4D-7977-4CC7-A487-C601A4F67021}"/>
    <cellStyle name="Normal 2 2 2 10 3" xfId="4872" xr:uid="{23FAAC6B-BF31-472C-92C7-DD33393E2C3A}"/>
    <cellStyle name="Normal 2 2 2 10 4" xfId="6140" xr:uid="{9E742328-D283-4526-AD68-4250918ED509}"/>
    <cellStyle name="Normal 2 2 2 10 5" xfId="2378" xr:uid="{00000000-0005-0000-0000-00007F010000}"/>
    <cellStyle name="Normal 2 2 2 11" xfId="574" xr:uid="{00000000-0005-0000-0000-000080010000}"/>
    <cellStyle name="Normal 2 2 2 11 2" xfId="3633" xr:uid="{7BA8406F-91B6-4C4D-ACFA-8DBB61EAEDB0}"/>
    <cellStyle name="Normal 2 2 2 11 3" xfId="4880" xr:uid="{B99EA36D-3B15-4D01-971E-608CE161D507}"/>
    <cellStyle name="Normal 2 2 2 11 4" xfId="6148" xr:uid="{98A3A488-2EBC-4EB1-9086-F3215C29541C}"/>
    <cellStyle name="Normal 2 2 2 11 5" xfId="2386" xr:uid="{00000000-0005-0000-0000-000080010000}"/>
    <cellStyle name="Normal 2 2 2 12" xfId="582" xr:uid="{00000000-0005-0000-0000-000081010000}"/>
    <cellStyle name="Normal 2 2 2 12 2" xfId="3641" xr:uid="{46110521-44D1-40D2-B370-929E031BF37C}"/>
    <cellStyle name="Normal 2 2 2 12 3" xfId="4888" xr:uid="{73B77D04-8683-472C-B8D2-25CD8EAE4346}"/>
    <cellStyle name="Normal 2 2 2 12 4" xfId="6156" xr:uid="{F643879D-3EC8-456F-85BA-B7831ADC7912}"/>
    <cellStyle name="Normal 2 2 2 12 5" xfId="2394" xr:uid="{00000000-0005-0000-0000-000081010000}"/>
    <cellStyle name="Normal 2 2 2 13" xfId="590" xr:uid="{00000000-0005-0000-0000-000082010000}"/>
    <cellStyle name="Normal 2 2 2 13 2" xfId="3649" xr:uid="{FF31B0C8-1D70-4E63-A13E-E8B7CCF150E9}"/>
    <cellStyle name="Normal 2 2 2 13 3" xfId="4896" xr:uid="{34B1FDBA-31A9-4C0B-B716-9CAE779B42A9}"/>
    <cellStyle name="Normal 2 2 2 13 4" xfId="6164" xr:uid="{7B657221-7DC6-4D8B-A3A1-F151F5512B94}"/>
    <cellStyle name="Normal 2 2 2 13 5" xfId="2402" xr:uid="{00000000-0005-0000-0000-000082010000}"/>
    <cellStyle name="Normal 2 2 2 14" xfId="598" xr:uid="{00000000-0005-0000-0000-000083010000}"/>
    <cellStyle name="Normal 2 2 2 14 2" xfId="3657" xr:uid="{EF1E885F-57D4-4FD8-80BD-59713D01C29C}"/>
    <cellStyle name="Normal 2 2 2 14 3" xfId="4904" xr:uid="{F25734A0-61A6-4C79-9C93-C82A8BF1F434}"/>
    <cellStyle name="Normal 2 2 2 14 4" xfId="6172" xr:uid="{1BC0DC75-2BD0-44A4-ADAE-0F706F4AA610}"/>
    <cellStyle name="Normal 2 2 2 14 5" xfId="2410" xr:uid="{00000000-0005-0000-0000-000083010000}"/>
    <cellStyle name="Normal 2 2 2 15" xfId="606" xr:uid="{00000000-0005-0000-0000-000084010000}"/>
    <cellStyle name="Normal 2 2 2 15 2" xfId="3665" xr:uid="{2D859F25-1A51-47BD-A689-916ACE724173}"/>
    <cellStyle name="Normal 2 2 2 15 3" xfId="4912" xr:uid="{BB3CCD93-80C4-4323-A1B9-3BB30420F8E8}"/>
    <cellStyle name="Normal 2 2 2 15 4" xfId="6180" xr:uid="{79E85808-27F2-4821-9BD9-B35ACE2CC98B}"/>
    <cellStyle name="Normal 2 2 2 15 5" xfId="2418" xr:uid="{00000000-0005-0000-0000-000084010000}"/>
    <cellStyle name="Normal 2 2 2 16" xfId="614" xr:uid="{00000000-0005-0000-0000-000085010000}"/>
    <cellStyle name="Normal 2 2 2 16 2" xfId="3673" xr:uid="{C0A538FF-14A9-4D16-9801-69E86768F6E5}"/>
    <cellStyle name="Normal 2 2 2 16 3" xfId="4920" xr:uid="{25B71197-6463-4238-9672-5927A212BAE9}"/>
    <cellStyle name="Normal 2 2 2 16 4" xfId="6188" xr:uid="{72F123B1-C6BE-4D63-B058-9E3802AF0BB5}"/>
    <cellStyle name="Normal 2 2 2 16 5" xfId="2426" xr:uid="{00000000-0005-0000-0000-000085010000}"/>
    <cellStyle name="Normal 2 2 2 17" xfId="623" xr:uid="{00000000-0005-0000-0000-000086010000}"/>
    <cellStyle name="Normal 2 2 2 17 2" xfId="3682" xr:uid="{2BCA4072-1BBC-4CCF-BFB9-505163D83AA8}"/>
    <cellStyle name="Normal 2 2 2 17 3" xfId="4929" xr:uid="{43EEE43C-358D-4548-9FE8-7939E3DFF6AF}"/>
    <cellStyle name="Normal 2 2 2 17 4" xfId="6197" xr:uid="{5F3D78F2-6191-4EFA-B6B2-1041298E28A4}"/>
    <cellStyle name="Normal 2 2 2 17 5" xfId="2435" xr:uid="{00000000-0005-0000-0000-000086010000}"/>
    <cellStyle name="Normal 2 2 2 18" xfId="631" xr:uid="{00000000-0005-0000-0000-000087010000}"/>
    <cellStyle name="Normal 2 2 2 18 2" xfId="3690" xr:uid="{7C8C241A-D33C-418D-B58C-A63557CE730E}"/>
    <cellStyle name="Normal 2 2 2 18 3" xfId="4937" xr:uid="{8CBEC9C2-C925-4340-87F6-1581A523F87D}"/>
    <cellStyle name="Normal 2 2 2 18 4" xfId="6205" xr:uid="{2312637E-1AD6-4405-9D2D-E4DE30F611C1}"/>
    <cellStyle name="Normal 2 2 2 18 5" xfId="2443" xr:uid="{00000000-0005-0000-0000-000087010000}"/>
    <cellStyle name="Normal 2 2 2 19" xfId="639" xr:uid="{00000000-0005-0000-0000-000088010000}"/>
    <cellStyle name="Normal 2 2 2 19 2" xfId="3698" xr:uid="{EEE1552B-51AD-4FDD-BCFA-40DA4366C032}"/>
    <cellStyle name="Normal 2 2 2 19 3" xfId="4945" xr:uid="{4C4A1D7D-638A-45B6-BD0E-22562CB3E965}"/>
    <cellStyle name="Normal 2 2 2 19 4" xfId="6213" xr:uid="{7412EE8D-D3E5-4F67-B542-FC21A78371CF}"/>
    <cellStyle name="Normal 2 2 2 19 5" xfId="2451" xr:uid="{00000000-0005-0000-0000-000088010000}"/>
    <cellStyle name="Normal 2 2 2 2" xfId="339" xr:uid="{00000000-0005-0000-0000-000089010000}"/>
    <cellStyle name="Normal 2 2 2 2 10" xfId="1266" xr:uid="{D17C7F7D-D1B9-48AD-A236-A84BCF0C0DD2}"/>
    <cellStyle name="Normal 2 2 2 2 10 2" xfId="6836" xr:uid="{F5D11A44-B196-4603-9B63-B8AEFDAAB5B8}"/>
    <cellStyle name="Normal 2 2 2 2 10 3" xfId="3398" xr:uid="{053855A0-44E5-42A8-BAF0-28772BCDFA1E}"/>
    <cellStyle name="Normal 2 2 2 2 11" xfId="1299" xr:uid="{D17C7F7D-D1B9-48AD-A236-A84BCF0C0DD2}"/>
    <cellStyle name="Normal 2 2 2 2 11 2" xfId="6869" xr:uid="{EBEC4AE4-BDA7-46C6-B830-5D677A8D3EC7}"/>
    <cellStyle name="Normal 2 2 2 2 11 3" xfId="4645" xr:uid="{8CA995A4-9F70-43B1-8CD7-910A52C5FEDE}"/>
    <cellStyle name="Normal 2 2 2 2 12" xfId="1332" xr:uid="{D17C7F7D-D1B9-48AD-A236-A84BCF0C0DD2}"/>
    <cellStyle name="Normal 2 2 2 2 12 2" xfId="5578" xr:uid="{1CC5948D-3C9F-4223-8AC6-974E8D394CEC}"/>
    <cellStyle name="Normal 2 2 2 2 13" xfId="1365" xr:uid="{D17C7F7D-D1B9-48AD-A236-A84BCF0C0DD2}"/>
    <cellStyle name="Normal 2 2 2 2 13 2" xfId="6905" xr:uid="{243D55BC-7950-472B-89B7-81300954C71D}"/>
    <cellStyle name="Normal 2 2 2 2 14" xfId="1398" xr:uid="{D17C7F7D-D1B9-48AD-A236-A84BCF0C0DD2}"/>
    <cellStyle name="Normal 2 2 2 2 14 2" xfId="6938" xr:uid="{6D05E17F-956C-46DC-86C3-D6632A8CE864}"/>
    <cellStyle name="Normal 2 2 2 2 15" xfId="1431" xr:uid="{D17C7F7D-D1B9-48AD-A236-A84BCF0C0DD2}"/>
    <cellStyle name="Normal 2 2 2 2 15 2" xfId="6969" xr:uid="{3128B874-177D-4606-B849-729E6278E997}"/>
    <cellStyle name="Normal 2 2 2 2 16" xfId="1464" xr:uid="{D17C7F7D-D1B9-48AD-A236-A84BCF0C0DD2}"/>
    <cellStyle name="Normal 2 2 2 2 16 2" xfId="7002" xr:uid="{3835BD8E-CA92-49A5-8A92-1F0BE65A2C59}"/>
    <cellStyle name="Normal 2 2 2 2 17" xfId="1497" xr:uid="{D17C7F7D-D1B9-48AD-A236-A84BCF0C0DD2}"/>
    <cellStyle name="Normal 2 2 2 2 17 2" xfId="7035" xr:uid="{2A323652-CD86-4003-BAA6-22B7C18B960D}"/>
    <cellStyle name="Normal 2 2 2 2 18" xfId="1530" xr:uid="{D17C7F7D-D1B9-48AD-A236-A84BCF0C0DD2}"/>
    <cellStyle name="Normal 2 2 2 2 18 2" xfId="7068" xr:uid="{67F86009-32B0-4C90-A780-E8082A4A067D}"/>
    <cellStyle name="Normal 2 2 2 2 19" xfId="1564" xr:uid="{D17C7F7D-D1B9-48AD-A236-A84BCF0C0DD2}"/>
    <cellStyle name="Normal 2 2 2 2 19 2" xfId="7102" xr:uid="{511FCB63-9B68-4291-AE45-2115223D1EE7}"/>
    <cellStyle name="Normal 2 2 2 2 2" xfId="1126" xr:uid="{D17C7F7D-D1B9-48AD-A236-A84BCF0C0DD2}"/>
    <cellStyle name="Normal 2 2 2 2 2 10" xfId="1547" xr:uid="{BBA24721-D0F7-420A-989C-403DE35429C3}"/>
    <cellStyle name="Normal 2 2 2 2 2 10 2" xfId="7085" xr:uid="{E91ADE94-DFB9-4EB7-8797-9B2E3BDED72D}"/>
    <cellStyle name="Normal 2 2 2 2 2 11" xfId="1581" xr:uid="{BBA24721-D0F7-420A-989C-403DE35429C3}"/>
    <cellStyle name="Normal 2 2 2 2 2 11 2" xfId="7119" xr:uid="{F628E183-604D-45BE-8105-86902858215E}"/>
    <cellStyle name="Normal 2 2 2 2 2 12" xfId="1614" xr:uid="{BBA24721-D0F7-420A-989C-403DE35429C3}"/>
    <cellStyle name="Normal 2 2 2 2 2 12 2" xfId="7152" xr:uid="{5AF8D819-B041-4B5D-8ED5-59750956D8EA}"/>
    <cellStyle name="Normal 2 2 2 2 2 13" xfId="1647" xr:uid="{BBA24721-D0F7-420A-989C-403DE35429C3}"/>
    <cellStyle name="Normal 2 2 2 2 2 13 2" xfId="7191" xr:uid="{99440D95-5894-4EA2-B0F2-9609E290D1FA}"/>
    <cellStyle name="Normal 2 2 2 2 2 14" xfId="1715" xr:uid="{BBA24721-D0F7-420A-989C-403DE35429C3}"/>
    <cellStyle name="Normal 2 2 2 2 2 14 2" xfId="7247" xr:uid="{18FA7FC3-BBF7-489A-9A34-DF1F56B94080}"/>
    <cellStyle name="Normal 2 2 2 2 2 15" xfId="2938" xr:uid="{D17C7F7D-D1B9-48AD-A236-A84BCF0C0DD2}"/>
    <cellStyle name="Normal 2 2 2 2 2 2" xfId="1283" xr:uid="{BBA24721-D0F7-420A-989C-403DE35429C3}"/>
    <cellStyle name="Normal 2 2 2 2 2 2 2" xfId="1682" xr:uid="{3AC20E05-DB69-477F-8F6A-735AFB47762B}"/>
    <cellStyle name="Normal 2 2 2 2 2 2 2 2" xfId="1814" xr:uid="{2C32F6E5-8AE8-4888-9F07-6E66C4477451}"/>
    <cellStyle name="Normal 2 2 2 2 2 2 2 2 2" xfId="7318" xr:uid="{037687C6-B965-4A97-829A-86911547D246}"/>
    <cellStyle name="Normal 2 2 2 2 2 2 2 3" xfId="6853" xr:uid="{5601E1E3-C062-4BD7-99CB-3DE95601AD1D}"/>
    <cellStyle name="Normal 2 2 2 2 2 2 3" xfId="1680" xr:uid="{01B917F9-3E64-4123-8544-CDBCCFD58C3D}"/>
    <cellStyle name="Normal 2 2 2 2 2 2 3 2" xfId="7213" xr:uid="{C03D804A-3C4A-4745-841F-A3E35AAF28B7}"/>
    <cellStyle name="Normal 2 2 2 2 2 2 4" xfId="1748" xr:uid="{01B917F9-3E64-4123-8544-CDBCCFD58C3D}"/>
    <cellStyle name="Normal 2 2 2 2 2 2 4 2" xfId="7280" xr:uid="{ED9DF01B-D5C9-4CB9-903C-D5FCBE007EE2}"/>
    <cellStyle name="Normal 2 2 2 2 2 2 5" xfId="4185" xr:uid="{F00AC8A9-E97D-4F71-97C2-10A5966D839E}"/>
    <cellStyle name="Normal 2 2 2 2 2 3" xfId="1316" xr:uid="{BBA24721-D0F7-420A-989C-403DE35429C3}"/>
    <cellStyle name="Normal 2 2 2 2 2 3 2" xfId="1781" xr:uid="{756B92F2-FEED-44E1-B91A-C58193A65E94}"/>
    <cellStyle name="Normal 2 2 2 2 2 3 2 2" xfId="6886" xr:uid="{108C24D5-A962-412B-8762-87BA19345494}"/>
    <cellStyle name="Normal 2 2 2 2 2 3 3" xfId="5432" xr:uid="{36871B8C-8624-4D0E-86C4-68AE0B2EC833}"/>
    <cellStyle name="Normal 2 2 2 2 2 4" xfId="1349" xr:uid="{BBA24721-D0F7-420A-989C-403DE35429C3}"/>
    <cellStyle name="Normal 2 2 2 2 2 4 2" xfId="6889" xr:uid="{0DB6934C-06FD-4F96-886C-9B728396F35E}"/>
    <cellStyle name="Normal 2 2 2 2 2 4 3" xfId="5557" xr:uid="{067AE69D-7060-4993-8180-EAE3C9009F0F}"/>
    <cellStyle name="Normal 2 2 2 2 2 5" xfId="1382" xr:uid="{BBA24721-D0F7-420A-989C-403DE35429C3}"/>
    <cellStyle name="Normal 2 2 2 2 2 5 2" xfId="6922" xr:uid="{8F1AF4A5-3CA1-4D09-B61F-F453868B9B97}"/>
    <cellStyle name="Normal 2 2 2 2 2 5 3" xfId="5559" xr:uid="{6129B57E-FA86-4DC8-81BB-FE1AA4E9EEB6}"/>
    <cellStyle name="Normal 2 2 2 2 2 6" xfId="1415" xr:uid="{BBA24721-D0F7-420A-989C-403DE35429C3}"/>
    <cellStyle name="Normal 2 2 2 2 2 6 2" xfId="5595" xr:uid="{00E89444-1E62-4D2F-BDD2-884B06EAB4E7}"/>
    <cellStyle name="Normal 2 2 2 2 2 7" xfId="1448" xr:uid="{BBA24721-D0F7-420A-989C-403DE35429C3}"/>
    <cellStyle name="Normal 2 2 2 2 2 7 2" xfId="6986" xr:uid="{220E7F33-3BCE-432E-BA17-D77F6230275E}"/>
    <cellStyle name="Normal 2 2 2 2 2 8" xfId="1481" xr:uid="{BBA24721-D0F7-420A-989C-403DE35429C3}"/>
    <cellStyle name="Normal 2 2 2 2 2 8 2" xfId="7019" xr:uid="{0619B491-CD91-47D5-93F6-681EE80381D4}"/>
    <cellStyle name="Normal 2 2 2 2 2 9" xfId="1514" xr:uid="{BBA24721-D0F7-420A-989C-403DE35429C3}"/>
    <cellStyle name="Normal 2 2 2 2 2 9 2" xfId="7052" xr:uid="{07CD71CA-7A01-4018-9026-7443ABB2A1AF}"/>
    <cellStyle name="Normal 2 2 2 2 20" xfId="1597" xr:uid="{D17C7F7D-D1B9-48AD-A236-A84BCF0C0DD2}"/>
    <cellStyle name="Normal 2 2 2 2 20 2" xfId="7135" xr:uid="{9331D699-EBA3-4828-A76F-757F3A7A3443}"/>
    <cellStyle name="Normal 2 2 2 2 21" xfId="1630" xr:uid="{D17C7F7D-D1B9-48AD-A236-A84BCF0C0DD2}"/>
    <cellStyle name="Normal 2 2 2 2 21 2" xfId="7174" xr:uid="{2D10611F-3B24-409D-9A1D-B753A39DE325}"/>
    <cellStyle name="Normal 2 2 2 2 22" xfId="1698" xr:uid="{D17C7F7D-D1B9-48AD-A236-A84BCF0C0DD2}"/>
    <cellStyle name="Normal 2 2 2 2 22 2" xfId="7230" xr:uid="{7E6F3438-06B9-4F77-9345-3C0F03051648}"/>
    <cellStyle name="Normal 2 2 2 2 23" xfId="2151" xr:uid="{00000000-0005-0000-0000-000089010000}"/>
    <cellStyle name="Normal 2 2 2 2 3" xfId="1143" xr:uid="{D17C7F7D-D1B9-48AD-A236-A84BCF0C0DD2}"/>
    <cellStyle name="Normal 2 2 2 2 3 2" xfId="1663" xr:uid="{DF5D7AAC-9AAC-49A8-8CA0-6BF79A75D290}"/>
    <cellStyle name="Normal 2 2 2 2 3 2 2" xfId="1797" xr:uid="{5DAF726C-5664-4D63-AF58-A24C7BAFA4B6}"/>
    <cellStyle name="Normal 2 2 2 2 3 2 2 2" xfId="7207" xr:uid="{708D26EB-C28F-4E36-AA43-11EF641DE45A}"/>
    <cellStyle name="Normal 2 2 2 2 3 2 3" xfId="4202" xr:uid="{B878F365-824C-45EF-B486-4EE7A7B4B234}"/>
    <cellStyle name="Normal 2 2 2 2 3 3" xfId="1731" xr:uid="{DF5D7AAC-9AAC-49A8-8CA0-6BF79A75D290}"/>
    <cellStyle name="Normal 2 2 2 2 3 3 2" xfId="7263" xr:uid="{F1E7BE42-96C6-43CA-B68C-8F88C5BFD2EA}"/>
    <cellStyle name="Normal 2 2 2 2 3 3 3" xfId="5449" xr:uid="{481C269F-722E-4E04-8A45-901ECEB00739}"/>
    <cellStyle name="Normal 2 2 2 2 3 4" xfId="6713" xr:uid="{6217C222-BCC1-41EB-AC4D-29EC3CB9A61E}"/>
    <cellStyle name="Normal 2 2 2 2 3 5" xfId="2955" xr:uid="{D17C7F7D-D1B9-48AD-A236-A84BCF0C0DD2}"/>
    <cellStyle name="Normal 2 2 2 2 4" xfId="1160" xr:uid="{D17C7F7D-D1B9-48AD-A236-A84BCF0C0DD2}"/>
    <cellStyle name="Normal 2 2 2 2 4 2" xfId="1764" xr:uid="{E516AB51-64D2-4648-9EED-D41284F1DA2D}"/>
    <cellStyle name="Normal 2 2 2 2 4 2 2" xfId="7295" xr:uid="{8465CBED-8CAB-420D-8D13-4D0E0660C746}"/>
    <cellStyle name="Normal 2 2 2 2 4 2 3" xfId="4219" xr:uid="{0DFB8022-126F-4C58-8A9C-F102EA42C72C}"/>
    <cellStyle name="Normal 2 2 2 2 4 3" xfId="5466" xr:uid="{C4529ED3-F5D7-4C09-9059-4FB2FF6329E7}"/>
    <cellStyle name="Normal 2 2 2 2 4 4" xfId="6730" xr:uid="{4D0E58F6-0D86-4592-BF68-5EC6C3144425}"/>
    <cellStyle name="Normal 2 2 2 2 4 5" xfId="2972" xr:uid="{D17C7F7D-D1B9-48AD-A236-A84BCF0C0DD2}"/>
    <cellStyle name="Normal 2 2 2 2 5" xfId="1177" xr:uid="{D17C7F7D-D1B9-48AD-A236-A84BCF0C0DD2}"/>
    <cellStyle name="Normal 2 2 2 2 5 2" xfId="4236" xr:uid="{8C8338E9-77A9-4C15-8523-DD36FFD87BF6}"/>
    <cellStyle name="Normal 2 2 2 2 5 3" xfId="5483" xr:uid="{BB444FE6-38DD-495B-8E8D-A92032F0AF2D}"/>
    <cellStyle name="Normal 2 2 2 2 5 4" xfId="6747" xr:uid="{9522AF64-B323-4488-B13B-5C0CA1256DFF}"/>
    <cellStyle name="Normal 2 2 2 2 5 5" xfId="2989" xr:uid="{D17C7F7D-D1B9-48AD-A236-A84BCF0C0DD2}"/>
    <cellStyle name="Normal 2 2 2 2 6" xfId="1193" xr:uid="{D17C7F7D-D1B9-48AD-A236-A84BCF0C0DD2}"/>
    <cellStyle name="Normal 2 2 2 2 6 2" xfId="4252" xr:uid="{9C0B98BD-7299-4E9B-8EDD-A5AB58D77EA8}"/>
    <cellStyle name="Normal 2 2 2 2 6 3" xfId="5499" xr:uid="{274CBCE7-3C82-4ABE-8102-A639B4B3F6D2}"/>
    <cellStyle name="Normal 2 2 2 2 6 4" xfId="6763" xr:uid="{B33571BC-DEF0-4C57-8671-6FB4012763FD}"/>
    <cellStyle name="Normal 2 2 2 2 6 5" xfId="3005" xr:uid="{D17C7F7D-D1B9-48AD-A236-A84BCF0C0DD2}"/>
    <cellStyle name="Normal 2 2 2 2 7" xfId="1210" xr:uid="{D17C7F7D-D1B9-48AD-A236-A84BCF0C0DD2}"/>
    <cellStyle name="Normal 2 2 2 2 7 2" xfId="4269" xr:uid="{77FE85C6-E95B-4F75-89B3-AFC04B656B13}"/>
    <cellStyle name="Normal 2 2 2 2 7 3" xfId="5516" xr:uid="{EF99E75F-4A18-4295-A858-0A175EC43076}"/>
    <cellStyle name="Normal 2 2 2 2 7 4" xfId="6780" xr:uid="{6EA43556-114E-4A3B-BD38-0DFB9671222D}"/>
    <cellStyle name="Normal 2 2 2 2 7 5" xfId="3022" xr:uid="{D17C7F7D-D1B9-48AD-A236-A84BCF0C0DD2}"/>
    <cellStyle name="Normal 2 2 2 2 8" xfId="1227" xr:uid="{D17C7F7D-D1B9-48AD-A236-A84BCF0C0DD2}"/>
    <cellStyle name="Normal 2 2 2 2 8 2" xfId="4286" xr:uid="{B9DCEC83-66DD-4497-AFDE-5798AA15FD38}"/>
    <cellStyle name="Normal 2 2 2 2 8 3" xfId="5533" xr:uid="{7C60FBB6-AAC6-4971-9D8A-D6B64DEE3D4F}"/>
    <cellStyle name="Normal 2 2 2 2 8 4" xfId="6797" xr:uid="{A88C5DBD-8FD6-47D5-865E-BEF9DA33C085}"/>
    <cellStyle name="Normal 2 2 2 2 8 5" xfId="3039" xr:uid="{D17C7F7D-D1B9-48AD-A236-A84BCF0C0DD2}"/>
    <cellStyle name="Normal 2 2 2 2 9" xfId="1245" xr:uid="{D17C7F7D-D1B9-48AD-A236-A84BCF0C0DD2}"/>
    <cellStyle name="Normal 2 2 2 2 9 2" xfId="4304" xr:uid="{D956A905-A316-4F73-A64B-627A6A2CB814}"/>
    <cellStyle name="Normal 2 2 2 2 9 3" xfId="5551" xr:uid="{FD6A1604-224F-4D31-BF65-F83ECAF8A611}"/>
    <cellStyle name="Normal 2 2 2 2 9 4" xfId="6815" xr:uid="{310036AB-A466-4C8F-9B83-4A90BDC08310}"/>
    <cellStyle name="Normal 2 2 2 2 9 5" xfId="3057" xr:uid="{D17C7F7D-D1B9-48AD-A236-A84BCF0C0DD2}"/>
    <cellStyle name="Normal 2 2 2 20" xfId="647" xr:uid="{00000000-0005-0000-0000-00008A010000}"/>
    <cellStyle name="Normal 2 2 2 20 2" xfId="3706" xr:uid="{8F13237A-DF37-4035-9FFA-0CB9600964BA}"/>
    <cellStyle name="Normal 2 2 2 20 3" xfId="4953" xr:uid="{E5BA4E77-AC30-416E-A472-ECE7C88A73F9}"/>
    <cellStyle name="Normal 2 2 2 20 4" xfId="6221" xr:uid="{065C9A58-61B6-42B6-8E36-BA2D877BCC45}"/>
    <cellStyle name="Normal 2 2 2 20 5" xfId="2459" xr:uid="{00000000-0005-0000-0000-00008A010000}"/>
    <cellStyle name="Normal 2 2 2 21" xfId="655" xr:uid="{00000000-0005-0000-0000-00008B010000}"/>
    <cellStyle name="Normal 2 2 2 21 2" xfId="3714" xr:uid="{01180375-1FCD-4D52-BEE8-2992ED64C68A}"/>
    <cellStyle name="Normal 2 2 2 21 3" xfId="4961" xr:uid="{9B48C48D-114D-4B59-8FE1-2F4C9C0534F3}"/>
    <cellStyle name="Normal 2 2 2 21 4" xfId="6229" xr:uid="{2C9B34FF-B1B3-49B7-8544-8A37C1E3754C}"/>
    <cellStyle name="Normal 2 2 2 21 5" xfId="2467" xr:uid="{00000000-0005-0000-0000-00008B010000}"/>
    <cellStyle name="Normal 2 2 2 22" xfId="663" xr:uid="{00000000-0005-0000-0000-00008C010000}"/>
    <cellStyle name="Normal 2 2 2 22 2" xfId="3722" xr:uid="{E57CCF84-A023-4EFC-A6D0-0B0ECC2E9529}"/>
    <cellStyle name="Normal 2 2 2 22 3" xfId="4969" xr:uid="{D2F0BF2E-A5AE-43D7-AF6B-E7FAB9305B70}"/>
    <cellStyle name="Normal 2 2 2 22 4" xfId="6237" xr:uid="{EE0AB1C3-3663-4071-B926-6FD4AFA3C3B0}"/>
    <cellStyle name="Normal 2 2 2 22 5" xfId="2475" xr:uid="{00000000-0005-0000-0000-00008C010000}"/>
    <cellStyle name="Normal 2 2 2 23" xfId="671" xr:uid="{00000000-0005-0000-0000-00008D010000}"/>
    <cellStyle name="Normal 2 2 2 23 2" xfId="3730" xr:uid="{F01BB74C-C629-414A-867A-71990C2B04E5}"/>
    <cellStyle name="Normal 2 2 2 23 3" xfId="4977" xr:uid="{4353BE6F-A428-4456-A522-8943B79EB8DD}"/>
    <cellStyle name="Normal 2 2 2 23 4" xfId="6245" xr:uid="{FB51E28E-047B-42E3-8CAD-1D537AC76148}"/>
    <cellStyle name="Normal 2 2 2 23 5" xfId="2483" xr:uid="{00000000-0005-0000-0000-00008D010000}"/>
    <cellStyle name="Normal 2 2 2 24" xfId="679" xr:uid="{00000000-0005-0000-0000-00008E010000}"/>
    <cellStyle name="Normal 2 2 2 24 2" xfId="3738" xr:uid="{8F8329C7-198D-45CE-A01F-C8AAB46A5803}"/>
    <cellStyle name="Normal 2 2 2 24 3" xfId="4985" xr:uid="{8F70AF89-DF81-43CE-9DA1-F79033EE4368}"/>
    <cellStyle name="Normal 2 2 2 24 4" xfId="6253" xr:uid="{31ADB041-74DA-42E5-B083-C392DC4B99CB}"/>
    <cellStyle name="Normal 2 2 2 24 5" xfId="2491" xr:uid="{00000000-0005-0000-0000-00008E010000}"/>
    <cellStyle name="Normal 2 2 2 25" xfId="687" xr:uid="{00000000-0005-0000-0000-00008F010000}"/>
    <cellStyle name="Normal 2 2 2 25 2" xfId="3746" xr:uid="{DF50FA99-FCDE-4A7E-B198-EDD1B138DD82}"/>
    <cellStyle name="Normal 2 2 2 25 3" xfId="4993" xr:uid="{634E18C2-3CBB-48DA-AB06-E127D418496F}"/>
    <cellStyle name="Normal 2 2 2 25 4" xfId="6261" xr:uid="{53807207-586A-4CCC-8C67-212BF8F3D40B}"/>
    <cellStyle name="Normal 2 2 2 25 5" xfId="2499" xr:uid="{00000000-0005-0000-0000-00008F010000}"/>
    <cellStyle name="Normal 2 2 2 26" xfId="695" xr:uid="{00000000-0005-0000-0000-000090010000}"/>
    <cellStyle name="Normal 2 2 2 26 2" xfId="3754" xr:uid="{57616D72-9D9D-485A-AF5A-5EE4646440BB}"/>
    <cellStyle name="Normal 2 2 2 26 3" xfId="5001" xr:uid="{72651894-329E-4EA0-A87B-AF703B7F5851}"/>
    <cellStyle name="Normal 2 2 2 26 4" xfId="6269" xr:uid="{D4807673-AE92-4C3F-B87C-C1A0DAA94739}"/>
    <cellStyle name="Normal 2 2 2 26 5" xfId="2507" xr:uid="{00000000-0005-0000-0000-000090010000}"/>
    <cellStyle name="Normal 2 2 2 27" xfId="704" xr:uid="{00000000-0005-0000-0000-000091010000}"/>
    <cellStyle name="Normal 2 2 2 27 2" xfId="3763" xr:uid="{50090C09-E1DC-4392-9012-4DA2C6EFF62F}"/>
    <cellStyle name="Normal 2 2 2 27 3" xfId="5010" xr:uid="{DA40ACF5-7AA5-450D-810D-A25F97E833F9}"/>
    <cellStyle name="Normal 2 2 2 27 4" xfId="6278" xr:uid="{FAE2CB9E-B214-4D12-9C86-A797EC39B6CA}"/>
    <cellStyle name="Normal 2 2 2 27 5" xfId="2516" xr:uid="{00000000-0005-0000-0000-000091010000}"/>
    <cellStyle name="Normal 2 2 2 28" xfId="713" xr:uid="{00000000-0005-0000-0000-000092010000}"/>
    <cellStyle name="Normal 2 2 2 28 2" xfId="3772" xr:uid="{5245E823-F2F5-46C9-9AE8-3695B3A82DEF}"/>
    <cellStyle name="Normal 2 2 2 28 3" xfId="5019" xr:uid="{ED841141-F608-4FA0-9C82-70DCBDC70DA5}"/>
    <cellStyle name="Normal 2 2 2 28 4" xfId="6287" xr:uid="{848B4828-BC3D-4060-ACFD-852D5B61E3AA}"/>
    <cellStyle name="Normal 2 2 2 28 5" xfId="2525" xr:uid="{00000000-0005-0000-0000-000092010000}"/>
    <cellStyle name="Normal 2 2 2 29" xfId="721" xr:uid="{00000000-0005-0000-0000-000093010000}"/>
    <cellStyle name="Normal 2 2 2 29 2" xfId="3780" xr:uid="{98B7A35C-762F-4947-A76C-C8F65BA9D405}"/>
    <cellStyle name="Normal 2 2 2 29 3" xfId="5027" xr:uid="{EF22E51B-9857-4A79-BB5D-A2ED07E6FA6E}"/>
    <cellStyle name="Normal 2 2 2 29 4" xfId="6295" xr:uid="{09FC53D7-4EDA-4F50-ACF7-486B0E2E3500}"/>
    <cellStyle name="Normal 2 2 2 29 5" xfId="2533" xr:uid="{00000000-0005-0000-0000-000093010000}"/>
    <cellStyle name="Normal 2 2 2 3" xfId="509" xr:uid="{00000000-0005-0000-0000-000094010000}"/>
    <cellStyle name="Normal 2 2 2 3 10" xfId="1539" xr:uid="{D805204E-1D54-4CF2-A3BF-305CCC52D100}"/>
    <cellStyle name="Normal 2 2 2 3 10 2" xfId="7077" xr:uid="{DFE618FD-BC32-4D34-A620-50FADEE0AB92}"/>
    <cellStyle name="Normal 2 2 2 3 11" xfId="1573" xr:uid="{D805204E-1D54-4CF2-A3BF-305CCC52D100}"/>
    <cellStyle name="Normal 2 2 2 3 11 2" xfId="7111" xr:uid="{170B9395-5500-4E74-8593-C4C02328EB18}"/>
    <cellStyle name="Normal 2 2 2 3 12" xfId="1606" xr:uid="{D805204E-1D54-4CF2-A3BF-305CCC52D100}"/>
    <cellStyle name="Normal 2 2 2 3 12 2" xfId="7144" xr:uid="{C503CC35-F9E8-4C50-8914-A447842759BC}"/>
    <cellStyle name="Normal 2 2 2 3 13" xfId="1639" xr:uid="{D805204E-1D54-4CF2-A3BF-305CCC52D100}"/>
    <cellStyle name="Normal 2 2 2 3 13 2" xfId="7183" xr:uid="{31277566-DBB7-48B3-B577-1417BB644FE5}"/>
    <cellStyle name="Normal 2 2 2 3 14" xfId="1707" xr:uid="{D805204E-1D54-4CF2-A3BF-305CCC52D100}"/>
    <cellStyle name="Normal 2 2 2 3 14 2" xfId="7239" xr:uid="{E8C253B2-1D95-433F-8786-8924DAB64A5D}"/>
    <cellStyle name="Normal 2 2 2 3 15" xfId="2321" xr:uid="{00000000-0005-0000-0000-000094010000}"/>
    <cellStyle name="Normal 2 2 2 3 2" xfId="1275" xr:uid="{D805204E-1D54-4CF2-A3BF-305CCC52D100}"/>
    <cellStyle name="Normal 2 2 2 3 2 2" xfId="1672" xr:uid="{1044A74B-25BF-43B9-90C0-2792259EEA40}"/>
    <cellStyle name="Normal 2 2 2 3 2 2 2" xfId="1806" xr:uid="{226E54B7-6B6D-4441-A8E8-5B0C969496AB}"/>
    <cellStyle name="Normal 2 2 2 3 2 2 2 2" xfId="7311" xr:uid="{1DFE47B2-9E0C-4A17-A62E-E3D6374B89F6}"/>
    <cellStyle name="Normal 2 2 2 3 2 2 3" xfId="6845" xr:uid="{448047BB-1828-471F-9F40-3CE904D5AA0D}"/>
    <cellStyle name="Normal 2 2 2 3 2 3" xfId="1740" xr:uid="{1044A74B-25BF-43B9-90C0-2792259EEA40}"/>
    <cellStyle name="Normal 2 2 2 3 2 3 2" xfId="7272" xr:uid="{3F096D13-4195-4D24-BB30-8F498EFD75F2}"/>
    <cellStyle name="Normal 2 2 2 3 2 4" xfId="3568" xr:uid="{A856B60C-FF00-4352-A93C-8FA9D8BC3C82}"/>
    <cellStyle name="Normal 2 2 2 3 3" xfId="1308" xr:uid="{D805204E-1D54-4CF2-A3BF-305CCC52D100}"/>
    <cellStyle name="Normal 2 2 2 3 3 2" xfId="1773" xr:uid="{13478F25-9091-4CC3-A019-1F780C1C91BF}"/>
    <cellStyle name="Normal 2 2 2 3 3 2 2" xfId="6878" xr:uid="{CEB4B6CF-5E54-4B1E-B2E5-166CFC148F6B}"/>
    <cellStyle name="Normal 2 2 2 3 3 3" xfId="4815" xr:uid="{A4381AF3-291E-44D1-A509-E7BF90C3D636}"/>
    <cellStyle name="Normal 2 2 2 3 4" xfId="1341" xr:uid="{D805204E-1D54-4CF2-A3BF-305CCC52D100}"/>
    <cellStyle name="Normal 2 2 2 3 4 2" xfId="5587" xr:uid="{8B18F40E-5E70-49D4-8CD2-2B373FB54EC8}"/>
    <cellStyle name="Normal 2 2 2 3 5" xfId="1374" xr:uid="{D805204E-1D54-4CF2-A3BF-305CCC52D100}"/>
    <cellStyle name="Normal 2 2 2 3 5 2" xfId="6914" xr:uid="{4A1C923D-A257-4871-9BF9-ECCE2749EB5B}"/>
    <cellStyle name="Normal 2 2 2 3 6" xfId="1407" xr:uid="{D805204E-1D54-4CF2-A3BF-305CCC52D100}"/>
    <cellStyle name="Normal 2 2 2 3 6 2" xfId="6947" xr:uid="{124B67FF-1EE2-40CC-A67B-6D75D2AFEC52}"/>
    <cellStyle name="Normal 2 2 2 3 7" xfId="1440" xr:uid="{D805204E-1D54-4CF2-A3BF-305CCC52D100}"/>
    <cellStyle name="Normal 2 2 2 3 7 2" xfId="6978" xr:uid="{1AC391D4-E22B-4928-BE06-83B8B3FD0F1E}"/>
    <cellStyle name="Normal 2 2 2 3 8" xfId="1473" xr:uid="{D805204E-1D54-4CF2-A3BF-305CCC52D100}"/>
    <cellStyle name="Normal 2 2 2 3 8 2" xfId="7011" xr:uid="{E64B5BCB-1713-4B84-BE1C-9812134BF128}"/>
    <cellStyle name="Normal 2 2 2 3 9" xfId="1506" xr:uid="{D805204E-1D54-4CF2-A3BF-305CCC52D100}"/>
    <cellStyle name="Normal 2 2 2 3 9 2" xfId="7044" xr:uid="{9577A0B1-026E-4DDF-B7A4-834189913D71}"/>
    <cellStyle name="Normal 2 2 2 30" xfId="732" xr:uid="{00000000-0005-0000-0000-000095010000}"/>
    <cellStyle name="Normal 2 2 2 30 2" xfId="3791" xr:uid="{75B0A7BB-4AD3-4ED1-A7F3-DC9D6F5CE7DB}"/>
    <cellStyle name="Normal 2 2 2 30 3" xfId="5038" xr:uid="{D3908266-92ED-4A65-9F9B-8389C52D7B28}"/>
    <cellStyle name="Normal 2 2 2 30 4" xfId="6306" xr:uid="{FA4F30D7-9ADF-4F52-BEC9-516A59A9825D}"/>
    <cellStyle name="Normal 2 2 2 30 5" xfId="2544" xr:uid="{00000000-0005-0000-0000-000095010000}"/>
    <cellStyle name="Normal 2 2 2 31" xfId="740" xr:uid="{00000000-0005-0000-0000-000096010000}"/>
    <cellStyle name="Normal 2 2 2 31 2" xfId="3799" xr:uid="{3E92D1D2-DA7C-4490-8C5C-040917A50C4F}"/>
    <cellStyle name="Normal 2 2 2 31 3" xfId="5046" xr:uid="{75D74849-5680-4220-83A9-11BA49D0ABE7}"/>
    <cellStyle name="Normal 2 2 2 31 4" xfId="6314" xr:uid="{5E6D6532-2C28-4B65-863D-68168F275C32}"/>
    <cellStyle name="Normal 2 2 2 31 5" xfId="2552" xr:uid="{00000000-0005-0000-0000-000096010000}"/>
    <cellStyle name="Normal 2 2 2 32" xfId="748" xr:uid="{00000000-0005-0000-0000-000097010000}"/>
    <cellStyle name="Normal 2 2 2 32 2" xfId="3807" xr:uid="{B924EAA7-2E72-4E8E-82CD-96036BD0B8FE}"/>
    <cellStyle name="Normal 2 2 2 32 3" xfId="5054" xr:uid="{B0566038-A548-4FFE-8CC3-3044926AEFDE}"/>
    <cellStyle name="Normal 2 2 2 32 4" xfId="6322" xr:uid="{DDA70F5A-5262-4312-9A62-D87EF129D155}"/>
    <cellStyle name="Normal 2 2 2 32 5" xfId="2560" xr:uid="{00000000-0005-0000-0000-000097010000}"/>
    <cellStyle name="Normal 2 2 2 33" xfId="756" xr:uid="{00000000-0005-0000-0000-000098010000}"/>
    <cellStyle name="Normal 2 2 2 33 2" xfId="3815" xr:uid="{90630C08-5BAC-4CB3-8822-587B8365187A}"/>
    <cellStyle name="Normal 2 2 2 33 3" xfId="5062" xr:uid="{E2E4B7FF-9DC1-4F51-8A98-46200A109B64}"/>
    <cellStyle name="Normal 2 2 2 33 4" xfId="6330" xr:uid="{FF61F7A9-2655-475A-8F3B-0B032FF3FCFE}"/>
    <cellStyle name="Normal 2 2 2 33 5" xfId="2568" xr:uid="{00000000-0005-0000-0000-000098010000}"/>
    <cellStyle name="Normal 2 2 2 34" xfId="766" xr:uid="{00000000-0005-0000-0000-000099010000}"/>
    <cellStyle name="Normal 2 2 2 34 2" xfId="3825" xr:uid="{621483FE-6BAD-42E6-9CA4-BB9F9D816543}"/>
    <cellStyle name="Normal 2 2 2 34 3" xfId="5072" xr:uid="{2D998B99-7616-4571-801B-AB0D0FA566EE}"/>
    <cellStyle name="Normal 2 2 2 34 4" xfId="6340" xr:uid="{15D6B306-D821-4F72-B714-F58E5FAC0CB6}"/>
    <cellStyle name="Normal 2 2 2 34 5" xfId="2578" xr:uid="{00000000-0005-0000-0000-000099010000}"/>
    <cellStyle name="Normal 2 2 2 35" xfId="775" xr:uid="{00000000-0005-0000-0000-00009A010000}"/>
    <cellStyle name="Normal 2 2 2 35 2" xfId="3834" xr:uid="{0BE77618-3202-4C43-A25C-CDFCAF37E717}"/>
    <cellStyle name="Normal 2 2 2 35 3" xfId="5081" xr:uid="{446C21EB-6DF0-46B2-BA0E-2AFD81D8AB2F}"/>
    <cellStyle name="Normal 2 2 2 35 4" xfId="6349" xr:uid="{61C64B18-0B53-4070-8B6F-FA75947EE5CF}"/>
    <cellStyle name="Normal 2 2 2 35 5" xfId="2587" xr:uid="{00000000-0005-0000-0000-00009A010000}"/>
    <cellStyle name="Normal 2 2 2 36" xfId="783" xr:uid="{00000000-0005-0000-0000-00009B010000}"/>
    <cellStyle name="Normal 2 2 2 36 2" xfId="3842" xr:uid="{EA590BF7-CC87-4298-A90F-016929E92A2C}"/>
    <cellStyle name="Normal 2 2 2 36 3" xfId="5089" xr:uid="{030EF3BF-05E8-4954-9323-A724D84E41CC}"/>
    <cellStyle name="Normal 2 2 2 36 4" xfId="6357" xr:uid="{123E8000-9676-4FFB-9F27-AB314EADA4EC}"/>
    <cellStyle name="Normal 2 2 2 36 5" xfId="2595" xr:uid="{00000000-0005-0000-0000-00009B010000}"/>
    <cellStyle name="Normal 2 2 2 37" xfId="791" xr:uid="{00000000-0005-0000-0000-00009C010000}"/>
    <cellStyle name="Normal 2 2 2 37 2" xfId="3850" xr:uid="{468F2CE9-26CB-4A1A-959A-5CA7FBC93F5B}"/>
    <cellStyle name="Normal 2 2 2 37 3" xfId="5097" xr:uid="{B6ADEF7B-D183-4279-A205-D5061BD5B098}"/>
    <cellStyle name="Normal 2 2 2 37 4" xfId="6365" xr:uid="{882297ED-CA25-457C-9559-89A729D39D7A}"/>
    <cellStyle name="Normal 2 2 2 37 5" xfId="2603" xr:uid="{00000000-0005-0000-0000-00009C010000}"/>
    <cellStyle name="Normal 2 2 2 38" xfId="800" xr:uid="{00000000-0005-0000-0000-00009D010000}"/>
    <cellStyle name="Normal 2 2 2 38 2" xfId="3859" xr:uid="{EB40A47F-EDA9-4C90-B116-B78B55C604F1}"/>
    <cellStyle name="Normal 2 2 2 38 3" xfId="5106" xr:uid="{6FB0795E-BEAD-48EC-88EF-AAD68110A652}"/>
    <cellStyle name="Normal 2 2 2 38 4" xfId="6374" xr:uid="{A3053059-665F-4395-B20E-0D0522FE8956}"/>
    <cellStyle name="Normal 2 2 2 38 5" xfId="2612" xr:uid="{00000000-0005-0000-0000-00009D010000}"/>
    <cellStyle name="Normal 2 2 2 39" xfId="809" xr:uid="{FC3DBED5-B1B3-456C-AE2D-A6BD17C35B5C}"/>
    <cellStyle name="Normal 2 2 2 39 2" xfId="3868" xr:uid="{CF2F8816-2078-44E3-AFD3-1E8736044492}"/>
    <cellStyle name="Normal 2 2 2 39 3" xfId="5115" xr:uid="{BEC212C7-7654-4F09-A563-5E8890ECB7C9}"/>
    <cellStyle name="Normal 2 2 2 39 4" xfId="6383" xr:uid="{ADBBEF07-9EBA-433F-9E97-CC87D5E01EBF}"/>
    <cellStyle name="Normal 2 2 2 39 5" xfId="2621" xr:uid="{FC3DBED5-B1B3-456C-AE2D-A6BD17C35B5C}"/>
    <cellStyle name="Normal 2 2 2 4" xfId="518" xr:uid="{00000000-0005-0000-0000-00009E010000}"/>
    <cellStyle name="Normal 2 2 2 4 2" xfId="1655" xr:uid="{CE6CAEB8-791E-40DB-9257-A94643064486}"/>
    <cellStyle name="Normal 2 2 2 4 2 2" xfId="1789" xr:uid="{DB3D0428-9996-41CE-A99D-C9D506FFD22A}"/>
    <cellStyle name="Normal 2 2 2 4 2 2 2" xfId="7199" xr:uid="{D308D3FE-EC30-4C6D-A35C-8595858A8298}"/>
    <cellStyle name="Normal 2 2 2 4 2 3" xfId="3577" xr:uid="{11E24822-CD33-4751-8BFB-240E8C3B3876}"/>
    <cellStyle name="Normal 2 2 2 4 3" xfId="1723" xr:uid="{CE6CAEB8-791E-40DB-9257-A94643064486}"/>
    <cellStyle name="Normal 2 2 2 4 3 2" xfId="7255" xr:uid="{54AE584B-921C-49A6-98DF-B65EB0F154A5}"/>
    <cellStyle name="Normal 2 2 2 4 3 3" xfId="4824" xr:uid="{29FDEDC6-69E3-4D71-A458-E1D672CEE29D}"/>
    <cellStyle name="Normal 2 2 2 4 4" xfId="6092" xr:uid="{909CBD1D-2A3B-48DB-A561-29F9777695F0}"/>
    <cellStyle name="Normal 2 2 2 4 5" xfId="2330" xr:uid="{00000000-0005-0000-0000-00009E010000}"/>
    <cellStyle name="Normal 2 2 2 40" xfId="817" xr:uid="{45A99670-9220-43A7-B66C-3E6B046A098C}"/>
    <cellStyle name="Normal 2 2 2 40 2" xfId="3876" xr:uid="{02C2A27A-B654-4D5B-A490-1A1A408B8963}"/>
    <cellStyle name="Normal 2 2 2 40 3" xfId="5123" xr:uid="{09804C25-A4F4-4A26-A42A-D50B123107F1}"/>
    <cellStyle name="Normal 2 2 2 40 4" xfId="6391" xr:uid="{2A26416A-0984-4CE5-8A61-D10B719775EC}"/>
    <cellStyle name="Normal 2 2 2 40 5" xfId="2629" xr:uid="{45A99670-9220-43A7-B66C-3E6B046A098C}"/>
    <cellStyle name="Normal 2 2 2 41" xfId="825" xr:uid="{63A4876B-DE0E-4856-8CDB-5AF6622EE245}"/>
    <cellStyle name="Normal 2 2 2 41 2" xfId="3884" xr:uid="{2F0F879A-D02C-46C3-82CF-2433DD7CC6DC}"/>
    <cellStyle name="Normal 2 2 2 41 3" xfId="5131" xr:uid="{5A1B7057-CE0C-4A45-89C4-99CB0A5DEAC1}"/>
    <cellStyle name="Normal 2 2 2 41 4" xfId="6399" xr:uid="{03D946E6-31E8-443B-97CC-F050AE4743EC}"/>
    <cellStyle name="Normal 2 2 2 41 5" xfId="2637" xr:uid="{63A4876B-DE0E-4856-8CDB-5AF6622EE245}"/>
    <cellStyle name="Normal 2 2 2 42" xfId="833" xr:uid="{63A4876B-DE0E-4856-8CDB-5AF6622EE245}"/>
    <cellStyle name="Normal 2 2 2 42 2" xfId="3892" xr:uid="{F369B688-9263-4D67-9C1B-B8D16C8B4C30}"/>
    <cellStyle name="Normal 2 2 2 42 3" xfId="5139" xr:uid="{F81C0356-CC83-4F7A-A527-53B2768971CA}"/>
    <cellStyle name="Normal 2 2 2 42 4" xfId="6407" xr:uid="{C941F6F1-F1DC-4695-B7C4-CBCC24B0BE6F}"/>
    <cellStyle name="Normal 2 2 2 42 5" xfId="2645" xr:uid="{63A4876B-DE0E-4856-8CDB-5AF6622EE245}"/>
    <cellStyle name="Normal 2 2 2 43" xfId="842" xr:uid="{63A4876B-DE0E-4856-8CDB-5AF6622EE245}"/>
    <cellStyle name="Normal 2 2 2 43 2" xfId="3901" xr:uid="{C3586885-9CA0-4D61-B612-373E43D6036B}"/>
    <cellStyle name="Normal 2 2 2 43 3" xfId="5148" xr:uid="{826CBCD1-EF49-400F-BA5D-BDA67EAF5B09}"/>
    <cellStyle name="Normal 2 2 2 43 4" xfId="6416" xr:uid="{30353448-4A28-4645-89F3-8DBAD67AB7B0}"/>
    <cellStyle name="Normal 2 2 2 43 5" xfId="2654" xr:uid="{63A4876B-DE0E-4856-8CDB-5AF6622EE245}"/>
    <cellStyle name="Normal 2 2 2 44" xfId="851" xr:uid="{63A4876B-DE0E-4856-8CDB-5AF6622EE245}"/>
    <cellStyle name="Normal 2 2 2 44 2" xfId="3910" xr:uid="{89ED1CD7-0ECC-4941-B7AB-0ED1A522A655}"/>
    <cellStyle name="Normal 2 2 2 44 3" xfId="5157" xr:uid="{C1D62F13-7CB8-4C8D-A5AC-8F28CCA24719}"/>
    <cellStyle name="Normal 2 2 2 44 4" xfId="6425" xr:uid="{9BE9CC12-E6FA-40DD-8A12-D9057D3B8593}"/>
    <cellStyle name="Normal 2 2 2 44 5" xfId="2663" xr:uid="{63A4876B-DE0E-4856-8CDB-5AF6622EE245}"/>
    <cellStyle name="Normal 2 2 2 45" xfId="859" xr:uid="{63A4876B-DE0E-4856-8CDB-5AF6622EE245}"/>
    <cellStyle name="Normal 2 2 2 45 2" xfId="3918" xr:uid="{2EB13AB5-1CF2-4ADB-808E-2E6621EFBE7B}"/>
    <cellStyle name="Normal 2 2 2 45 3" xfId="5165" xr:uid="{8A06C615-886B-49D5-BA0E-8FBB5A94FFE8}"/>
    <cellStyle name="Normal 2 2 2 45 4" xfId="6433" xr:uid="{80C895A6-F474-4AF1-9BDA-417D4A10A77A}"/>
    <cellStyle name="Normal 2 2 2 45 5" xfId="2671" xr:uid="{63A4876B-DE0E-4856-8CDB-5AF6622EE245}"/>
    <cellStyle name="Normal 2 2 2 46" xfId="867" xr:uid="{63A4876B-DE0E-4856-8CDB-5AF6622EE245}"/>
    <cellStyle name="Normal 2 2 2 46 2" xfId="3926" xr:uid="{C93241A7-8EC1-48F6-AAC3-B6B0E297B479}"/>
    <cellStyle name="Normal 2 2 2 46 3" xfId="5173" xr:uid="{3436C611-1465-42D2-ADFD-984BF8D85A01}"/>
    <cellStyle name="Normal 2 2 2 46 4" xfId="6441" xr:uid="{26D73C24-78D9-4428-BCAF-62B88E132286}"/>
    <cellStyle name="Normal 2 2 2 46 5" xfId="2679" xr:uid="{63A4876B-DE0E-4856-8CDB-5AF6622EE245}"/>
    <cellStyle name="Normal 2 2 2 47" xfId="875" xr:uid="{63A4876B-DE0E-4856-8CDB-5AF6622EE245}"/>
    <cellStyle name="Normal 2 2 2 47 2" xfId="3934" xr:uid="{CF3535A9-E79D-4F19-8DAF-284CC6F77B52}"/>
    <cellStyle name="Normal 2 2 2 47 3" xfId="5181" xr:uid="{6BBFF1DA-133F-4633-BD18-232890FB25A9}"/>
    <cellStyle name="Normal 2 2 2 47 4" xfId="6449" xr:uid="{4DA5BADA-9C78-49DF-BA8D-84881FB0F9DF}"/>
    <cellStyle name="Normal 2 2 2 47 5" xfId="2687" xr:uid="{63A4876B-DE0E-4856-8CDB-5AF6622EE245}"/>
    <cellStyle name="Normal 2 2 2 48" xfId="883" xr:uid="{63A4876B-DE0E-4856-8CDB-5AF6622EE245}"/>
    <cellStyle name="Normal 2 2 2 48 2" xfId="3942" xr:uid="{BD77541F-94A1-498E-A97D-682D0925FB1E}"/>
    <cellStyle name="Normal 2 2 2 48 3" xfId="5189" xr:uid="{2CC58A4C-982C-4696-9117-C71CC728800A}"/>
    <cellStyle name="Normal 2 2 2 48 4" xfId="6457" xr:uid="{589BC1CE-FC3F-499C-9CA9-322B8C17724B}"/>
    <cellStyle name="Normal 2 2 2 48 5" xfId="2695" xr:uid="{63A4876B-DE0E-4856-8CDB-5AF6622EE245}"/>
    <cellStyle name="Normal 2 2 2 49" xfId="892" xr:uid="{63A4876B-DE0E-4856-8CDB-5AF6622EE245}"/>
    <cellStyle name="Normal 2 2 2 49 2" xfId="3951" xr:uid="{68D9A682-BA0D-407C-BDC6-FEBE59BEC3C9}"/>
    <cellStyle name="Normal 2 2 2 49 3" xfId="5198" xr:uid="{94E8A5FB-6CD2-4453-8C4F-081E6C3E673C}"/>
    <cellStyle name="Normal 2 2 2 49 4" xfId="6466" xr:uid="{6E3AED9E-EB9E-45EC-B906-DCF60D7A63E8}"/>
    <cellStyle name="Normal 2 2 2 49 5" xfId="2704" xr:uid="{63A4876B-DE0E-4856-8CDB-5AF6622EE245}"/>
    <cellStyle name="Normal 2 2 2 5" xfId="526" xr:uid="{00000000-0005-0000-0000-00009F010000}"/>
    <cellStyle name="Normal 2 2 2 5 2" xfId="1756" xr:uid="{BC2A4381-E70F-4850-97B3-3B3ECB42B34D}"/>
    <cellStyle name="Normal 2 2 2 5 2 2" xfId="7287" xr:uid="{B3ED8F13-51EF-4D85-A065-4459DC258CC4}"/>
    <cellStyle name="Normal 2 2 2 5 2 3" xfId="3585" xr:uid="{E79A9F2F-73F2-4D02-A766-11F663B337D6}"/>
    <cellStyle name="Normal 2 2 2 5 3" xfId="4832" xr:uid="{274E6A03-4170-4DC3-9B38-459A2D4FEF44}"/>
    <cellStyle name="Normal 2 2 2 5 4" xfId="6100" xr:uid="{78E27B21-9089-42B5-BEC1-BFB307AE0A64}"/>
    <cellStyle name="Normal 2 2 2 5 5" xfId="2338" xr:uid="{00000000-0005-0000-0000-00009F010000}"/>
    <cellStyle name="Normal 2 2 2 50" xfId="900" xr:uid="{63A4876B-DE0E-4856-8CDB-5AF6622EE245}"/>
    <cellStyle name="Normal 2 2 2 50 2" xfId="3959" xr:uid="{E0101AD4-678B-4360-B5D5-A94C1CEA6331}"/>
    <cellStyle name="Normal 2 2 2 50 3" xfId="5206" xr:uid="{E725F2CE-638D-4859-ABFE-286B518D8D79}"/>
    <cellStyle name="Normal 2 2 2 50 4" xfId="6474" xr:uid="{D7DB6F42-5DF7-4478-BB5E-E6D1F09160A3}"/>
    <cellStyle name="Normal 2 2 2 50 5" xfId="2712" xr:uid="{63A4876B-DE0E-4856-8CDB-5AF6622EE245}"/>
    <cellStyle name="Normal 2 2 2 51" xfId="908" xr:uid="{63A4876B-DE0E-4856-8CDB-5AF6622EE245}"/>
    <cellStyle name="Normal 2 2 2 51 2" xfId="3967" xr:uid="{3EE30C8C-F593-4147-853B-73FC64AC554F}"/>
    <cellStyle name="Normal 2 2 2 51 3" xfId="5214" xr:uid="{C7881DE2-E67B-4856-8E3B-55E5E78258A6}"/>
    <cellStyle name="Normal 2 2 2 51 4" xfId="6482" xr:uid="{4E7CC501-5359-4861-A7E1-8F616A0456F1}"/>
    <cellStyle name="Normal 2 2 2 51 5" xfId="2720" xr:uid="{63A4876B-DE0E-4856-8CDB-5AF6622EE245}"/>
    <cellStyle name="Normal 2 2 2 52" xfId="916" xr:uid="{63A4876B-DE0E-4856-8CDB-5AF6622EE245}"/>
    <cellStyle name="Normal 2 2 2 52 2" xfId="3975" xr:uid="{D76B659E-2F27-44D2-ABE0-724526563AEB}"/>
    <cellStyle name="Normal 2 2 2 52 3" xfId="5222" xr:uid="{3A9B70F1-5C53-4D24-9E6B-32082C6CAC13}"/>
    <cellStyle name="Normal 2 2 2 52 4" xfId="6490" xr:uid="{DEF36943-CD6C-4B1C-BAB9-3CA19C178B3E}"/>
    <cellStyle name="Normal 2 2 2 52 5" xfId="2728" xr:uid="{63A4876B-DE0E-4856-8CDB-5AF6622EE245}"/>
    <cellStyle name="Normal 2 2 2 53" xfId="924" xr:uid="{63A4876B-DE0E-4856-8CDB-5AF6622EE245}"/>
    <cellStyle name="Normal 2 2 2 53 2" xfId="3983" xr:uid="{2AF15BAE-21E8-4794-B9F7-C0C1DE92BDA0}"/>
    <cellStyle name="Normal 2 2 2 53 3" xfId="5230" xr:uid="{B39B76AC-DF7B-46AD-81AE-DBB9E1FE51A3}"/>
    <cellStyle name="Normal 2 2 2 53 4" xfId="6498" xr:uid="{BA699ECA-6999-47CE-8CD1-67F4D0991473}"/>
    <cellStyle name="Normal 2 2 2 53 5" xfId="2736" xr:uid="{63A4876B-DE0E-4856-8CDB-5AF6622EE245}"/>
    <cellStyle name="Normal 2 2 2 54" xfId="933" xr:uid="{63A4876B-DE0E-4856-8CDB-5AF6622EE245}"/>
    <cellStyle name="Normal 2 2 2 54 2" xfId="3992" xr:uid="{1338AEA7-B030-4F09-A777-46800183A989}"/>
    <cellStyle name="Normal 2 2 2 54 3" xfId="5239" xr:uid="{9D970BC3-400F-4E64-AEBE-5E786C0AA813}"/>
    <cellStyle name="Normal 2 2 2 54 4" xfId="6507" xr:uid="{1AEB7A22-819F-4903-9CF3-56B283F84535}"/>
    <cellStyle name="Normal 2 2 2 54 5" xfId="2745" xr:uid="{63A4876B-DE0E-4856-8CDB-5AF6622EE245}"/>
    <cellStyle name="Normal 2 2 2 55" xfId="941" xr:uid="{63A4876B-DE0E-4856-8CDB-5AF6622EE245}"/>
    <cellStyle name="Normal 2 2 2 55 2" xfId="4000" xr:uid="{A074A9DB-CD0E-4719-9FFD-5DD55FF03FCC}"/>
    <cellStyle name="Normal 2 2 2 55 3" xfId="5247" xr:uid="{3DA2BE34-A512-4F0D-8D57-19A33B42167A}"/>
    <cellStyle name="Normal 2 2 2 55 4" xfId="6515" xr:uid="{B6AE8562-4820-4DCD-84C2-4E90B70F2C7B}"/>
    <cellStyle name="Normal 2 2 2 55 5" xfId="2753" xr:uid="{63A4876B-DE0E-4856-8CDB-5AF6622EE245}"/>
    <cellStyle name="Normal 2 2 2 56" xfId="948" xr:uid="{63A4876B-DE0E-4856-8CDB-5AF6622EE245}"/>
    <cellStyle name="Normal 2 2 2 56 2" xfId="4007" xr:uid="{90064100-AF7D-45C8-B927-07055694A1BA}"/>
    <cellStyle name="Normal 2 2 2 56 3" xfId="5254" xr:uid="{022895C6-38C0-4A81-BC18-613D069DA6D7}"/>
    <cellStyle name="Normal 2 2 2 56 4" xfId="6522" xr:uid="{0BDEF83C-3681-4A7F-892F-44BF4CF52A8E}"/>
    <cellStyle name="Normal 2 2 2 56 5" xfId="2760" xr:uid="{63A4876B-DE0E-4856-8CDB-5AF6622EE245}"/>
    <cellStyle name="Normal 2 2 2 57" xfId="956" xr:uid="{63A4876B-DE0E-4856-8CDB-5AF6622EE245}"/>
    <cellStyle name="Normal 2 2 2 57 2" xfId="4015" xr:uid="{43FCC265-E5C4-47D0-A557-0F666D7DDD8A}"/>
    <cellStyle name="Normal 2 2 2 57 3" xfId="5262" xr:uid="{0E1C096F-8FE6-436D-B1C5-CD8729922372}"/>
    <cellStyle name="Normal 2 2 2 57 4" xfId="6530" xr:uid="{FE93DF42-811E-4A99-8750-A4A8C54A105C}"/>
    <cellStyle name="Normal 2 2 2 57 5" xfId="2768" xr:uid="{63A4876B-DE0E-4856-8CDB-5AF6622EE245}"/>
    <cellStyle name="Normal 2 2 2 58" xfId="965" xr:uid="{63A4876B-DE0E-4856-8CDB-5AF6622EE245}"/>
    <cellStyle name="Normal 2 2 2 58 2" xfId="4024" xr:uid="{516AF5C3-495F-4561-8E92-132D3F10873E}"/>
    <cellStyle name="Normal 2 2 2 58 3" xfId="5271" xr:uid="{FF6E9B4D-86BF-4F1B-B118-987A40F8179E}"/>
    <cellStyle name="Normal 2 2 2 58 4" xfId="6539" xr:uid="{2E171646-69AD-43B3-9CEF-FD7C6836C716}"/>
    <cellStyle name="Normal 2 2 2 58 5" xfId="2777" xr:uid="{63A4876B-DE0E-4856-8CDB-5AF6622EE245}"/>
    <cellStyle name="Normal 2 2 2 59" xfId="973" xr:uid="{63A4876B-DE0E-4856-8CDB-5AF6622EE245}"/>
    <cellStyle name="Normal 2 2 2 59 2" xfId="4032" xr:uid="{4E7E5094-6096-4FD1-B10F-7DD9A66B9451}"/>
    <cellStyle name="Normal 2 2 2 59 3" xfId="5279" xr:uid="{749AC1CB-DCCB-4084-B4F1-10C8E3C4E5D4}"/>
    <cellStyle name="Normal 2 2 2 59 4" xfId="6547" xr:uid="{00D103DB-51A5-41DF-8D5F-5EAC06FF4970}"/>
    <cellStyle name="Normal 2 2 2 59 5" xfId="2785" xr:uid="{63A4876B-DE0E-4856-8CDB-5AF6622EE245}"/>
    <cellStyle name="Normal 2 2 2 6" xfId="534" xr:uid="{00000000-0005-0000-0000-0000A0010000}"/>
    <cellStyle name="Normal 2 2 2 6 2" xfId="3593" xr:uid="{947E0B30-2D0F-44CD-947F-51B547FF14C0}"/>
    <cellStyle name="Normal 2 2 2 6 3" xfId="4840" xr:uid="{7D9F4779-1760-49AF-A07F-4D64357D3172}"/>
    <cellStyle name="Normal 2 2 2 6 4" xfId="6108" xr:uid="{81B554CD-5D7B-45EB-BCEC-7F82275D65D3}"/>
    <cellStyle name="Normal 2 2 2 6 5" xfId="2346" xr:uid="{00000000-0005-0000-0000-0000A0010000}"/>
    <cellStyle name="Normal 2 2 2 60" xfId="981" xr:uid="{63A4876B-DE0E-4856-8CDB-5AF6622EE245}"/>
    <cellStyle name="Normal 2 2 2 60 2" xfId="4040" xr:uid="{C1EA0B73-3818-4616-B3D0-DB8B78ABA776}"/>
    <cellStyle name="Normal 2 2 2 60 3" xfId="5287" xr:uid="{950ED239-8AAE-4CD3-B3EE-CE8D9F806780}"/>
    <cellStyle name="Normal 2 2 2 60 4" xfId="6555" xr:uid="{21CF1BD8-E6DD-4729-970B-3D4ED34260C5}"/>
    <cellStyle name="Normal 2 2 2 60 5" xfId="2793" xr:uid="{63A4876B-DE0E-4856-8CDB-5AF6622EE245}"/>
    <cellStyle name="Normal 2 2 2 61" xfId="989" xr:uid="{63A4876B-DE0E-4856-8CDB-5AF6622EE245}"/>
    <cellStyle name="Normal 2 2 2 61 2" xfId="4048" xr:uid="{488A8BC7-38BE-4796-9FD0-203C3E31A301}"/>
    <cellStyle name="Normal 2 2 2 61 3" xfId="5295" xr:uid="{9E77456F-2C7D-4358-8A18-CFA426AD26F0}"/>
    <cellStyle name="Normal 2 2 2 61 4" xfId="6563" xr:uid="{E924632D-6B6C-4C50-B6B8-14BCBB336924}"/>
    <cellStyle name="Normal 2 2 2 61 5" xfId="2801" xr:uid="{63A4876B-DE0E-4856-8CDB-5AF6622EE245}"/>
    <cellStyle name="Normal 2 2 2 62" xfId="997" xr:uid="{63A4876B-DE0E-4856-8CDB-5AF6622EE245}"/>
    <cellStyle name="Normal 2 2 2 62 2" xfId="4056" xr:uid="{FA2DDA26-EF65-44C8-9FD2-F89B74306B8B}"/>
    <cellStyle name="Normal 2 2 2 62 3" xfId="5303" xr:uid="{7374C9C6-50C1-49B6-93A9-A62239F8B8C9}"/>
    <cellStyle name="Normal 2 2 2 62 4" xfId="6571" xr:uid="{DE33633F-A80F-496D-95E5-C62308099E1D}"/>
    <cellStyle name="Normal 2 2 2 62 5" xfId="2809" xr:uid="{63A4876B-DE0E-4856-8CDB-5AF6622EE245}"/>
    <cellStyle name="Normal 2 2 2 63" xfId="1006" xr:uid="{63A4876B-DE0E-4856-8CDB-5AF6622EE245}"/>
    <cellStyle name="Normal 2 2 2 63 2" xfId="4065" xr:uid="{EC2DBB71-F518-4A09-82FB-9BC9358D0A34}"/>
    <cellStyle name="Normal 2 2 2 63 3" xfId="5312" xr:uid="{A1A52D11-F1B9-4782-9030-E147F844EAC6}"/>
    <cellStyle name="Normal 2 2 2 63 4" xfId="6580" xr:uid="{BF6191B1-0278-46DF-B221-0028081F0EEC}"/>
    <cellStyle name="Normal 2 2 2 63 5" xfId="2818" xr:uid="{63A4876B-DE0E-4856-8CDB-5AF6622EE245}"/>
    <cellStyle name="Normal 2 2 2 64" xfId="1015" xr:uid="{63A4876B-DE0E-4856-8CDB-5AF6622EE245}"/>
    <cellStyle name="Normal 2 2 2 64 2" xfId="4074" xr:uid="{FF1D76C0-1BD4-45FD-864E-7C4EA174D558}"/>
    <cellStyle name="Normal 2 2 2 64 3" xfId="5321" xr:uid="{A07F7CEA-0B92-4A0B-962D-C5DB2224BB82}"/>
    <cellStyle name="Normal 2 2 2 64 4" xfId="6589" xr:uid="{06DE8B54-165C-4CA7-8EDA-D8560F53E8E7}"/>
    <cellStyle name="Normal 2 2 2 64 5" xfId="2827" xr:uid="{63A4876B-DE0E-4856-8CDB-5AF6622EE245}"/>
    <cellStyle name="Normal 2 2 2 65" xfId="1023" xr:uid="{63A4876B-DE0E-4856-8CDB-5AF6622EE245}"/>
    <cellStyle name="Normal 2 2 2 65 2" xfId="4082" xr:uid="{EA788278-5293-4C77-B396-2D4E2F5C2A5F}"/>
    <cellStyle name="Normal 2 2 2 65 3" xfId="5329" xr:uid="{1CD2AB50-471D-463D-B477-22A5529CD504}"/>
    <cellStyle name="Normal 2 2 2 65 4" xfId="6597" xr:uid="{223F9178-7874-4E45-99F5-154351B0C918}"/>
    <cellStyle name="Normal 2 2 2 65 5" xfId="2835" xr:uid="{63A4876B-DE0E-4856-8CDB-5AF6622EE245}"/>
    <cellStyle name="Normal 2 2 2 66" xfId="1031" xr:uid="{63A4876B-DE0E-4856-8CDB-5AF6622EE245}"/>
    <cellStyle name="Normal 2 2 2 66 2" xfId="4090" xr:uid="{8233F5DE-257C-4292-84BD-7F2EB5A6DFF6}"/>
    <cellStyle name="Normal 2 2 2 66 3" xfId="5337" xr:uid="{0B956EA1-66F3-468C-8286-72F44AC2D762}"/>
    <cellStyle name="Normal 2 2 2 66 4" xfId="6605" xr:uid="{D83011CF-A83F-424E-A323-5E7824818D88}"/>
    <cellStyle name="Normal 2 2 2 66 5" xfId="2843" xr:uid="{63A4876B-DE0E-4856-8CDB-5AF6622EE245}"/>
    <cellStyle name="Normal 2 2 2 67" xfId="1039" xr:uid="{63A4876B-DE0E-4856-8CDB-5AF6622EE245}"/>
    <cellStyle name="Normal 2 2 2 67 2" xfId="4098" xr:uid="{B6D46BCF-27AF-49E5-A5E9-C07F262D7497}"/>
    <cellStyle name="Normal 2 2 2 67 3" xfId="5345" xr:uid="{720F9767-1228-42FD-91DE-51E36575A844}"/>
    <cellStyle name="Normal 2 2 2 67 4" xfId="6613" xr:uid="{1DAD262E-1C26-4268-8AFF-12F09549505C}"/>
    <cellStyle name="Normal 2 2 2 67 5" xfId="2851" xr:uid="{63A4876B-DE0E-4856-8CDB-5AF6622EE245}"/>
    <cellStyle name="Normal 2 2 2 68" xfId="1048" xr:uid="{63A4876B-DE0E-4856-8CDB-5AF6622EE245}"/>
    <cellStyle name="Normal 2 2 2 68 2" xfId="4107" xr:uid="{6342FF1B-1418-4C10-B5F2-D63B3495DD53}"/>
    <cellStyle name="Normal 2 2 2 68 3" xfId="5354" xr:uid="{BCED8EFE-523B-4B1A-8323-81E5A8F0304F}"/>
    <cellStyle name="Normal 2 2 2 68 4" xfId="6622" xr:uid="{C6FEDFB4-7B54-4A84-92CC-193F0CF543CD}"/>
    <cellStyle name="Normal 2 2 2 68 5" xfId="2860" xr:uid="{63A4876B-DE0E-4856-8CDB-5AF6622EE245}"/>
    <cellStyle name="Normal 2 2 2 69" xfId="1057" xr:uid="{63A4876B-DE0E-4856-8CDB-5AF6622EE245}"/>
    <cellStyle name="Normal 2 2 2 69 2" xfId="4116" xr:uid="{27DAD0EE-9F4C-4B2E-B299-7EFAC04DF5B2}"/>
    <cellStyle name="Normal 2 2 2 69 3" xfId="5363" xr:uid="{298CCA09-92E7-41FC-B268-2D7E55C0739E}"/>
    <cellStyle name="Normal 2 2 2 69 4" xfId="6631" xr:uid="{E1D052BE-6F1B-48B7-8AB6-1EB9D291C5A4}"/>
    <cellStyle name="Normal 2 2 2 69 5" xfId="2869" xr:uid="{63A4876B-DE0E-4856-8CDB-5AF6622EE245}"/>
    <cellStyle name="Normal 2 2 2 7" xfId="542" xr:uid="{00000000-0005-0000-0000-0000A1010000}"/>
    <cellStyle name="Normal 2 2 2 7 2" xfId="3601" xr:uid="{88B299EC-7F0D-4344-A7F9-8715AD599EA8}"/>
    <cellStyle name="Normal 2 2 2 7 3" xfId="4848" xr:uid="{DA9F52EC-E316-4C89-AABA-ECBE446117EE}"/>
    <cellStyle name="Normal 2 2 2 7 4" xfId="6116" xr:uid="{ADCD7F29-D22A-4AEF-869B-709CFC469E2A}"/>
    <cellStyle name="Normal 2 2 2 7 5" xfId="2354" xr:uid="{00000000-0005-0000-0000-0000A1010000}"/>
    <cellStyle name="Normal 2 2 2 70" xfId="1066" xr:uid="{63A4876B-DE0E-4856-8CDB-5AF6622EE245}"/>
    <cellStyle name="Normal 2 2 2 70 2" xfId="4125" xr:uid="{91103A19-ADC4-4D63-BAD0-7F157EDB6A59}"/>
    <cellStyle name="Normal 2 2 2 70 3" xfId="5372" xr:uid="{FB4F3147-14A9-4357-88F3-6F610D92847A}"/>
    <cellStyle name="Normal 2 2 2 70 4" xfId="6640" xr:uid="{E27D2A3B-1E08-400F-896F-64C3DBF3B35C}"/>
    <cellStyle name="Normal 2 2 2 70 5" xfId="2878" xr:uid="{63A4876B-DE0E-4856-8CDB-5AF6622EE245}"/>
    <cellStyle name="Normal 2 2 2 71" xfId="1075" xr:uid="{63A4876B-DE0E-4856-8CDB-5AF6622EE245}"/>
    <cellStyle name="Normal 2 2 2 71 2" xfId="4134" xr:uid="{04274C53-0C57-4F56-829F-534580367151}"/>
    <cellStyle name="Normal 2 2 2 71 3" xfId="5381" xr:uid="{FFB2BB11-A5A3-44C8-B37A-F9FDE2BFE674}"/>
    <cellStyle name="Normal 2 2 2 71 4" xfId="6649" xr:uid="{5439E249-7257-45F2-BD78-FC3325A09018}"/>
    <cellStyle name="Normal 2 2 2 71 5" xfId="2887" xr:uid="{63A4876B-DE0E-4856-8CDB-5AF6622EE245}"/>
    <cellStyle name="Normal 2 2 2 72" xfId="1084" xr:uid="{63A4876B-DE0E-4856-8CDB-5AF6622EE245}"/>
    <cellStyle name="Normal 2 2 2 72 2" xfId="4143" xr:uid="{39FD4CD6-6D39-47E4-A9DF-485234DCF59B}"/>
    <cellStyle name="Normal 2 2 2 72 3" xfId="5390" xr:uid="{4ED11A4F-7587-4A69-A04F-BF05BD8061CF}"/>
    <cellStyle name="Normal 2 2 2 72 4" xfId="6658" xr:uid="{169CE98C-82D2-4CAA-9991-2AD1EA0DE5E0}"/>
    <cellStyle name="Normal 2 2 2 72 5" xfId="2896" xr:uid="{63A4876B-DE0E-4856-8CDB-5AF6622EE245}"/>
    <cellStyle name="Normal 2 2 2 73" xfId="1092" xr:uid="{63A4876B-DE0E-4856-8CDB-5AF6622EE245}"/>
    <cellStyle name="Normal 2 2 2 73 2" xfId="4151" xr:uid="{28BC9F34-D893-491D-B89C-C01187688075}"/>
    <cellStyle name="Normal 2 2 2 73 3" xfId="5398" xr:uid="{5E01D72E-A843-47EB-AC31-8AE92B0F2D61}"/>
    <cellStyle name="Normal 2 2 2 73 4" xfId="6666" xr:uid="{B6FC7FC9-9209-4CDE-9E6E-0C63C9E96A6C}"/>
    <cellStyle name="Normal 2 2 2 73 5" xfId="2904" xr:uid="{63A4876B-DE0E-4856-8CDB-5AF6622EE245}"/>
    <cellStyle name="Normal 2 2 2 74" xfId="1101" xr:uid="{63A4876B-DE0E-4856-8CDB-5AF6622EE245}"/>
    <cellStyle name="Normal 2 2 2 74 2" xfId="4160" xr:uid="{516F938D-226A-4DD5-8ED6-B62F745204E8}"/>
    <cellStyle name="Normal 2 2 2 74 3" xfId="5407" xr:uid="{7FD74D3E-B186-4FFC-8F69-1C0C19BDCCD5}"/>
    <cellStyle name="Normal 2 2 2 74 4" xfId="6675" xr:uid="{8E4554B1-E260-4CA0-B42B-23198AD95445}"/>
    <cellStyle name="Normal 2 2 2 74 5" xfId="2913" xr:uid="{63A4876B-DE0E-4856-8CDB-5AF6622EE245}"/>
    <cellStyle name="Normal 2 2 2 75" xfId="1110" xr:uid="{63A4876B-DE0E-4856-8CDB-5AF6622EE245}"/>
    <cellStyle name="Normal 2 2 2 75 2" xfId="4169" xr:uid="{46CABA69-447B-4533-9140-E27D4A4FD658}"/>
    <cellStyle name="Normal 2 2 2 75 3" xfId="5416" xr:uid="{8EA6B539-13EA-4CC0-A91C-95B4BFCCB777}"/>
    <cellStyle name="Normal 2 2 2 75 4" xfId="6684" xr:uid="{24FF07F2-4A29-4D69-A68D-9DB537DAEADE}"/>
    <cellStyle name="Normal 2 2 2 75 5" xfId="2922" xr:uid="{63A4876B-DE0E-4856-8CDB-5AF6622EE245}"/>
    <cellStyle name="Normal 2 2 2 76" xfId="1118" xr:uid="{63A4876B-DE0E-4856-8CDB-5AF6622EE245}"/>
    <cellStyle name="Normal 2 2 2 76 2" xfId="4177" xr:uid="{6F2D44A8-1B19-4740-A1BE-B8C7E6B4464D}"/>
    <cellStyle name="Normal 2 2 2 76 3" xfId="5424" xr:uid="{4FC19B49-411A-4998-97A9-F977C84D1C1F}"/>
    <cellStyle name="Normal 2 2 2 76 4" xfId="6692" xr:uid="{04361D2D-FA73-41DC-BAB9-5B096ACCDFE1}"/>
    <cellStyle name="Normal 2 2 2 76 5" xfId="2930" xr:uid="{63A4876B-DE0E-4856-8CDB-5AF6622EE245}"/>
    <cellStyle name="Normal 2 2 2 77" xfId="1135" xr:uid="{63A4876B-DE0E-4856-8CDB-5AF6622EE245}"/>
    <cellStyle name="Normal 2 2 2 77 2" xfId="4194" xr:uid="{7F7A0CFD-747F-44E2-BA84-458670224D98}"/>
    <cellStyle name="Normal 2 2 2 77 3" xfId="5441" xr:uid="{E0C7919D-921B-4D5D-9346-465281FA3362}"/>
    <cellStyle name="Normal 2 2 2 77 4" xfId="6705" xr:uid="{4AE4EFAD-2878-4DDC-8F35-BC73CE46E520}"/>
    <cellStyle name="Normal 2 2 2 77 5" xfId="2947" xr:uid="{63A4876B-DE0E-4856-8CDB-5AF6622EE245}"/>
    <cellStyle name="Normal 2 2 2 78" xfId="1152" xr:uid="{63A4876B-DE0E-4856-8CDB-5AF6622EE245}"/>
    <cellStyle name="Normal 2 2 2 78 2" xfId="4211" xr:uid="{953BF404-6B5D-4082-9F8C-8AF50B517E92}"/>
    <cellStyle name="Normal 2 2 2 78 3" xfId="5458" xr:uid="{75E7A2BD-4BE0-4862-A5F4-F00453EB2B31}"/>
    <cellStyle name="Normal 2 2 2 78 4" xfId="6722" xr:uid="{DD32A9CE-AC86-41D9-885E-CAEBDB338A09}"/>
    <cellStyle name="Normal 2 2 2 78 5" xfId="2964" xr:uid="{63A4876B-DE0E-4856-8CDB-5AF6622EE245}"/>
    <cellStyle name="Normal 2 2 2 79" xfId="1169" xr:uid="{63A4876B-DE0E-4856-8CDB-5AF6622EE245}"/>
    <cellStyle name="Normal 2 2 2 79 2" xfId="4228" xr:uid="{55FD6128-AA42-4203-91F2-FB49C4C66952}"/>
    <cellStyle name="Normal 2 2 2 79 3" xfId="5475" xr:uid="{09DA64E0-215B-4A5D-BA59-86C886A22522}"/>
    <cellStyle name="Normal 2 2 2 79 4" xfId="6739" xr:uid="{95C0D991-0F0A-4D00-8E66-21F6FA54CE55}"/>
    <cellStyle name="Normal 2 2 2 79 5" xfId="2981" xr:uid="{63A4876B-DE0E-4856-8CDB-5AF6622EE245}"/>
    <cellStyle name="Normal 2 2 2 8" xfId="550" xr:uid="{00000000-0005-0000-0000-0000A2010000}"/>
    <cellStyle name="Normal 2 2 2 8 2" xfId="3609" xr:uid="{BEC7EF75-5704-4C16-BE18-72746D7E3759}"/>
    <cellStyle name="Normal 2 2 2 8 3" xfId="4856" xr:uid="{C06A7295-BE0B-4F43-8F20-910AC729D8D7}"/>
    <cellStyle name="Normal 2 2 2 8 4" xfId="6124" xr:uid="{E542B68F-6FB7-41F5-A586-A40398777892}"/>
    <cellStyle name="Normal 2 2 2 8 5" xfId="2362" xr:uid="{00000000-0005-0000-0000-0000A2010000}"/>
    <cellStyle name="Normal 2 2 2 80" xfId="1185" xr:uid="{63A4876B-DE0E-4856-8CDB-5AF6622EE245}"/>
    <cellStyle name="Normal 2 2 2 80 2" xfId="4244" xr:uid="{CDFFB97B-5462-4B24-8E79-DDBD95FAEF8C}"/>
    <cellStyle name="Normal 2 2 2 80 3" xfId="5491" xr:uid="{94573A70-9697-439B-874D-EDB6FE7F7EAF}"/>
    <cellStyle name="Normal 2 2 2 80 4" xfId="6755" xr:uid="{A8D8E884-D89C-41B6-B806-A63FE33246AB}"/>
    <cellStyle name="Normal 2 2 2 80 5" xfId="2997" xr:uid="{63A4876B-DE0E-4856-8CDB-5AF6622EE245}"/>
    <cellStyle name="Normal 2 2 2 81" xfId="1202" xr:uid="{63A4876B-DE0E-4856-8CDB-5AF6622EE245}"/>
    <cellStyle name="Normal 2 2 2 81 2" xfId="4261" xr:uid="{035C7194-7295-4A37-9065-89BB2BCBE0E8}"/>
    <cellStyle name="Normal 2 2 2 81 3" xfId="5508" xr:uid="{4272134E-0CE1-4B3A-8A6F-D209311A72B0}"/>
    <cellStyle name="Normal 2 2 2 81 4" xfId="6772" xr:uid="{C14391A7-5724-4425-A63B-7EE3C13D9F95}"/>
    <cellStyle name="Normal 2 2 2 81 5" xfId="3014" xr:uid="{63A4876B-DE0E-4856-8CDB-5AF6622EE245}"/>
    <cellStyle name="Normal 2 2 2 82" xfId="1219" xr:uid="{63A4876B-DE0E-4856-8CDB-5AF6622EE245}"/>
    <cellStyle name="Normal 2 2 2 82 2" xfId="4278" xr:uid="{EFB2C97C-57BB-4772-B04F-56022BA240FF}"/>
    <cellStyle name="Normal 2 2 2 82 3" xfId="5525" xr:uid="{C5FCD644-9AB0-44DF-8942-7F09AA56076C}"/>
    <cellStyle name="Normal 2 2 2 82 4" xfId="6789" xr:uid="{A8CA39B3-044C-4AC3-8077-1B2587C66599}"/>
    <cellStyle name="Normal 2 2 2 82 5" xfId="3031" xr:uid="{63A4876B-DE0E-4856-8CDB-5AF6622EE245}"/>
    <cellStyle name="Normal 2 2 2 83" xfId="1237" xr:uid="{63A4876B-DE0E-4856-8CDB-5AF6622EE245}"/>
    <cellStyle name="Normal 2 2 2 83 2" xfId="4296" xr:uid="{75D4674F-6E5F-43C9-8F37-AF88701B4ABC}"/>
    <cellStyle name="Normal 2 2 2 83 3" xfId="5543" xr:uid="{A35F6019-B3DE-42FB-8709-DF264893BF82}"/>
    <cellStyle name="Normal 2 2 2 83 4" xfId="6807" xr:uid="{107A03D8-5550-4FF6-BC17-D7D3DD23927D}"/>
    <cellStyle name="Normal 2 2 2 83 5" xfId="3049" xr:uid="{63A4876B-DE0E-4856-8CDB-5AF6622EE245}"/>
    <cellStyle name="Normal 2 2 2 84" xfId="1258" xr:uid="{63A4876B-DE0E-4856-8CDB-5AF6622EE245}"/>
    <cellStyle name="Normal 2 2 2 84 2" xfId="6828" xr:uid="{4CA239FF-EA90-4EFB-AF23-32C1C3FCED76}"/>
    <cellStyle name="Normal 2 2 2 84 3" xfId="3180" xr:uid="{8B757231-6584-48AB-9350-2561CC787843}"/>
    <cellStyle name="Normal 2 2 2 85" xfId="1291" xr:uid="{63A4876B-DE0E-4856-8CDB-5AF6622EE245}"/>
    <cellStyle name="Normal 2 2 2 85 2" xfId="6861" xr:uid="{69C42A65-6D40-440F-B22E-C6E845B304E8}"/>
    <cellStyle name="Normal 2 2 2 85 3" xfId="4427" xr:uid="{B2DB9894-72BF-4274-8B45-A4754CFAC437}"/>
    <cellStyle name="Normal 2 2 2 86" xfId="1324" xr:uid="{63A4876B-DE0E-4856-8CDB-5AF6622EE245}"/>
    <cellStyle name="Normal 2 2 2 86 2" xfId="5570" xr:uid="{E1DF269C-7CA8-4677-9B36-D1C86C7590C0}"/>
    <cellStyle name="Normal 2 2 2 87" xfId="1357" xr:uid="{63A4876B-DE0E-4856-8CDB-5AF6622EE245}"/>
    <cellStyle name="Normal 2 2 2 87 2" xfId="6897" xr:uid="{1C0CC8DC-5C6B-43B6-BEE5-8A47BD37E409}"/>
    <cellStyle name="Normal 2 2 2 88" xfId="1390" xr:uid="{63A4876B-DE0E-4856-8CDB-5AF6622EE245}"/>
    <cellStyle name="Normal 2 2 2 88 2" xfId="6930" xr:uid="{D331F090-AA24-4039-8973-2E1352FC68DF}"/>
    <cellStyle name="Normal 2 2 2 89" xfId="1423" xr:uid="{63A4876B-DE0E-4856-8CDB-5AF6622EE245}"/>
    <cellStyle name="Normal 2 2 2 89 2" xfId="6961" xr:uid="{9D585533-A339-4AB4-81DF-2D30DA889D99}"/>
    <cellStyle name="Normal 2 2 2 9" xfId="558" xr:uid="{00000000-0005-0000-0000-0000A3010000}"/>
    <cellStyle name="Normal 2 2 2 9 2" xfId="3617" xr:uid="{61030E38-02EE-4188-89E1-A57B7830F41E}"/>
    <cellStyle name="Normal 2 2 2 9 3" xfId="4864" xr:uid="{36969D48-3899-44C4-A12F-3B53B01BEE66}"/>
    <cellStyle name="Normal 2 2 2 9 4" xfId="6132" xr:uid="{EBEE06A6-88DC-44F1-ABC9-58A841ADE3F7}"/>
    <cellStyle name="Normal 2 2 2 9 5" xfId="2370" xr:uid="{00000000-0005-0000-0000-0000A3010000}"/>
    <cellStyle name="Normal 2 2 2 90" xfId="1456" xr:uid="{63A4876B-DE0E-4856-8CDB-5AF6622EE245}"/>
    <cellStyle name="Normal 2 2 2 90 2" xfId="6994" xr:uid="{3F811DCC-0DDB-43EF-B192-22969B386DF6}"/>
    <cellStyle name="Normal 2 2 2 91" xfId="1489" xr:uid="{63A4876B-DE0E-4856-8CDB-5AF6622EE245}"/>
    <cellStyle name="Normal 2 2 2 91 2" xfId="7027" xr:uid="{48D37F4A-E423-479C-9720-3DDE32E4FCAD}"/>
    <cellStyle name="Normal 2 2 2 92" xfId="1522" xr:uid="{63A4876B-DE0E-4856-8CDB-5AF6622EE245}"/>
    <cellStyle name="Normal 2 2 2 92 2" xfId="7060" xr:uid="{BEB1BCA0-4350-4E14-B36C-ED5EC56214BB}"/>
    <cellStyle name="Normal 2 2 2 93" xfId="1556" xr:uid="{63A4876B-DE0E-4856-8CDB-5AF6622EE245}"/>
    <cellStyle name="Normal 2 2 2 93 2" xfId="7094" xr:uid="{294E27CD-C46D-437D-A878-4587DB93976D}"/>
    <cellStyle name="Normal 2 2 2 94" xfId="1589" xr:uid="{63A4876B-DE0E-4856-8CDB-5AF6622EE245}"/>
    <cellStyle name="Normal 2 2 2 94 2" xfId="7127" xr:uid="{6CE0E04C-72BD-41DC-A036-9E995C7FB620}"/>
    <cellStyle name="Normal 2 2 2 95" xfId="1622" xr:uid="{63A4876B-DE0E-4856-8CDB-5AF6622EE245}"/>
    <cellStyle name="Normal 2 2 2 95 2" xfId="7166" xr:uid="{D696E3CD-315A-46AD-9468-27DC7E5900AB}"/>
    <cellStyle name="Normal 2 2 2 96" xfId="1691" xr:uid="{63A4876B-DE0E-4856-8CDB-5AF6622EE245}"/>
    <cellStyle name="Normal 2 2 2 96 2" xfId="7223" xr:uid="{6D7E4431-22A6-4E29-9065-F6B91B1A1A90}"/>
    <cellStyle name="Normal 2 2 2 97" xfId="1933" xr:uid="{00000000-0005-0000-0000-00007E010000}"/>
    <cellStyle name="Normal 2 2 20" xfId="619" xr:uid="{00000000-0005-0000-0000-0000A4010000}"/>
    <cellStyle name="Normal 2 2 20 2" xfId="3678" xr:uid="{8EE96121-3AD9-4534-ABEB-8A2F6D0CB977}"/>
    <cellStyle name="Normal 2 2 20 3" xfId="4925" xr:uid="{22F5457C-85FF-4D15-8E23-035B5BB03284}"/>
    <cellStyle name="Normal 2 2 20 4" xfId="6193" xr:uid="{7F37651F-9EEA-435C-B9E6-AE1937264995}"/>
    <cellStyle name="Normal 2 2 20 5" xfId="2431" xr:uid="{00000000-0005-0000-0000-0000A4010000}"/>
    <cellStyle name="Normal 2 2 21" xfId="627" xr:uid="{00000000-0005-0000-0000-0000A5010000}"/>
    <cellStyle name="Normal 2 2 21 2" xfId="3686" xr:uid="{D680D01B-891C-4520-AE86-668B3F7BE856}"/>
    <cellStyle name="Normal 2 2 21 3" xfId="4933" xr:uid="{90C21C20-DC43-4FAC-A052-3E972FCAF1AC}"/>
    <cellStyle name="Normal 2 2 21 4" xfId="6201" xr:uid="{0A2B2603-0D46-417E-BDBA-EDD13F24F8EE}"/>
    <cellStyle name="Normal 2 2 21 5" xfId="2439" xr:uid="{00000000-0005-0000-0000-0000A5010000}"/>
    <cellStyle name="Normal 2 2 22" xfId="635" xr:uid="{00000000-0005-0000-0000-0000A6010000}"/>
    <cellStyle name="Normal 2 2 22 2" xfId="3694" xr:uid="{C0C14A62-1114-425F-BEDB-E5851487AFC8}"/>
    <cellStyle name="Normal 2 2 22 3" xfId="4941" xr:uid="{D1023D9E-E632-40B0-8DFE-5B5F7F42D967}"/>
    <cellStyle name="Normal 2 2 22 4" xfId="6209" xr:uid="{C0F53CE5-18DC-4307-B7F6-2DD5E561EA94}"/>
    <cellStyle name="Normal 2 2 22 5" xfId="2447" xr:uid="{00000000-0005-0000-0000-0000A6010000}"/>
    <cellStyle name="Normal 2 2 23" xfId="643" xr:uid="{00000000-0005-0000-0000-0000A7010000}"/>
    <cellStyle name="Normal 2 2 23 2" xfId="3702" xr:uid="{F0B221BD-51C1-4404-BC21-1A68F20BCF3F}"/>
    <cellStyle name="Normal 2 2 23 3" xfId="4949" xr:uid="{FAB4894A-FF1C-4FD9-9DB1-10A05B3A5C85}"/>
    <cellStyle name="Normal 2 2 23 4" xfId="6217" xr:uid="{FF46D305-D9BE-48B1-837C-54AC145180F0}"/>
    <cellStyle name="Normal 2 2 23 5" xfId="2455" xr:uid="{00000000-0005-0000-0000-0000A7010000}"/>
    <cellStyle name="Normal 2 2 24" xfId="651" xr:uid="{00000000-0005-0000-0000-0000A8010000}"/>
    <cellStyle name="Normal 2 2 24 2" xfId="3710" xr:uid="{B3526FB6-7AC3-45C7-BDA8-37DD217C1AEC}"/>
    <cellStyle name="Normal 2 2 24 3" xfId="4957" xr:uid="{2F7E701B-0841-42C7-BE79-3169108EEDDE}"/>
    <cellStyle name="Normal 2 2 24 4" xfId="6225" xr:uid="{77CA1491-B8BD-494C-A57E-1EE28B2B9DBC}"/>
    <cellStyle name="Normal 2 2 24 5" xfId="2463" xr:uid="{00000000-0005-0000-0000-0000A8010000}"/>
    <cellStyle name="Normal 2 2 25" xfId="659" xr:uid="{00000000-0005-0000-0000-0000A9010000}"/>
    <cellStyle name="Normal 2 2 25 2" xfId="3718" xr:uid="{2C3D9529-5B36-446E-BD24-446D40EAC9C4}"/>
    <cellStyle name="Normal 2 2 25 3" xfId="4965" xr:uid="{54205209-9379-4225-B70B-2C0C10247D39}"/>
    <cellStyle name="Normal 2 2 25 4" xfId="6233" xr:uid="{07BAA86E-CEBA-437F-BA75-71A7F28E3979}"/>
    <cellStyle name="Normal 2 2 25 5" xfId="2471" xr:uid="{00000000-0005-0000-0000-0000A9010000}"/>
    <cellStyle name="Normal 2 2 26" xfId="667" xr:uid="{00000000-0005-0000-0000-0000AA010000}"/>
    <cellStyle name="Normal 2 2 26 2" xfId="3726" xr:uid="{60DECAC2-02BD-48E2-9A9F-7A05315F8C37}"/>
    <cellStyle name="Normal 2 2 26 3" xfId="4973" xr:uid="{A9AA1EE6-27A7-4BC9-A497-EA7818FF3EBA}"/>
    <cellStyle name="Normal 2 2 26 4" xfId="6241" xr:uid="{2A4A517D-B2E8-4E6C-9F22-45DCA8507631}"/>
    <cellStyle name="Normal 2 2 26 5" xfId="2479" xr:uid="{00000000-0005-0000-0000-0000AA010000}"/>
    <cellStyle name="Normal 2 2 27" xfId="675" xr:uid="{00000000-0005-0000-0000-0000AB010000}"/>
    <cellStyle name="Normal 2 2 27 2" xfId="3734" xr:uid="{F817BD62-A622-4464-A614-9F54807E26D5}"/>
    <cellStyle name="Normal 2 2 27 3" xfId="4981" xr:uid="{03AB9443-3799-4E95-8FCB-D483C0159FF7}"/>
    <cellStyle name="Normal 2 2 27 4" xfId="6249" xr:uid="{8C7D72DE-33C4-411A-ABD6-065B1C8FCA16}"/>
    <cellStyle name="Normal 2 2 27 5" xfId="2487" xr:uid="{00000000-0005-0000-0000-0000AB010000}"/>
    <cellStyle name="Normal 2 2 28" xfId="683" xr:uid="{00000000-0005-0000-0000-0000AC010000}"/>
    <cellStyle name="Normal 2 2 28 2" xfId="3742" xr:uid="{78B56D67-1025-4887-AA02-DE34E73AF91A}"/>
    <cellStyle name="Normal 2 2 28 3" xfId="4989" xr:uid="{8370C290-7AEC-4894-BE37-AA242CB12F9E}"/>
    <cellStyle name="Normal 2 2 28 4" xfId="6257" xr:uid="{FC5486C3-067E-4B1E-A265-DD040013B501}"/>
    <cellStyle name="Normal 2 2 28 5" xfId="2495" xr:uid="{00000000-0005-0000-0000-0000AC010000}"/>
    <cellStyle name="Normal 2 2 29" xfId="691" xr:uid="{00000000-0005-0000-0000-0000AD010000}"/>
    <cellStyle name="Normal 2 2 29 2" xfId="3750" xr:uid="{F9C23C97-D4D0-43EC-AEE5-03BB82B84845}"/>
    <cellStyle name="Normal 2 2 29 3" xfId="4997" xr:uid="{B12D98B0-2AD5-48A6-AD5F-8F2CC3EA1A5F}"/>
    <cellStyle name="Normal 2 2 29 4" xfId="6265" xr:uid="{A9F6B24B-461F-4059-AF6D-91ED7D3C830F}"/>
    <cellStyle name="Normal 2 2 29 5" xfId="2503" xr:uid="{00000000-0005-0000-0000-0000AD010000}"/>
    <cellStyle name="Normal 2 2 3" xfId="230" xr:uid="{00000000-0005-0000-0000-0000AE010000}"/>
    <cellStyle name="Normal 2 2 3 10" xfId="1262" xr:uid="{1514BFBF-2A15-4455-BBA3-D40CAE52507C}"/>
    <cellStyle name="Normal 2 2 3 10 2" xfId="6832" xr:uid="{64503F25-EB87-4921-808F-953F3E99EB03}"/>
    <cellStyle name="Normal 2 2 3 10 3" xfId="3289" xr:uid="{DC3DDFF0-C82F-483B-B509-BDDCC7955E1F}"/>
    <cellStyle name="Normal 2 2 3 11" xfId="1295" xr:uid="{1514BFBF-2A15-4455-BBA3-D40CAE52507C}"/>
    <cellStyle name="Normal 2 2 3 11 2" xfId="6865" xr:uid="{7D23E897-E098-4E9A-9C89-CA34C107D142}"/>
    <cellStyle name="Normal 2 2 3 11 3" xfId="4536" xr:uid="{CF591703-DA33-4CED-97BC-8458075CD0AB}"/>
    <cellStyle name="Normal 2 2 3 12" xfId="1328" xr:uid="{1514BFBF-2A15-4455-BBA3-D40CAE52507C}"/>
    <cellStyle name="Normal 2 2 3 12 2" xfId="5574" xr:uid="{F7419976-8A23-494A-B3CC-6C6CAACA5717}"/>
    <cellStyle name="Normal 2 2 3 13" xfId="1361" xr:uid="{1514BFBF-2A15-4455-BBA3-D40CAE52507C}"/>
    <cellStyle name="Normal 2 2 3 13 2" xfId="6901" xr:uid="{D07BF7A4-2A13-476E-A866-A78098E2EE08}"/>
    <cellStyle name="Normal 2 2 3 14" xfId="1394" xr:uid="{1514BFBF-2A15-4455-BBA3-D40CAE52507C}"/>
    <cellStyle name="Normal 2 2 3 14 2" xfId="6934" xr:uid="{E7A3718F-25D9-4B2A-AB67-90B1CB2E57C1}"/>
    <cellStyle name="Normal 2 2 3 15" xfId="1427" xr:uid="{1514BFBF-2A15-4455-BBA3-D40CAE52507C}"/>
    <cellStyle name="Normal 2 2 3 15 2" xfId="6965" xr:uid="{E4A19055-7674-463E-83EB-C884C2E39981}"/>
    <cellStyle name="Normal 2 2 3 16" xfId="1460" xr:uid="{1514BFBF-2A15-4455-BBA3-D40CAE52507C}"/>
    <cellStyle name="Normal 2 2 3 16 2" xfId="6998" xr:uid="{F4318210-4AE7-4BC1-9471-7EBEE16C8017}"/>
    <cellStyle name="Normal 2 2 3 17" xfId="1493" xr:uid="{1514BFBF-2A15-4455-BBA3-D40CAE52507C}"/>
    <cellStyle name="Normal 2 2 3 17 2" xfId="7031" xr:uid="{90B4BA5A-815A-4D72-B6D8-D117BB7A5A80}"/>
    <cellStyle name="Normal 2 2 3 18" xfId="1526" xr:uid="{1514BFBF-2A15-4455-BBA3-D40CAE52507C}"/>
    <cellStyle name="Normal 2 2 3 18 2" xfId="7064" xr:uid="{8B36CCBA-884E-4971-BE08-EA4DB9568414}"/>
    <cellStyle name="Normal 2 2 3 19" xfId="1560" xr:uid="{1514BFBF-2A15-4455-BBA3-D40CAE52507C}"/>
    <cellStyle name="Normal 2 2 3 19 2" xfId="7098" xr:uid="{A0D7210C-9191-4371-B947-95DE9D7AF8D4}"/>
    <cellStyle name="Normal 2 2 3 2" xfId="1122" xr:uid="{1514BFBF-2A15-4455-BBA3-D40CAE52507C}"/>
    <cellStyle name="Normal 2 2 3 2 10" xfId="1543" xr:uid="{5E961CCB-1833-4F02-A6C2-593C588610CF}"/>
    <cellStyle name="Normal 2 2 3 2 10 2" xfId="7081" xr:uid="{F4B7435C-1575-4C57-88C4-D081842570EB}"/>
    <cellStyle name="Normal 2 2 3 2 11" xfId="1577" xr:uid="{5E961CCB-1833-4F02-A6C2-593C588610CF}"/>
    <cellStyle name="Normal 2 2 3 2 11 2" xfId="7115" xr:uid="{C1594B6F-2C58-454A-AD54-82BD56480FD6}"/>
    <cellStyle name="Normal 2 2 3 2 12" xfId="1610" xr:uid="{5E961CCB-1833-4F02-A6C2-593C588610CF}"/>
    <cellStyle name="Normal 2 2 3 2 12 2" xfId="7148" xr:uid="{D07A14DF-DD28-46B3-9F5D-17413190CBA4}"/>
    <cellStyle name="Normal 2 2 3 2 13" xfId="1643" xr:uid="{5E961CCB-1833-4F02-A6C2-593C588610CF}"/>
    <cellStyle name="Normal 2 2 3 2 13 2" xfId="7187" xr:uid="{8608D11E-48EC-481C-87C7-B3FB3964AA7C}"/>
    <cellStyle name="Normal 2 2 3 2 14" xfId="1711" xr:uid="{5E961CCB-1833-4F02-A6C2-593C588610CF}"/>
    <cellStyle name="Normal 2 2 3 2 14 2" xfId="7243" xr:uid="{A5792C3C-7BE4-4B99-9E8A-9BD3493DC5F0}"/>
    <cellStyle name="Normal 2 2 3 2 15" xfId="2934" xr:uid="{1514BFBF-2A15-4455-BBA3-D40CAE52507C}"/>
    <cellStyle name="Normal 2 2 3 2 2" xfId="1279" xr:uid="{5E961CCB-1833-4F02-A6C2-593C588610CF}"/>
    <cellStyle name="Normal 2 2 3 2 2 2" xfId="1676" xr:uid="{F91232FE-FC0A-4A5D-8D59-0C13EAA9B58F}"/>
    <cellStyle name="Normal 2 2 3 2 2 2 2" xfId="1810" xr:uid="{A22D5A5D-FA2C-44D6-ADA4-17635A07873C}"/>
    <cellStyle name="Normal 2 2 3 2 2 2 2 2" xfId="7314" xr:uid="{F40C058E-4656-4D9D-A9E4-0035DC7A908D}"/>
    <cellStyle name="Normal 2 2 3 2 2 2 3" xfId="6849" xr:uid="{7FC9CD19-8CFA-45DA-89AB-FEB177898BB3}"/>
    <cellStyle name="Normal 2 2 3 2 2 3" xfId="1744" xr:uid="{F91232FE-FC0A-4A5D-8D59-0C13EAA9B58F}"/>
    <cellStyle name="Normal 2 2 3 2 2 3 2" xfId="7276" xr:uid="{E330AA6C-1A25-4322-AEDF-D59AF3EA3F76}"/>
    <cellStyle name="Normal 2 2 3 2 2 4" xfId="4181" xr:uid="{D7BE0AA7-AC96-4341-8DE6-37A58BD3B4DB}"/>
    <cellStyle name="Normal 2 2 3 2 3" xfId="1312" xr:uid="{5E961CCB-1833-4F02-A6C2-593C588610CF}"/>
    <cellStyle name="Normal 2 2 3 2 3 2" xfId="1777" xr:uid="{A22A83B3-57AC-4FC9-AC3D-40CC5E67F919}"/>
    <cellStyle name="Normal 2 2 3 2 3 2 2" xfId="6882" xr:uid="{A29FDB25-BC99-4EC6-8024-42DD2FABA8A6}"/>
    <cellStyle name="Normal 2 2 3 2 3 3" xfId="5428" xr:uid="{96CEE805-7334-46D2-B393-EDCFEF4E19F0}"/>
    <cellStyle name="Normal 2 2 3 2 4" xfId="1345" xr:uid="{5E961CCB-1833-4F02-A6C2-593C588610CF}"/>
    <cellStyle name="Normal 2 2 3 2 4 2" xfId="5591" xr:uid="{E0AB4E48-26DD-430C-A892-DA2E47918DD7}"/>
    <cellStyle name="Normal 2 2 3 2 5" xfId="1378" xr:uid="{5E961CCB-1833-4F02-A6C2-593C588610CF}"/>
    <cellStyle name="Normal 2 2 3 2 5 2" xfId="6918" xr:uid="{E4FF2886-4574-4284-95F8-5FE552A1B57A}"/>
    <cellStyle name="Normal 2 2 3 2 6" xfId="1411" xr:uid="{5E961CCB-1833-4F02-A6C2-593C588610CF}"/>
    <cellStyle name="Normal 2 2 3 2 6 2" xfId="6951" xr:uid="{CC2AC167-209A-432E-BCD4-E632D23553AC}"/>
    <cellStyle name="Normal 2 2 3 2 7" xfId="1444" xr:uid="{5E961CCB-1833-4F02-A6C2-593C588610CF}"/>
    <cellStyle name="Normal 2 2 3 2 7 2" xfId="6982" xr:uid="{C9DDC251-3152-4A8E-82E7-69D9F86A66C0}"/>
    <cellStyle name="Normal 2 2 3 2 8" xfId="1477" xr:uid="{5E961CCB-1833-4F02-A6C2-593C588610CF}"/>
    <cellStyle name="Normal 2 2 3 2 8 2" xfId="7015" xr:uid="{1CC4E600-0CD4-4313-8059-DFF7DDA04AB6}"/>
    <cellStyle name="Normal 2 2 3 2 9" xfId="1510" xr:uid="{5E961CCB-1833-4F02-A6C2-593C588610CF}"/>
    <cellStyle name="Normal 2 2 3 2 9 2" xfId="7048" xr:uid="{030E0B78-CB04-4B39-A11E-9778D05E7604}"/>
    <cellStyle name="Normal 2 2 3 20" xfId="1593" xr:uid="{1514BFBF-2A15-4455-BBA3-D40CAE52507C}"/>
    <cellStyle name="Normal 2 2 3 20 2" xfId="7131" xr:uid="{B7D5E8DE-6DB7-4CDF-A99B-6A0BBF249930}"/>
    <cellStyle name="Normal 2 2 3 21" xfId="1626" xr:uid="{1514BFBF-2A15-4455-BBA3-D40CAE52507C}"/>
    <cellStyle name="Normal 2 2 3 21 2" xfId="7170" xr:uid="{FF0C611B-47F2-4FBC-ACF9-B1F3518145C0}"/>
    <cellStyle name="Normal 2 2 3 22" xfId="1694" xr:uid="{1514BFBF-2A15-4455-BBA3-D40CAE52507C}"/>
    <cellStyle name="Normal 2 2 3 22 2" xfId="7226" xr:uid="{74D486B7-FE80-4105-BB7F-9082068DF4BB}"/>
    <cellStyle name="Normal 2 2 3 23" xfId="2042" xr:uid="{00000000-0005-0000-0000-0000AE010000}"/>
    <cellStyle name="Normal 2 2 3 3" xfId="1139" xr:uid="{1514BFBF-2A15-4455-BBA3-D40CAE52507C}"/>
    <cellStyle name="Normal 2 2 3 3 2" xfId="1659" xr:uid="{A66A9E2C-B97C-4D3F-B3C5-C5B5275C4145}"/>
    <cellStyle name="Normal 2 2 3 3 2 2" xfId="1793" xr:uid="{1BD3FCE6-D1D9-4801-BBCB-8DCEAB5DAF8B}"/>
    <cellStyle name="Normal 2 2 3 3 2 2 2" xfId="7203" xr:uid="{FF6132ED-C537-49F5-84F0-A118F73D74D9}"/>
    <cellStyle name="Normal 2 2 3 3 2 3" xfId="4198" xr:uid="{D52CBBB8-1E6D-4970-A7D0-B3426EA394A6}"/>
    <cellStyle name="Normal 2 2 3 3 3" xfId="1727" xr:uid="{A66A9E2C-B97C-4D3F-B3C5-C5B5275C4145}"/>
    <cellStyle name="Normal 2 2 3 3 3 2" xfId="7259" xr:uid="{AA9A32D9-EAD2-47B2-ADBE-41CDBAE6F04D}"/>
    <cellStyle name="Normal 2 2 3 3 3 3" xfId="5445" xr:uid="{3046DDD9-604F-4E04-B240-B441DD86EE62}"/>
    <cellStyle name="Normal 2 2 3 3 4" xfId="6709" xr:uid="{C169B719-8E3B-4D46-9CF8-C50C125F6970}"/>
    <cellStyle name="Normal 2 2 3 3 5" xfId="2951" xr:uid="{1514BFBF-2A15-4455-BBA3-D40CAE52507C}"/>
    <cellStyle name="Normal 2 2 3 4" xfId="1156" xr:uid="{1514BFBF-2A15-4455-BBA3-D40CAE52507C}"/>
    <cellStyle name="Normal 2 2 3 4 2" xfId="1760" xr:uid="{6CE00FCE-0669-43E7-B917-BB44E1D66C1D}"/>
    <cellStyle name="Normal 2 2 3 4 2 2" xfId="7291" xr:uid="{4CF462E6-B74E-4837-A370-EAB1D1DA5A85}"/>
    <cellStyle name="Normal 2 2 3 4 2 3" xfId="4215" xr:uid="{A680C76B-A0FB-41A7-8622-D47F523E3041}"/>
    <cellStyle name="Normal 2 2 3 4 3" xfId="5462" xr:uid="{01DD8105-86CA-4E50-8CAE-2B444326065B}"/>
    <cellStyle name="Normal 2 2 3 4 4" xfId="6726" xr:uid="{27C6A577-B1B0-4BED-A6C7-5C6B696E8FEF}"/>
    <cellStyle name="Normal 2 2 3 4 5" xfId="2968" xr:uid="{1514BFBF-2A15-4455-BBA3-D40CAE52507C}"/>
    <cellStyle name="Normal 2 2 3 5" xfId="1173" xr:uid="{1514BFBF-2A15-4455-BBA3-D40CAE52507C}"/>
    <cellStyle name="Normal 2 2 3 5 2" xfId="4232" xr:uid="{B5842285-C483-4B65-992D-7169CF027338}"/>
    <cellStyle name="Normal 2 2 3 5 3" xfId="5479" xr:uid="{CA6A1287-CAEB-4935-8CCC-BD7B0357B9DC}"/>
    <cellStyle name="Normal 2 2 3 5 4" xfId="6743" xr:uid="{E78B8EC7-9983-4B22-83BD-427FEDAB7D56}"/>
    <cellStyle name="Normal 2 2 3 5 5" xfId="2985" xr:uid="{1514BFBF-2A15-4455-BBA3-D40CAE52507C}"/>
    <cellStyle name="Normal 2 2 3 6" xfId="1189" xr:uid="{1514BFBF-2A15-4455-BBA3-D40CAE52507C}"/>
    <cellStyle name="Normal 2 2 3 6 2" xfId="4248" xr:uid="{762E86D3-53CB-4ECB-B10C-A992BC5293AC}"/>
    <cellStyle name="Normal 2 2 3 6 3" xfId="5495" xr:uid="{F2312DE4-169C-4249-ACAF-FDCECC83E7BC}"/>
    <cellStyle name="Normal 2 2 3 6 4" xfId="6759" xr:uid="{E70D1F3C-92B6-41D7-ADE9-FB2AA5517087}"/>
    <cellStyle name="Normal 2 2 3 6 5" xfId="3001" xr:uid="{1514BFBF-2A15-4455-BBA3-D40CAE52507C}"/>
    <cellStyle name="Normal 2 2 3 7" xfId="1206" xr:uid="{1514BFBF-2A15-4455-BBA3-D40CAE52507C}"/>
    <cellStyle name="Normal 2 2 3 7 2" xfId="4265" xr:uid="{DC8F5B53-87AD-465A-BD7F-45BB3EE5C6F6}"/>
    <cellStyle name="Normal 2 2 3 7 3" xfId="5512" xr:uid="{53E5C2DB-27F2-4BEF-91F2-6846ECCE26F6}"/>
    <cellStyle name="Normal 2 2 3 7 4" xfId="6776" xr:uid="{42CA078F-C855-4403-9D4B-84AA4E52634F}"/>
    <cellStyle name="Normal 2 2 3 7 5" xfId="3018" xr:uid="{1514BFBF-2A15-4455-BBA3-D40CAE52507C}"/>
    <cellStyle name="Normal 2 2 3 8" xfId="1223" xr:uid="{1514BFBF-2A15-4455-BBA3-D40CAE52507C}"/>
    <cellStyle name="Normal 2 2 3 8 2" xfId="4282" xr:uid="{ECF30041-47BC-4A51-9D68-05D0633A8F0F}"/>
    <cellStyle name="Normal 2 2 3 8 3" xfId="5529" xr:uid="{36CF6C2F-F430-45B1-B58A-6B17560479CE}"/>
    <cellStyle name="Normal 2 2 3 8 4" xfId="6793" xr:uid="{B664C6D6-5202-4CC1-AEA4-4E849F5F99D9}"/>
    <cellStyle name="Normal 2 2 3 8 5" xfId="3035" xr:uid="{1514BFBF-2A15-4455-BBA3-D40CAE52507C}"/>
    <cellStyle name="Normal 2 2 3 9" xfId="1241" xr:uid="{1514BFBF-2A15-4455-BBA3-D40CAE52507C}"/>
    <cellStyle name="Normal 2 2 3 9 2" xfId="4300" xr:uid="{490D00E3-B344-4E29-A9B2-ECCE11FE808B}"/>
    <cellStyle name="Normal 2 2 3 9 3" xfId="5547" xr:uid="{64DADBF5-786A-4EB0-A736-4B2C617B2501}"/>
    <cellStyle name="Normal 2 2 3 9 4" xfId="6811" xr:uid="{838F9693-E33D-4296-B2CD-7833AC217A29}"/>
    <cellStyle name="Normal 2 2 3 9 5" xfId="3053" xr:uid="{1514BFBF-2A15-4455-BBA3-D40CAE52507C}"/>
    <cellStyle name="Normal 2 2 30" xfId="700" xr:uid="{00000000-0005-0000-0000-0000AF010000}"/>
    <cellStyle name="Normal 2 2 30 2" xfId="3759" xr:uid="{D10E668F-ACD4-4A89-99DE-7383EB371D1C}"/>
    <cellStyle name="Normal 2 2 30 3" xfId="5006" xr:uid="{B1481B18-BF0C-498C-B0D8-989CED0C1A32}"/>
    <cellStyle name="Normal 2 2 30 4" xfId="6274" xr:uid="{6B747706-6978-4078-9490-F78DBDF38DA4}"/>
    <cellStyle name="Normal 2 2 30 5" xfId="2512" xr:uid="{00000000-0005-0000-0000-0000AF010000}"/>
    <cellStyle name="Normal 2 2 31" xfId="709" xr:uid="{00000000-0005-0000-0000-0000B0010000}"/>
    <cellStyle name="Normal 2 2 31 2" xfId="3768" xr:uid="{FC478B2D-2EC5-4526-A77D-E630EAD741C7}"/>
    <cellStyle name="Normal 2 2 31 3" xfId="5015" xr:uid="{175E8F4B-3CE4-4667-8EC7-448C208F3124}"/>
    <cellStyle name="Normal 2 2 31 4" xfId="6283" xr:uid="{E6033B2E-3B8F-493A-900F-A05C40FBCAA0}"/>
    <cellStyle name="Normal 2 2 31 5" xfId="2521" xr:uid="{00000000-0005-0000-0000-0000B0010000}"/>
    <cellStyle name="Normal 2 2 32" xfId="717" xr:uid="{00000000-0005-0000-0000-0000B1010000}"/>
    <cellStyle name="Normal 2 2 32 2" xfId="3776" xr:uid="{4E56C0F0-5CF1-4978-A94B-C7EDE351C180}"/>
    <cellStyle name="Normal 2 2 32 3" xfId="5023" xr:uid="{124BF8E0-E012-4F9A-A4B1-750265271278}"/>
    <cellStyle name="Normal 2 2 32 4" xfId="6291" xr:uid="{4CB05AD0-0477-4F80-9CA2-85E32C8AD5BB}"/>
    <cellStyle name="Normal 2 2 32 5" xfId="2529" xr:uid="{00000000-0005-0000-0000-0000B1010000}"/>
    <cellStyle name="Normal 2 2 33" xfId="728" xr:uid="{00000000-0005-0000-0000-0000B2010000}"/>
    <cellStyle name="Normal 2 2 33 2" xfId="3787" xr:uid="{0EF83633-FB87-4ADB-8E1B-EC8F1153C4FD}"/>
    <cellStyle name="Normal 2 2 33 3" xfId="5034" xr:uid="{169355FC-BD58-4264-9BCD-F6D0B627C21F}"/>
    <cellStyle name="Normal 2 2 33 4" xfId="6302" xr:uid="{FC2BA918-CD4A-454E-B615-7EBFC603B050}"/>
    <cellStyle name="Normal 2 2 33 5" xfId="2540" xr:uid="{00000000-0005-0000-0000-0000B2010000}"/>
    <cellStyle name="Normal 2 2 34" xfId="736" xr:uid="{00000000-0005-0000-0000-0000B3010000}"/>
    <cellStyle name="Normal 2 2 34 2" xfId="3795" xr:uid="{46A2C26F-C22A-43FF-B7BB-EF7E3B74A257}"/>
    <cellStyle name="Normal 2 2 34 3" xfId="5042" xr:uid="{2B8B4AFE-DF56-46F2-8E09-8160C212A596}"/>
    <cellStyle name="Normal 2 2 34 4" xfId="6310" xr:uid="{DA826E66-9384-4E20-84C2-3CBA47E06469}"/>
    <cellStyle name="Normal 2 2 34 5" xfId="2548" xr:uid="{00000000-0005-0000-0000-0000B3010000}"/>
    <cellStyle name="Normal 2 2 35" xfId="744" xr:uid="{00000000-0005-0000-0000-0000B4010000}"/>
    <cellStyle name="Normal 2 2 35 2" xfId="3803" xr:uid="{7FC1E6F6-C109-4F8C-A8EF-1C5DED1D3C9E}"/>
    <cellStyle name="Normal 2 2 35 3" xfId="5050" xr:uid="{3D150A1B-E962-413B-AD6F-C15118D7F924}"/>
    <cellStyle name="Normal 2 2 35 4" xfId="6318" xr:uid="{97CD80FC-54E3-4C6D-9C13-1D4D02CD3053}"/>
    <cellStyle name="Normal 2 2 35 5" xfId="2556" xr:uid="{00000000-0005-0000-0000-0000B4010000}"/>
    <cellStyle name="Normal 2 2 36" xfId="752" xr:uid="{00000000-0005-0000-0000-0000B5010000}"/>
    <cellStyle name="Normal 2 2 36 2" xfId="3811" xr:uid="{1CFA8E02-A5B1-4CE5-B7B3-31D4FE92E1AF}"/>
    <cellStyle name="Normal 2 2 36 3" xfId="5058" xr:uid="{67E324D6-36A4-4564-8130-055FB6D27C2B}"/>
    <cellStyle name="Normal 2 2 36 4" xfId="6326" xr:uid="{3E04B158-7AB8-48C5-88BC-955943FD24AB}"/>
    <cellStyle name="Normal 2 2 36 5" xfId="2564" xr:uid="{00000000-0005-0000-0000-0000B5010000}"/>
    <cellStyle name="Normal 2 2 37" xfId="762" xr:uid="{00000000-0005-0000-0000-0000B6010000}"/>
    <cellStyle name="Normal 2 2 37 2" xfId="3821" xr:uid="{1C87F5AC-2F08-4242-A386-BBA2C2D1F9CD}"/>
    <cellStyle name="Normal 2 2 37 3" xfId="5068" xr:uid="{867FB39E-D7EE-49C6-923F-054F581E205B}"/>
    <cellStyle name="Normal 2 2 37 4" xfId="6336" xr:uid="{FA6DA4C9-7F3E-49CC-87BD-614C339CB3CE}"/>
    <cellStyle name="Normal 2 2 37 5" xfId="2574" xr:uid="{00000000-0005-0000-0000-0000B6010000}"/>
    <cellStyle name="Normal 2 2 38" xfId="771" xr:uid="{00000000-0005-0000-0000-0000B7010000}"/>
    <cellStyle name="Normal 2 2 38 2" xfId="3830" xr:uid="{9985AA5F-6D69-4984-A3DC-9D52E748DE2E}"/>
    <cellStyle name="Normal 2 2 38 3" xfId="5077" xr:uid="{40AC4296-4EEF-4844-884B-3A7F106285FC}"/>
    <cellStyle name="Normal 2 2 38 4" xfId="6345" xr:uid="{0DB5F3A4-488D-4392-B635-41BADC137690}"/>
    <cellStyle name="Normal 2 2 38 5" xfId="2583" xr:uid="{00000000-0005-0000-0000-0000B7010000}"/>
    <cellStyle name="Normal 2 2 39" xfId="779" xr:uid="{00000000-0005-0000-0000-0000B8010000}"/>
    <cellStyle name="Normal 2 2 39 2" xfId="3838" xr:uid="{07EDA3AA-7CE3-4C0D-AF8C-162EDC2F0190}"/>
    <cellStyle name="Normal 2 2 39 3" xfId="5085" xr:uid="{591B08F7-F255-4A26-BE52-CC4272B3775D}"/>
    <cellStyle name="Normal 2 2 39 4" xfId="6353" xr:uid="{443630B3-D229-4AEE-9F18-EE5C837F5FCA}"/>
    <cellStyle name="Normal 2 2 39 5" xfId="2591" xr:uid="{00000000-0005-0000-0000-0000B8010000}"/>
    <cellStyle name="Normal 2 2 4" xfId="495" xr:uid="{00000000-0005-0000-0000-0000B9010000}"/>
    <cellStyle name="Normal 2 2 4 10" xfId="1535" xr:uid="{8B585090-50F3-4237-9945-17F42E2EF3B5}"/>
    <cellStyle name="Normal 2 2 4 10 2" xfId="7073" xr:uid="{BF5B4009-0841-495E-9FE1-9AB14255CD52}"/>
    <cellStyle name="Normal 2 2 4 11" xfId="1569" xr:uid="{8B585090-50F3-4237-9945-17F42E2EF3B5}"/>
    <cellStyle name="Normal 2 2 4 11 2" xfId="7107" xr:uid="{46459DEA-21A8-4F6C-B823-666CF50B1918}"/>
    <cellStyle name="Normal 2 2 4 12" xfId="1602" xr:uid="{8B585090-50F3-4237-9945-17F42E2EF3B5}"/>
    <cellStyle name="Normal 2 2 4 12 2" xfId="7140" xr:uid="{92FF013D-A05C-4DD9-BDE0-047A0C316DE1}"/>
    <cellStyle name="Normal 2 2 4 13" xfId="1635" xr:uid="{8B585090-50F3-4237-9945-17F42E2EF3B5}"/>
    <cellStyle name="Normal 2 2 4 13 2" xfId="7179" xr:uid="{300B629D-91C2-4245-9691-B9964E6932D6}"/>
    <cellStyle name="Normal 2 2 4 14" xfId="1703" xr:uid="{8B585090-50F3-4237-9945-17F42E2EF3B5}"/>
    <cellStyle name="Normal 2 2 4 14 2" xfId="7235" xr:uid="{8F7DD4E2-9F07-4B74-8485-EF2640F692BE}"/>
    <cellStyle name="Normal 2 2 4 15" xfId="2307" xr:uid="{00000000-0005-0000-0000-0000B9010000}"/>
    <cellStyle name="Normal 2 2 4 2" xfId="1271" xr:uid="{8B585090-50F3-4237-9945-17F42E2EF3B5}"/>
    <cellStyle name="Normal 2 2 4 2 2" xfId="1668" xr:uid="{78838EF0-B47B-4549-AEE5-2A56297E619D}"/>
    <cellStyle name="Normal 2 2 4 2 2 2" xfId="1802" xr:uid="{B81972E0-4B28-4F28-AA52-66EC4EE899F1}"/>
    <cellStyle name="Normal 2 2 4 2 2 2 2" xfId="7307" xr:uid="{4937F928-552E-4B8F-BB6F-172B17EE5998}"/>
    <cellStyle name="Normal 2 2 4 2 2 3" xfId="6841" xr:uid="{0BAEA930-C4AB-416C-B618-C723DEC29457}"/>
    <cellStyle name="Normal 2 2 4 2 3" xfId="1736" xr:uid="{78838EF0-B47B-4549-AEE5-2A56297E619D}"/>
    <cellStyle name="Normal 2 2 4 2 3 2" xfId="7268" xr:uid="{EDB20F28-8D5E-4A3E-9274-42863EC570DB}"/>
    <cellStyle name="Normal 2 2 4 2 4" xfId="3554" xr:uid="{5E93ADE2-D2A4-4237-BA27-8DA3FF413580}"/>
    <cellStyle name="Normal 2 2 4 3" xfId="1304" xr:uid="{8B585090-50F3-4237-9945-17F42E2EF3B5}"/>
    <cellStyle name="Normal 2 2 4 3 2" xfId="1769" xr:uid="{348A4F14-811F-4AB7-9B13-FBE7AD28D76C}"/>
    <cellStyle name="Normal 2 2 4 3 2 2" xfId="6874" xr:uid="{A2BF8D7A-D33F-43DC-A350-DB048C10645E}"/>
    <cellStyle name="Normal 2 2 4 3 3" xfId="4801" xr:uid="{899120EE-BB9C-4EF3-9E7E-160CD7BD6CA6}"/>
    <cellStyle name="Normal 2 2 4 4" xfId="1337" xr:uid="{8B585090-50F3-4237-9945-17F42E2EF3B5}"/>
    <cellStyle name="Normal 2 2 4 4 2" xfId="5583" xr:uid="{15A5FA46-D885-4E7B-ACAE-71022C405E5B}"/>
    <cellStyle name="Normal 2 2 4 5" xfId="1370" xr:uid="{8B585090-50F3-4237-9945-17F42E2EF3B5}"/>
    <cellStyle name="Normal 2 2 4 5 2" xfId="6910" xr:uid="{EDE894C8-BB29-47DA-96B2-6FB224199358}"/>
    <cellStyle name="Normal 2 2 4 6" xfId="1403" xr:uid="{8B585090-50F3-4237-9945-17F42E2EF3B5}"/>
    <cellStyle name="Normal 2 2 4 6 2" xfId="6943" xr:uid="{8A1438B1-AA40-4AC6-8C18-7AA91815BBE1}"/>
    <cellStyle name="Normal 2 2 4 7" xfId="1436" xr:uid="{8B585090-50F3-4237-9945-17F42E2EF3B5}"/>
    <cellStyle name="Normal 2 2 4 7 2" xfId="6974" xr:uid="{707324F2-1E31-4683-BD84-D48BF6959056}"/>
    <cellStyle name="Normal 2 2 4 8" xfId="1469" xr:uid="{8B585090-50F3-4237-9945-17F42E2EF3B5}"/>
    <cellStyle name="Normal 2 2 4 8 2" xfId="7007" xr:uid="{4F9850B3-E62C-4929-9F00-6D8FAA2850CD}"/>
    <cellStyle name="Normal 2 2 4 9" xfId="1502" xr:uid="{8B585090-50F3-4237-9945-17F42E2EF3B5}"/>
    <cellStyle name="Normal 2 2 4 9 2" xfId="7040" xr:uid="{AB4013D9-F9DD-418B-8B39-072BE6682A9E}"/>
    <cellStyle name="Normal 2 2 40" xfId="787" xr:uid="{00000000-0005-0000-0000-0000BA010000}"/>
    <cellStyle name="Normal 2 2 40 2" xfId="3846" xr:uid="{98D4E538-504D-4120-BB32-F6DF89CA4A30}"/>
    <cellStyle name="Normal 2 2 40 3" xfId="5093" xr:uid="{9E70EA5C-7EF8-49CF-93FE-FD56F43A0D3C}"/>
    <cellStyle name="Normal 2 2 40 4" xfId="6361" xr:uid="{5DC5945B-47E2-4FA3-9997-DA1B74FF39A4}"/>
    <cellStyle name="Normal 2 2 40 5" xfId="2599" xr:uid="{00000000-0005-0000-0000-0000BA010000}"/>
    <cellStyle name="Normal 2 2 41" xfId="796" xr:uid="{00000000-0005-0000-0000-0000BB010000}"/>
    <cellStyle name="Normal 2 2 41 2" xfId="3855" xr:uid="{2BDD103E-A998-44F6-896D-49791D8263D8}"/>
    <cellStyle name="Normal 2 2 41 3" xfId="5102" xr:uid="{B11ECE53-FD1A-4C98-80A4-55F4670BB90E}"/>
    <cellStyle name="Normal 2 2 41 4" xfId="6370" xr:uid="{20B59392-576C-4945-B49D-17D63181B704}"/>
    <cellStyle name="Normal 2 2 41 5" xfId="2608" xr:uid="{00000000-0005-0000-0000-0000BB010000}"/>
    <cellStyle name="Normal 2 2 42" xfId="805" xr:uid="{BB43A73E-5BD4-483F-837C-D327AA2A08EF}"/>
    <cellStyle name="Normal 2 2 42 2" xfId="3864" xr:uid="{954FC9EF-E910-408D-9117-891062289452}"/>
    <cellStyle name="Normal 2 2 42 3" xfId="5111" xr:uid="{C7896A02-4658-4934-BD5B-1D3D08CD4CAC}"/>
    <cellStyle name="Normal 2 2 42 4" xfId="6379" xr:uid="{45952799-6881-4426-A188-E94D8E2383DB}"/>
    <cellStyle name="Normal 2 2 42 5" xfId="2617" xr:uid="{BB43A73E-5BD4-483F-837C-D327AA2A08EF}"/>
    <cellStyle name="Normal 2 2 43" xfId="813" xr:uid="{ACBE1AC3-209B-473C-8C58-FED899B82B41}"/>
    <cellStyle name="Normal 2 2 43 2" xfId="3872" xr:uid="{4818F052-C22B-4312-A8CC-82D20DE23F41}"/>
    <cellStyle name="Normal 2 2 43 3" xfId="5119" xr:uid="{792D9C98-F49C-41BD-B2D3-745134EBC49B}"/>
    <cellStyle name="Normal 2 2 43 4" xfId="6387" xr:uid="{8EA7D7CB-44D1-4F7B-B696-05145E01EA42}"/>
    <cellStyle name="Normal 2 2 43 5" xfId="2625" xr:uid="{ACBE1AC3-209B-473C-8C58-FED899B82B41}"/>
    <cellStyle name="Normal 2 2 44" xfId="821" xr:uid="{3ECE067C-5C2E-46BA-8A34-6A5616DC7397}"/>
    <cellStyle name="Normal 2 2 44 2" xfId="3880" xr:uid="{253BF2CB-EE8A-48B9-9E38-2781D7DBC544}"/>
    <cellStyle name="Normal 2 2 44 3" xfId="5127" xr:uid="{9891E2C4-1585-4C66-BC1C-B678F72C3351}"/>
    <cellStyle name="Normal 2 2 44 4" xfId="6395" xr:uid="{A0F4A548-4B3F-42C4-B283-39705963D2DC}"/>
    <cellStyle name="Normal 2 2 44 5" xfId="2633" xr:uid="{3ECE067C-5C2E-46BA-8A34-6A5616DC7397}"/>
    <cellStyle name="Normal 2 2 45" xfId="829" xr:uid="{3ECE067C-5C2E-46BA-8A34-6A5616DC7397}"/>
    <cellStyle name="Normal 2 2 45 2" xfId="3888" xr:uid="{256A174B-0EB7-4BCC-AE04-16883220FDC3}"/>
    <cellStyle name="Normal 2 2 45 3" xfId="5135" xr:uid="{92CEF9C0-74E7-4B9F-9900-60ABB6E9ACCF}"/>
    <cellStyle name="Normal 2 2 45 4" xfId="6403" xr:uid="{CBC7B712-2293-4192-88EA-06B0DC7910DB}"/>
    <cellStyle name="Normal 2 2 45 5" xfId="2641" xr:uid="{3ECE067C-5C2E-46BA-8A34-6A5616DC7397}"/>
    <cellStyle name="Normal 2 2 46" xfId="838" xr:uid="{3ECE067C-5C2E-46BA-8A34-6A5616DC7397}"/>
    <cellStyle name="Normal 2 2 46 2" xfId="3897" xr:uid="{6C66092C-F810-4BAA-819A-46F4553174AA}"/>
    <cellStyle name="Normal 2 2 46 3" xfId="5144" xr:uid="{0A3E3B46-8EDC-464A-85D1-47BDF11F46D3}"/>
    <cellStyle name="Normal 2 2 46 4" xfId="6412" xr:uid="{E24044A1-0E25-49CA-815F-2FCF11D429A9}"/>
    <cellStyle name="Normal 2 2 46 5" xfId="2650" xr:uid="{3ECE067C-5C2E-46BA-8A34-6A5616DC7397}"/>
    <cellStyle name="Normal 2 2 47" xfId="847" xr:uid="{3ECE067C-5C2E-46BA-8A34-6A5616DC7397}"/>
    <cellStyle name="Normal 2 2 47 2" xfId="3906" xr:uid="{3BD1A0E3-3EB2-465D-A2B6-2B0F95FED678}"/>
    <cellStyle name="Normal 2 2 47 3" xfId="5153" xr:uid="{0DBA2F9F-D09B-4AA1-84B1-7DA00DD6E466}"/>
    <cellStyle name="Normal 2 2 47 4" xfId="6421" xr:uid="{4BCBF64F-C062-4916-B407-CA0E84728CB8}"/>
    <cellStyle name="Normal 2 2 47 5" xfId="2659" xr:uid="{3ECE067C-5C2E-46BA-8A34-6A5616DC7397}"/>
    <cellStyle name="Normal 2 2 48" xfId="855" xr:uid="{3ECE067C-5C2E-46BA-8A34-6A5616DC7397}"/>
    <cellStyle name="Normal 2 2 48 2" xfId="3914" xr:uid="{EDF060EC-3AEE-4FAA-AA04-2912AE713F13}"/>
    <cellStyle name="Normal 2 2 48 3" xfId="5161" xr:uid="{37FAD9E8-0E58-4577-84F8-059954D1BF67}"/>
    <cellStyle name="Normal 2 2 48 4" xfId="6429" xr:uid="{E5137A53-CF78-49C7-9437-D6E642BA8879}"/>
    <cellStyle name="Normal 2 2 48 5" xfId="2667" xr:uid="{3ECE067C-5C2E-46BA-8A34-6A5616DC7397}"/>
    <cellStyle name="Normal 2 2 49" xfId="863" xr:uid="{3ECE067C-5C2E-46BA-8A34-6A5616DC7397}"/>
    <cellStyle name="Normal 2 2 49 2" xfId="3922" xr:uid="{7F91A40B-32A4-4DB9-ACF8-280865F7B1BF}"/>
    <cellStyle name="Normal 2 2 49 3" xfId="5169" xr:uid="{112253D5-5FA2-4519-9C64-604480144789}"/>
    <cellStyle name="Normal 2 2 49 4" xfId="6437" xr:uid="{A0E12ACD-88AC-45DE-9331-A7D3E93DA7E4}"/>
    <cellStyle name="Normal 2 2 49 5" xfId="2675" xr:uid="{3ECE067C-5C2E-46BA-8A34-6A5616DC7397}"/>
    <cellStyle name="Normal 2 2 5" xfId="500" xr:uid="{00000000-0005-0000-0000-0000BC010000}"/>
    <cellStyle name="Normal 2 2 5 2" xfId="1651" xr:uid="{FB4C904A-0399-4DE3-B8BD-35B620CA1794}"/>
    <cellStyle name="Normal 2 2 5 2 2" xfId="1785" xr:uid="{AC14D96D-B9F7-4B89-B477-867D7BF00E1E}"/>
    <cellStyle name="Normal 2 2 5 2 2 2" xfId="7195" xr:uid="{2BB509A8-36F7-4F6A-84CF-30C557471877}"/>
    <cellStyle name="Normal 2 2 5 2 3" xfId="3559" xr:uid="{A02A8FE5-78F2-4BAC-84D5-DCF0DECD79B6}"/>
    <cellStyle name="Normal 2 2 5 3" xfId="1719" xr:uid="{FB4C904A-0399-4DE3-B8BD-35B620CA1794}"/>
    <cellStyle name="Normal 2 2 5 3 2" xfId="7251" xr:uid="{0429C4E4-41A7-49B1-8474-121E9DC0A7F9}"/>
    <cellStyle name="Normal 2 2 5 3 3" xfId="4806" xr:uid="{D6ADC31C-FB88-417E-B0BC-C35609D5F784}"/>
    <cellStyle name="Normal 2 2 5 4" xfId="6075" xr:uid="{451CE9BA-F52F-4909-BAC2-8AA575BF1838}"/>
    <cellStyle name="Normal 2 2 5 5" xfId="2312" xr:uid="{00000000-0005-0000-0000-0000BC010000}"/>
    <cellStyle name="Normal 2 2 50" xfId="871" xr:uid="{3ECE067C-5C2E-46BA-8A34-6A5616DC7397}"/>
    <cellStyle name="Normal 2 2 50 2" xfId="3930" xr:uid="{FDB71EBF-A65C-4435-AC00-DA2978EDBA3F}"/>
    <cellStyle name="Normal 2 2 50 3" xfId="5177" xr:uid="{2D3E0380-5D15-4DFC-81B9-9B6BD615CFC7}"/>
    <cellStyle name="Normal 2 2 50 4" xfId="6445" xr:uid="{99A4B728-A854-49AF-A3B2-09347F64E0EE}"/>
    <cellStyle name="Normal 2 2 50 5" xfId="2683" xr:uid="{3ECE067C-5C2E-46BA-8A34-6A5616DC7397}"/>
    <cellStyle name="Normal 2 2 51" xfId="879" xr:uid="{3ECE067C-5C2E-46BA-8A34-6A5616DC7397}"/>
    <cellStyle name="Normal 2 2 51 2" xfId="3938" xr:uid="{12BD948B-6B8E-41E4-B952-247CEA8F6D11}"/>
    <cellStyle name="Normal 2 2 51 3" xfId="5185" xr:uid="{2CEFF9C6-E31D-4BB1-90B6-F8D560366F47}"/>
    <cellStyle name="Normal 2 2 51 4" xfId="6453" xr:uid="{6CFB8F79-DFFB-492A-8DA2-594990D3C163}"/>
    <cellStyle name="Normal 2 2 51 5" xfId="2691" xr:uid="{3ECE067C-5C2E-46BA-8A34-6A5616DC7397}"/>
    <cellStyle name="Normal 2 2 52" xfId="888" xr:uid="{3ECE067C-5C2E-46BA-8A34-6A5616DC7397}"/>
    <cellStyle name="Normal 2 2 52 2" xfId="3947" xr:uid="{50E96A93-2EC1-4F12-A6F7-7AF41F82FBE5}"/>
    <cellStyle name="Normal 2 2 52 3" xfId="5194" xr:uid="{DCA347E6-2188-4950-913D-A4AC7B44179C}"/>
    <cellStyle name="Normal 2 2 52 4" xfId="6462" xr:uid="{EE002A64-3566-452F-B4DA-04C8A7070C9D}"/>
    <cellStyle name="Normal 2 2 52 5" xfId="2700" xr:uid="{3ECE067C-5C2E-46BA-8A34-6A5616DC7397}"/>
    <cellStyle name="Normal 2 2 53" xfId="896" xr:uid="{3ECE067C-5C2E-46BA-8A34-6A5616DC7397}"/>
    <cellStyle name="Normal 2 2 53 2" xfId="3955" xr:uid="{B1D8ACC8-E86E-447D-BFAD-BF33F517A71E}"/>
    <cellStyle name="Normal 2 2 53 3" xfId="5202" xr:uid="{33653A97-7496-4C59-ABDA-1F55A9512E75}"/>
    <cellStyle name="Normal 2 2 53 4" xfId="6470" xr:uid="{8AA7FB7D-8FBF-4047-A76F-A68377ABE7F0}"/>
    <cellStyle name="Normal 2 2 53 5" xfId="2708" xr:uid="{3ECE067C-5C2E-46BA-8A34-6A5616DC7397}"/>
    <cellStyle name="Normal 2 2 54" xfId="904" xr:uid="{3ECE067C-5C2E-46BA-8A34-6A5616DC7397}"/>
    <cellStyle name="Normal 2 2 54 2" xfId="3963" xr:uid="{864ACDE8-D9E9-4D23-9098-DFB903C64756}"/>
    <cellStyle name="Normal 2 2 54 3" xfId="5210" xr:uid="{A7A94364-03D4-4A64-AFDC-E8AD47D55AB1}"/>
    <cellStyle name="Normal 2 2 54 4" xfId="6478" xr:uid="{EF1EED66-57F9-4093-9E79-7E35265DAE36}"/>
    <cellStyle name="Normal 2 2 54 5" xfId="2716" xr:uid="{3ECE067C-5C2E-46BA-8A34-6A5616DC7397}"/>
    <cellStyle name="Normal 2 2 55" xfId="912" xr:uid="{3ECE067C-5C2E-46BA-8A34-6A5616DC7397}"/>
    <cellStyle name="Normal 2 2 55 2" xfId="3971" xr:uid="{28ED58BB-114D-40AD-819D-255FE76CA80F}"/>
    <cellStyle name="Normal 2 2 55 3" xfId="5218" xr:uid="{6B6DEB4E-EEE5-4C95-B9D5-176212B22C6A}"/>
    <cellStyle name="Normal 2 2 55 4" xfId="6486" xr:uid="{2A807161-FA79-4E87-BDE0-854DD3BED596}"/>
    <cellStyle name="Normal 2 2 55 5" xfId="2724" xr:uid="{3ECE067C-5C2E-46BA-8A34-6A5616DC7397}"/>
    <cellStyle name="Normal 2 2 56" xfId="920" xr:uid="{3ECE067C-5C2E-46BA-8A34-6A5616DC7397}"/>
    <cellStyle name="Normal 2 2 56 2" xfId="3979" xr:uid="{F982808D-1E3B-49A7-A4B0-DBAE6299D1EE}"/>
    <cellStyle name="Normal 2 2 56 3" xfId="5226" xr:uid="{36062F08-52BC-452D-982A-B0866F59C466}"/>
    <cellStyle name="Normal 2 2 56 4" xfId="6494" xr:uid="{7F246180-A902-4262-9C88-F030CF723ABC}"/>
    <cellStyle name="Normal 2 2 56 5" xfId="2732" xr:uid="{3ECE067C-5C2E-46BA-8A34-6A5616DC7397}"/>
    <cellStyle name="Normal 2 2 57" xfId="929" xr:uid="{3ECE067C-5C2E-46BA-8A34-6A5616DC7397}"/>
    <cellStyle name="Normal 2 2 57 2" xfId="3988" xr:uid="{290015F5-5E49-4F56-AC47-ACB2DABD39CA}"/>
    <cellStyle name="Normal 2 2 57 3" xfId="5235" xr:uid="{A2BC34BE-A056-4EB1-8318-0F2C73164D1A}"/>
    <cellStyle name="Normal 2 2 57 4" xfId="6503" xr:uid="{D7DB755C-71B3-4376-B5E0-1B88CEC904FB}"/>
    <cellStyle name="Normal 2 2 57 5" xfId="2741" xr:uid="{3ECE067C-5C2E-46BA-8A34-6A5616DC7397}"/>
    <cellStyle name="Normal 2 2 58" xfId="937" xr:uid="{3ECE067C-5C2E-46BA-8A34-6A5616DC7397}"/>
    <cellStyle name="Normal 2 2 58 2" xfId="3996" xr:uid="{D9A3A822-5D25-4D15-895F-A235C3B81AFA}"/>
    <cellStyle name="Normal 2 2 58 3" xfId="5243" xr:uid="{187828DD-C436-4E0D-A433-92DF90E5FAB3}"/>
    <cellStyle name="Normal 2 2 58 4" xfId="6511" xr:uid="{449F1146-E8D5-4BC1-AC13-6FF3D7655C83}"/>
    <cellStyle name="Normal 2 2 58 5" xfId="2749" xr:uid="{3ECE067C-5C2E-46BA-8A34-6A5616DC7397}"/>
    <cellStyle name="Normal 2 2 59" xfId="944" xr:uid="{3ECE067C-5C2E-46BA-8A34-6A5616DC7397}"/>
    <cellStyle name="Normal 2 2 59 2" xfId="4003" xr:uid="{5188988E-9AA1-4406-894B-CA44B7407F48}"/>
    <cellStyle name="Normal 2 2 59 3" xfId="5250" xr:uid="{C302457B-3D33-46AF-A70B-DD4A5A3EBE3E}"/>
    <cellStyle name="Normal 2 2 59 4" xfId="6518" xr:uid="{D269F543-AA9B-4EA8-B1F5-CA9965B6FD82}"/>
    <cellStyle name="Normal 2 2 59 5" xfId="2756" xr:uid="{3ECE067C-5C2E-46BA-8A34-6A5616DC7397}"/>
    <cellStyle name="Normal 2 2 6" xfId="505" xr:uid="{00000000-0005-0000-0000-0000BD010000}"/>
    <cellStyle name="Normal 2 2 6 2" xfId="1752" xr:uid="{BB201603-C0C3-4FD0-A799-6B225AB7CAF2}"/>
    <cellStyle name="Normal 2 2 6 2 2" xfId="7283" xr:uid="{B109202A-9456-4321-B756-876CCAF85D45}"/>
    <cellStyle name="Normal 2 2 6 2 3" xfId="3564" xr:uid="{BC508A1F-549E-4D80-83A2-FD558396A5A3}"/>
    <cellStyle name="Normal 2 2 6 3" xfId="4811" xr:uid="{C794F440-444D-47A6-B6DD-CFA103982B8B}"/>
    <cellStyle name="Normal 2 2 6 4" xfId="6080" xr:uid="{C6C6D058-A378-4655-BBD6-9E8220B2AF38}"/>
    <cellStyle name="Normal 2 2 6 5" xfId="2317" xr:uid="{00000000-0005-0000-0000-0000BD010000}"/>
    <cellStyle name="Normal 2 2 60" xfId="952" xr:uid="{3ECE067C-5C2E-46BA-8A34-6A5616DC7397}"/>
    <cellStyle name="Normal 2 2 60 2" xfId="4011" xr:uid="{2CBB6F1B-0291-4F64-950F-665D2246A5CD}"/>
    <cellStyle name="Normal 2 2 60 3" xfId="5258" xr:uid="{85807E4D-CE8B-4C3E-B12A-742889FD66EC}"/>
    <cellStyle name="Normal 2 2 60 4" xfId="6526" xr:uid="{6FCF872C-1E17-4204-BA5D-ED39266633E9}"/>
    <cellStyle name="Normal 2 2 60 5" xfId="2764" xr:uid="{3ECE067C-5C2E-46BA-8A34-6A5616DC7397}"/>
    <cellStyle name="Normal 2 2 61" xfId="961" xr:uid="{3ECE067C-5C2E-46BA-8A34-6A5616DC7397}"/>
    <cellStyle name="Normal 2 2 61 2" xfId="4020" xr:uid="{A436A1CD-5037-4009-AC80-83C3775CDF19}"/>
    <cellStyle name="Normal 2 2 61 3" xfId="5267" xr:uid="{290BFC06-1089-4914-A0E7-2BD414A83AE3}"/>
    <cellStyle name="Normal 2 2 61 4" xfId="6535" xr:uid="{94CEB177-38ED-4883-A048-1FD9C58E3CA1}"/>
    <cellStyle name="Normal 2 2 61 5" xfId="2773" xr:uid="{3ECE067C-5C2E-46BA-8A34-6A5616DC7397}"/>
    <cellStyle name="Normal 2 2 62" xfId="969" xr:uid="{3ECE067C-5C2E-46BA-8A34-6A5616DC7397}"/>
    <cellStyle name="Normal 2 2 62 2" xfId="4028" xr:uid="{8BE581B6-EC41-4B4B-AF52-26222A492D0A}"/>
    <cellStyle name="Normal 2 2 62 3" xfId="5275" xr:uid="{977582FB-FFD0-499D-8FD5-FA854F91BF73}"/>
    <cellStyle name="Normal 2 2 62 4" xfId="6543" xr:uid="{CEC71089-E862-41CB-A113-1849E1106A7C}"/>
    <cellStyle name="Normal 2 2 62 5" xfId="2781" xr:uid="{3ECE067C-5C2E-46BA-8A34-6A5616DC7397}"/>
    <cellStyle name="Normal 2 2 63" xfId="977" xr:uid="{3ECE067C-5C2E-46BA-8A34-6A5616DC7397}"/>
    <cellStyle name="Normal 2 2 63 2" xfId="4036" xr:uid="{642841B0-FCDB-4294-B3F1-CE09C3860287}"/>
    <cellStyle name="Normal 2 2 63 3" xfId="5283" xr:uid="{AA0E8B43-94A1-48CF-A0B3-88BF30943AC5}"/>
    <cellStyle name="Normal 2 2 63 4" xfId="6551" xr:uid="{B3812A98-CF24-4CBA-A638-582753B490A0}"/>
    <cellStyle name="Normal 2 2 63 5" xfId="2789" xr:uid="{3ECE067C-5C2E-46BA-8A34-6A5616DC7397}"/>
    <cellStyle name="Normal 2 2 64" xfId="985" xr:uid="{3ECE067C-5C2E-46BA-8A34-6A5616DC7397}"/>
    <cellStyle name="Normal 2 2 64 2" xfId="4044" xr:uid="{A95EB5A7-926C-49FF-A5C2-74F9D24EF29A}"/>
    <cellStyle name="Normal 2 2 64 3" xfId="5291" xr:uid="{A1477BD4-B314-4062-BAD1-5732FD20126F}"/>
    <cellStyle name="Normal 2 2 64 4" xfId="6559" xr:uid="{84552824-501C-47BC-B582-AB1692AB48FB}"/>
    <cellStyle name="Normal 2 2 64 5" xfId="2797" xr:uid="{3ECE067C-5C2E-46BA-8A34-6A5616DC7397}"/>
    <cellStyle name="Normal 2 2 65" xfId="993" xr:uid="{3ECE067C-5C2E-46BA-8A34-6A5616DC7397}"/>
    <cellStyle name="Normal 2 2 65 2" xfId="4052" xr:uid="{86D14F2F-945D-41CD-99F8-335E6CB53C0B}"/>
    <cellStyle name="Normal 2 2 65 3" xfId="5299" xr:uid="{1568C0E5-4BD8-4ED8-994F-8C62F42682A8}"/>
    <cellStyle name="Normal 2 2 65 4" xfId="6567" xr:uid="{9C620355-44D7-4776-BC69-04D82B80D17E}"/>
    <cellStyle name="Normal 2 2 65 5" xfId="2805" xr:uid="{3ECE067C-5C2E-46BA-8A34-6A5616DC7397}"/>
    <cellStyle name="Normal 2 2 66" xfId="1002" xr:uid="{3ECE067C-5C2E-46BA-8A34-6A5616DC7397}"/>
    <cellStyle name="Normal 2 2 66 2" xfId="4061" xr:uid="{582D677B-83E0-4E21-9A4A-F72EDCF5BCC8}"/>
    <cellStyle name="Normal 2 2 66 3" xfId="5308" xr:uid="{E955F7DB-F1D4-4C1B-915A-0A78B4F8125E}"/>
    <cellStyle name="Normal 2 2 66 4" xfId="6576" xr:uid="{8693BF9C-134C-491A-9B36-03E774E852ED}"/>
    <cellStyle name="Normal 2 2 66 5" xfId="2814" xr:uid="{3ECE067C-5C2E-46BA-8A34-6A5616DC7397}"/>
    <cellStyle name="Normal 2 2 67" xfId="1011" xr:uid="{3ECE067C-5C2E-46BA-8A34-6A5616DC7397}"/>
    <cellStyle name="Normal 2 2 67 2" xfId="4070" xr:uid="{01B34708-F4D0-45ED-92E5-95658200F064}"/>
    <cellStyle name="Normal 2 2 67 3" xfId="5317" xr:uid="{6B9F14CC-D5DB-403A-8969-26FFFEBECAF1}"/>
    <cellStyle name="Normal 2 2 67 4" xfId="6585" xr:uid="{6B971870-0A61-4BB8-9E5E-A189DF1A8BA7}"/>
    <cellStyle name="Normal 2 2 67 5" xfId="2823" xr:uid="{3ECE067C-5C2E-46BA-8A34-6A5616DC7397}"/>
    <cellStyle name="Normal 2 2 68" xfId="1019" xr:uid="{3ECE067C-5C2E-46BA-8A34-6A5616DC7397}"/>
    <cellStyle name="Normal 2 2 68 2" xfId="4078" xr:uid="{4892C84A-4CE7-471E-BD30-2C6FF8EC2F64}"/>
    <cellStyle name="Normal 2 2 68 3" xfId="5325" xr:uid="{EA4833EB-03B5-41C7-9210-EE73AABCF96A}"/>
    <cellStyle name="Normal 2 2 68 4" xfId="6593" xr:uid="{AC65674B-14DF-4F07-9EDA-EE08B8F7445E}"/>
    <cellStyle name="Normal 2 2 68 5" xfId="2831" xr:uid="{3ECE067C-5C2E-46BA-8A34-6A5616DC7397}"/>
    <cellStyle name="Normal 2 2 69" xfId="1027" xr:uid="{3ECE067C-5C2E-46BA-8A34-6A5616DC7397}"/>
    <cellStyle name="Normal 2 2 69 2" xfId="4086" xr:uid="{BDCFD1F9-B90A-479F-970D-296D9E0F9E96}"/>
    <cellStyle name="Normal 2 2 69 3" xfId="5333" xr:uid="{A05FF045-9B15-4804-865F-1A02FAE9F027}"/>
    <cellStyle name="Normal 2 2 69 4" xfId="6601" xr:uid="{5BD8221A-670E-46D6-8884-73CE7E37C3C3}"/>
    <cellStyle name="Normal 2 2 69 5" xfId="2839" xr:uid="{3ECE067C-5C2E-46BA-8A34-6A5616DC7397}"/>
    <cellStyle name="Normal 2 2 7" xfId="514" xr:uid="{00000000-0005-0000-0000-0000BE010000}"/>
    <cellStyle name="Normal 2 2 7 2" xfId="3573" xr:uid="{85AF0CFF-9946-433F-A0EE-419AF7FB26C3}"/>
    <cellStyle name="Normal 2 2 7 3" xfId="4820" xr:uid="{3FFC5938-0041-42A8-9748-06D3360D0760}"/>
    <cellStyle name="Normal 2 2 7 4" xfId="6088" xr:uid="{46C5AF29-0DA0-4C93-8221-ED54A70FC551}"/>
    <cellStyle name="Normal 2 2 7 5" xfId="2326" xr:uid="{00000000-0005-0000-0000-0000BE010000}"/>
    <cellStyle name="Normal 2 2 70" xfId="1035" xr:uid="{3ECE067C-5C2E-46BA-8A34-6A5616DC7397}"/>
    <cellStyle name="Normal 2 2 70 2" xfId="4094" xr:uid="{815F4785-8348-421C-A7B1-ADE37B255C7D}"/>
    <cellStyle name="Normal 2 2 70 3" xfId="5341" xr:uid="{FA43B787-15C9-4935-9B8F-8DD9CD35C20B}"/>
    <cellStyle name="Normal 2 2 70 4" xfId="6609" xr:uid="{E62B3D18-3D6E-4E63-AF96-ADC17200E81E}"/>
    <cellStyle name="Normal 2 2 70 5" xfId="2847" xr:uid="{3ECE067C-5C2E-46BA-8A34-6A5616DC7397}"/>
    <cellStyle name="Normal 2 2 71" xfId="1044" xr:uid="{3ECE067C-5C2E-46BA-8A34-6A5616DC7397}"/>
    <cellStyle name="Normal 2 2 71 2" xfId="4103" xr:uid="{BA7EA9EF-EE50-4B4A-B8E0-21FFCF114E34}"/>
    <cellStyle name="Normal 2 2 71 3" xfId="5350" xr:uid="{34527400-A67D-4BF9-836E-2E9DC1686F19}"/>
    <cellStyle name="Normal 2 2 71 4" xfId="6618" xr:uid="{4B777D47-1D40-45CA-BDA9-14604617F58E}"/>
    <cellStyle name="Normal 2 2 71 5" xfId="2856" xr:uid="{3ECE067C-5C2E-46BA-8A34-6A5616DC7397}"/>
    <cellStyle name="Normal 2 2 72" xfId="1053" xr:uid="{3ECE067C-5C2E-46BA-8A34-6A5616DC7397}"/>
    <cellStyle name="Normal 2 2 72 2" xfId="4112" xr:uid="{9267A8AB-EA9B-48B4-A454-937597E3B555}"/>
    <cellStyle name="Normal 2 2 72 3" xfId="5359" xr:uid="{42C6126A-C5A8-4530-A326-97827BF2F28D}"/>
    <cellStyle name="Normal 2 2 72 4" xfId="6627" xr:uid="{DE231204-9DBA-439C-8907-E2EBFB58CF05}"/>
    <cellStyle name="Normal 2 2 72 5" xfId="2865" xr:uid="{3ECE067C-5C2E-46BA-8A34-6A5616DC7397}"/>
    <cellStyle name="Normal 2 2 73" xfId="1062" xr:uid="{3ECE067C-5C2E-46BA-8A34-6A5616DC7397}"/>
    <cellStyle name="Normal 2 2 73 2" xfId="4121" xr:uid="{62EDAEAE-9956-4381-8015-693A211FFC91}"/>
    <cellStyle name="Normal 2 2 73 3" xfId="5368" xr:uid="{EEFC5D8A-7960-41A5-984C-8EC972765FCA}"/>
    <cellStyle name="Normal 2 2 73 4" xfId="6636" xr:uid="{6C6D1D46-71E2-4D15-B411-346F5439DB6F}"/>
    <cellStyle name="Normal 2 2 73 5" xfId="2874" xr:uid="{3ECE067C-5C2E-46BA-8A34-6A5616DC7397}"/>
    <cellStyle name="Normal 2 2 74" xfId="1071" xr:uid="{3ECE067C-5C2E-46BA-8A34-6A5616DC7397}"/>
    <cellStyle name="Normal 2 2 74 2" xfId="4130" xr:uid="{AF062E9E-01A8-46E4-99B8-B58C9CD1BB42}"/>
    <cellStyle name="Normal 2 2 74 3" xfId="5377" xr:uid="{5CA077E3-7F8B-471F-A472-2E9476026F63}"/>
    <cellStyle name="Normal 2 2 74 4" xfId="6645" xr:uid="{5C4ABBD2-09E1-47A1-A0CF-E0996B2F0014}"/>
    <cellStyle name="Normal 2 2 74 5" xfId="2883" xr:uid="{3ECE067C-5C2E-46BA-8A34-6A5616DC7397}"/>
    <cellStyle name="Normal 2 2 75" xfId="1080" xr:uid="{3ECE067C-5C2E-46BA-8A34-6A5616DC7397}"/>
    <cellStyle name="Normal 2 2 75 2" xfId="4139" xr:uid="{EE5BCB2E-615C-42E2-88AD-44793ADCF848}"/>
    <cellStyle name="Normal 2 2 75 3" xfId="5386" xr:uid="{6303E093-7AD7-4D1F-91DC-ED0286E6AF07}"/>
    <cellStyle name="Normal 2 2 75 4" xfId="6654" xr:uid="{92E9F1E5-F1FE-43A1-BA51-8EA4CA42697C}"/>
    <cellStyle name="Normal 2 2 75 5" xfId="2892" xr:uid="{3ECE067C-5C2E-46BA-8A34-6A5616DC7397}"/>
    <cellStyle name="Normal 2 2 76" xfId="1088" xr:uid="{3ECE067C-5C2E-46BA-8A34-6A5616DC7397}"/>
    <cellStyle name="Normal 2 2 76 2" xfId="4147" xr:uid="{9AF984D0-FFF2-4047-AAFB-DFDDE7E790DE}"/>
    <cellStyle name="Normal 2 2 76 3" xfId="5394" xr:uid="{62630386-E304-4E3D-A28E-BCBBBC303B4B}"/>
    <cellStyle name="Normal 2 2 76 4" xfId="6662" xr:uid="{9F45777A-1F45-46D0-BC09-93D0FBF3324F}"/>
    <cellStyle name="Normal 2 2 76 5" xfId="2900" xr:uid="{3ECE067C-5C2E-46BA-8A34-6A5616DC7397}"/>
    <cellStyle name="Normal 2 2 77" xfId="1097" xr:uid="{3ECE067C-5C2E-46BA-8A34-6A5616DC7397}"/>
    <cellStyle name="Normal 2 2 77 2" xfId="4156" xr:uid="{1116E686-2F9F-4007-A4E3-66557A5B89F9}"/>
    <cellStyle name="Normal 2 2 77 3" xfId="5403" xr:uid="{686932FE-4E57-457D-B8B6-1A4EC8CE4635}"/>
    <cellStyle name="Normal 2 2 77 4" xfId="6671" xr:uid="{6FFFED79-5B5C-4339-8CB3-873CFEA6761E}"/>
    <cellStyle name="Normal 2 2 77 5" xfId="2909" xr:uid="{3ECE067C-5C2E-46BA-8A34-6A5616DC7397}"/>
    <cellStyle name="Normal 2 2 78" xfId="1106" xr:uid="{3ECE067C-5C2E-46BA-8A34-6A5616DC7397}"/>
    <cellStyle name="Normal 2 2 78 2" xfId="4165" xr:uid="{B61607AE-BCF2-40C6-B642-F4729691F7CB}"/>
    <cellStyle name="Normal 2 2 78 3" xfId="5412" xr:uid="{EDEA50BE-342F-4F86-88CC-33BA8BB5D3DF}"/>
    <cellStyle name="Normal 2 2 78 4" xfId="6680" xr:uid="{5331078B-2B6D-4EE2-A376-B6229F001FB7}"/>
    <cellStyle name="Normal 2 2 78 5" xfId="2918" xr:uid="{3ECE067C-5C2E-46BA-8A34-6A5616DC7397}"/>
    <cellStyle name="Normal 2 2 79" xfId="1114" xr:uid="{3ECE067C-5C2E-46BA-8A34-6A5616DC7397}"/>
    <cellStyle name="Normal 2 2 79 2" xfId="4173" xr:uid="{60F5C010-39B6-42E2-ACDD-BFBE4D88B9F0}"/>
    <cellStyle name="Normal 2 2 79 3" xfId="5420" xr:uid="{33DFE83E-E274-447C-9D2C-14BF0E5F042B}"/>
    <cellStyle name="Normal 2 2 79 4" xfId="6688" xr:uid="{281BA779-2B14-4040-B898-6513E8908DA5}"/>
    <cellStyle name="Normal 2 2 79 5" xfId="2926" xr:uid="{3ECE067C-5C2E-46BA-8A34-6A5616DC7397}"/>
    <cellStyle name="Normal 2 2 8" xfId="522" xr:uid="{00000000-0005-0000-0000-0000BF010000}"/>
    <cellStyle name="Normal 2 2 8 2" xfId="3581" xr:uid="{345F7F31-55E7-46A7-91C5-CB55093EE7B6}"/>
    <cellStyle name="Normal 2 2 8 3" xfId="4828" xr:uid="{8CC9F70B-C17E-4B12-BFFB-2E86854FD1A0}"/>
    <cellStyle name="Normal 2 2 8 4" xfId="6096" xr:uid="{0AA61AD2-7DE1-47E5-8E82-19327E02E6FC}"/>
    <cellStyle name="Normal 2 2 8 5" xfId="2334" xr:uid="{00000000-0005-0000-0000-0000BF010000}"/>
    <cellStyle name="Normal 2 2 80" xfId="1131" xr:uid="{3ECE067C-5C2E-46BA-8A34-6A5616DC7397}"/>
    <cellStyle name="Normal 2 2 80 2" xfId="4190" xr:uid="{043B3B68-9764-4ED8-9D20-CA8324B2A369}"/>
    <cellStyle name="Normal 2 2 80 3" xfId="5437" xr:uid="{0C69E005-9122-4795-960F-0E50D015D9D7}"/>
    <cellStyle name="Normal 2 2 80 4" xfId="6701" xr:uid="{893EF827-00EC-4B53-B845-E3318BC69472}"/>
    <cellStyle name="Normal 2 2 80 5" xfId="2943" xr:uid="{3ECE067C-5C2E-46BA-8A34-6A5616DC7397}"/>
    <cellStyle name="Normal 2 2 81" xfId="1148" xr:uid="{3ECE067C-5C2E-46BA-8A34-6A5616DC7397}"/>
    <cellStyle name="Normal 2 2 81 2" xfId="4207" xr:uid="{0D36AE88-6B1D-4674-BA0C-E600D092791D}"/>
    <cellStyle name="Normal 2 2 81 3" xfId="5454" xr:uid="{1429F1C0-EEA1-4EAA-97CA-A398DA174ED1}"/>
    <cellStyle name="Normal 2 2 81 4" xfId="6718" xr:uid="{BEE1B4FF-6CF9-43B3-8A48-F3A94C9C3480}"/>
    <cellStyle name="Normal 2 2 81 5" xfId="2960" xr:uid="{3ECE067C-5C2E-46BA-8A34-6A5616DC7397}"/>
    <cellStyle name="Normal 2 2 82" xfId="1165" xr:uid="{3ECE067C-5C2E-46BA-8A34-6A5616DC7397}"/>
    <cellStyle name="Normal 2 2 82 2" xfId="4224" xr:uid="{9AA8A419-883E-4A5F-9AA7-EFF05DB987AC}"/>
    <cellStyle name="Normal 2 2 82 3" xfId="5471" xr:uid="{4B75F838-DFD9-4E54-A142-2B14F2D64BCF}"/>
    <cellStyle name="Normal 2 2 82 4" xfId="6735" xr:uid="{C8A03346-BB8D-4C85-9CBA-2A34332B1D24}"/>
    <cellStyle name="Normal 2 2 82 5" xfId="2977" xr:uid="{3ECE067C-5C2E-46BA-8A34-6A5616DC7397}"/>
    <cellStyle name="Normal 2 2 83" xfId="1181" xr:uid="{3ECE067C-5C2E-46BA-8A34-6A5616DC7397}"/>
    <cellStyle name="Normal 2 2 83 2" xfId="4240" xr:uid="{352108C5-6C6D-4B6B-856C-8495C67AECC8}"/>
    <cellStyle name="Normal 2 2 83 3" xfId="5487" xr:uid="{34187EB2-0793-462A-B2DE-620FBD05D44E}"/>
    <cellStyle name="Normal 2 2 83 4" xfId="6751" xr:uid="{CBBDCA83-D6F5-489C-95ED-CA5E1878B910}"/>
    <cellStyle name="Normal 2 2 83 5" xfId="2993" xr:uid="{3ECE067C-5C2E-46BA-8A34-6A5616DC7397}"/>
    <cellStyle name="Normal 2 2 84" xfId="1198" xr:uid="{3ECE067C-5C2E-46BA-8A34-6A5616DC7397}"/>
    <cellStyle name="Normal 2 2 84 2" xfId="4257" xr:uid="{4A522176-6D90-4DAF-9352-A576FAF0C61A}"/>
    <cellStyle name="Normal 2 2 84 3" xfId="5504" xr:uid="{8D422880-EFEE-4635-8C2D-2C7A8B1FCB13}"/>
    <cellStyle name="Normal 2 2 84 4" xfId="6768" xr:uid="{C891F400-C68C-4BA4-B52E-EF4997AACFE6}"/>
    <cellStyle name="Normal 2 2 84 5" xfId="3010" xr:uid="{3ECE067C-5C2E-46BA-8A34-6A5616DC7397}"/>
    <cellStyle name="Normal 2 2 85" xfId="1215" xr:uid="{3ECE067C-5C2E-46BA-8A34-6A5616DC7397}"/>
    <cellStyle name="Normal 2 2 85 2" xfId="4274" xr:uid="{7584FD8E-3994-4A97-B5F0-07EFD15A3FF0}"/>
    <cellStyle name="Normal 2 2 85 3" xfId="5521" xr:uid="{FD09987F-FADC-4833-BB1B-066A3DB6B369}"/>
    <cellStyle name="Normal 2 2 85 4" xfId="6785" xr:uid="{E89C86E4-AC0E-41A3-91BC-89D0C2E373D2}"/>
    <cellStyle name="Normal 2 2 85 5" xfId="3027" xr:uid="{3ECE067C-5C2E-46BA-8A34-6A5616DC7397}"/>
    <cellStyle name="Normal 2 2 86" xfId="1233" xr:uid="{3ECE067C-5C2E-46BA-8A34-6A5616DC7397}"/>
    <cellStyle name="Normal 2 2 86 2" xfId="4292" xr:uid="{89143163-9312-48B4-9E5F-B2AB5AE0F1DC}"/>
    <cellStyle name="Normal 2 2 86 3" xfId="5539" xr:uid="{B2F62676-607B-42BE-A210-BFA32AD65D2E}"/>
    <cellStyle name="Normal 2 2 86 4" xfId="6803" xr:uid="{9FBBD911-BA09-4CBC-879D-B0F9766ADE1A}"/>
    <cellStyle name="Normal 2 2 86 5" xfId="3045" xr:uid="{3ECE067C-5C2E-46BA-8A34-6A5616DC7397}"/>
    <cellStyle name="Normal 2 2 87" xfId="1254" xr:uid="{3ECE067C-5C2E-46BA-8A34-6A5616DC7397}"/>
    <cellStyle name="Normal 2 2 87 2" xfId="6824" xr:uid="{AB341951-C7F3-461B-BF3D-441DA140D8A5}"/>
    <cellStyle name="Normal 2 2 87 3" xfId="3071" xr:uid="{128D2614-CD91-435C-B1F0-734836ADC29E}"/>
    <cellStyle name="Normal 2 2 88" xfId="1287" xr:uid="{3ECE067C-5C2E-46BA-8A34-6A5616DC7397}"/>
    <cellStyle name="Normal 2 2 88 2" xfId="6857" xr:uid="{60CD4843-BF74-400B-803A-F1E115CB8D77}"/>
    <cellStyle name="Normal 2 2 88 3" xfId="4318" xr:uid="{75797AF0-B34C-4D7A-85A1-E1115A7D0442}"/>
    <cellStyle name="Normal 2 2 89" xfId="1320" xr:uid="{3ECE067C-5C2E-46BA-8A34-6A5616DC7397}"/>
    <cellStyle name="Normal 2 2 89 2" xfId="5566" xr:uid="{8618D882-8421-4C85-A9BA-50BF08E35AB5}"/>
    <cellStyle name="Normal 2 2 9" xfId="530" xr:uid="{00000000-0005-0000-0000-0000C0010000}"/>
    <cellStyle name="Normal 2 2 9 2" xfId="3589" xr:uid="{3C8873A2-3497-4C8A-B142-29EFC6562950}"/>
    <cellStyle name="Normal 2 2 9 3" xfId="4836" xr:uid="{35DC988C-C672-4350-AD6D-54383DACAFA9}"/>
    <cellStyle name="Normal 2 2 9 4" xfId="6104" xr:uid="{375E80A0-DDCB-4E16-8D4D-0C8A252DC2F2}"/>
    <cellStyle name="Normal 2 2 9 5" xfId="2342" xr:uid="{00000000-0005-0000-0000-0000C0010000}"/>
    <cellStyle name="Normal 2 2 90" xfId="1353" xr:uid="{3ECE067C-5C2E-46BA-8A34-6A5616DC7397}"/>
    <cellStyle name="Normal 2 2 90 2" xfId="6893" xr:uid="{97D68A5E-EE33-4FA3-924E-15965C511890}"/>
    <cellStyle name="Normal 2 2 91" xfId="1386" xr:uid="{3ECE067C-5C2E-46BA-8A34-6A5616DC7397}"/>
    <cellStyle name="Normal 2 2 91 2" xfId="6926" xr:uid="{B82CF009-E194-4433-93EE-9B12490E645D}"/>
    <cellStyle name="Normal 2 2 92" xfId="1419" xr:uid="{3ECE067C-5C2E-46BA-8A34-6A5616DC7397}"/>
    <cellStyle name="Normal 2 2 92 2" xfId="6957" xr:uid="{ECFA41DD-6E0C-46FA-B121-D9F4CC1828D4}"/>
    <cellStyle name="Normal 2 2 93" xfId="1452" xr:uid="{3ECE067C-5C2E-46BA-8A34-6A5616DC7397}"/>
    <cellStyle name="Normal 2 2 93 2" xfId="6990" xr:uid="{24577423-A952-4B17-BE09-485D23D39A3A}"/>
    <cellStyle name="Normal 2 2 94" xfId="1485" xr:uid="{3ECE067C-5C2E-46BA-8A34-6A5616DC7397}"/>
    <cellStyle name="Normal 2 2 94 2" xfId="7023" xr:uid="{028E3AAA-A0C3-423E-8F47-EA9894EC9441}"/>
    <cellStyle name="Normal 2 2 95" xfId="1518" xr:uid="{3ECE067C-5C2E-46BA-8A34-6A5616DC7397}"/>
    <cellStyle name="Normal 2 2 95 2" xfId="7056" xr:uid="{38AA57B6-F401-4555-A500-00A699E7A96F}"/>
    <cellStyle name="Normal 2 2 96" xfId="1552" xr:uid="{3ECE067C-5C2E-46BA-8A34-6A5616DC7397}"/>
    <cellStyle name="Normal 2 2 96 2" xfId="7090" xr:uid="{3FBE7EB0-02B4-481D-AA5C-64680F570AD0}"/>
    <cellStyle name="Normal 2 2 97" xfId="1585" xr:uid="{3ECE067C-5C2E-46BA-8A34-6A5616DC7397}"/>
    <cellStyle name="Normal 2 2 97 2" xfId="7123" xr:uid="{548A20F9-8DE3-44AC-B953-86CA79313178}"/>
    <cellStyle name="Normal 2 2 98" xfId="1618" xr:uid="{3ECE067C-5C2E-46BA-8A34-6A5616DC7397}"/>
    <cellStyle name="Normal 2 2 98 2" xfId="7162" xr:uid="{2B040FA4-9B22-4D6D-97C1-B932D72681E6}"/>
    <cellStyle name="Normal 2 2 99" xfId="1687" xr:uid="{3ECE067C-5C2E-46BA-8A34-6A5616DC7397}"/>
    <cellStyle name="Normal 2 2 99 2" xfId="7219" xr:uid="{FB4FE570-2B8C-4CA6-800D-AD0E0F19636D}"/>
    <cellStyle name="Normal 2 20" xfId="64" xr:uid="{00000000-0005-0000-0000-0000C1010000}"/>
    <cellStyle name="Normal 2 20 2" xfId="174" xr:uid="{00000000-0005-0000-0000-0000C2010000}"/>
    <cellStyle name="Normal 2 20 2 2" xfId="393" xr:uid="{00000000-0005-0000-0000-0000C3010000}"/>
    <cellStyle name="Normal 2 20 2 2 2" xfId="3452" xr:uid="{5C7EB2DF-ABFC-4B72-A893-5256A55F765F}"/>
    <cellStyle name="Normal 2 20 2 2 3" xfId="4699" xr:uid="{AD418DBC-D8A8-4398-927D-62D409D0641E}"/>
    <cellStyle name="Normal 2 20 2 2 4" xfId="5970" xr:uid="{EDBE54C0-47B4-4AC3-814A-C951628CF286}"/>
    <cellStyle name="Normal 2 20 2 2 5" xfId="2205" xr:uid="{00000000-0005-0000-0000-0000C3010000}"/>
    <cellStyle name="Normal 2 20 2 3" xfId="3234" xr:uid="{E99AC39B-289B-449E-A769-9BD5C01EAF77}"/>
    <cellStyle name="Normal 2 20 2 4" xfId="4481" xr:uid="{8AA0592E-E493-4BCA-AB90-90BA19C93A57}"/>
    <cellStyle name="Normal 2 20 2 5" xfId="5755" xr:uid="{E9AFCFD1-F19C-4E87-A404-4C0637FD8D1F}"/>
    <cellStyle name="Normal 2 20 2 6" xfId="1987" xr:uid="{00000000-0005-0000-0000-0000C2010000}"/>
    <cellStyle name="Normal 2 20 3" xfId="284" xr:uid="{00000000-0005-0000-0000-0000C4010000}"/>
    <cellStyle name="Normal 2 20 3 2" xfId="3343" xr:uid="{109A1783-7927-41C9-BF6D-A60A9FB88CFD}"/>
    <cellStyle name="Normal 2 20 3 3" xfId="4590" xr:uid="{180F8E52-FD66-4E13-B372-F4FD89099286}"/>
    <cellStyle name="Normal 2 20 3 4" xfId="5862" xr:uid="{0DB2FE27-C4AD-4E55-BCC4-023D26264225}"/>
    <cellStyle name="Normal 2 20 3 5" xfId="2096" xr:uid="{00000000-0005-0000-0000-0000C4010000}"/>
    <cellStyle name="Normal 2 20 4" xfId="3125" xr:uid="{BEBA5ACE-A169-4F2B-BD23-1485D9E1A1E5}"/>
    <cellStyle name="Normal 2 20 5" xfId="4372" xr:uid="{EC31AC4A-3C65-4BDB-AC75-0F6475CC62E3}"/>
    <cellStyle name="Normal 2 20 6" xfId="5650" xr:uid="{6C0DD76F-88F1-4841-A55B-40AE1B9521B0}"/>
    <cellStyle name="Normal 2 20 7" xfId="1878" xr:uid="{00000000-0005-0000-0000-0000C1010000}"/>
    <cellStyle name="Normal 2 21" xfId="67" xr:uid="{00000000-0005-0000-0000-0000C5010000}"/>
    <cellStyle name="Normal 2 21 2" xfId="177" xr:uid="{00000000-0005-0000-0000-0000C6010000}"/>
    <cellStyle name="Normal 2 21 2 2" xfId="396" xr:uid="{00000000-0005-0000-0000-0000C7010000}"/>
    <cellStyle name="Normal 2 21 2 2 2" xfId="3455" xr:uid="{1A043626-2316-401A-9291-2BBFC4992E51}"/>
    <cellStyle name="Normal 2 21 2 2 3" xfId="4702" xr:uid="{0F96FFE3-8F08-4384-B7CD-63DE781175F4}"/>
    <cellStyle name="Normal 2 21 2 2 4" xfId="5973" xr:uid="{978B99E8-843E-4990-89A6-D47CC6261BE2}"/>
    <cellStyle name="Normal 2 21 2 2 5" xfId="2208" xr:uid="{00000000-0005-0000-0000-0000C7010000}"/>
    <cellStyle name="Normal 2 21 2 3" xfId="3237" xr:uid="{7DB4BDC4-89BF-46FF-A6A3-7CBE862EE2CD}"/>
    <cellStyle name="Normal 2 21 2 4" xfId="4484" xr:uid="{9D7EB48F-F4A5-4B77-B7A0-FB0CB1830D0A}"/>
    <cellStyle name="Normal 2 21 2 5" xfId="5758" xr:uid="{344443C2-E155-4764-B0A3-13B763E25006}"/>
    <cellStyle name="Normal 2 21 2 6" xfId="1990" xr:uid="{00000000-0005-0000-0000-0000C6010000}"/>
    <cellStyle name="Normal 2 21 3" xfId="287" xr:uid="{00000000-0005-0000-0000-0000C8010000}"/>
    <cellStyle name="Normal 2 21 3 2" xfId="3346" xr:uid="{3604CB6F-96CD-4A44-A40F-3B8798847791}"/>
    <cellStyle name="Normal 2 21 3 3" xfId="4593" xr:uid="{F87D78EA-A2AB-42FB-8452-A1E30163B221}"/>
    <cellStyle name="Normal 2 21 3 4" xfId="5865" xr:uid="{73CC48B7-37D2-40BC-95EE-40CE9383E76B}"/>
    <cellStyle name="Normal 2 21 3 5" xfId="2099" xr:uid="{00000000-0005-0000-0000-0000C8010000}"/>
    <cellStyle name="Normal 2 21 4" xfId="3128" xr:uid="{764ED021-C5A4-443A-A653-3DAE12706B47}"/>
    <cellStyle name="Normal 2 21 5" xfId="4375" xr:uid="{6EF2E5E9-96A4-4739-A5DA-D92BF30AC863}"/>
    <cellStyle name="Normal 2 21 6" xfId="5653" xr:uid="{7A3162FA-D386-47D8-853E-90EA340A0BA3}"/>
    <cellStyle name="Normal 2 21 7" xfId="1881" xr:uid="{00000000-0005-0000-0000-0000C5010000}"/>
    <cellStyle name="Normal 2 22" xfId="70" xr:uid="{00000000-0005-0000-0000-0000C9010000}"/>
    <cellStyle name="Normal 2 22 2" xfId="180" xr:uid="{00000000-0005-0000-0000-0000CA010000}"/>
    <cellStyle name="Normal 2 22 2 2" xfId="399" xr:uid="{00000000-0005-0000-0000-0000CB010000}"/>
    <cellStyle name="Normal 2 22 2 2 2" xfId="3458" xr:uid="{6A6B8F3D-3CCF-48F6-8E51-B9479897AEB0}"/>
    <cellStyle name="Normal 2 22 2 2 3" xfId="4705" xr:uid="{C4418BEA-9109-4050-B894-7F0F62980217}"/>
    <cellStyle name="Normal 2 22 2 2 4" xfId="5976" xr:uid="{21098A11-F277-404D-AC61-8F7AD4C2FBC6}"/>
    <cellStyle name="Normal 2 22 2 2 5" xfId="2211" xr:uid="{00000000-0005-0000-0000-0000CB010000}"/>
    <cellStyle name="Normal 2 22 2 3" xfId="3240" xr:uid="{07058BAE-345D-4EF4-AEFF-34E693D8B838}"/>
    <cellStyle name="Normal 2 22 2 4" xfId="4487" xr:uid="{E80E9198-F04E-4A1D-AB3E-F53E2130344E}"/>
    <cellStyle name="Normal 2 22 2 5" xfId="5761" xr:uid="{EA3BB210-A44D-4AA1-82D8-767A24787347}"/>
    <cellStyle name="Normal 2 22 2 6" xfId="1993" xr:uid="{00000000-0005-0000-0000-0000CA010000}"/>
    <cellStyle name="Normal 2 22 3" xfId="290" xr:uid="{00000000-0005-0000-0000-0000CC010000}"/>
    <cellStyle name="Normal 2 22 3 2" xfId="3349" xr:uid="{D2CFA905-12E7-4A38-859C-37F8E97E68F5}"/>
    <cellStyle name="Normal 2 22 3 3" xfId="4596" xr:uid="{F5880D1F-5A64-4F24-BEAE-480EB689576C}"/>
    <cellStyle name="Normal 2 22 3 4" xfId="5868" xr:uid="{A3417A95-A3C7-4D32-9217-17169BFCB1A5}"/>
    <cellStyle name="Normal 2 22 3 5" xfId="2102" xr:uid="{00000000-0005-0000-0000-0000CC010000}"/>
    <cellStyle name="Normal 2 22 4" xfId="3131" xr:uid="{C9B96263-D37A-4DBD-90E3-2CE1EC281E13}"/>
    <cellStyle name="Normal 2 22 5" xfId="4378" xr:uid="{CFE84B7A-9948-4B8A-98FE-5FEA89817EA5}"/>
    <cellStyle name="Normal 2 22 6" xfId="5656" xr:uid="{16C4A5A2-E82F-4CDB-8CF9-12E6056755DF}"/>
    <cellStyle name="Normal 2 22 7" xfId="1884" xr:uid="{00000000-0005-0000-0000-0000C9010000}"/>
    <cellStyle name="Normal 2 23" xfId="73" xr:uid="{00000000-0005-0000-0000-0000CD010000}"/>
    <cellStyle name="Normal 2 23 2" xfId="183" xr:uid="{00000000-0005-0000-0000-0000CE010000}"/>
    <cellStyle name="Normal 2 23 2 2" xfId="402" xr:uid="{00000000-0005-0000-0000-0000CF010000}"/>
    <cellStyle name="Normal 2 23 2 2 2" xfId="3461" xr:uid="{F6B48E0A-E15C-4A5C-A822-8007D4837707}"/>
    <cellStyle name="Normal 2 23 2 2 3" xfId="4708" xr:uid="{C9E882DE-90FC-4939-83C7-26EA36E93F1C}"/>
    <cellStyle name="Normal 2 23 2 2 4" xfId="5979" xr:uid="{BB9D2EBC-B041-4C5E-B603-5186EDBB209C}"/>
    <cellStyle name="Normal 2 23 2 2 5" xfId="2214" xr:uid="{00000000-0005-0000-0000-0000CF010000}"/>
    <cellStyle name="Normal 2 23 2 3" xfId="3243" xr:uid="{2927F5B9-A437-4375-9759-B8424926170D}"/>
    <cellStyle name="Normal 2 23 2 4" xfId="4490" xr:uid="{F5054EDC-4235-4F94-A513-7515834AF191}"/>
    <cellStyle name="Normal 2 23 2 5" xfId="5764" xr:uid="{927508D7-5AD6-47BA-AED3-239CB6887151}"/>
    <cellStyle name="Normal 2 23 2 6" xfId="1996" xr:uid="{00000000-0005-0000-0000-0000CE010000}"/>
    <cellStyle name="Normal 2 23 3" xfId="293" xr:uid="{00000000-0005-0000-0000-0000D0010000}"/>
    <cellStyle name="Normal 2 23 3 2" xfId="3352" xr:uid="{8B8D4B7C-1EAA-4650-958F-D55580D84962}"/>
    <cellStyle name="Normal 2 23 3 3" xfId="4599" xr:uid="{79179B39-0A9B-4514-93FF-49CC05E9BA8F}"/>
    <cellStyle name="Normal 2 23 3 4" xfId="5871" xr:uid="{D9E58033-89EE-454C-B24B-E70519B8569F}"/>
    <cellStyle name="Normal 2 23 3 5" xfId="2105" xr:uid="{00000000-0005-0000-0000-0000D0010000}"/>
    <cellStyle name="Normal 2 23 4" xfId="3134" xr:uid="{C0FD04B1-AE5B-4BBA-B5AB-F777E71FF6D1}"/>
    <cellStyle name="Normal 2 23 5" xfId="4381" xr:uid="{487CA83C-B5C4-44F4-9DE1-15D5C0700CD6}"/>
    <cellStyle name="Normal 2 23 6" xfId="5659" xr:uid="{492E2BA0-87B9-4501-BF71-1CE36C574D99}"/>
    <cellStyle name="Normal 2 23 7" xfId="1887" xr:uid="{00000000-0005-0000-0000-0000CD010000}"/>
    <cellStyle name="Normal 2 24" xfId="76" xr:uid="{00000000-0005-0000-0000-0000D1010000}"/>
    <cellStyle name="Normal 2 24 2" xfId="186" xr:uid="{00000000-0005-0000-0000-0000D2010000}"/>
    <cellStyle name="Normal 2 24 2 2" xfId="405" xr:uid="{00000000-0005-0000-0000-0000D3010000}"/>
    <cellStyle name="Normal 2 24 2 2 2" xfId="3464" xr:uid="{F180B6DF-DC97-4E1C-8341-49353B11BA65}"/>
    <cellStyle name="Normal 2 24 2 2 3" xfId="4711" xr:uid="{A11D8C54-D542-41CD-AA4E-38732459EAE9}"/>
    <cellStyle name="Normal 2 24 2 2 4" xfId="5982" xr:uid="{79392309-D1A2-4A7C-A6CB-2AD89F923591}"/>
    <cellStyle name="Normal 2 24 2 2 5" xfId="2217" xr:uid="{00000000-0005-0000-0000-0000D3010000}"/>
    <cellStyle name="Normal 2 24 2 3" xfId="3246" xr:uid="{1101D035-8E3E-48F0-93F6-E8E90425BDAD}"/>
    <cellStyle name="Normal 2 24 2 4" xfId="4493" xr:uid="{AF8A0547-8A58-41EE-96BA-04B5BDFCC5D3}"/>
    <cellStyle name="Normal 2 24 2 5" xfId="5767" xr:uid="{B545656C-E0BB-4163-BE30-6B49839868B1}"/>
    <cellStyle name="Normal 2 24 2 6" xfId="1999" xr:uid="{00000000-0005-0000-0000-0000D2010000}"/>
    <cellStyle name="Normal 2 24 3" xfId="296" xr:uid="{00000000-0005-0000-0000-0000D4010000}"/>
    <cellStyle name="Normal 2 24 3 2" xfId="3355" xr:uid="{185D3904-78D8-430E-9A2B-B22FA5A8AF12}"/>
    <cellStyle name="Normal 2 24 3 3" xfId="4602" xr:uid="{58D25586-945D-414C-AAF8-A1D6166A9A10}"/>
    <cellStyle name="Normal 2 24 3 4" xfId="5874" xr:uid="{744CFFB6-03E2-4FB8-88C7-2FC6C47EFAB4}"/>
    <cellStyle name="Normal 2 24 3 5" xfId="2108" xr:uid="{00000000-0005-0000-0000-0000D4010000}"/>
    <cellStyle name="Normal 2 24 4" xfId="3137" xr:uid="{3DEC3421-027A-4BA7-BA43-D5F17EA2BE6F}"/>
    <cellStyle name="Normal 2 24 5" xfId="4384" xr:uid="{3099281B-CCF9-40DA-BA18-9791B2FF127F}"/>
    <cellStyle name="Normal 2 24 6" xfId="5662" xr:uid="{5FCB7FC7-D71F-4896-8888-D3FEF5C22455}"/>
    <cellStyle name="Normal 2 24 7" xfId="1890" xr:uid="{00000000-0005-0000-0000-0000D1010000}"/>
    <cellStyle name="Normal 2 25" xfId="79" xr:uid="{00000000-0005-0000-0000-0000D5010000}"/>
    <cellStyle name="Normal 2 25 2" xfId="189" xr:uid="{00000000-0005-0000-0000-0000D6010000}"/>
    <cellStyle name="Normal 2 25 2 2" xfId="408" xr:uid="{00000000-0005-0000-0000-0000D7010000}"/>
    <cellStyle name="Normal 2 25 2 2 2" xfId="3467" xr:uid="{7E164C7D-03E3-449D-9C5B-71E32EBE42CA}"/>
    <cellStyle name="Normal 2 25 2 2 3" xfId="4714" xr:uid="{35832441-DD22-48E5-A6C1-B68EB87E1092}"/>
    <cellStyle name="Normal 2 25 2 2 4" xfId="5985" xr:uid="{10FB07DE-8FBA-4F24-9DE4-DFE6728B2781}"/>
    <cellStyle name="Normal 2 25 2 2 5" xfId="2220" xr:uid="{00000000-0005-0000-0000-0000D7010000}"/>
    <cellStyle name="Normal 2 25 2 3" xfId="3249" xr:uid="{42F3BB3A-D37E-4D6A-ABE6-B2E8602DC5B8}"/>
    <cellStyle name="Normal 2 25 2 4" xfId="4496" xr:uid="{5C6896B3-4D0E-4DB2-A6BC-61ABDD5B621B}"/>
    <cellStyle name="Normal 2 25 2 5" xfId="5770" xr:uid="{56F5861C-A34F-4F2E-BC25-3A7F44FA6EFC}"/>
    <cellStyle name="Normal 2 25 2 6" xfId="2002" xr:uid="{00000000-0005-0000-0000-0000D6010000}"/>
    <cellStyle name="Normal 2 25 3" xfId="299" xr:uid="{00000000-0005-0000-0000-0000D8010000}"/>
    <cellStyle name="Normal 2 25 3 2" xfId="3358" xr:uid="{067F081D-F6CA-4DB4-B533-D5C4E4CA37A4}"/>
    <cellStyle name="Normal 2 25 3 3" xfId="4605" xr:uid="{063CA1A4-C544-407F-8636-3225909A8A61}"/>
    <cellStyle name="Normal 2 25 3 4" xfId="5877" xr:uid="{6DBDB85D-DF49-48C4-893A-55A43AA48560}"/>
    <cellStyle name="Normal 2 25 3 5" xfId="2111" xr:uid="{00000000-0005-0000-0000-0000D8010000}"/>
    <cellStyle name="Normal 2 25 4" xfId="3140" xr:uid="{E7247EBE-6AEC-4B5E-890A-1413636149C0}"/>
    <cellStyle name="Normal 2 25 5" xfId="4387" xr:uid="{6F105894-6BEA-470B-ACF3-9591D832BE6C}"/>
    <cellStyle name="Normal 2 25 6" xfId="5665" xr:uid="{32499E4C-C324-42B4-8C1C-B5E2E5D48E63}"/>
    <cellStyle name="Normal 2 25 7" xfId="1893" xr:uid="{00000000-0005-0000-0000-0000D5010000}"/>
    <cellStyle name="Normal 2 26" xfId="82" xr:uid="{00000000-0005-0000-0000-0000D9010000}"/>
    <cellStyle name="Normal 2 26 2" xfId="192" xr:uid="{00000000-0005-0000-0000-0000DA010000}"/>
    <cellStyle name="Normal 2 26 2 2" xfId="411" xr:uid="{00000000-0005-0000-0000-0000DB010000}"/>
    <cellStyle name="Normal 2 26 2 2 2" xfId="3470" xr:uid="{CDAD8B4E-101A-4020-8E54-833E855D7B36}"/>
    <cellStyle name="Normal 2 26 2 2 3" xfId="4717" xr:uid="{7EB83A33-2EE1-46B5-A315-A498A057BD08}"/>
    <cellStyle name="Normal 2 26 2 2 4" xfId="5988" xr:uid="{7D1317C4-E466-44B3-8BC0-14B86E86929A}"/>
    <cellStyle name="Normal 2 26 2 2 5" xfId="2223" xr:uid="{00000000-0005-0000-0000-0000DB010000}"/>
    <cellStyle name="Normal 2 26 2 3" xfId="3252" xr:uid="{C3CE1FD2-A506-4C82-91A0-F90EF422E70F}"/>
    <cellStyle name="Normal 2 26 2 4" xfId="4499" xr:uid="{7DFA096A-AF99-4C2F-9A4E-D10B8A352A13}"/>
    <cellStyle name="Normal 2 26 2 5" xfId="5773" xr:uid="{A6732C8E-94C0-416A-9831-AAE4AEF32705}"/>
    <cellStyle name="Normal 2 26 2 6" xfId="2005" xr:uid="{00000000-0005-0000-0000-0000DA010000}"/>
    <cellStyle name="Normal 2 26 3" xfId="302" xr:uid="{00000000-0005-0000-0000-0000DC010000}"/>
    <cellStyle name="Normal 2 26 3 2" xfId="3361" xr:uid="{343B1DFD-D04A-4F7F-98B1-1DFC100BF6B1}"/>
    <cellStyle name="Normal 2 26 3 3" xfId="4608" xr:uid="{725CF0A1-6C3D-45EF-A50B-7CC0B955D0E4}"/>
    <cellStyle name="Normal 2 26 3 4" xfId="5880" xr:uid="{DE830D59-2AF2-44B5-BE56-3FE52E416E53}"/>
    <cellStyle name="Normal 2 26 3 5" xfId="2114" xr:uid="{00000000-0005-0000-0000-0000DC010000}"/>
    <cellStyle name="Normal 2 26 4" xfId="3143" xr:uid="{47530D3E-8A4A-4265-BEF0-B241AF27A5A0}"/>
    <cellStyle name="Normal 2 26 5" xfId="4390" xr:uid="{B700D28D-1C41-47CE-BB06-6A90A0103D0C}"/>
    <cellStyle name="Normal 2 26 6" xfId="5668" xr:uid="{105C8560-E434-4DB4-AB00-B5AFA3605E1B}"/>
    <cellStyle name="Normal 2 26 7" xfId="1896" xr:uid="{00000000-0005-0000-0000-0000D9010000}"/>
    <cellStyle name="Normal 2 27" xfId="85" xr:uid="{00000000-0005-0000-0000-0000DD010000}"/>
    <cellStyle name="Normal 2 27 2" xfId="195" xr:uid="{00000000-0005-0000-0000-0000DE010000}"/>
    <cellStyle name="Normal 2 27 2 2" xfId="414" xr:uid="{00000000-0005-0000-0000-0000DF010000}"/>
    <cellStyle name="Normal 2 27 2 2 2" xfId="3473" xr:uid="{D01EACA2-FD34-4E26-9710-D6950C9F13FC}"/>
    <cellStyle name="Normal 2 27 2 2 3" xfId="4720" xr:uid="{2604F8E6-4C1A-47ED-8559-8388357D6598}"/>
    <cellStyle name="Normal 2 27 2 2 4" xfId="5991" xr:uid="{27194D39-1257-4B24-80B6-FDF14EBD39DE}"/>
    <cellStyle name="Normal 2 27 2 2 5" xfId="2226" xr:uid="{00000000-0005-0000-0000-0000DF010000}"/>
    <cellStyle name="Normal 2 27 2 3" xfId="3255" xr:uid="{D7906E08-97DF-4D90-AE9E-3ACF676B3188}"/>
    <cellStyle name="Normal 2 27 2 4" xfId="4502" xr:uid="{C582F1C3-B9BD-49F6-B137-8C8017A3F2B2}"/>
    <cellStyle name="Normal 2 27 2 5" xfId="5776" xr:uid="{5C941641-BD8C-45BE-8855-CAC846068F41}"/>
    <cellStyle name="Normal 2 27 2 6" xfId="2008" xr:uid="{00000000-0005-0000-0000-0000DE010000}"/>
    <cellStyle name="Normal 2 27 3" xfId="305" xr:uid="{00000000-0005-0000-0000-0000E0010000}"/>
    <cellStyle name="Normal 2 27 3 2" xfId="3364" xr:uid="{6C2B018E-A057-4EA8-9634-3FF66DCF3ED3}"/>
    <cellStyle name="Normal 2 27 3 3" xfId="4611" xr:uid="{65E352E9-B504-406A-8211-6B44F105BC33}"/>
    <cellStyle name="Normal 2 27 3 4" xfId="5883" xr:uid="{774384D8-1402-44F1-A45A-310E5B1E81E6}"/>
    <cellStyle name="Normal 2 27 3 5" xfId="2117" xr:uid="{00000000-0005-0000-0000-0000E0010000}"/>
    <cellStyle name="Normal 2 27 4" xfId="3146" xr:uid="{DFA6636F-5063-45FB-AD02-F1122ECEE884}"/>
    <cellStyle name="Normal 2 27 5" xfId="4393" xr:uid="{238C1A6D-6B5E-4402-B5DD-0A7FA813FE51}"/>
    <cellStyle name="Normal 2 27 6" xfId="5671" xr:uid="{3659E0CA-B606-4ECC-ACC6-1BF8F710D118}"/>
    <cellStyle name="Normal 2 27 7" xfId="1899" xr:uid="{00000000-0005-0000-0000-0000DD010000}"/>
    <cellStyle name="Normal 2 28" xfId="88" xr:uid="{00000000-0005-0000-0000-0000E1010000}"/>
    <cellStyle name="Normal 2 28 2" xfId="198" xr:uid="{00000000-0005-0000-0000-0000E2010000}"/>
    <cellStyle name="Normal 2 28 2 2" xfId="417" xr:uid="{00000000-0005-0000-0000-0000E3010000}"/>
    <cellStyle name="Normal 2 28 2 2 2" xfId="3476" xr:uid="{20AE1B22-7590-4944-B7C3-581DD04CAEFD}"/>
    <cellStyle name="Normal 2 28 2 2 3" xfId="4723" xr:uid="{C4E58DBE-1756-41F7-8A98-438BAE965EA8}"/>
    <cellStyle name="Normal 2 28 2 2 4" xfId="5994" xr:uid="{D19EED2C-C684-495F-8F47-9C4E251B540A}"/>
    <cellStyle name="Normal 2 28 2 2 5" xfId="2229" xr:uid="{00000000-0005-0000-0000-0000E3010000}"/>
    <cellStyle name="Normal 2 28 2 3" xfId="3258" xr:uid="{37939E00-5A6B-44C1-A337-144DEBCD21F0}"/>
    <cellStyle name="Normal 2 28 2 4" xfId="4505" xr:uid="{726E244D-9BAF-42BD-B94A-D5C8895FA20C}"/>
    <cellStyle name="Normal 2 28 2 5" xfId="5779" xr:uid="{654A9331-78F6-47D6-8E80-549AB5C1BCB5}"/>
    <cellStyle name="Normal 2 28 2 6" xfId="2011" xr:uid="{00000000-0005-0000-0000-0000E2010000}"/>
    <cellStyle name="Normal 2 28 3" xfId="308" xr:uid="{00000000-0005-0000-0000-0000E4010000}"/>
    <cellStyle name="Normal 2 28 3 2" xfId="3367" xr:uid="{7F7132AF-EB11-4E30-A63E-85EE9E2F04A7}"/>
    <cellStyle name="Normal 2 28 3 3" xfId="4614" xr:uid="{D6A2FAFC-6F39-4D98-9FC2-6BAE27072A58}"/>
    <cellStyle name="Normal 2 28 3 4" xfId="5886" xr:uid="{761D3A4B-F9B4-4FCB-A525-AFEC39AAF2A8}"/>
    <cellStyle name="Normal 2 28 3 5" xfId="2120" xr:uid="{00000000-0005-0000-0000-0000E4010000}"/>
    <cellStyle name="Normal 2 28 4" xfId="3149" xr:uid="{7DBF1AC7-85A4-4F3F-BAC6-562449DC87D6}"/>
    <cellStyle name="Normal 2 28 5" xfId="4396" xr:uid="{A8BE6CF3-5645-4149-9592-04D1D710EF97}"/>
    <cellStyle name="Normal 2 28 6" xfId="5674" xr:uid="{3F70A255-2A13-4B67-8162-78DCF03191E0}"/>
    <cellStyle name="Normal 2 28 7" xfId="1902" xr:uid="{00000000-0005-0000-0000-0000E1010000}"/>
    <cellStyle name="Normal 2 29" xfId="91" xr:uid="{00000000-0005-0000-0000-0000E5010000}"/>
    <cellStyle name="Normal 2 29 2" xfId="201" xr:uid="{00000000-0005-0000-0000-0000E6010000}"/>
    <cellStyle name="Normal 2 29 2 2" xfId="420" xr:uid="{00000000-0005-0000-0000-0000E7010000}"/>
    <cellStyle name="Normal 2 29 2 2 2" xfId="3479" xr:uid="{00F05D3E-DAD4-44F5-ACAA-D68D2869E6B4}"/>
    <cellStyle name="Normal 2 29 2 2 3" xfId="4726" xr:uid="{E27D050E-9A05-4B16-B336-344EA4F8AE38}"/>
    <cellStyle name="Normal 2 29 2 2 4" xfId="5997" xr:uid="{1A12921B-8335-416D-A407-2CB67FD877B3}"/>
    <cellStyle name="Normal 2 29 2 2 5" xfId="2232" xr:uid="{00000000-0005-0000-0000-0000E7010000}"/>
    <cellStyle name="Normal 2 29 2 3" xfId="3261" xr:uid="{AE274CA7-C060-49D4-AC08-3203065733DD}"/>
    <cellStyle name="Normal 2 29 2 4" xfId="4508" xr:uid="{F9A624B8-C270-47E8-A77D-0EC025BE9F2C}"/>
    <cellStyle name="Normal 2 29 2 5" xfId="5782" xr:uid="{7CFAC3B7-67C6-4C1B-AAF1-74DD3B08F430}"/>
    <cellStyle name="Normal 2 29 2 6" xfId="2014" xr:uid="{00000000-0005-0000-0000-0000E6010000}"/>
    <cellStyle name="Normal 2 29 3" xfId="311" xr:uid="{00000000-0005-0000-0000-0000E8010000}"/>
    <cellStyle name="Normal 2 29 3 2" xfId="3370" xr:uid="{68AA8C3B-D773-448B-B41D-07F5756C2F28}"/>
    <cellStyle name="Normal 2 29 3 3" xfId="4617" xr:uid="{0769EF8A-83AA-4945-AC13-5D58445221EC}"/>
    <cellStyle name="Normal 2 29 3 4" xfId="5889" xr:uid="{C884133B-F5BD-496C-B8B2-AB8973816D96}"/>
    <cellStyle name="Normal 2 29 3 5" xfId="2123" xr:uid="{00000000-0005-0000-0000-0000E8010000}"/>
    <cellStyle name="Normal 2 29 4" xfId="3152" xr:uid="{75DE5E91-3F67-4F5C-BF53-2626B8ECB2AA}"/>
    <cellStyle name="Normal 2 29 5" xfId="4399" xr:uid="{CC9751E7-E876-4986-A758-0B532F5AC0B8}"/>
    <cellStyle name="Normal 2 29 6" xfId="5677" xr:uid="{498A5AF4-AF1E-4BE4-B19F-0B6869B5AA3A}"/>
    <cellStyle name="Normal 2 29 7" xfId="1905" xr:uid="{00000000-0005-0000-0000-0000E5010000}"/>
    <cellStyle name="Normal 2 3" xfId="13" xr:uid="{00000000-0005-0000-0000-0000E9010000}"/>
    <cellStyle name="Normal 2 3 10" xfId="556" xr:uid="{00000000-0005-0000-0000-0000EA010000}"/>
    <cellStyle name="Normal 2 3 10 2" xfId="3615" xr:uid="{FC1EE1FC-A32F-4A57-B98D-309ACAF39987}"/>
    <cellStyle name="Normal 2 3 10 3" xfId="4862" xr:uid="{FA5E829A-D19B-4BCF-A366-0135D18B41B5}"/>
    <cellStyle name="Normal 2 3 10 4" xfId="6130" xr:uid="{20DD7CE1-D66B-40D6-8B27-5D7C48A409F4}"/>
    <cellStyle name="Normal 2 3 10 5" xfId="2368" xr:uid="{00000000-0005-0000-0000-0000EA010000}"/>
    <cellStyle name="Normal 2 3 11" xfId="564" xr:uid="{00000000-0005-0000-0000-0000EB010000}"/>
    <cellStyle name="Normal 2 3 11 2" xfId="3623" xr:uid="{689FC838-FA3A-47CE-B483-CD655A63AA8C}"/>
    <cellStyle name="Normal 2 3 11 3" xfId="4870" xr:uid="{A6C01259-588E-4D63-9493-FB027452C19D}"/>
    <cellStyle name="Normal 2 3 11 4" xfId="6138" xr:uid="{1BE491BE-D2FD-443B-9CB3-1E19E276AE93}"/>
    <cellStyle name="Normal 2 3 11 5" xfId="2376" xr:uid="{00000000-0005-0000-0000-0000EB010000}"/>
    <cellStyle name="Normal 2 3 12" xfId="572" xr:uid="{00000000-0005-0000-0000-0000EC010000}"/>
    <cellStyle name="Normal 2 3 12 2" xfId="3631" xr:uid="{17C99185-59E8-4376-B599-7B03D5034288}"/>
    <cellStyle name="Normal 2 3 12 3" xfId="4878" xr:uid="{E680BE5F-D8AA-4DF5-A2AA-59141B8AE92D}"/>
    <cellStyle name="Normal 2 3 12 4" xfId="6146" xr:uid="{24A41327-7292-452A-BE78-58D56B3D0C71}"/>
    <cellStyle name="Normal 2 3 12 5" xfId="2384" xr:uid="{00000000-0005-0000-0000-0000EC010000}"/>
    <cellStyle name="Normal 2 3 13" xfId="580" xr:uid="{00000000-0005-0000-0000-0000ED010000}"/>
    <cellStyle name="Normal 2 3 13 2" xfId="3639" xr:uid="{04D40F66-8053-4D66-9BBF-3078A35AC32B}"/>
    <cellStyle name="Normal 2 3 13 3" xfId="4886" xr:uid="{27544D5B-BB04-4F76-9985-5E1D766E841A}"/>
    <cellStyle name="Normal 2 3 13 4" xfId="6154" xr:uid="{66CE9B2D-3209-486C-973A-806293433B3F}"/>
    <cellStyle name="Normal 2 3 13 5" xfId="2392" xr:uid="{00000000-0005-0000-0000-0000ED010000}"/>
    <cellStyle name="Normal 2 3 14" xfId="588" xr:uid="{00000000-0005-0000-0000-0000EE010000}"/>
    <cellStyle name="Normal 2 3 14 2" xfId="3647" xr:uid="{1DBA1B29-518C-4160-B375-AC1C550ACF4B}"/>
    <cellStyle name="Normal 2 3 14 3" xfId="4894" xr:uid="{96188A78-7530-4826-BC6B-BF56E22931FE}"/>
    <cellStyle name="Normal 2 3 14 4" xfId="6162" xr:uid="{D3E36557-0D34-430D-AA4C-7580057CEC53}"/>
    <cellStyle name="Normal 2 3 14 5" xfId="2400" xr:uid="{00000000-0005-0000-0000-0000EE010000}"/>
    <cellStyle name="Normal 2 3 15" xfId="596" xr:uid="{00000000-0005-0000-0000-0000EF010000}"/>
    <cellStyle name="Normal 2 3 15 2" xfId="3655" xr:uid="{10A10541-9776-463C-A874-6BABCA4F21F3}"/>
    <cellStyle name="Normal 2 3 15 3" xfId="4902" xr:uid="{ED20A491-2C70-4EC0-8F6D-E3B1DBA61275}"/>
    <cellStyle name="Normal 2 3 15 4" xfId="6170" xr:uid="{B1C6C66A-8A61-49F1-8207-8DF40A166933}"/>
    <cellStyle name="Normal 2 3 15 5" xfId="2408" xr:uid="{00000000-0005-0000-0000-0000EF010000}"/>
    <cellStyle name="Normal 2 3 16" xfId="604" xr:uid="{00000000-0005-0000-0000-0000F0010000}"/>
    <cellStyle name="Normal 2 3 16 2" xfId="3663" xr:uid="{8CC97F12-C462-4667-B6A9-67E72AB96B20}"/>
    <cellStyle name="Normal 2 3 16 3" xfId="4910" xr:uid="{58A7CF8E-49A0-4F2B-97DD-7537F0B48878}"/>
    <cellStyle name="Normal 2 3 16 4" xfId="6178" xr:uid="{C3EE99F2-0E7B-4B72-B3A6-853799B97CB5}"/>
    <cellStyle name="Normal 2 3 16 5" xfId="2416" xr:uid="{00000000-0005-0000-0000-0000F0010000}"/>
    <cellStyle name="Normal 2 3 17" xfId="612" xr:uid="{00000000-0005-0000-0000-0000F1010000}"/>
    <cellStyle name="Normal 2 3 17 2" xfId="3671" xr:uid="{317B2746-AE44-4B82-A2C0-032CAE3F4067}"/>
    <cellStyle name="Normal 2 3 17 3" xfId="4918" xr:uid="{79719208-D45E-4BD2-AD39-D045C7EA1A76}"/>
    <cellStyle name="Normal 2 3 17 4" xfId="6186" xr:uid="{3B483D7E-6F29-4253-889B-EE0B2A216125}"/>
    <cellStyle name="Normal 2 3 17 5" xfId="2424" xr:uid="{00000000-0005-0000-0000-0000F1010000}"/>
    <cellStyle name="Normal 2 3 18" xfId="621" xr:uid="{00000000-0005-0000-0000-0000F2010000}"/>
    <cellStyle name="Normal 2 3 18 2" xfId="3680" xr:uid="{96A55EBD-92F6-4771-85EA-EA86ADA4730D}"/>
    <cellStyle name="Normal 2 3 18 3" xfId="4927" xr:uid="{8A5775CB-97F6-4BA2-A84B-0E704A799C5D}"/>
    <cellStyle name="Normal 2 3 18 4" xfId="6195" xr:uid="{7E3D9D7E-F010-4230-85BA-9827A0E464B0}"/>
    <cellStyle name="Normal 2 3 18 5" xfId="2433" xr:uid="{00000000-0005-0000-0000-0000F2010000}"/>
    <cellStyle name="Normal 2 3 19" xfId="629" xr:uid="{00000000-0005-0000-0000-0000F3010000}"/>
    <cellStyle name="Normal 2 3 19 2" xfId="3688" xr:uid="{35266913-60B8-4CAD-B331-62117EB10916}"/>
    <cellStyle name="Normal 2 3 19 3" xfId="4935" xr:uid="{57564260-8DA5-43AE-B45C-938AC4350CD4}"/>
    <cellStyle name="Normal 2 3 19 4" xfId="6203" xr:uid="{9F387DD6-6A34-48B9-89D2-DBFF1E742290}"/>
    <cellStyle name="Normal 2 3 19 5" xfId="2441" xr:uid="{00000000-0005-0000-0000-0000F3010000}"/>
    <cellStyle name="Normal 2 3 2" xfId="123" xr:uid="{00000000-0005-0000-0000-0000F4010000}"/>
    <cellStyle name="Normal 2 3 2 10" xfId="1243" xr:uid="{C865EC9C-FE58-478A-A60C-12E64A63ACE1}"/>
    <cellStyle name="Normal 2 3 2 10 2" xfId="4302" xr:uid="{52F62164-4E07-4C9B-8FDA-02187A9E4E0C}"/>
    <cellStyle name="Normal 2 3 2 10 3" xfId="5549" xr:uid="{DF8BF9EC-4219-4731-B4F6-9FF87794C864}"/>
    <cellStyle name="Normal 2 3 2 10 4" xfId="6813" xr:uid="{F7A38D89-2C3E-4FC6-ADC2-61E9DB494CC7}"/>
    <cellStyle name="Normal 2 3 2 10 5" xfId="3055" xr:uid="{C865EC9C-FE58-478A-A60C-12E64A63ACE1}"/>
    <cellStyle name="Normal 2 3 2 11" xfId="1264" xr:uid="{C865EC9C-FE58-478A-A60C-12E64A63ACE1}"/>
    <cellStyle name="Normal 2 3 2 11 2" xfId="6834" xr:uid="{F134C40F-8702-46EA-AD62-DFFA95E35402}"/>
    <cellStyle name="Normal 2 3 2 11 3" xfId="3183" xr:uid="{8B3D77BC-B09B-4AAB-86B0-0FA467FF1C8E}"/>
    <cellStyle name="Normal 2 3 2 12" xfId="1297" xr:uid="{C865EC9C-FE58-478A-A60C-12E64A63ACE1}"/>
    <cellStyle name="Normal 2 3 2 12 2" xfId="6867" xr:uid="{81C2653C-C1EA-4682-9627-582480604035}"/>
    <cellStyle name="Normal 2 3 2 12 3" xfId="4430" xr:uid="{2600BFAF-F4BF-4D74-BF5F-254A95200026}"/>
    <cellStyle name="Normal 2 3 2 13" xfId="1330" xr:uid="{C865EC9C-FE58-478A-A60C-12E64A63ACE1}"/>
    <cellStyle name="Normal 2 3 2 13 2" xfId="5576" xr:uid="{A5CC6A7A-B233-4AE7-8057-C1742F100BED}"/>
    <cellStyle name="Normal 2 3 2 14" xfId="1363" xr:uid="{C865EC9C-FE58-478A-A60C-12E64A63ACE1}"/>
    <cellStyle name="Normal 2 3 2 14 2" xfId="6903" xr:uid="{C07E6664-7E49-4987-B2E4-7CA859F644D3}"/>
    <cellStyle name="Normal 2 3 2 15" xfId="1396" xr:uid="{C865EC9C-FE58-478A-A60C-12E64A63ACE1}"/>
    <cellStyle name="Normal 2 3 2 15 2" xfId="6936" xr:uid="{8BE168FE-8533-46EA-B37D-B372EED1D713}"/>
    <cellStyle name="Normal 2 3 2 16" xfId="1429" xr:uid="{C865EC9C-FE58-478A-A60C-12E64A63ACE1}"/>
    <cellStyle name="Normal 2 3 2 16 2" xfId="6967" xr:uid="{4C50787B-65C8-4A89-9F96-C08C4ADDD0A4}"/>
    <cellStyle name="Normal 2 3 2 17" xfId="1462" xr:uid="{C865EC9C-FE58-478A-A60C-12E64A63ACE1}"/>
    <cellStyle name="Normal 2 3 2 17 2" xfId="7000" xr:uid="{2DE07F57-FBB6-4DD5-876D-7C9205442ADE}"/>
    <cellStyle name="Normal 2 3 2 18" xfId="1495" xr:uid="{C865EC9C-FE58-478A-A60C-12E64A63ACE1}"/>
    <cellStyle name="Normal 2 3 2 18 2" xfId="7033" xr:uid="{5B855592-D8C8-4133-A17D-0C09A7E0EA92}"/>
    <cellStyle name="Normal 2 3 2 19" xfId="1528" xr:uid="{C865EC9C-FE58-478A-A60C-12E64A63ACE1}"/>
    <cellStyle name="Normal 2 3 2 19 2" xfId="7066" xr:uid="{86AFFECF-1C22-42E4-AD54-08048AED7FA2}"/>
    <cellStyle name="Normal 2 3 2 2" xfId="342" xr:uid="{00000000-0005-0000-0000-0000F5010000}"/>
    <cellStyle name="Normal 2 3 2 2 10" xfId="1545" xr:uid="{5A54B588-1851-404A-8CDA-EB6BADE255F3}"/>
    <cellStyle name="Normal 2 3 2 2 10 2" xfId="7083" xr:uid="{AEB2093E-0CEF-48B4-87C1-7D437A2CF764}"/>
    <cellStyle name="Normal 2 3 2 2 11" xfId="1579" xr:uid="{5A54B588-1851-404A-8CDA-EB6BADE255F3}"/>
    <cellStyle name="Normal 2 3 2 2 11 2" xfId="7117" xr:uid="{7BF56EF8-8DA3-4C00-B1CA-A8A6BC395984}"/>
    <cellStyle name="Normal 2 3 2 2 12" xfId="1612" xr:uid="{5A54B588-1851-404A-8CDA-EB6BADE255F3}"/>
    <cellStyle name="Normal 2 3 2 2 12 2" xfId="7150" xr:uid="{DE80A8D8-0ECB-4873-B4CC-F5F981D2E681}"/>
    <cellStyle name="Normal 2 3 2 2 13" xfId="1645" xr:uid="{5A54B588-1851-404A-8CDA-EB6BADE255F3}"/>
    <cellStyle name="Normal 2 3 2 2 13 2" xfId="7189" xr:uid="{3729C985-84DB-4C84-A274-305A2CAAE43D}"/>
    <cellStyle name="Normal 2 3 2 2 14" xfId="1713" xr:uid="{5A54B588-1851-404A-8CDA-EB6BADE255F3}"/>
    <cellStyle name="Normal 2 3 2 2 14 2" xfId="7245" xr:uid="{02AF5785-E27E-47DF-AB15-6DCBCEC6521E}"/>
    <cellStyle name="Normal 2 3 2 2 15" xfId="2154" xr:uid="{00000000-0005-0000-0000-0000F5010000}"/>
    <cellStyle name="Normal 2 3 2 2 2" xfId="1281" xr:uid="{5A54B588-1851-404A-8CDA-EB6BADE255F3}"/>
    <cellStyle name="Normal 2 3 2 2 2 2" xfId="1678" xr:uid="{8E4F5F82-A820-40C1-9C70-FE6A70048F40}"/>
    <cellStyle name="Normal 2 3 2 2 2 2 2" xfId="1812" xr:uid="{CB0BEE6D-4A48-4BA2-9282-C3AA76D7F2A8}"/>
    <cellStyle name="Normal 2 3 2 2 2 2 2 2" xfId="7316" xr:uid="{19580E1C-C296-4DE3-B86B-1E2482333969}"/>
    <cellStyle name="Normal 2 3 2 2 2 2 3" xfId="6851" xr:uid="{0E1CC862-4DEB-49AA-8AC9-6F5FD8E1C7B5}"/>
    <cellStyle name="Normal 2 3 2 2 2 3" xfId="1746" xr:uid="{8E4F5F82-A820-40C1-9C70-FE6A70048F40}"/>
    <cellStyle name="Normal 2 3 2 2 2 3 2" xfId="7278" xr:uid="{2FF672EA-603C-4957-8B12-99DE02EA8835}"/>
    <cellStyle name="Normal 2 3 2 2 2 4" xfId="3401" xr:uid="{AF8A891D-4FB1-4EE2-A34F-AF9435C9C012}"/>
    <cellStyle name="Normal 2 3 2 2 3" xfId="1314" xr:uid="{5A54B588-1851-404A-8CDA-EB6BADE255F3}"/>
    <cellStyle name="Normal 2 3 2 2 3 2" xfId="1779" xr:uid="{BEE4A39F-D091-4B41-AF52-159A6F24B8A3}"/>
    <cellStyle name="Normal 2 3 2 2 3 2 2" xfId="6884" xr:uid="{B153577B-CCBB-47CA-9205-4CB96737BE7E}"/>
    <cellStyle name="Normal 2 3 2 2 3 3" xfId="4648" xr:uid="{BE78882A-051F-48F5-AF40-2563FB84C1E9}"/>
    <cellStyle name="Normal 2 3 2 2 4" xfId="1347" xr:uid="{5A54B588-1851-404A-8CDA-EB6BADE255F3}"/>
    <cellStyle name="Normal 2 3 2 2 4 2" xfId="5593" xr:uid="{B4572C4C-C627-4EF1-A997-6AF2139EF980}"/>
    <cellStyle name="Normal 2 3 2 2 5" xfId="1380" xr:uid="{5A54B588-1851-404A-8CDA-EB6BADE255F3}"/>
    <cellStyle name="Normal 2 3 2 2 5 2" xfId="6920" xr:uid="{661FD603-989F-4A91-85CE-406B05AC0AA2}"/>
    <cellStyle name="Normal 2 3 2 2 6" xfId="1413" xr:uid="{5A54B588-1851-404A-8CDA-EB6BADE255F3}"/>
    <cellStyle name="Normal 2 3 2 2 6 2" xfId="6953" xr:uid="{D48ACF78-967F-48F3-A360-3F521CD7FCA8}"/>
    <cellStyle name="Normal 2 3 2 2 7" xfId="1446" xr:uid="{5A54B588-1851-404A-8CDA-EB6BADE255F3}"/>
    <cellStyle name="Normal 2 3 2 2 7 2" xfId="6984" xr:uid="{562E508D-35D2-45C1-8F99-87F6E8278553}"/>
    <cellStyle name="Normal 2 3 2 2 8" xfId="1479" xr:uid="{5A54B588-1851-404A-8CDA-EB6BADE255F3}"/>
    <cellStyle name="Normal 2 3 2 2 8 2" xfId="7017" xr:uid="{9E1F75C2-693F-4599-88C8-382C7F154235}"/>
    <cellStyle name="Normal 2 3 2 2 9" xfId="1512" xr:uid="{5A54B588-1851-404A-8CDA-EB6BADE255F3}"/>
    <cellStyle name="Normal 2 3 2 2 9 2" xfId="7050" xr:uid="{9CB12270-46BE-4937-9013-DE151C7C270F}"/>
    <cellStyle name="Normal 2 3 2 20" xfId="1562" xr:uid="{C865EC9C-FE58-478A-A60C-12E64A63ACE1}"/>
    <cellStyle name="Normal 2 3 2 20 2" xfId="7100" xr:uid="{7F228014-C94C-48D1-85CB-83D50F47068A}"/>
    <cellStyle name="Normal 2 3 2 21" xfId="1595" xr:uid="{C865EC9C-FE58-478A-A60C-12E64A63ACE1}"/>
    <cellStyle name="Normal 2 3 2 21 2" xfId="7133" xr:uid="{2C0A504C-14CD-4C31-A9D4-E4E58170DDD3}"/>
    <cellStyle name="Normal 2 3 2 22" xfId="1628" xr:uid="{C865EC9C-FE58-478A-A60C-12E64A63ACE1}"/>
    <cellStyle name="Normal 2 3 2 22 2" xfId="7172" xr:uid="{6482831F-FD28-4C19-ACCD-8C2EA806F310}"/>
    <cellStyle name="Normal 2 3 2 23" xfId="1696" xr:uid="{C865EC9C-FE58-478A-A60C-12E64A63ACE1}"/>
    <cellStyle name="Normal 2 3 2 23 2" xfId="7228" xr:uid="{C36E4C09-F534-4158-9767-2AF64DF9AD18}"/>
    <cellStyle name="Normal 2 3 2 24" xfId="1936" xr:uid="{00000000-0005-0000-0000-0000F4010000}"/>
    <cellStyle name="Normal 2 3 2 3" xfId="1124" xr:uid="{C865EC9C-FE58-478A-A60C-12E64A63ACE1}"/>
    <cellStyle name="Normal 2 3 2 3 2" xfId="1661" xr:uid="{775D8FB8-8979-4AD7-96E5-907006F5DB3C}"/>
    <cellStyle name="Normal 2 3 2 3 2 2" xfId="1795" xr:uid="{3A40E8E6-1952-4C94-8DA5-BD45FFD3840C}"/>
    <cellStyle name="Normal 2 3 2 3 2 2 2" xfId="7205" xr:uid="{9E1DF914-0B8C-4CFE-8ED9-08FDC9EA2476}"/>
    <cellStyle name="Normal 2 3 2 3 2 3" xfId="4183" xr:uid="{BB6C59A5-0947-4FF5-B4EF-F9A65F7DBC46}"/>
    <cellStyle name="Normal 2 3 2 3 3" xfId="1729" xr:uid="{775D8FB8-8979-4AD7-96E5-907006F5DB3C}"/>
    <cellStyle name="Normal 2 3 2 3 3 2" xfId="7261" xr:uid="{00E5A9D7-3084-4936-909C-7B0EE7D85F0D}"/>
    <cellStyle name="Normal 2 3 2 3 3 3" xfId="5430" xr:uid="{23ED54AB-5716-4F0A-8398-49266EEE7727}"/>
    <cellStyle name="Normal 2 3 2 3 4" xfId="6696" xr:uid="{A1ACDFC2-9CC2-4493-86BB-E510B0FA65A6}"/>
    <cellStyle name="Normal 2 3 2 3 5" xfId="2936" xr:uid="{C865EC9C-FE58-478A-A60C-12E64A63ACE1}"/>
    <cellStyle name="Normal 2 3 2 4" xfId="1141" xr:uid="{C865EC9C-FE58-478A-A60C-12E64A63ACE1}"/>
    <cellStyle name="Normal 2 3 2 4 2" xfId="1762" xr:uid="{30F7ED51-B2DC-4D23-97BC-398A121CCAC5}"/>
    <cellStyle name="Normal 2 3 2 4 2 2" xfId="7293" xr:uid="{B22366FA-9419-4461-9547-9E70EE1532DD}"/>
    <cellStyle name="Normal 2 3 2 4 2 3" xfId="4200" xr:uid="{C0F0EE56-6A71-4611-B893-DB134F1F3F19}"/>
    <cellStyle name="Normal 2 3 2 4 3" xfId="5447" xr:uid="{1AF7B072-EE52-4AB4-B004-C364B3A0C100}"/>
    <cellStyle name="Normal 2 3 2 4 4" xfId="6711" xr:uid="{6BD2F72D-4373-4D6A-8AD1-7162D2B955E2}"/>
    <cellStyle name="Normal 2 3 2 4 5" xfId="2953" xr:uid="{C865EC9C-FE58-478A-A60C-12E64A63ACE1}"/>
    <cellStyle name="Normal 2 3 2 5" xfId="1158" xr:uid="{C865EC9C-FE58-478A-A60C-12E64A63ACE1}"/>
    <cellStyle name="Normal 2 3 2 5 2" xfId="4217" xr:uid="{B46B9E5D-3603-46CB-BEDF-4BB116F83C24}"/>
    <cellStyle name="Normal 2 3 2 5 3" xfId="5464" xr:uid="{0E2DF9BA-363D-4BD4-81F1-FA1DEC127BB1}"/>
    <cellStyle name="Normal 2 3 2 5 4" xfId="6728" xr:uid="{9B26C7C1-885F-47FD-AA55-4E138810BB79}"/>
    <cellStyle name="Normal 2 3 2 5 5" xfId="2970" xr:uid="{C865EC9C-FE58-478A-A60C-12E64A63ACE1}"/>
    <cellStyle name="Normal 2 3 2 6" xfId="1175" xr:uid="{C865EC9C-FE58-478A-A60C-12E64A63ACE1}"/>
    <cellStyle name="Normal 2 3 2 6 2" xfId="4234" xr:uid="{1832B6AA-5980-483D-B4F7-AE30807FC7BB}"/>
    <cellStyle name="Normal 2 3 2 6 3" xfId="5481" xr:uid="{36543F85-DF91-4E3D-8B5A-B059968F1470}"/>
    <cellStyle name="Normal 2 3 2 6 4" xfId="6745" xr:uid="{1E5BE96B-87EF-47B3-AE4F-E1AC5D1D6529}"/>
    <cellStyle name="Normal 2 3 2 6 5" xfId="2987" xr:uid="{C865EC9C-FE58-478A-A60C-12E64A63ACE1}"/>
    <cellStyle name="Normal 2 3 2 7" xfId="1191" xr:uid="{C865EC9C-FE58-478A-A60C-12E64A63ACE1}"/>
    <cellStyle name="Normal 2 3 2 7 2" xfId="4250" xr:uid="{C88C8A4C-18EF-44DD-8114-984252FE3C83}"/>
    <cellStyle name="Normal 2 3 2 7 3" xfId="5497" xr:uid="{9DD15AB4-1C92-4154-9147-3EE9713971EA}"/>
    <cellStyle name="Normal 2 3 2 7 4" xfId="6761" xr:uid="{4D7C24A6-502C-4A3E-ACC4-232CDA81D44A}"/>
    <cellStyle name="Normal 2 3 2 7 5" xfId="3003" xr:uid="{C865EC9C-FE58-478A-A60C-12E64A63ACE1}"/>
    <cellStyle name="Normal 2 3 2 8" xfId="1208" xr:uid="{C865EC9C-FE58-478A-A60C-12E64A63ACE1}"/>
    <cellStyle name="Normal 2 3 2 8 2" xfId="4267" xr:uid="{BD741DC7-9C0A-4C75-967E-D1012ABBA100}"/>
    <cellStyle name="Normal 2 3 2 8 3" xfId="5514" xr:uid="{8E28C57E-B2E0-40C9-83DD-DBEF699D40FD}"/>
    <cellStyle name="Normal 2 3 2 8 4" xfId="6778" xr:uid="{3BC57B7E-DDDA-4634-AC18-EB0C7DBF4F5B}"/>
    <cellStyle name="Normal 2 3 2 8 5" xfId="3020" xr:uid="{C865EC9C-FE58-478A-A60C-12E64A63ACE1}"/>
    <cellStyle name="Normal 2 3 2 9" xfId="1225" xr:uid="{C865EC9C-FE58-478A-A60C-12E64A63ACE1}"/>
    <cellStyle name="Normal 2 3 2 9 2" xfId="4284" xr:uid="{57F2E792-2FD0-405B-878D-4AC8572DACEE}"/>
    <cellStyle name="Normal 2 3 2 9 3" xfId="5531" xr:uid="{58C580FF-40E5-4F9F-B919-14A3A8E43416}"/>
    <cellStyle name="Normal 2 3 2 9 4" xfId="6795" xr:uid="{E284E683-3EDF-45B7-BF14-58C551948E56}"/>
    <cellStyle name="Normal 2 3 2 9 5" xfId="3037" xr:uid="{C865EC9C-FE58-478A-A60C-12E64A63ACE1}"/>
    <cellStyle name="Normal 2 3 20" xfId="637" xr:uid="{00000000-0005-0000-0000-0000F6010000}"/>
    <cellStyle name="Normal 2 3 20 2" xfId="3696" xr:uid="{D05BFC41-403F-4A02-AEE9-98FBAD3D1DB8}"/>
    <cellStyle name="Normal 2 3 20 3" xfId="4943" xr:uid="{E746621A-5949-4E32-8CB9-C5252572A73A}"/>
    <cellStyle name="Normal 2 3 20 4" xfId="6211" xr:uid="{2710C578-87F2-4AF9-91E9-3CCAA0E2185D}"/>
    <cellStyle name="Normal 2 3 20 5" xfId="2449" xr:uid="{00000000-0005-0000-0000-0000F6010000}"/>
    <cellStyle name="Normal 2 3 21" xfId="645" xr:uid="{00000000-0005-0000-0000-0000F7010000}"/>
    <cellStyle name="Normal 2 3 21 2" xfId="3704" xr:uid="{DDB980E5-B65D-4187-ACF8-8DC546E3C07A}"/>
    <cellStyle name="Normal 2 3 21 3" xfId="4951" xr:uid="{57FD25DE-1677-43FE-813B-F1D791CBA8E2}"/>
    <cellStyle name="Normal 2 3 21 4" xfId="6219" xr:uid="{C17E6BF4-E46B-403B-A0F8-83D8B50A1DF6}"/>
    <cellStyle name="Normal 2 3 21 5" xfId="2457" xr:uid="{00000000-0005-0000-0000-0000F7010000}"/>
    <cellStyle name="Normal 2 3 22" xfId="653" xr:uid="{00000000-0005-0000-0000-0000F8010000}"/>
    <cellStyle name="Normal 2 3 22 2" xfId="3712" xr:uid="{5DD5337E-8C1B-4F5B-BF6E-AFE384BB6523}"/>
    <cellStyle name="Normal 2 3 22 3" xfId="4959" xr:uid="{F2A16E86-90FF-4806-829A-35EFBA8A537C}"/>
    <cellStyle name="Normal 2 3 22 4" xfId="6227" xr:uid="{3EDEF691-C863-4E56-8B84-3099E83B4400}"/>
    <cellStyle name="Normal 2 3 22 5" xfId="2465" xr:uid="{00000000-0005-0000-0000-0000F8010000}"/>
    <cellStyle name="Normal 2 3 23" xfId="661" xr:uid="{00000000-0005-0000-0000-0000F9010000}"/>
    <cellStyle name="Normal 2 3 23 2" xfId="3720" xr:uid="{FEAF3FCF-9880-4581-BBB1-2DEF17BB61EE}"/>
    <cellStyle name="Normal 2 3 23 3" xfId="4967" xr:uid="{7B394F4B-0FF3-4476-A80C-9D91C4FCEB19}"/>
    <cellStyle name="Normal 2 3 23 4" xfId="6235" xr:uid="{80D2104C-2335-4977-9DE9-410135C8FB0A}"/>
    <cellStyle name="Normal 2 3 23 5" xfId="2473" xr:uid="{00000000-0005-0000-0000-0000F9010000}"/>
    <cellStyle name="Normal 2 3 24" xfId="669" xr:uid="{00000000-0005-0000-0000-0000FA010000}"/>
    <cellStyle name="Normal 2 3 24 2" xfId="3728" xr:uid="{3B1915A9-BF89-43F1-8ED5-C8AFF1276B7C}"/>
    <cellStyle name="Normal 2 3 24 3" xfId="4975" xr:uid="{64C82942-3ECC-4CCE-80CF-049A34E73FD0}"/>
    <cellStyle name="Normal 2 3 24 4" xfId="6243" xr:uid="{C4304346-7328-4423-A2B4-D9CBDD9F18C5}"/>
    <cellStyle name="Normal 2 3 24 5" xfId="2481" xr:uid="{00000000-0005-0000-0000-0000FA010000}"/>
    <cellStyle name="Normal 2 3 25" xfId="677" xr:uid="{00000000-0005-0000-0000-0000FB010000}"/>
    <cellStyle name="Normal 2 3 25 2" xfId="3736" xr:uid="{37196A71-D260-4805-A35F-E167518053AA}"/>
    <cellStyle name="Normal 2 3 25 3" xfId="4983" xr:uid="{2E9C5667-4BAC-4B70-9FEC-5C12C1E918E1}"/>
    <cellStyle name="Normal 2 3 25 4" xfId="6251" xr:uid="{8CDB2ED1-142E-4239-BABF-E0CC7350DFE7}"/>
    <cellStyle name="Normal 2 3 25 5" xfId="2489" xr:uid="{00000000-0005-0000-0000-0000FB010000}"/>
    <cellStyle name="Normal 2 3 26" xfId="685" xr:uid="{00000000-0005-0000-0000-0000FC010000}"/>
    <cellStyle name="Normal 2 3 26 2" xfId="3744" xr:uid="{94ADCF70-2DD3-4C76-947C-620ABB1083E1}"/>
    <cellStyle name="Normal 2 3 26 3" xfId="4991" xr:uid="{26B13213-FD16-403F-A81F-C88DBE9FAB76}"/>
    <cellStyle name="Normal 2 3 26 4" xfId="6259" xr:uid="{03FFEDF6-03B9-4C08-A899-0E20755F416A}"/>
    <cellStyle name="Normal 2 3 26 5" xfId="2497" xr:uid="{00000000-0005-0000-0000-0000FC010000}"/>
    <cellStyle name="Normal 2 3 27" xfId="693" xr:uid="{00000000-0005-0000-0000-0000FD010000}"/>
    <cellStyle name="Normal 2 3 27 2" xfId="3752" xr:uid="{E21A73A0-F3EE-4849-86CF-5EAB485ADB86}"/>
    <cellStyle name="Normal 2 3 27 3" xfId="4999" xr:uid="{5102856B-B15E-48E1-A236-07A25DEED07B}"/>
    <cellStyle name="Normal 2 3 27 4" xfId="6267" xr:uid="{069B77CE-0C90-4C11-98A0-8D6F5070FF76}"/>
    <cellStyle name="Normal 2 3 27 5" xfId="2505" xr:uid="{00000000-0005-0000-0000-0000FD010000}"/>
    <cellStyle name="Normal 2 3 28" xfId="702" xr:uid="{00000000-0005-0000-0000-0000FE010000}"/>
    <cellStyle name="Normal 2 3 28 2" xfId="3761" xr:uid="{794F3E91-8D36-4401-B487-4CCB6BC77D28}"/>
    <cellStyle name="Normal 2 3 28 3" xfId="5008" xr:uid="{9150D5EE-2DF6-4548-9652-FB44BAA06F02}"/>
    <cellStyle name="Normal 2 3 28 4" xfId="6276" xr:uid="{FA5B9D6E-0F00-4D59-893B-746EB7445E6C}"/>
    <cellStyle name="Normal 2 3 28 5" xfId="2514" xr:uid="{00000000-0005-0000-0000-0000FE010000}"/>
    <cellStyle name="Normal 2 3 29" xfId="711" xr:uid="{00000000-0005-0000-0000-0000FF010000}"/>
    <cellStyle name="Normal 2 3 29 2" xfId="3770" xr:uid="{878303CD-1BC7-4121-BD13-33F3DBEB0063}"/>
    <cellStyle name="Normal 2 3 29 3" xfId="5017" xr:uid="{4C19AF53-9B29-4DE7-A843-9E51984C281C}"/>
    <cellStyle name="Normal 2 3 29 4" xfId="6285" xr:uid="{BD44520E-C4B3-4811-BD86-B6CF91A2FD76}"/>
    <cellStyle name="Normal 2 3 29 5" xfId="2523" xr:uid="{00000000-0005-0000-0000-0000FF010000}"/>
    <cellStyle name="Normal 2 3 3" xfId="233" xr:uid="{00000000-0005-0000-0000-000000020000}"/>
    <cellStyle name="Normal 2 3 3 10" xfId="1537" xr:uid="{6F4FC609-78D8-4241-8537-A0AE0EEE7656}"/>
    <cellStyle name="Normal 2 3 3 10 2" xfId="7075" xr:uid="{966002AC-BCC9-405A-86CD-40B1B00401B2}"/>
    <cellStyle name="Normal 2 3 3 11" xfId="1571" xr:uid="{6F4FC609-78D8-4241-8537-A0AE0EEE7656}"/>
    <cellStyle name="Normal 2 3 3 11 2" xfId="7109" xr:uid="{A743148D-8BB0-42B8-B65B-EC1B091CAFE2}"/>
    <cellStyle name="Normal 2 3 3 12" xfId="1604" xr:uid="{6F4FC609-78D8-4241-8537-A0AE0EEE7656}"/>
    <cellStyle name="Normal 2 3 3 12 2" xfId="7142" xr:uid="{7B449948-A7C6-40BE-AE2E-CC05F4178825}"/>
    <cellStyle name="Normal 2 3 3 13" xfId="1637" xr:uid="{6F4FC609-78D8-4241-8537-A0AE0EEE7656}"/>
    <cellStyle name="Normal 2 3 3 13 2" xfId="7181" xr:uid="{7B9BD127-3B26-4D87-BAC3-001C8805F686}"/>
    <cellStyle name="Normal 2 3 3 14" xfId="1705" xr:uid="{6F4FC609-78D8-4241-8537-A0AE0EEE7656}"/>
    <cellStyle name="Normal 2 3 3 14 2" xfId="7237" xr:uid="{08C9495B-18A3-43B6-86A0-2472447E87DE}"/>
    <cellStyle name="Normal 2 3 3 15" xfId="2045" xr:uid="{00000000-0005-0000-0000-000000020000}"/>
    <cellStyle name="Normal 2 3 3 2" xfId="1273" xr:uid="{6F4FC609-78D8-4241-8537-A0AE0EEE7656}"/>
    <cellStyle name="Normal 2 3 3 2 2" xfId="1670" xr:uid="{DF3334E2-B398-4906-B24D-E43278D71486}"/>
    <cellStyle name="Normal 2 3 3 2 2 2" xfId="1804" xr:uid="{19F8C2D1-E627-4859-9329-354775E668C0}"/>
    <cellStyle name="Normal 2 3 3 2 2 2 2" xfId="7309" xr:uid="{7052EB9B-70E5-48F7-877E-02B75FA3A1DB}"/>
    <cellStyle name="Normal 2 3 3 2 2 3" xfId="6843" xr:uid="{5908476D-E708-40CA-A42E-DC09BCA1DC6B}"/>
    <cellStyle name="Normal 2 3 3 2 3" xfId="1738" xr:uid="{DF3334E2-B398-4906-B24D-E43278D71486}"/>
    <cellStyle name="Normal 2 3 3 2 3 2" xfId="7270" xr:uid="{F9783778-283A-4F68-ABC5-C057B922C2C8}"/>
    <cellStyle name="Normal 2 3 3 2 4" xfId="3292" xr:uid="{358EBBDA-1BC2-476E-BFEC-AD8127F0CE6B}"/>
    <cellStyle name="Normal 2 3 3 3" xfId="1306" xr:uid="{6F4FC609-78D8-4241-8537-A0AE0EEE7656}"/>
    <cellStyle name="Normal 2 3 3 3 2" xfId="1771" xr:uid="{E700FB24-5554-4F60-B24D-8E0417689B45}"/>
    <cellStyle name="Normal 2 3 3 3 2 2" xfId="6876" xr:uid="{D019DE09-413E-409F-A567-95DB309316AB}"/>
    <cellStyle name="Normal 2 3 3 3 3" xfId="4539" xr:uid="{964FC2A4-1881-4161-93D7-B9AFE9CC9E4A}"/>
    <cellStyle name="Normal 2 3 3 4" xfId="1339" xr:uid="{6F4FC609-78D8-4241-8537-A0AE0EEE7656}"/>
    <cellStyle name="Normal 2 3 3 4 2" xfId="5585" xr:uid="{C4D9D402-0F56-4FF6-8269-8F5AA35C2965}"/>
    <cellStyle name="Normal 2 3 3 5" xfId="1372" xr:uid="{6F4FC609-78D8-4241-8537-A0AE0EEE7656}"/>
    <cellStyle name="Normal 2 3 3 5 2" xfId="6912" xr:uid="{DA0BBED4-5E8F-442F-A06A-F6A7C7BC9F2A}"/>
    <cellStyle name="Normal 2 3 3 6" xfId="1405" xr:uid="{6F4FC609-78D8-4241-8537-A0AE0EEE7656}"/>
    <cellStyle name="Normal 2 3 3 6 2" xfId="6945" xr:uid="{C76498A2-169A-4028-91E0-786F298AA5A1}"/>
    <cellStyle name="Normal 2 3 3 7" xfId="1438" xr:uid="{6F4FC609-78D8-4241-8537-A0AE0EEE7656}"/>
    <cellStyle name="Normal 2 3 3 7 2" xfId="6976" xr:uid="{01F317B7-C623-4848-B15F-1E35A9DC045B}"/>
    <cellStyle name="Normal 2 3 3 8" xfId="1471" xr:uid="{6F4FC609-78D8-4241-8537-A0AE0EEE7656}"/>
    <cellStyle name="Normal 2 3 3 8 2" xfId="7009" xr:uid="{6131E426-D988-459D-BA0E-A598C33860FC}"/>
    <cellStyle name="Normal 2 3 3 9" xfId="1504" xr:uid="{6F4FC609-78D8-4241-8537-A0AE0EEE7656}"/>
    <cellStyle name="Normal 2 3 3 9 2" xfId="7042" xr:uid="{E9921AC5-68C3-48A8-944A-B90BD8963060}"/>
    <cellStyle name="Normal 2 3 30" xfId="719" xr:uid="{00000000-0005-0000-0000-000001020000}"/>
    <cellStyle name="Normal 2 3 30 2" xfId="3778" xr:uid="{BEE2DA26-88EA-4605-B815-DDE30725F123}"/>
    <cellStyle name="Normal 2 3 30 3" xfId="5025" xr:uid="{B4E8F884-8583-4F2E-AD17-14A1A3E3F958}"/>
    <cellStyle name="Normal 2 3 30 4" xfId="6293" xr:uid="{C08C69F8-BB53-4A91-8CC2-C0135A209EB3}"/>
    <cellStyle name="Normal 2 3 30 5" xfId="2531" xr:uid="{00000000-0005-0000-0000-000001020000}"/>
    <cellStyle name="Normal 2 3 31" xfId="730" xr:uid="{00000000-0005-0000-0000-000002020000}"/>
    <cellStyle name="Normal 2 3 31 2" xfId="3789" xr:uid="{633D3A7E-447B-4024-83F5-A11D0B935836}"/>
    <cellStyle name="Normal 2 3 31 3" xfId="5036" xr:uid="{58B77589-822C-4D6B-8032-51118CF758A8}"/>
    <cellStyle name="Normal 2 3 31 4" xfId="6304" xr:uid="{23D8C32A-0352-465E-A5CD-4C1893DE2212}"/>
    <cellStyle name="Normal 2 3 31 5" xfId="2542" xr:uid="{00000000-0005-0000-0000-000002020000}"/>
    <cellStyle name="Normal 2 3 32" xfId="738" xr:uid="{00000000-0005-0000-0000-000003020000}"/>
    <cellStyle name="Normal 2 3 32 2" xfId="3797" xr:uid="{B5E784D1-7B91-4560-89BA-734EA5ED74A3}"/>
    <cellStyle name="Normal 2 3 32 3" xfId="5044" xr:uid="{F2CF283D-71DA-4FA5-B50A-C44F08A62F77}"/>
    <cellStyle name="Normal 2 3 32 4" xfId="6312" xr:uid="{CF6218C2-D011-4EEE-A7BE-668D47B60A89}"/>
    <cellStyle name="Normal 2 3 32 5" xfId="2550" xr:uid="{00000000-0005-0000-0000-000003020000}"/>
    <cellStyle name="Normal 2 3 33" xfId="746" xr:uid="{00000000-0005-0000-0000-000004020000}"/>
    <cellStyle name="Normal 2 3 33 2" xfId="3805" xr:uid="{DA4AD9B0-C3C1-4985-992F-250F3AE21459}"/>
    <cellStyle name="Normal 2 3 33 3" xfId="5052" xr:uid="{D23AD522-2822-4493-88EF-B523E8E3176E}"/>
    <cellStyle name="Normal 2 3 33 4" xfId="6320" xr:uid="{E79C19ED-A6F8-4820-9C91-31F33ABCC2A8}"/>
    <cellStyle name="Normal 2 3 33 5" xfId="2558" xr:uid="{00000000-0005-0000-0000-000004020000}"/>
    <cellStyle name="Normal 2 3 34" xfId="754" xr:uid="{00000000-0005-0000-0000-000005020000}"/>
    <cellStyle name="Normal 2 3 34 2" xfId="3813" xr:uid="{B4ED57CD-99EE-48C8-9C2F-5E5A37E44364}"/>
    <cellStyle name="Normal 2 3 34 3" xfId="5060" xr:uid="{D438B1F0-A5C1-429B-8561-106B16103300}"/>
    <cellStyle name="Normal 2 3 34 4" xfId="6328" xr:uid="{93F198FD-E76E-4D44-B9FF-CD88667E1927}"/>
    <cellStyle name="Normal 2 3 34 5" xfId="2566" xr:uid="{00000000-0005-0000-0000-000005020000}"/>
    <cellStyle name="Normal 2 3 35" xfId="764" xr:uid="{00000000-0005-0000-0000-000006020000}"/>
    <cellStyle name="Normal 2 3 35 2" xfId="3823" xr:uid="{8A2ACFB4-575A-4C35-B02D-D74BBFC43F5D}"/>
    <cellStyle name="Normal 2 3 35 3" xfId="5070" xr:uid="{1A5BEE21-1A55-4F04-BE0F-49281432D3A0}"/>
    <cellStyle name="Normal 2 3 35 4" xfId="6338" xr:uid="{0929AA2E-59F7-4CB3-89F4-301F29FAB92C}"/>
    <cellStyle name="Normal 2 3 35 5" xfId="2576" xr:uid="{00000000-0005-0000-0000-000006020000}"/>
    <cellStyle name="Normal 2 3 36" xfId="773" xr:uid="{00000000-0005-0000-0000-000007020000}"/>
    <cellStyle name="Normal 2 3 36 2" xfId="3832" xr:uid="{18978ABC-9659-4D80-A5C3-0143321EED6A}"/>
    <cellStyle name="Normal 2 3 36 3" xfId="5079" xr:uid="{E5CD32E9-2B2D-497A-8B49-504168709B33}"/>
    <cellStyle name="Normal 2 3 36 4" xfId="6347" xr:uid="{699D96F0-0168-4DB3-9A73-6B3503BEDC4A}"/>
    <cellStyle name="Normal 2 3 36 5" xfId="2585" xr:uid="{00000000-0005-0000-0000-000007020000}"/>
    <cellStyle name="Normal 2 3 37" xfId="781" xr:uid="{00000000-0005-0000-0000-000008020000}"/>
    <cellStyle name="Normal 2 3 37 2" xfId="3840" xr:uid="{E75F3D7F-17C6-4200-8076-5CE2A91C99E7}"/>
    <cellStyle name="Normal 2 3 37 3" xfId="5087" xr:uid="{164C7E87-EBF5-4EE1-BA9A-C23F98F2D9D8}"/>
    <cellStyle name="Normal 2 3 37 4" xfId="6355" xr:uid="{76DCF6FB-646C-4AA4-8527-1DD7E15BCEFD}"/>
    <cellStyle name="Normal 2 3 37 5" xfId="2593" xr:uid="{00000000-0005-0000-0000-000008020000}"/>
    <cellStyle name="Normal 2 3 38" xfId="789" xr:uid="{00000000-0005-0000-0000-000009020000}"/>
    <cellStyle name="Normal 2 3 38 2" xfId="3848" xr:uid="{87754205-6F16-415D-970C-ADE33C365252}"/>
    <cellStyle name="Normal 2 3 38 3" xfId="5095" xr:uid="{A69297BA-1911-455D-A96A-402C266511FE}"/>
    <cellStyle name="Normal 2 3 38 4" xfId="6363" xr:uid="{9F7A9924-8E3E-493E-8CD5-7866572D480E}"/>
    <cellStyle name="Normal 2 3 38 5" xfId="2601" xr:uid="{00000000-0005-0000-0000-000009020000}"/>
    <cellStyle name="Normal 2 3 39" xfId="798" xr:uid="{00000000-0005-0000-0000-00000A020000}"/>
    <cellStyle name="Normal 2 3 39 2" xfId="3857" xr:uid="{CC12232A-2825-46B4-9C38-9CD3E6DCB4F4}"/>
    <cellStyle name="Normal 2 3 39 3" xfId="5104" xr:uid="{FAEBB057-9DC9-4082-8379-8EF889EDB047}"/>
    <cellStyle name="Normal 2 3 39 4" xfId="6372" xr:uid="{CFFAA0F0-F5E0-46D8-A07E-3276A7DA4FCC}"/>
    <cellStyle name="Normal 2 3 39 5" xfId="2610" xr:uid="{00000000-0005-0000-0000-00000A020000}"/>
    <cellStyle name="Normal 2 3 4" xfId="507" xr:uid="{00000000-0005-0000-0000-00000B020000}"/>
    <cellStyle name="Normal 2 3 4 2" xfId="1653" xr:uid="{C0391416-05A2-4976-9FF8-333FF2E9888D}"/>
    <cellStyle name="Normal 2 3 4 2 2" xfId="1787" xr:uid="{D94E5128-B8E1-4853-827E-10900F4CFAE7}"/>
    <cellStyle name="Normal 2 3 4 2 2 2" xfId="7197" xr:uid="{7A5AB5FB-1FB6-49A8-A7F2-3128E481F33B}"/>
    <cellStyle name="Normal 2 3 4 2 3" xfId="3566" xr:uid="{0C409893-E011-4CC5-B4B3-2D1D80BBD773}"/>
    <cellStyle name="Normal 2 3 4 3" xfId="1721" xr:uid="{C0391416-05A2-4976-9FF8-333FF2E9888D}"/>
    <cellStyle name="Normal 2 3 4 3 2" xfId="7253" xr:uid="{AE31ECA9-6A4B-4773-B897-3C8DCBA9D4CD}"/>
    <cellStyle name="Normal 2 3 4 3 3" xfId="4813" xr:uid="{BFD3E1B8-2C4C-42F4-B303-46183DEE647C}"/>
    <cellStyle name="Normal 2 3 4 4" xfId="6082" xr:uid="{E967B9A7-1F4A-4638-81CD-FB2DF4C16205}"/>
    <cellStyle name="Normal 2 3 4 5" xfId="2319" xr:uid="{00000000-0005-0000-0000-00000B020000}"/>
    <cellStyle name="Normal 2 3 40" xfId="807" xr:uid="{F7D92565-1D01-4102-A5C4-0B75664C5A02}"/>
    <cellStyle name="Normal 2 3 40 2" xfId="3866" xr:uid="{901AA1C6-2D4D-4A3B-BBAF-6036FC05455A}"/>
    <cellStyle name="Normal 2 3 40 3" xfId="5113" xr:uid="{D6EA1884-C185-463B-93AE-C239DE5CAFBF}"/>
    <cellStyle name="Normal 2 3 40 4" xfId="6381" xr:uid="{EADE75FA-7338-4EBD-A28C-60F380879D72}"/>
    <cellStyle name="Normal 2 3 40 5" xfId="2619" xr:uid="{F7D92565-1D01-4102-A5C4-0B75664C5A02}"/>
    <cellStyle name="Normal 2 3 41" xfId="815" xr:uid="{BFC314EA-CA21-4A52-81EB-A27586A421AA}"/>
    <cellStyle name="Normal 2 3 41 2" xfId="3874" xr:uid="{7AA42AFB-B014-40C7-99DD-C19145075469}"/>
    <cellStyle name="Normal 2 3 41 3" xfId="5121" xr:uid="{6C352478-F873-40EC-9CDE-521501D01B58}"/>
    <cellStyle name="Normal 2 3 41 4" xfId="6389" xr:uid="{EA70F45B-4B22-4D14-8FD4-7612ECB78E99}"/>
    <cellStyle name="Normal 2 3 41 5" xfId="2627" xr:uid="{BFC314EA-CA21-4A52-81EB-A27586A421AA}"/>
    <cellStyle name="Normal 2 3 42" xfId="823" xr:uid="{6F187978-7F86-4AD0-AB57-5EA11986BB19}"/>
    <cellStyle name="Normal 2 3 42 2" xfId="3882" xr:uid="{BEE2974B-C88E-46DC-8D6A-A799563B9E70}"/>
    <cellStyle name="Normal 2 3 42 3" xfId="5129" xr:uid="{6F37BC26-2971-4A69-B266-669F5891851D}"/>
    <cellStyle name="Normal 2 3 42 4" xfId="6397" xr:uid="{43CEA796-6EF8-46B7-9D2F-A69278240F2E}"/>
    <cellStyle name="Normal 2 3 42 5" xfId="2635" xr:uid="{6F187978-7F86-4AD0-AB57-5EA11986BB19}"/>
    <cellStyle name="Normal 2 3 43" xfId="831" xr:uid="{6F187978-7F86-4AD0-AB57-5EA11986BB19}"/>
    <cellStyle name="Normal 2 3 43 2" xfId="3890" xr:uid="{21BC3175-7F6F-4578-911F-805D652CE63E}"/>
    <cellStyle name="Normal 2 3 43 3" xfId="5137" xr:uid="{C99600B1-3236-410A-8AF1-D4D936EE4030}"/>
    <cellStyle name="Normal 2 3 43 4" xfId="6405" xr:uid="{9C1E31BE-E78B-459B-B83F-6B44896F14E6}"/>
    <cellStyle name="Normal 2 3 43 5" xfId="2643" xr:uid="{6F187978-7F86-4AD0-AB57-5EA11986BB19}"/>
    <cellStyle name="Normal 2 3 44" xfId="840" xr:uid="{6F187978-7F86-4AD0-AB57-5EA11986BB19}"/>
    <cellStyle name="Normal 2 3 44 2" xfId="3899" xr:uid="{6E5E3C71-7091-42CF-AC1A-BFC4A8CD9E94}"/>
    <cellStyle name="Normal 2 3 44 3" xfId="5146" xr:uid="{FADB1E46-91A0-4CF6-A7F6-75250EDEBF8E}"/>
    <cellStyle name="Normal 2 3 44 4" xfId="6414" xr:uid="{D3C341A4-0973-4B22-B80F-4745C2B02827}"/>
    <cellStyle name="Normal 2 3 44 5" xfId="2652" xr:uid="{6F187978-7F86-4AD0-AB57-5EA11986BB19}"/>
    <cellStyle name="Normal 2 3 45" xfId="849" xr:uid="{6F187978-7F86-4AD0-AB57-5EA11986BB19}"/>
    <cellStyle name="Normal 2 3 45 2" xfId="3908" xr:uid="{40C430DB-618D-4F99-BBD8-48B9B291FE54}"/>
    <cellStyle name="Normal 2 3 45 3" xfId="5155" xr:uid="{3C9BD491-EAA6-4E9C-B113-3E232A7BC68E}"/>
    <cellStyle name="Normal 2 3 45 4" xfId="6423" xr:uid="{71574CBD-0917-4A34-AC67-1A73261BD5BD}"/>
    <cellStyle name="Normal 2 3 45 5" xfId="2661" xr:uid="{6F187978-7F86-4AD0-AB57-5EA11986BB19}"/>
    <cellStyle name="Normal 2 3 46" xfId="857" xr:uid="{6F187978-7F86-4AD0-AB57-5EA11986BB19}"/>
    <cellStyle name="Normal 2 3 46 2" xfId="3916" xr:uid="{05CA3B64-EC95-4547-9330-7E217A5174C6}"/>
    <cellStyle name="Normal 2 3 46 3" xfId="5163" xr:uid="{FCA2CD62-AC6A-4C35-AD68-EFA295689EF7}"/>
    <cellStyle name="Normal 2 3 46 4" xfId="6431" xr:uid="{D15C2CEB-C32D-474C-A35E-E2C507098DD6}"/>
    <cellStyle name="Normal 2 3 46 5" xfId="2669" xr:uid="{6F187978-7F86-4AD0-AB57-5EA11986BB19}"/>
    <cellStyle name="Normal 2 3 47" xfId="865" xr:uid="{6F187978-7F86-4AD0-AB57-5EA11986BB19}"/>
    <cellStyle name="Normal 2 3 47 2" xfId="3924" xr:uid="{8EE21B2E-032C-4093-9597-4FC1463A94FC}"/>
    <cellStyle name="Normal 2 3 47 3" xfId="5171" xr:uid="{E1EDBF67-CC5F-4A54-9B2F-A5E950114B6A}"/>
    <cellStyle name="Normal 2 3 47 4" xfId="6439" xr:uid="{FE548718-DE49-4029-846D-50E499A1D339}"/>
    <cellStyle name="Normal 2 3 47 5" xfId="2677" xr:uid="{6F187978-7F86-4AD0-AB57-5EA11986BB19}"/>
    <cellStyle name="Normal 2 3 48" xfId="873" xr:uid="{6F187978-7F86-4AD0-AB57-5EA11986BB19}"/>
    <cellStyle name="Normal 2 3 48 2" xfId="3932" xr:uid="{E50E25ED-77FA-4957-885D-F95BEE921DC8}"/>
    <cellStyle name="Normal 2 3 48 3" xfId="5179" xr:uid="{7C435796-2579-417A-B777-9FA78EA348B4}"/>
    <cellStyle name="Normal 2 3 48 4" xfId="6447" xr:uid="{DBA5FE09-F6A6-445B-A0D1-F9B884416BC2}"/>
    <cellStyle name="Normal 2 3 48 5" xfId="2685" xr:uid="{6F187978-7F86-4AD0-AB57-5EA11986BB19}"/>
    <cellStyle name="Normal 2 3 49" xfId="881" xr:uid="{6F187978-7F86-4AD0-AB57-5EA11986BB19}"/>
    <cellStyle name="Normal 2 3 49 2" xfId="3940" xr:uid="{1AB07D6D-56A9-4A0E-B277-ACC3A01EA6A3}"/>
    <cellStyle name="Normal 2 3 49 3" xfId="5187" xr:uid="{D0D1C83B-A849-4118-930C-1781A14D47A1}"/>
    <cellStyle name="Normal 2 3 49 4" xfId="6455" xr:uid="{4EB1E70D-72FA-449F-9DC0-BD170D1C8CBD}"/>
    <cellStyle name="Normal 2 3 49 5" xfId="2693" xr:uid="{6F187978-7F86-4AD0-AB57-5EA11986BB19}"/>
    <cellStyle name="Normal 2 3 5" xfId="516" xr:uid="{00000000-0005-0000-0000-00000C020000}"/>
    <cellStyle name="Normal 2 3 5 2" xfId="1754" xr:uid="{62C9E463-BFF4-4838-90C4-9195B2F89D92}"/>
    <cellStyle name="Normal 2 3 5 2 2" xfId="7285" xr:uid="{052080BB-DC4A-456A-A3C7-8F126D46699D}"/>
    <cellStyle name="Normal 2 3 5 2 3" xfId="3575" xr:uid="{491FD78B-443E-4A76-83E0-06320D2B7712}"/>
    <cellStyle name="Normal 2 3 5 3" xfId="4822" xr:uid="{E3B2C4A1-7062-4C59-9F88-4471D367D6CB}"/>
    <cellStyle name="Normal 2 3 5 4" xfId="6090" xr:uid="{FF9618C5-4D7C-4B60-BEEA-AAFE9BE3A2B4}"/>
    <cellStyle name="Normal 2 3 5 5" xfId="2328" xr:uid="{00000000-0005-0000-0000-00000C020000}"/>
    <cellStyle name="Normal 2 3 50" xfId="890" xr:uid="{6F187978-7F86-4AD0-AB57-5EA11986BB19}"/>
    <cellStyle name="Normal 2 3 50 2" xfId="3949" xr:uid="{184DE056-D273-4A47-B484-C91DD0F8B5B7}"/>
    <cellStyle name="Normal 2 3 50 3" xfId="5196" xr:uid="{73134682-18B5-40B5-9E06-DCED8055DAF5}"/>
    <cellStyle name="Normal 2 3 50 4" xfId="6464" xr:uid="{ECB6A31E-EE16-46B2-AAC4-03BA54C2BC73}"/>
    <cellStyle name="Normal 2 3 50 5" xfId="2702" xr:uid="{6F187978-7F86-4AD0-AB57-5EA11986BB19}"/>
    <cellStyle name="Normal 2 3 51" xfId="898" xr:uid="{6F187978-7F86-4AD0-AB57-5EA11986BB19}"/>
    <cellStyle name="Normal 2 3 51 2" xfId="3957" xr:uid="{F8C1DD47-FFEC-420F-A602-8028296F61CC}"/>
    <cellStyle name="Normal 2 3 51 3" xfId="5204" xr:uid="{9CA37F06-67BB-4941-BA74-5FB294078705}"/>
    <cellStyle name="Normal 2 3 51 4" xfId="6472" xr:uid="{D1A032A2-CBA7-47F2-B9DB-76D8E2FF1022}"/>
    <cellStyle name="Normal 2 3 51 5" xfId="2710" xr:uid="{6F187978-7F86-4AD0-AB57-5EA11986BB19}"/>
    <cellStyle name="Normal 2 3 52" xfId="906" xr:uid="{6F187978-7F86-4AD0-AB57-5EA11986BB19}"/>
    <cellStyle name="Normal 2 3 52 2" xfId="3965" xr:uid="{67B5337F-F74D-485C-B3E4-60F70E64A4CD}"/>
    <cellStyle name="Normal 2 3 52 3" xfId="5212" xr:uid="{C7D5F0D5-169E-4C92-AE4B-6B9EDCBBA5E9}"/>
    <cellStyle name="Normal 2 3 52 4" xfId="6480" xr:uid="{2077164A-B5E8-4E29-9AD4-EAB822FF2905}"/>
    <cellStyle name="Normal 2 3 52 5" xfId="2718" xr:uid="{6F187978-7F86-4AD0-AB57-5EA11986BB19}"/>
    <cellStyle name="Normal 2 3 53" xfId="914" xr:uid="{6F187978-7F86-4AD0-AB57-5EA11986BB19}"/>
    <cellStyle name="Normal 2 3 53 2" xfId="3973" xr:uid="{7A9B4EE2-C4F7-4CD1-AFD6-CFF98D3D26B1}"/>
    <cellStyle name="Normal 2 3 53 3" xfId="5220" xr:uid="{906A01E3-91C3-4629-825B-7C8F2E0FAF12}"/>
    <cellStyle name="Normal 2 3 53 4" xfId="6488" xr:uid="{1948084A-77F0-40DD-9A99-A573B9BB4B77}"/>
    <cellStyle name="Normal 2 3 53 5" xfId="2726" xr:uid="{6F187978-7F86-4AD0-AB57-5EA11986BB19}"/>
    <cellStyle name="Normal 2 3 54" xfId="922" xr:uid="{6F187978-7F86-4AD0-AB57-5EA11986BB19}"/>
    <cellStyle name="Normal 2 3 54 2" xfId="3981" xr:uid="{1E224412-69B1-458F-A0B4-DFECFD238AA6}"/>
    <cellStyle name="Normal 2 3 54 3" xfId="5228" xr:uid="{CB8F15F0-C452-4C8D-89D7-7814AA693FF2}"/>
    <cellStyle name="Normal 2 3 54 4" xfId="6496" xr:uid="{90DDDD97-4591-4F55-8FB9-8045EF3C3AAB}"/>
    <cellStyle name="Normal 2 3 54 5" xfId="2734" xr:uid="{6F187978-7F86-4AD0-AB57-5EA11986BB19}"/>
    <cellStyle name="Normal 2 3 55" xfId="931" xr:uid="{6F187978-7F86-4AD0-AB57-5EA11986BB19}"/>
    <cellStyle name="Normal 2 3 55 2" xfId="3990" xr:uid="{2993EDEF-99E4-4A69-9E25-32B6C99F84FA}"/>
    <cellStyle name="Normal 2 3 55 3" xfId="5237" xr:uid="{FDBDB704-FC4F-4903-88AB-711D34D915A4}"/>
    <cellStyle name="Normal 2 3 55 4" xfId="6505" xr:uid="{71EEE012-46B0-485E-9A62-F1040D8B379D}"/>
    <cellStyle name="Normal 2 3 55 5" xfId="2743" xr:uid="{6F187978-7F86-4AD0-AB57-5EA11986BB19}"/>
    <cellStyle name="Normal 2 3 56" xfId="939" xr:uid="{6F187978-7F86-4AD0-AB57-5EA11986BB19}"/>
    <cellStyle name="Normal 2 3 56 2" xfId="3998" xr:uid="{99C760C3-E5DB-47AE-ACBF-D00AF8553E19}"/>
    <cellStyle name="Normal 2 3 56 3" xfId="5245" xr:uid="{26D77B58-5FFB-4D7E-8891-ADDB85B2D44F}"/>
    <cellStyle name="Normal 2 3 56 4" xfId="6513" xr:uid="{5FF85B5C-4C88-4640-9BB0-B9F5058FEF7C}"/>
    <cellStyle name="Normal 2 3 56 5" xfId="2751" xr:uid="{6F187978-7F86-4AD0-AB57-5EA11986BB19}"/>
    <cellStyle name="Normal 2 3 57" xfId="946" xr:uid="{6F187978-7F86-4AD0-AB57-5EA11986BB19}"/>
    <cellStyle name="Normal 2 3 57 2" xfId="4005" xr:uid="{8E84EFF1-7C80-4E75-B1FA-ABB8F70F3178}"/>
    <cellStyle name="Normal 2 3 57 3" xfId="5252" xr:uid="{1F6FEC9F-68B9-467A-B2F4-FDD3A67AB519}"/>
    <cellStyle name="Normal 2 3 57 4" xfId="6520" xr:uid="{1879B9BE-B817-4D46-8591-7706DA28CE2A}"/>
    <cellStyle name="Normal 2 3 57 5" xfId="2758" xr:uid="{6F187978-7F86-4AD0-AB57-5EA11986BB19}"/>
    <cellStyle name="Normal 2 3 58" xfId="954" xr:uid="{6F187978-7F86-4AD0-AB57-5EA11986BB19}"/>
    <cellStyle name="Normal 2 3 58 2" xfId="4013" xr:uid="{EB062F99-76E7-4054-B2B2-E6B3EBE23B4C}"/>
    <cellStyle name="Normal 2 3 58 3" xfId="5260" xr:uid="{ED587207-21E0-4D42-B70A-26E5D42A9676}"/>
    <cellStyle name="Normal 2 3 58 4" xfId="6528" xr:uid="{D2004C25-8A65-4DE9-B77E-103C77F94BAB}"/>
    <cellStyle name="Normal 2 3 58 5" xfId="2766" xr:uid="{6F187978-7F86-4AD0-AB57-5EA11986BB19}"/>
    <cellStyle name="Normal 2 3 59" xfId="963" xr:uid="{6F187978-7F86-4AD0-AB57-5EA11986BB19}"/>
    <cellStyle name="Normal 2 3 59 2" xfId="4022" xr:uid="{77EBE272-A901-4B5D-9695-C5B41C3A98BA}"/>
    <cellStyle name="Normal 2 3 59 3" xfId="5269" xr:uid="{10834AD1-4F8B-41B9-9F61-08086D8C7F64}"/>
    <cellStyle name="Normal 2 3 59 4" xfId="6537" xr:uid="{67FDBE6E-263A-4B8C-855B-62FFD6D812B9}"/>
    <cellStyle name="Normal 2 3 59 5" xfId="2775" xr:uid="{6F187978-7F86-4AD0-AB57-5EA11986BB19}"/>
    <cellStyle name="Normal 2 3 6" xfId="524" xr:uid="{00000000-0005-0000-0000-00000D020000}"/>
    <cellStyle name="Normal 2 3 6 2" xfId="3583" xr:uid="{2C9F9927-F31E-4915-827E-121EA57110B5}"/>
    <cellStyle name="Normal 2 3 6 3" xfId="4830" xr:uid="{CC748888-7EAD-4691-A88C-A7AF971E8C25}"/>
    <cellStyle name="Normal 2 3 6 4" xfId="6098" xr:uid="{34BF1973-EB7F-4624-98DE-84FE018E52EB}"/>
    <cellStyle name="Normal 2 3 6 5" xfId="2336" xr:uid="{00000000-0005-0000-0000-00000D020000}"/>
    <cellStyle name="Normal 2 3 60" xfId="971" xr:uid="{6F187978-7F86-4AD0-AB57-5EA11986BB19}"/>
    <cellStyle name="Normal 2 3 60 2" xfId="4030" xr:uid="{C3145D5E-F510-4658-92B9-DFE54E42C745}"/>
    <cellStyle name="Normal 2 3 60 3" xfId="5277" xr:uid="{B222D3C9-A687-4B9D-9B10-9AF0B41F1588}"/>
    <cellStyle name="Normal 2 3 60 4" xfId="6545" xr:uid="{AC4D5AED-67D3-4189-9F88-9F6DA00280E5}"/>
    <cellStyle name="Normal 2 3 60 5" xfId="2783" xr:uid="{6F187978-7F86-4AD0-AB57-5EA11986BB19}"/>
    <cellStyle name="Normal 2 3 61" xfId="979" xr:uid="{6F187978-7F86-4AD0-AB57-5EA11986BB19}"/>
    <cellStyle name="Normal 2 3 61 2" xfId="4038" xr:uid="{0FF31DC5-9431-4051-A57F-3B4595707664}"/>
    <cellStyle name="Normal 2 3 61 3" xfId="5285" xr:uid="{E8638BC7-89A4-4B35-8605-9DBDA1210987}"/>
    <cellStyle name="Normal 2 3 61 4" xfId="6553" xr:uid="{0EFEA272-321D-449D-B61F-4B66DC8FE90B}"/>
    <cellStyle name="Normal 2 3 61 5" xfId="2791" xr:uid="{6F187978-7F86-4AD0-AB57-5EA11986BB19}"/>
    <cellStyle name="Normal 2 3 62" xfId="987" xr:uid="{6F187978-7F86-4AD0-AB57-5EA11986BB19}"/>
    <cellStyle name="Normal 2 3 62 2" xfId="4046" xr:uid="{50C6BDB4-DAAC-4EDF-94A6-DCFAE532564E}"/>
    <cellStyle name="Normal 2 3 62 3" xfId="5293" xr:uid="{C32529E5-4706-4958-955E-BC405CD152F5}"/>
    <cellStyle name="Normal 2 3 62 4" xfId="6561" xr:uid="{12F62B08-7E28-4CF9-89A7-88654DBE5534}"/>
    <cellStyle name="Normal 2 3 62 5" xfId="2799" xr:uid="{6F187978-7F86-4AD0-AB57-5EA11986BB19}"/>
    <cellStyle name="Normal 2 3 63" xfId="995" xr:uid="{6F187978-7F86-4AD0-AB57-5EA11986BB19}"/>
    <cellStyle name="Normal 2 3 63 2" xfId="4054" xr:uid="{F4AF2AF6-37B3-401D-BE46-80570E5178B1}"/>
    <cellStyle name="Normal 2 3 63 3" xfId="5301" xr:uid="{738B9065-3CE8-4A1D-A67E-5882605CF019}"/>
    <cellStyle name="Normal 2 3 63 4" xfId="6569" xr:uid="{3E7C959E-611D-4B72-BC0B-BC78050AEC41}"/>
    <cellStyle name="Normal 2 3 63 5" xfId="2807" xr:uid="{6F187978-7F86-4AD0-AB57-5EA11986BB19}"/>
    <cellStyle name="Normal 2 3 64" xfId="1004" xr:uid="{6F187978-7F86-4AD0-AB57-5EA11986BB19}"/>
    <cellStyle name="Normal 2 3 64 2" xfId="4063" xr:uid="{72611C22-0EA6-4CE1-84F5-0E735875587E}"/>
    <cellStyle name="Normal 2 3 64 3" xfId="5310" xr:uid="{477AFD75-D347-4B16-8056-DA3D4BB5B055}"/>
    <cellStyle name="Normal 2 3 64 4" xfId="6578" xr:uid="{4DDF1F39-78CE-4296-9B23-FC8A016BED1F}"/>
    <cellStyle name="Normal 2 3 64 5" xfId="2816" xr:uid="{6F187978-7F86-4AD0-AB57-5EA11986BB19}"/>
    <cellStyle name="Normal 2 3 65" xfId="1013" xr:uid="{6F187978-7F86-4AD0-AB57-5EA11986BB19}"/>
    <cellStyle name="Normal 2 3 65 2" xfId="4072" xr:uid="{6144E12E-7B9A-48DF-98B3-834AD408341E}"/>
    <cellStyle name="Normal 2 3 65 3" xfId="5319" xr:uid="{8BC0053F-8F04-4ADE-925A-D00C09BB8971}"/>
    <cellStyle name="Normal 2 3 65 4" xfId="6587" xr:uid="{04CB50DF-960E-49F7-A3CC-80C50E91F2CF}"/>
    <cellStyle name="Normal 2 3 65 5" xfId="2825" xr:uid="{6F187978-7F86-4AD0-AB57-5EA11986BB19}"/>
    <cellStyle name="Normal 2 3 66" xfId="1021" xr:uid="{6F187978-7F86-4AD0-AB57-5EA11986BB19}"/>
    <cellStyle name="Normal 2 3 66 2" xfId="4080" xr:uid="{19C64CB9-BF38-4D41-A78C-27BCB8153251}"/>
    <cellStyle name="Normal 2 3 66 3" xfId="5327" xr:uid="{F15B2B62-80DE-4CD1-B0AE-873354C1A536}"/>
    <cellStyle name="Normal 2 3 66 4" xfId="6595" xr:uid="{7F1D784A-E28A-4247-B56C-62EC99F29C7F}"/>
    <cellStyle name="Normal 2 3 66 5" xfId="2833" xr:uid="{6F187978-7F86-4AD0-AB57-5EA11986BB19}"/>
    <cellStyle name="Normal 2 3 67" xfId="1029" xr:uid="{6F187978-7F86-4AD0-AB57-5EA11986BB19}"/>
    <cellStyle name="Normal 2 3 67 2" xfId="4088" xr:uid="{ACFAB4FE-AEEA-4014-83B4-8A5B09483F3C}"/>
    <cellStyle name="Normal 2 3 67 3" xfId="5335" xr:uid="{85A1887B-756E-403F-A5E3-780AF2571F97}"/>
    <cellStyle name="Normal 2 3 67 4" xfId="6603" xr:uid="{0E8FE887-B72F-46DE-8CD7-24207334636B}"/>
    <cellStyle name="Normal 2 3 67 5" xfId="2841" xr:uid="{6F187978-7F86-4AD0-AB57-5EA11986BB19}"/>
    <cellStyle name="Normal 2 3 68" xfId="1037" xr:uid="{6F187978-7F86-4AD0-AB57-5EA11986BB19}"/>
    <cellStyle name="Normal 2 3 68 2" xfId="4096" xr:uid="{18F14224-48FD-4392-85E2-C084F2A01361}"/>
    <cellStyle name="Normal 2 3 68 3" xfId="5343" xr:uid="{D140CF3C-2D7C-4DAB-9890-82B11874A964}"/>
    <cellStyle name="Normal 2 3 68 4" xfId="6611" xr:uid="{2D67ED15-B41B-429D-B28B-4C4F20669634}"/>
    <cellStyle name="Normal 2 3 68 5" xfId="2849" xr:uid="{6F187978-7F86-4AD0-AB57-5EA11986BB19}"/>
    <cellStyle name="Normal 2 3 69" xfId="1046" xr:uid="{6F187978-7F86-4AD0-AB57-5EA11986BB19}"/>
    <cellStyle name="Normal 2 3 69 2" xfId="4105" xr:uid="{6AA08B5C-E817-4859-BD79-7758D3BD3F05}"/>
    <cellStyle name="Normal 2 3 69 3" xfId="5352" xr:uid="{13D5CA43-1772-4F89-9F00-29A5B4D6973B}"/>
    <cellStyle name="Normal 2 3 69 4" xfId="6620" xr:uid="{A0E170DF-2DA8-43BE-9F5D-373045E0062E}"/>
    <cellStyle name="Normal 2 3 69 5" xfId="2858" xr:uid="{6F187978-7F86-4AD0-AB57-5EA11986BB19}"/>
    <cellStyle name="Normal 2 3 7" xfId="532" xr:uid="{00000000-0005-0000-0000-00000E020000}"/>
    <cellStyle name="Normal 2 3 7 2" xfId="3591" xr:uid="{689C1223-0574-4B8A-B851-F60BCECB78B8}"/>
    <cellStyle name="Normal 2 3 7 3" xfId="4838" xr:uid="{DA016EA3-68E2-4E8E-9728-029AFDA57A9E}"/>
    <cellStyle name="Normal 2 3 7 4" xfId="6106" xr:uid="{29A96E1D-00AA-44BD-AC7B-B02C10177406}"/>
    <cellStyle name="Normal 2 3 7 5" xfId="2344" xr:uid="{00000000-0005-0000-0000-00000E020000}"/>
    <cellStyle name="Normal 2 3 70" xfId="1055" xr:uid="{6F187978-7F86-4AD0-AB57-5EA11986BB19}"/>
    <cellStyle name="Normal 2 3 70 2" xfId="4114" xr:uid="{275E5366-AB2D-4250-89C9-E1F815136FB9}"/>
    <cellStyle name="Normal 2 3 70 3" xfId="5361" xr:uid="{804D1927-F6DF-4C25-96EF-452B437B99C6}"/>
    <cellStyle name="Normal 2 3 70 4" xfId="6629" xr:uid="{1221BF63-D81C-47B0-B8AE-3435B4AA526F}"/>
    <cellStyle name="Normal 2 3 70 5" xfId="2867" xr:uid="{6F187978-7F86-4AD0-AB57-5EA11986BB19}"/>
    <cellStyle name="Normal 2 3 71" xfId="1064" xr:uid="{6F187978-7F86-4AD0-AB57-5EA11986BB19}"/>
    <cellStyle name="Normal 2 3 71 2" xfId="4123" xr:uid="{B1B95DD1-8094-4FC5-A070-8A1ECEDDCBA0}"/>
    <cellStyle name="Normal 2 3 71 3" xfId="5370" xr:uid="{3CF0E469-9FAA-4795-8248-AC8D8AD816B3}"/>
    <cellStyle name="Normal 2 3 71 4" xfId="6638" xr:uid="{07ECCE73-CF3A-4110-995C-81B14AA79CCE}"/>
    <cellStyle name="Normal 2 3 71 5" xfId="2876" xr:uid="{6F187978-7F86-4AD0-AB57-5EA11986BB19}"/>
    <cellStyle name="Normal 2 3 72" xfId="1073" xr:uid="{6F187978-7F86-4AD0-AB57-5EA11986BB19}"/>
    <cellStyle name="Normal 2 3 72 2" xfId="4132" xr:uid="{C3ED4008-976D-419A-9564-5203BBDA93B6}"/>
    <cellStyle name="Normal 2 3 72 3" xfId="5379" xr:uid="{35121C35-4EA7-47D4-B6CE-3B8ED3FA4E55}"/>
    <cellStyle name="Normal 2 3 72 4" xfId="6647" xr:uid="{9F62566B-538C-4865-B72F-961FBDF7DAB5}"/>
    <cellStyle name="Normal 2 3 72 5" xfId="2885" xr:uid="{6F187978-7F86-4AD0-AB57-5EA11986BB19}"/>
    <cellStyle name="Normal 2 3 73" xfId="1082" xr:uid="{6F187978-7F86-4AD0-AB57-5EA11986BB19}"/>
    <cellStyle name="Normal 2 3 73 2" xfId="4141" xr:uid="{0C5AA871-3C02-46BC-A1C7-23EBE4F7ACB9}"/>
    <cellStyle name="Normal 2 3 73 3" xfId="5388" xr:uid="{4948B294-126E-49FD-827B-4411DEE25F84}"/>
    <cellStyle name="Normal 2 3 73 4" xfId="6656" xr:uid="{519C1E95-1FD4-4AF9-9850-ED86E8E511E2}"/>
    <cellStyle name="Normal 2 3 73 5" xfId="2894" xr:uid="{6F187978-7F86-4AD0-AB57-5EA11986BB19}"/>
    <cellStyle name="Normal 2 3 74" xfId="1090" xr:uid="{6F187978-7F86-4AD0-AB57-5EA11986BB19}"/>
    <cellStyle name="Normal 2 3 74 2" xfId="4149" xr:uid="{F4BCF964-BE0A-49E8-8E06-B646B61AFA9A}"/>
    <cellStyle name="Normal 2 3 74 3" xfId="5396" xr:uid="{798D8F5A-9414-42FA-989F-338D67ABD0A8}"/>
    <cellStyle name="Normal 2 3 74 4" xfId="6664" xr:uid="{3C636958-EEE2-4FDA-ADC4-1937B5D43340}"/>
    <cellStyle name="Normal 2 3 74 5" xfId="2902" xr:uid="{6F187978-7F86-4AD0-AB57-5EA11986BB19}"/>
    <cellStyle name="Normal 2 3 75" xfId="1099" xr:uid="{6F187978-7F86-4AD0-AB57-5EA11986BB19}"/>
    <cellStyle name="Normal 2 3 75 2" xfId="4158" xr:uid="{BAC13AC9-E398-4439-97CA-01955E7ED41D}"/>
    <cellStyle name="Normal 2 3 75 3" xfId="5405" xr:uid="{56AC2C21-7517-48F9-8825-000C7C239C90}"/>
    <cellStyle name="Normal 2 3 75 4" xfId="6673" xr:uid="{6542A78E-2855-4076-820A-411DF91ABDF5}"/>
    <cellStyle name="Normal 2 3 75 5" xfId="2911" xr:uid="{6F187978-7F86-4AD0-AB57-5EA11986BB19}"/>
    <cellStyle name="Normal 2 3 76" xfId="1108" xr:uid="{6F187978-7F86-4AD0-AB57-5EA11986BB19}"/>
    <cellStyle name="Normal 2 3 76 2" xfId="4167" xr:uid="{5FD91B38-ACD2-4442-B498-08A5E7126E1E}"/>
    <cellStyle name="Normal 2 3 76 3" xfId="5414" xr:uid="{1C5F156F-0C20-495C-AD9E-02B4B87AD61B}"/>
    <cellStyle name="Normal 2 3 76 4" xfId="6682" xr:uid="{38A41DE7-4E4F-48E6-83B6-F5EAECBA884C}"/>
    <cellStyle name="Normal 2 3 76 5" xfId="2920" xr:uid="{6F187978-7F86-4AD0-AB57-5EA11986BB19}"/>
    <cellStyle name="Normal 2 3 77" xfId="1116" xr:uid="{6F187978-7F86-4AD0-AB57-5EA11986BB19}"/>
    <cellStyle name="Normal 2 3 77 2" xfId="4175" xr:uid="{D028A717-0EBD-4F7D-B298-45B29BD955D7}"/>
    <cellStyle name="Normal 2 3 77 3" xfId="5422" xr:uid="{48DA2DD8-6FE5-45A5-BFA2-0BA129FCE93C}"/>
    <cellStyle name="Normal 2 3 77 4" xfId="6690" xr:uid="{B95EF967-D915-427D-9BFA-2CB31B79E9C2}"/>
    <cellStyle name="Normal 2 3 77 5" xfId="2928" xr:uid="{6F187978-7F86-4AD0-AB57-5EA11986BB19}"/>
    <cellStyle name="Normal 2 3 78" xfId="1133" xr:uid="{6F187978-7F86-4AD0-AB57-5EA11986BB19}"/>
    <cellStyle name="Normal 2 3 78 2" xfId="4192" xr:uid="{DEDE364A-0E99-4315-BE88-06000DF82E42}"/>
    <cellStyle name="Normal 2 3 78 3" xfId="5439" xr:uid="{82B49F9E-B778-43D6-A695-E75151A29E79}"/>
    <cellStyle name="Normal 2 3 78 4" xfId="6703" xr:uid="{8F75B56E-CD87-4523-B511-1846358CDEAB}"/>
    <cellStyle name="Normal 2 3 78 5" xfId="2945" xr:uid="{6F187978-7F86-4AD0-AB57-5EA11986BB19}"/>
    <cellStyle name="Normal 2 3 79" xfId="1150" xr:uid="{6F187978-7F86-4AD0-AB57-5EA11986BB19}"/>
    <cellStyle name="Normal 2 3 79 2" xfId="4209" xr:uid="{E92C24F4-3B5A-475B-A6E2-976EDD9BDC9C}"/>
    <cellStyle name="Normal 2 3 79 3" xfId="5456" xr:uid="{A411AB1A-AC35-41B8-98AC-5B14FD3781FC}"/>
    <cellStyle name="Normal 2 3 79 4" xfId="6720" xr:uid="{CAC53AD4-A644-4EEC-A608-B2D5BF52285A}"/>
    <cellStyle name="Normal 2 3 79 5" xfId="2962" xr:uid="{6F187978-7F86-4AD0-AB57-5EA11986BB19}"/>
    <cellStyle name="Normal 2 3 8" xfId="540" xr:uid="{00000000-0005-0000-0000-00000F020000}"/>
    <cellStyle name="Normal 2 3 8 2" xfId="3599" xr:uid="{CE58FA3B-0BE7-4365-8867-034B3ABD1030}"/>
    <cellStyle name="Normal 2 3 8 3" xfId="4846" xr:uid="{D36AD98D-B694-446E-A08F-323A15BE81E5}"/>
    <cellStyle name="Normal 2 3 8 4" xfId="6114" xr:uid="{59D63C1A-1713-4602-8BBD-452F884B214D}"/>
    <cellStyle name="Normal 2 3 8 5" xfId="2352" xr:uid="{00000000-0005-0000-0000-00000F020000}"/>
    <cellStyle name="Normal 2 3 80" xfId="1167" xr:uid="{6F187978-7F86-4AD0-AB57-5EA11986BB19}"/>
    <cellStyle name="Normal 2 3 80 2" xfId="4226" xr:uid="{A11906EF-A171-4D16-A18D-0D45CA5E903A}"/>
    <cellStyle name="Normal 2 3 80 3" xfId="5473" xr:uid="{1C8CE9AE-9933-4F10-B4DE-50054D0951F8}"/>
    <cellStyle name="Normal 2 3 80 4" xfId="6737" xr:uid="{7674A4D3-042D-4A6E-8738-75B132B3C570}"/>
    <cellStyle name="Normal 2 3 80 5" xfId="2979" xr:uid="{6F187978-7F86-4AD0-AB57-5EA11986BB19}"/>
    <cellStyle name="Normal 2 3 81" xfId="1183" xr:uid="{6F187978-7F86-4AD0-AB57-5EA11986BB19}"/>
    <cellStyle name="Normal 2 3 81 2" xfId="4242" xr:uid="{8984451E-25D8-498A-A332-AF3748F0487F}"/>
    <cellStyle name="Normal 2 3 81 3" xfId="5489" xr:uid="{F8482917-8C96-4749-90AB-2F824FE96A43}"/>
    <cellStyle name="Normal 2 3 81 4" xfId="6753" xr:uid="{12E302F6-A37D-44A9-BB31-7820E756DD59}"/>
    <cellStyle name="Normal 2 3 81 5" xfId="2995" xr:uid="{6F187978-7F86-4AD0-AB57-5EA11986BB19}"/>
    <cellStyle name="Normal 2 3 82" xfId="1200" xr:uid="{6F187978-7F86-4AD0-AB57-5EA11986BB19}"/>
    <cellStyle name="Normal 2 3 82 2" xfId="4259" xr:uid="{C52C4A30-3440-4895-B29D-AB8A1E203B35}"/>
    <cellStyle name="Normal 2 3 82 3" xfId="5506" xr:uid="{CCCD81BC-BA1C-41D2-9824-9782DF427889}"/>
    <cellStyle name="Normal 2 3 82 4" xfId="6770" xr:uid="{613E06AD-0296-4052-87F5-8E50754D6A0D}"/>
    <cellStyle name="Normal 2 3 82 5" xfId="3012" xr:uid="{6F187978-7F86-4AD0-AB57-5EA11986BB19}"/>
    <cellStyle name="Normal 2 3 83" xfId="1217" xr:uid="{6F187978-7F86-4AD0-AB57-5EA11986BB19}"/>
    <cellStyle name="Normal 2 3 83 2" xfId="4276" xr:uid="{3CAB6DEF-C556-4C7D-871D-247D7D5B61ED}"/>
    <cellStyle name="Normal 2 3 83 3" xfId="5523" xr:uid="{DE9B2BBA-E64F-4EE0-9F68-9C9EEBF88EE0}"/>
    <cellStyle name="Normal 2 3 83 4" xfId="6787" xr:uid="{3BBD151D-780A-41EF-9FAD-6E5006EE6FA5}"/>
    <cellStyle name="Normal 2 3 83 5" xfId="3029" xr:uid="{6F187978-7F86-4AD0-AB57-5EA11986BB19}"/>
    <cellStyle name="Normal 2 3 84" xfId="1235" xr:uid="{6F187978-7F86-4AD0-AB57-5EA11986BB19}"/>
    <cellStyle name="Normal 2 3 84 2" xfId="4294" xr:uid="{B8AA4ACE-2A2A-472D-BB1E-7AB82CED81BB}"/>
    <cellStyle name="Normal 2 3 84 3" xfId="5541" xr:uid="{2BBCE62D-8541-44CD-B24E-70EE376006BA}"/>
    <cellStyle name="Normal 2 3 84 4" xfId="6805" xr:uid="{3E3A59E3-03BD-4FFB-BD17-C1170E8F9FCC}"/>
    <cellStyle name="Normal 2 3 84 5" xfId="3047" xr:uid="{6F187978-7F86-4AD0-AB57-5EA11986BB19}"/>
    <cellStyle name="Normal 2 3 85" xfId="1256" xr:uid="{6F187978-7F86-4AD0-AB57-5EA11986BB19}"/>
    <cellStyle name="Normal 2 3 85 2" xfId="6826" xr:uid="{3D7AAC01-EEB4-4B30-BE32-F954515DC3F1}"/>
    <cellStyle name="Normal 2 3 85 3" xfId="3074" xr:uid="{876DC42A-126E-4CFD-AF26-4E9CD05C0D48}"/>
    <cellStyle name="Normal 2 3 86" xfId="1289" xr:uid="{6F187978-7F86-4AD0-AB57-5EA11986BB19}"/>
    <cellStyle name="Normal 2 3 86 2" xfId="6859" xr:uid="{997DF474-8E90-4B67-ACF6-5C8C19EB2691}"/>
    <cellStyle name="Normal 2 3 86 3" xfId="4321" xr:uid="{5E4836EA-DA7D-4336-90EB-DA167B550410}"/>
    <cellStyle name="Normal 2 3 87" xfId="1322" xr:uid="{6F187978-7F86-4AD0-AB57-5EA11986BB19}"/>
    <cellStyle name="Normal 2 3 87 2" xfId="5568" xr:uid="{6B70D59F-D004-45C8-863D-59E0BA72EEC6}"/>
    <cellStyle name="Normal 2 3 88" xfId="1355" xr:uid="{6F187978-7F86-4AD0-AB57-5EA11986BB19}"/>
    <cellStyle name="Normal 2 3 88 2" xfId="6895" xr:uid="{CD955BE3-4B60-46E5-A7AF-D4B1228DC4DE}"/>
    <cellStyle name="Normal 2 3 89" xfId="1388" xr:uid="{6F187978-7F86-4AD0-AB57-5EA11986BB19}"/>
    <cellStyle name="Normal 2 3 89 2" xfId="6928" xr:uid="{2625A999-E5B1-45EB-89AA-08B6DC9904E5}"/>
    <cellStyle name="Normal 2 3 9" xfId="548" xr:uid="{00000000-0005-0000-0000-000010020000}"/>
    <cellStyle name="Normal 2 3 9 2" xfId="3607" xr:uid="{38ACDD18-686B-4ED4-8EB9-E6C8B6A57190}"/>
    <cellStyle name="Normal 2 3 9 3" xfId="4854" xr:uid="{DE1F0BE7-1583-4E2D-A8AE-E08CBD20A2E4}"/>
    <cellStyle name="Normal 2 3 9 4" xfId="6122" xr:uid="{7C8091A7-EA56-4D2C-8001-8B8ED485F51D}"/>
    <cellStyle name="Normal 2 3 9 5" xfId="2360" xr:uid="{00000000-0005-0000-0000-000010020000}"/>
    <cellStyle name="Normal 2 3 90" xfId="1421" xr:uid="{6F187978-7F86-4AD0-AB57-5EA11986BB19}"/>
    <cellStyle name="Normal 2 3 90 2" xfId="6959" xr:uid="{213387F6-4349-4230-A13B-8B32C26CB35E}"/>
    <cellStyle name="Normal 2 3 91" xfId="1454" xr:uid="{6F187978-7F86-4AD0-AB57-5EA11986BB19}"/>
    <cellStyle name="Normal 2 3 91 2" xfId="6992" xr:uid="{7E4E0193-BA99-4F9D-8850-43468BEF0C58}"/>
    <cellStyle name="Normal 2 3 92" xfId="1487" xr:uid="{6F187978-7F86-4AD0-AB57-5EA11986BB19}"/>
    <cellStyle name="Normal 2 3 92 2" xfId="7025" xr:uid="{83F408EB-7BCD-4529-892D-0A78E9222D08}"/>
    <cellStyle name="Normal 2 3 93" xfId="1520" xr:uid="{6F187978-7F86-4AD0-AB57-5EA11986BB19}"/>
    <cellStyle name="Normal 2 3 93 2" xfId="7058" xr:uid="{E985BA40-165C-405F-BD79-58D8CA85403B}"/>
    <cellStyle name="Normal 2 3 94" xfId="1554" xr:uid="{6F187978-7F86-4AD0-AB57-5EA11986BB19}"/>
    <cellStyle name="Normal 2 3 94 2" xfId="7092" xr:uid="{584AA94B-F651-4171-9F00-D4DBE104A818}"/>
    <cellStyle name="Normal 2 3 95" xfId="1587" xr:uid="{6F187978-7F86-4AD0-AB57-5EA11986BB19}"/>
    <cellStyle name="Normal 2 3 95 2" xfId="7125" xr:uid="{D96DE124-701F-4644-A824-BF0EF37C7C8A}"/>
    <cellStyle name="Normal 2 3 96" xfId="1620" xr:uid="{6F187978-7F86-4AD0-AB57-5EA11986BB19}"/>
    <cellStyle name="Normal 2 3 96 2" xfId="7164" xr:uid="{0C9D14F1-0875-495E-9481-C1F9D8CCC064}"/>
    <cellStyle name="Normal 2 3 97" xfId="1689" xr:uid="{6F187978-7F86-4AD0-AB57-5EA11986BB19}"/>
    <cellStyle name="Normal 2 3 97 2" xfId="7221" xr:uid="{645D9202-BC57-4DFF-B9F0-6FA0D0185206}"/>
    <cellStyle name="Normal 2 3 98" xfId="1827" xr:uid="{00000000-0005-0000-0000-0000E9010000}"/>
    <cellStyle name="Normal 2 30" xfId="95" xr:uid="{00000000-0005-0000-0000-000011020000}"/>
    <cellStyle name="Normal 2 30 2" xfId="205" xr:uid="{00000000-0005-0000-0000-000012020000}"/>
    <cellStyle name="Normal 2 30 2 2" xfId="424" xr:uid="{00000000-0005-0000-0000-000013020000}"/>
    <cellStyle name="Normal 2 30 2 2 2" xfId="3483" xr:uid="{057D9CE4-5298-4FF4-92A2-F1031E94277C}"/>
    <cellStyle name="Normal 2 30 2 2 3" xfId="4730" xr:uid="{A321C773-AA64-4885-9E46-5BEA6D42511E}"/>
    <cellStyle name="Normal 2 30 2 2 4" xfId="6001" xr:uid="{A5421801-64BE-48DE-88AF-F6079C64435C}"/>
    <cellStyle name="Normal 2 30 2 2 5" xfId="2236" xr:uid="{00000000-0005-0000-0000-000013020000}"/>
    <cellStyle name="Normal 2 30 2 3" xfId="3265" xr:uid="{D0AE22E2-8985-4173-B457-C36707EB939B}"/>
    <cellStyle name="Normal 2 30 2 4" xfId="4512" xr:uid="{12DC3828-9EA3-4469-9959-4AB0E0D09EBB}"/>
    <cellStyle name="Normal 2 30 2 5" xfId="5786" xr:uid="{943BA7F2-CE00-45FA-80AE-9D730F498EB7}"/>
    <cellStyle name="Normal 2 30 2 6" xfId="2018" xr:uid="{00000000-0005-0000-0000-000012020000}"/>
    <cellStyle name="Normal 2 30 3" xfId="315" xr:uid="{00000000-0005-0000-0000-000014020000}"/>
    <cellStyle name="Normal 2 30 3 2" xfId="3374" xr:uid="{ADA27B15-81EB-4196-8AFA-C1458F59A57D}"/>
    <cellStyle name="Normal 2 30 3 3" xfId="4621" xr:uid="{66E58754-7CAA-4F5F-A069-2D5387329723}"/>
    <cellStyle name="Normal 2 30 3 4" xfId="5893" xr:uid="{199BD838-E665-49DE-AEBF-FA94DAA3632A}"/>
    <cellStyle name="Normal 2 30 3 5" xfId="2127" xr:uid="{00000000-0005-0000-0000-000014020000}"/>
    <cellStyle name="Normal 2 30 4" xfId="3156" xr:uid="{9EC1DF50-A7CB-4F52-95E3-142412A84CC9}"/>
    <cellStyle name="Normal 2 30 5" xfId="4403" xr:uid="{EC1C0988-1230-4745-BA61-9F240CC7AAD7}"/>
    <cellStyle name="Normal 2 30 6" xfId="5681" xr:uid="{92FA5050-0641-4B25-BDAE-3F4DF4F89BB0}"/>
    <cellStyle name="Normal 2 30 7" xfId="1909" xr:uid="{00000000-0005-0000-0000-000011020000}"/>
    <cellStyle name="Normal 2 31" xfId="98" xr:uid="{00000000-0005-0000-0000-000015020000}"/>
    <cellStyle name="Normal 2 31 2" xfId="208" xr:uid="{00000000-0005-0000-0000-000016020000}"/>
    <cellStyle name="Normal 2 31 2 2" xfId="427" xr:uid="{00000000-0005-0000-0000-000017020000}"/>
    <cellStyle name="Normal 2 31 2 2 2" xfId="3486" xr:uid="{B04A7883-6941-4430-8725-1885D47EEC0F}"/>
    <cellStyle name="Normal 2 31 2 2 3" xfId="4733" xr:uid="{501B07F6-7E12-49D0-AF55-04D349BF9514}"/>
    <cellStyle name="Normal 2 31 2 2 4" xfId="6004" xr:uid="{42DA36A1-4FB9-4888-B901-DBA2E53A0D16}"/>
    <cellStyle name="Normal 2 31 2 2 5" xfId="2239" xr:uid="{00000000-0005-0000-0000-000017020000}"/>
    <cellStyle name="Normal 2 31 2 3" xfId="3268" xr:uid="{140B109A-56A7-4F9A-8F27-63C5DF3C0100}"/>
    <cellStyle name="Normal 2 31 2 4" xfId="4515" xr:uid="{75A29682-6E54-4269-A0FD-162DE43ECF2D}"/>
    <cellStyle name="Normal 2 31 2 5" xfId="5789" xr:uid="{E3169BAA-3046-4EFF-9102-B2D244048A33}"/>
    <cellStyle name="Normal 2 31 2 6" xfId="2021" xr:uid="{00000000-0005-0000-0000-000016020000}"/>
    <cellStyle name="Normal 2 31 3" xfId="318" xr:uid="{00000000-0005-0000-0000-000018020000}"/>
    <cellStyle name="Normal 2 31 3 2" xfId="3377" xr:uid="{C19430BE-2F8E-4BEA-8AAE-EB66D9ADDBA0}"/>
    <cellStyle name="Normal 2 31 3 3" xfId="4624" xr:uid="{C7684F4B-597A-4D7E-9D44-AFFF26419E78}"/>
    <cellStyle name="Normal 2 31 3 4" xfId="5896" xr:uid="{1FEBB191-C204-4176-BB4A-E76AD28AC0B5}"/>
    <cellStyle name="Normal 2 31 3 5" xfId="2130" xr:uid="{00000000-0005-0000-0000-000018020000}"/>
    <cellStyle name="Normal 2 31 4" xfId="3159" xr:uid="{FF44D2A6-D303-41D8-B4A8-D6F1A085BF8C}"/>
    <cellStyle name="Normal 2 31 5" xfId="4406" xr:uid="{30B5522D-B398-42C4-B5F7-87A534394C79}"/>
    <cellStyle name="Normal 2 31 6" xfId="5684" xr:uid="{DBC93F39-7709-4EF6-8AE2-3946D7188FA4}"/>
    <cellStyle name="Normal 2 31 7" xfId="1912" xr:uid="{00000000-0005-0000-0000-000015020000}"/>
    <cellStyle name="Normal 2 32" xfId="101" xr:uid="{00000000-0005-0000-0000-000019020000}"/>
    <cellStyle name="Normal 2 32 2" xfId="211" xr:uid="{00000000-0005-0000-0000-00001A020000}"/>
    <cellStyle name="Normal 2 32 2 2" xfId="430" xr:uid="{00000000-0005-0000-0000-00001B020000}"/>
    <cellStyle name="Normal 2 32 2 2 2" xfId="3489" xr:uid="{A1E501DA-2D84-4AE0-A806-098BD83B8588}"/>
    <cellStyle name="Normal 2 32 2 2 3" xfId="4736" xr:uid="{31D5249D-77A3-4EC8-AD4D-1C703CB7BE64}"/>
    <cellStyle name="Normal 2 32 2 2 4" xfId="6007" xr:uid="{F412A132-3091-436B-A9B8-B1B1B55480C1}"/>
    <cellStyle name="Normal 2 32 2 2 5" xfId="2242" xr:uid="{00000000-0005-0000-0000-00001B020000}"/>
    <cellStyle name="Normal 2 32 2 3" xfId="3271" xr:uid="{99CE1818-0DBF-4301-8815-456F4D36F4EC}"/>
    <cellStyle name="Normal 2 32 2 4" xfId="4518" xr:uid="{9AF9D007-9019-43CB-AF10-41BB773226D6}"/>
    <cellStyle name="Normal 2 32 2 5" xfId="5792" xr:uid="{629C9E70-A37C-4AB8-BCA8-AB9C6B53B80B}"/>
    <cellStyle name="Normal 2 32 2 6" xfId="2024" xr:uid="{00000000-0005-0000-0000-00001A020000}"/>
    <cellStyle name="Normal 2 32 3" xfId="321" xr:uid="{00000000-0005-0000-0000-00001C020000}"/>
    <cellStyle name="Normal 2 32 3 2" xfId="3380" xr:uid="{22C2AD07-CFB0-4FCB-91FD-41E7DEB8B13A}"/>
    <cellStyle name="Normal 2 32 3 3" xfId="4627" xr:uid="{C28353D3-1AE3-4490-9DCC-5C6236F4E9C0}"/>
    <cellStyle name="Normal 2 32 3 4" xfId="5899" xr:uid="{18FABD94-AC0C-4D86-9C65-1AFE2062B591}"/>
    <cellStyle name="Normal 2 32 3 5" xfId="2133" xr:uid="{00000000-0005-0000-0000-00001C020000}"/>
    <cellStyle name="Normal 2 32 4" xfId="3162" xr:uid="{FAD2EA13-9F74-4C2F-B2A7-0E7826D8790E}"/>
    <cellStyle name="Normal 2 32 5" xfId="4409" xr:uid="{A8BFAA9A-5F11-4F97-AADD-90A2514C6C4E}"/>
    <cellStyle name="Normal 2 32 6" xfId="5687" xr:uid="{D0DAB8B2-56F9-4C4A-921B-9D249061C87F}"/>
    <cellStyle name="Normal 2 32 7" xfId="1915" xr:uid="{00000000-0005-0000-0000-000019020000}"/>
    <cellStyle name="Normal 2 33" xfId="104" xr:uid="{00000000-0005-0000-0000-00001D020000}"/>
    <cellStyle name="Normal 2 33 2" xfId="214" xr:uid="{00000000-0005-0000-0000-00001E020000}"/>
    <cellStyle name="Normal 2 33 2 2" xfId="433" xr:uid="{00000000-0005-0000-0000-00001F020000}"/>
    <cellStyle name="Normal 2 33 2 2 2" xfId="3492" xr:uid="{7EB2E7B2-2A75-439E-B920-8EC8CF7C5018}"/>
    <cellStyle name="Normal 2 33 2 2 3" xfId="4739" xr:uid="{AE6116D0-2A7B-47FE-9B37-5ABC2FD6F64D}"/>
    <cellStyle name="Normal 2 33 2 2 4" xfId="6010" xr:uid="{DA7B5883-0ACB-484E-A5C7-C0AA2F17815A}"/>
    <cellStyle name="Normal 2 33 2 2 5" xfId="2245" xr:uid="{00000000-0005-0000-0000-00001F020000}"/>
    <cellStyle name="Normal 2 33 2 3" xfId="3274" xr:uid="{76553007-0D02-410C-8CB8-E3B3285A1F52}"/>
    <cellStyle name="Normal 2 33 2 4" xfId="4521" xr:uid="{D4903418-F2F0-4B79-A007-14DB090AE651}"/>
    <cellStyle name="Normal 2 33 2 5" xfId="5795" xr:uid="{BC852A53-8B66-47DD-B418-2EE8C452F1DC}"/>
    <cellStyle name="Normal 2 33 2 6" xfId="2027" xr:uid="{00000000-0005-0000-0000-00001E020000}"/>
    <cellStyle name="Normal 2 33 3" xfId="324" xr:uid="{00000000-0005-0000-0000-000020020000}"/>
    <cellStyle name="Normal 2 33 3 2" xfId="3383" xr:uid="{52E159B3-2DA8-4722-AB32-1514C1EE109C}"/>
    <cellStyle name="Normal 2 33 3 3" xfId="4630" xr:uid="{52177B29-0D5F-4748-A45E-BC47E9181AA3}"/>
    <cellStyle name="Normal 2 33 3 4" xfId="5902" xr:uid="{C59795C0-3E23-4AC9-805C-77092CB3F6E2}"/>
    <cellStyle name="Normal 2 33 3 5" xfId="2136" xr:uid="{00000000-0005-0000-0000-000020020000}"/>
    <cellStyle name="Normal 2 33 4" xfId="3165" xr:uid="{890909B5-FD9E-434F-8D1E-EB1567E09BA1}"/>
    <cellStyle name="Normal 2 33 5" xfId="4412" xr:uid="{6BABAE68-62E6-4C8D-9738-5EFDA8BB5C06}"/>
    <cellStyle name="Normal 2 33 6" xfId="5690" xr:uid="{60B003D6-22F9-4D51-81F8-681485E24269}"/>
    <cellStyle name="Normal 2 33 7" xfId="1918" xr:uid="{00000000-0005-0000-0000-00001D020000}"/>
    <cellStyle name="Normal 2 34" xfId="107" xr:uid="{00000000-0005-0000-0000-000021020000}"/>
    <cellStyle name="Normal 2 34 2" xfId="217" xr:uid="{00000000-0005-0000-0000-000022020000}"/>
    <cellStyle name="Normal 2 34 2 2" xfId="436" xr:uid="{00000000-0005-0000-0000-000023020000}"/>
    <cellStyle name="Normal 2 34 2 2 2" xfId="3495" xr:uid="{17D711B0-CD46-4CC3-BF4A-D3A25E5E6301}"/>
    <cellStyle name="Normal 2 34 2 2 3" xfId="4742" xr:uid="{B238C7F5-15F1-4C73-A0D3-EB0B78D0F577}"/>
    <cellStyle name="Normal 2 34 2 2 4" xfId="6013" xr:uid="{B6DC8905-4B25-406D-92F8-D73F56D30BD3}"/>
    <cellStyle name="Normal 2 34 2 2 5" xfId="2248" xr:uid="{00000000-0005-0000-0000-000023020000}"/>
    <cellStyle name="Normal 2 34 2 3" xfId="3277" xr:uid="{B2893D41-8500-4ECD-974B-6F9B84980FA1}"/>
    <cellStyle name="Normal 2 34 2 4" xfId="4524" xr:uid="{624392FF-DA05-48EB-AE10-18DAEBC8FD38}"/>
    <cellStyle name="Normal 2 34 2 5" xfId="5798" xr:uid="{FF7ACE7D-C3A1-427D-B91F-CFCB38790F2C}"/>
    <cellStyle name="Normal 2 34 2 6" xfId="2030" xr:uid="{00000000-0005-0000-0000-000022020000}"/>
    <cellStyle name="Normal 2 34 3" xfId="327" xr:uid="{00000000-0005-0000-0000-000024020000}"/>
    <cellStyle name="Normal 2 34 3 2" xfId="3386" xr:uid="{625F8E71-250D-4E11-A5D2-7CE3C0ABAD92}"/>
    <cellStyle name="Normal 2 34 3 3" xfId="4633" xr:uid="{8ABBCDBB-E0D8-4268-80FF-C1184D16B035}"/>
    <cellStyle name="Normal 2 34 3 4" xfId="5905" xr:uid="{214F73A2-1EDB-4DB2-B193-7E7EBC8B0DBF}"/>
    <cellStyle name="Normal 2 34 3 5" xfId="2139" xr:uid="{00000000-0005-0000-0000-000024020000}"/>
    <cellStyle name="Normal 2 34 4" xfId="3168" xr:uid="{15A6D32E-40C1-455A-B948-486DBC529BF3}"/>
    <cellStyle name="Normal 2 34 5" xfId="4415" xr:uid="{0D249427-E777-4109-BE24-65451338968E}"/>
    <cellStyle name="Normal 2 34 6" xfId="5693" xr:uid="{2FE83282-B4E9-4F7C-A694-9E29B29153A0}"/>
    <cellStyle name="Normal 2 34 7" xfId="1921" xr:uid="{00000000-0005-0000-0000-000021020000}"/>
    <cellStyle name="Normal 2 35" xfId="110" xr:uid="{00000000-0005-0000-0000-000025020000}"/>
    <cellStyle name="Normal 2 35 2" xfId="220" xr:uid="{00000000-0005-0000-0000-000026020000}"/>
    <cellStyle name="Normal 2 35 2 2" xfId="439" xr:uid="{00000000-0005-0000-0000-000027020000}"/>
    <cellStyle name="Normal 2 35 2 2 2" xfId="3498" xr:uid="{E7DD3732-DADC-4548-90B8-ED551C90AD07}"/>
    <cellStyle name="Normal 2 35 2 2 3" xfId="4745" xr:uid="{F9431DD0-9522-456D-BA2C-28B9F8DF34C3}"/>
    <cellStyle name="Normal 2 35 2 2 4" xfId="6016" xr:uid="{2C9084BC-C8BE-4B1A-9D92-D3777DF2D6CE}"/>
    <cellStyle name="Normal 2 35 2 2 5" xfId="2251" xr:uid="{00000000-0005-0000-0000-000027020000}"/>
    <cellStyle name="Normal 2 35 2 3" xfId="3280" xr:uid="{1B881E6C-4726-4036-AEA0-DA3C63C59D2E}"/>
    <cellStyle name="Normal 2 35 2 4" xfId="4527" xr:uid="{6B877E54-5448-4B77-9EA6-71831EDF566C}"/>
    <cellStyle name="Normal 2 35 2 5" xfId="5801" xr:uid="{C5CA300C-1946-4214-9CE6-E540F4EC778C}"/>
    <cellStyle name="Normal 2 35 2 6" xfId="2033" xr:uid="{00000000-0005-0000-0000-000026020000}"/>
    <cellStyle name="Normal 2 35 3" xfId="330" xr:uid="{00000000-0005-0000-0000-000028020000}"/>
    <cellStyle name="Normal 2 35 3 2" xfId="3389" xr:uid="{E23540C5-B80F-4A9C-85C3-B447AB13D63B}"/>
    <cellStyle name="Normal 2 35 3 3" xfId="4636" xr:uid="{354E8A0F-961D-435A-B79D-F3715F3EEFE5}"/>
    <cellStyle name="Normal 2 35 3 4" xfId="5908" xr:uid="{104A0CC8-503D-478F-8044-1928D8136F03}"/>
    <cellStyle name="Normal 2 35 3 5" xfId="2142" xr:uid="{00000000-0005-0000-0000-000028020000}"/>
    <cellStyle name="Normal 2 35 4" xfId="3171" xr:uid="{4E0BD892-613D-4A57-B5EF-B28D7F5B76FD}"/>
    <cellStyle name="Normal 2 35 5" xfId="4418" xr:uid="{49E6C964-2DF9-46AC-AE36-141FEB2A791A}"/>
    <cellStyle name="Normal 2 35 6" xfId="5696" xr:uid="{2BB33FC7-2FF8-4E8B-AAD4-C5333F714D45}"/>
    <cellStyle name="Normal 2 35 7" xfId="1924" xr:uid="{00000000-0005-0000-0000-000025020000}"/>
    <cellStyle name="Normal 2 36" xfId="117" xr:uid="{00000000-0005-0000-0000-000029020000}"/>
    <cellStyle name="Normal 2 36 2" xfId="336" xr:uid="{00000000-0005-0000-0000-00002A020000}"/>
    <cellStyle name="Normal 2 36 2 2" xfId="3395" xr:uid="{42DD0093-2F2F-47E1-9716-DD65C0E965FF}"/>
    <cellStyle name="Normal 2 36 2 3" xfId="4642" xr:uid="{FE1AE4A7-15BF-457B-B7C5-DE31D1B6B99C}"/>
    <cellStyle name="Normal 2 36 2 4" xfId="5914" xr:uid="{A0CA3BF0-D212-4D5C-B913-01AFA28823FA}"/>
    <cellStyle name="Normal 2 36 2 5" xfId="2148" xr:uid="{00000000-0005-0000-0000-00002A020000}"/>
    <cellStyle name="Normal 2 36 3" xfId="3177" xr:uid="{9412D6CF-9695-4A2F-928C-058A930EBCD9}"/>
    <cellStyle name="Normal 2 36 4" xfId="4424" xr:uid="{B72129AC-1EEE-46A0-9D00-C87C8C0CA70C}"/>
    <cellStyle name="Normal 2 36 5" xfId="5702" xr:uid="{92FF630F-2D8A-4141-8151-1DB4BF986DF1}"/>
    <cellStyle name="Normal 2 36 6" xfId="1930" xr:uid="{00000000-0005-0000-0000-000029020000}"/>
    <cellStyle name="Normal 2 37" xfId="227" xr:uid="{00000000-0005-0000-0000-00002B020000}"/>
    <cellStyle name="Normal 2 37 2" xfId="3286" xr:uid="{00B11BA1-34A4-4AB3-8DEE-59EE5B5C7077}"/>
    <cellStyle name="Normal 2 37 3" xfId="4533" xr:uid="{3F7545B0-86C8-4BD9-88FB-243BCED966ED}"/>
    <cellStyle name="Normal 2 37 4" xfId="5807" xr:uid="{D6FD932F-3084-4F23-BAAA-BC6F249F900F}"/>
    <cellStyle name="Normal 2 37 5" xfId="2039" xr:uid="{00000000-0005-0000-0000-00002B020000}"/>
    <cellStyle name="Normal 2 38" xfId="442" xr:uid="{00000000-0005-0000-0000-00002C020000}"/>
    <cellStyle name="Normal 2 38 2" xfId="3501" xr:uid="{7339B07F-1995-4B56-A57F-3CDC12225538}"/>
    <cellStyle name="Normal 2 38 3" xfId="4748" xr:uid="{B34EF988-8032-40BB-AE24-C82A0C6B8D5C}"/>
    <cellStyle name="Normal 2 38 4" xfId="6019" xr:uid="{795FCE93-7999-4F3B-A3DB-08A5549A2159}"/>
    <cellStyle name="Normal 2 38 5" xfId="2254" xr:uid="{00000000-0005-0000-0000-00002C020000}"/>
    <cellStyle name="Normal 2 39" xfId="445" xr:uid="{00000000-0005-0000-0000-00002D020000}"/>
    <cellStyle name="Normal 2 39 2" xfId="3504" xr:uid="{2D027A42-83F5-4F05-A650-ED8989013311}"/>
    <cellStyle name="Normal 2 39 3" xfId="4751" xr:uid="{9035EB39-6EBB-4159-A471-90A9F0AAB754}"/>
    <cellStyle name="Normal 2 39 4" xfId="6022" xr:uid="{B29D6128-A4C5-444C-B9B3-3DEB56C80D0E}"/>
    <cellStyle name="Normal 2 39 5" xfId="2257" xr:uid="{00000000-0005-0000-0000-00002D020000}"/>
    <cellStyle name="Normal 2 4" xfId="16" xr:uid="{00000000-0005-0000-0000-00002E020000}"/>
    <cellStyle name="Normal 2 4 10" xfId="1221" xr:uid="{072A6AA1-25C7-452F-924E-4603F531829C}"/>
    <cellStyle name="Normal 2 4 10 2" xfId="4280" xr:uid="{B5200507-4DB3-4FEE-990A-B2993FF0C9F5}"/>
    <cellStyle name="Normal 2 4 10 3" xfId="5527" xr:uid="{2E3848D4-C205-48B7-9A31-7A279275B91E}"/>
    <cellStyle name="Normal 2 4 10 4" xfId="6791" xr:uid="{3DCC1107-C56A-4D59-819E-4E60A2F5C4C3}"/>
    <cellStyle name="Normal 2 4 10 5" xfId="3033" xr:uid="{072A6AA1-25C7-452F-924E-4603F531829C}"/>
    <cellStyle name="Normal 2 4 11" xfId="1239" xr:uid="{072A6AA1-25C7-452F-924E-4603F531829C}"/>
    <cellStyle name="Normal 2 4 11 2" xfId="4298" xr:uid="{7C619B3C-A319-4813-93BE-5E6D4AA538B9}"/>
    <cellStyle name="Normal 2 4 11 3" xfId="5545" xr:uid="{F766926C-9A55-4247-AEBF-D7088EB8D4CE}"/>
    <cellStyle name="Normal 2 4 11 4" xfId="6809" xr:uid="{D10F9DEE-4F4F-47D1-B8F1-EEC3D4AE084E}"/>
    <cellStyle name="Normal 2 4 11 5" xfId="3051" xr:uid="{072A6AA1-25C7-452F-924E-4603F531829C}"/>
    <cellStyle name="Normal 2 4 12" xfId="1260" xr:uid="{072A6AA1-25C7-452F-924E-4603F531829C}"/>
    <cellStyle name="Normal 2 4 12 2" xfId="6830" xr:uid="{3C22EEC6-4D1C-4BF6-A628-966FF1892AF8}"/>
    <cellStyle name="Normal 2 4 12 3" xfId="3077" xr:uid="{BBDE7931-33F2-42E3-9FB2-6B86C983E953}"/>
    <cellStyle name="Normal 2 4 13" xfId="1293" xr:uid="{072A6AA1-25C7-452F-924E-4603F531829C}"/>
    <cellStyle name="Normal 2 4 13 2" xfId="6863" xr:uid="{914E8BC7-70E9-4753-9412-B77368C387AF}"/>
    <cellStyle name="Normal 2 4 13 3" xfId="4324" xr:uid="{6A833FB5-EE30-4ED6-A0C3-F088701CF808}"/>
    <cellStyle name="Normal 2 4 14" xfId="1326" xr:uid="{072A6AA1-25C7-452F-924E-4603F531829C}"/>
    <cellStyle name="Normal 2 4 14 2" xfId="5572" xr:uid="{680E72C0-2BEC-474C-A41E-EF09F457BEB3}"/>
    <cellStyle name="Normal 2 4 15" xfId="1359" xr:uid="{072A6AA1-25C7-452F-924E-4603F531829C}"/>
    <cellStyle name="Normal 2 4 15 2" xfId="6899" xr:uid="{DC12E67B-11C5-4EA5-BC46-D0C332945DAF}"/>
    <cellStyle name="Normal 2 4 16" xfId="1392" xr:uid="{072A6AA1-25C7-452F-924E-4603F531829C}"/>
    <cellStyle name="Normal 2 4 16 2" xfId="6932" xr:uid="{E4CBC320-D27A-4712-B20D-9C9F32C7B702}"/>
    <cellStyle name="Normal 2 4 17" xfId="1425" xr:uid="{072A6AA1-25C7-452F-924E-4603F531829C}"/>
    <cellStyle name="Normal 2 4 17 2" xfId="6963" xr:uid="{6CBA0540-08B4-4873-924B-4D17533DE5DE}"/>
    <cellStyle name="Normal 2 4 18" xfId="1458" xr:uid="{072A6AA1-25C7-452F-924E-4603F531829C}"/>
    <cellStyle name="Normal 2 4 18 2" xfId="6996" xr:uid="{A860A2B1-C2B1-4547-B64E-34C2B4788016}"/>
    <cellStyle name="Normal 2 4 19" xfId="1491" xr:uid="{072A6AA1-25C7-452F-924E-4603F531829C}"/>
    <cellStyle name="Normal 2 4 19 2" xfId="7029" xr:uid="{0DEB3406-8F37-4CE0-9695-0278F02507F2}"/>
    <cellStyle name="Normal 2 4 2" xfId="126" xr:uid="{00000000-0005-0000-0000-00002F020000}"/>
    <cellStyle name="Normal 2 4 2 10" xfId="1508" xr:uid="{7EFBE363-3B05-444A-8964-99F6F4BB8E87}"/>
    <cellStyle name="Normal 2 4 2 10 2" xfId="7046" xr:uid="{A7428B46-86D3-4582-8F8C-DE3DF30C27BB}"/>
    <cellStyle name="Normal 2 4 2 11" xfId="1541" xr:uid="{7EFBE363-3B05-444A-8964-99F6F4BB8E87}"/>
    <cellStyle name="Normal 2 4 2 11 2" xfId="7079" xr:uid="{6CF3AAE9-E18B-412C-8E0B-82758B6AC5EB}"/>
    <cellStyle name="Normal 2 4 2 12" xfId="1575" xr:uid="{7EFBE363-3B05-444A-8964-99F6F4BB8E87}"/>
    <cellStyle name="Normal 2 4 2 12 2" xfId="7113" xr:uid="{79A1EABC-7F2B-4EDA-9379-E00C9A3E8126}"/>
    <cellStyle name="Normal 2 4 2 13" xfId="1608" xr:uid="{7EFBE363-3B05-444A-8964-99F6F4BB8E87}"/>
    <cellStyle name="Normal 2 4 2 13 2" xfId="7146" xr:uid="{4402D6D5-E128-4629-B34E-C8B6528E1F26}"/>
    <cellStyle name="Normal 2 4 2 14" xfId="1641" xr:uid="{7EFBE363-3B05-444A-8964-99F6F4BB8E87}"/>
    <cellStyle name="Normal 2 4 2 14 2" xfId="7185" xr:uid="{53B0DF81-0DD2-4F96-ACE2-5AD0B9476515}"/>
    <cellStyle name="Normal 2 4 2 15" xfId="1709" xr:uid="{7EFBE363-3B05-444A-8964-99F6F4BB8E87}"/>
    <cellStyle name="Normal 2 4 2 15 2" xfId="7241" xr:uid="{2E55A5F2-E2BB-419E-9AC4-978D3850FF3F}"/>
    <cellStyle name="Normal 2 4 2 16" xfId="1939" xr:uid="{00000000-0005-0000-0000-00002F020000}"/>
    <cellStyle name="Normal 2 4 2 2" xfId="345" xr:uid="{00000000-0005-0000-0000-000030020000}"/>
    <cellStyle name="Normal 2 4 2 2 2" xfId="1674" xr:uid="{99776AA5-A771-45CB-AB31-3C58C0251946}"/>
    <cellStyle name="Normal 2 4 2 2 2 2" xfId="1808" xr:uid="{C881591B-E344-44A8-A2D6-109B8D11E703}"/>
    <cellStyle name="Normal 2 4 2 2 2 2 2" xfId="7212" xr:uid="{595823E9-7FCE-413A-B76A-ACDB61C03888}"/>
    <cellStyle name="Normal 2 4 2 2 2 3" xfId="3404" xr:uid="{CBD940F4-E550-43CA-91F8-2632FB450518}"/>
    <cellStyle name="Normal 2 4 2 2 3" xfId="1742" xr:uid="{99776AA5-A771-45CB-AB31-3C58C0251946}"/>
    <cellStyle name="Normal 2 4 2 2 3 2" xfId="7274" xr:uid="{CCBD9879-3CDD-4FCF-8354-44A42A6E60E2}"/>
    <cellStyle name="Normal 2 4 2 2 3 3" xfId="4651" xr:uid="{C8E3B9FD-2F49-4D69-88F8-33AAEAC27874}"/>
    <cellStyle name="Normal 2 4 2 2 4" xfId="5922" xr:uid="{B24A0912-A388-4036-80F8-2B53C8707337}"/>
    <cellStyle name="Normal 2 4 2 2 5" xfId="2157" xr:uid="{00000000-0005-0000-0000-000030020000}"/>
    <cellStyle name="Normal 2 4 2 3" xfId="1277" xr:uid="{7EFBE363-3B05-444A-8964-99F6F4BB8E87}"/>
    <cellStyle name="Normal 2 4 2 3 2" xfId="1775" xr:uid="{A731D25B-76E6-49C6-86E7-F0146D7010EF}"/>
    <cellStyle name="Normal 2 4 2 3 2 2" xfId="6847" xr:uid="{2A7956DE-1A58-413E-B77A-B68BCC2229F2}"/>
    <cellStyle name="Normal 2 4 2 3 3" xfId="3186" xr:uid="{1FBCB8B3-672E-4E8D-BBD2-D305A99122EC}"/>
    <cellStyle name="Normal 2 4 2 4" xfId="1310" xr:uid="{7EFBE363-3B05-444A-8964-99F6F4BB8E87}"/>
    <cellStyle name="Normal 2 4 2 4 2" xfId="6880" xr:uid="{F14693D4-8671-4E0F-978B-E1A85FAE86A9}"/>
    <cellStyle name="Normal 2 4 2 4 3" xfId="4433" xr:uid="{570753B5-E84C-44E8-8A63-A4C97BABB94E}"/>
    <cellStyle name="Normal 2 4 2 5" xfId="1343" xr:uid="{7EFBE363-3B05-444A-8964-99F6F4BB8E87}"/>
    <cellStyle name="Normal 2 4 2 5 2" xfId="5589" xr:uid="{A3360490-E3C8-4842-96A4-8DADAD547AA2}"/>
    <cellStyle name="Normal 2 4 2 6" xfId="1376" xr:uid="{7EFBE363-3B05-444A-8964-99F6F4BB8E87}"/>
    <cellStyle name="Normal 2 4 2 6 2" xfId="6916" xr:uid="{0B22060B-08B9-46E4-A7F3-B34826795CD6}"/>
    <cellStyle name="Normal 2 4 2 7" xfId="1409" xr:uid="{7EFBE363-3B05-444A-8964-99F6F4BB8E87}"/>
    <cellStyle name="Normal 2 4 2 7 2" xfId="6949" xr:uid="{C548CFCF-F3C0-4FC2-A0A7-071D999F1324}"/>
    <cellStyle name="Normal 2 4 2 8" xfId="1442" xr:uid="{7EFBE363-3B05-444A-8964-99F6F4BB8E87}"/>
    <cellStyle name="Normal 2 4 2 8 2" xfId="6980" xr:uid="{F7712347-FCB9-434D-81FE-02B142BCE50F}"/>
    <cellStyle name="Normal 2 4 2 9" xfId="1475" xr:uid="{7EFBE363-3B05-444A-8964-99F6F4BB8E87}"/>
    <cellStyle name="Normal 2 4 2 9 2" xfId="7013" xr:uid="{7CACF660-8311-4715-8728-1D30ABB0A071}"/>
    <cellStyle name="Normal 2 4 20" xfId="1524" xr:uid="{072A6AA1-25C7-452F-924E-4603F531829C}"/>
    <cellStyle name="Normal 2 4 20 2" xfId="7062" xr:uid="{A05CB2F6-4372-4D02-A6E7-61A94858BB5D}"/>
    <cellStyle name="Normal 2 4 21" xfId="1558" xr:uid="{072A6AA1-25C7-452F-924E-4603F531829C}"/>
    <cellStyle name="Normal 2 4 21 2" xfId="7096" xr:uid="{670882B5-B2DE-4861-86DD-2C7B635074BA}"/>
    <cellStyle name="Normal 2 4 22" xfId="1591" xr:uid="{072A6AA1-25C7-452F-924E-4603F531829C}"/>
    <cellStyle name="Normal 2 4 22 2" xfId="7129" xr:uid="{B6E5DD9D-5CAC-4214-9DEF-AD67CAE445A4}"/>
    <cellStyle name="Normal 2 4 23" xfId="1624" xr:uid="{072A6AA1-25C7-452F-924E-4603F531829C}"/>
    <cellStyle name="Normal 2 4 23 2" xfId="7168" xr:uid="{5080AA29-9B1C-4186-98E2-FEC4705B93B4}"/>
    <cellStyle name="Normal 2 4 24" xfId="1692" xr:uid="{072A6AA1-25C7-452F-924E-4603F531829C}"/>
    <cellStyle name="Normal 2 4 24 2" xfId="7224" xr:uid="{89C6FB5A-EDAF-4F6C-85B5-C742D53538C5}"/>
    <cellStyle name="Normal 2 4 25" xfId="1830" xr:uid="{00000000-0005-0000-0000-00002E020000}"/>
    <cellStyle name="Normal 2 4 3" xfId="236" xr:uid="{00000000-0005-0000-0000-000031020000}"/>
    <cellStyle name="Normal 2 4 3 2" xfId="1657" xr:uid="{DD621D9A-50F2-4D13-9396-7FD89C6BBAFF}"/>
    <cellStyle name="Normal 2 4 3 2 2" xfId="1791" xr:uid="{5A8F6E34-A744-48F7-A62B-95A77C393476}"/>
    <cellStyle name="Normal 2 4 3 2 2 2" xfId="7201" xr:uid="{469F360C-CB66-4E01-ACC2-3D5947492895}"/>
    <cellStyle name="Normal 2 4 3 2 3" xfId="3295" xr:uid="{A4FA38C2-3AB2-4DB8-9C43-3C0D34D41DFD}"/>
    <cellStyle name="Normal 2 4 3 3" xfId="1725" xr:uid="{DD621D9A-50F2-4D13-9396-7FD89C6BBAFF}"/>
    <cellStyle name="Normal 2 4 3 3 2" xfId="7257" xr:uid="{1A1534D8-FD65-4EF2-AC75-917B5E9845D2}"/>
    <cellStyle name="Normal 2 4 3 3 3" xfId="4542" xr:uid="{092083E4-CF05-4083-89B1-80C5C3EAC157}"/>
    <cellStyle name="Normal 2 4 3 4" xfId="5814" xr:uid="{D9F8D658-0849-463D-BC2A-7DEEAA3292B9}"/>
    <cellStyle name="Normal 2 4 3 5" xfId="2048" xr:uid="{00000000-0005-0000-0000-000031020000}"/>
    <cellStyle name="Normal 2 4 4" xfId="1120" xr:uid="{072A6AA1-25C7-452F-924E-4603F531829C}"/>
    <cellStyle name="Normal 2 4 4 2" xfId="1758" xr:uid="{0315890C-8E1F-4503-8F96-BC0DF93A3160}"/>
    <cellStyle name="Normal 2 4 4 2 2" xfId="7289" xr:uid="{CF13E773-6C09-4789-B9D8-855D78F1BCBD}"/>
    <cellStyle name="Normal 2 4 4 2 3" xfId="4179" xr:uid="{9E0377C7-480A-4328-9C23-A4D096885DE1}"/>
    <cellStyle name="Normal 2 4 4 3" xfId="5426" xr:uid="{91AF43CC-4A3F-4762-991E-EF74D895E223}"/>
    <cellStyle name="Normal 2 4 4 4" xfId="6694" xr:uid="{0F9DD4A0-FB35-4F8A-B18B-57BD9BD742EE}"/>
    <cellStyle name="Normal 2 4 4 5" xfId="2932" xr:uid="{072A6AA1-25C7-452F-924E-4603F531829C}"/>
    <cellStyle name="Normal 2 4 5" xfId="1137" xr:uid="{072A6AA1-25C7-452F-924E-4603F531829C}"/>
    <cellStyle name="Normal 2 4 5 2" xfId="4196" xr:uid="{622A802C-066D-4034-B568-BA1B2AFDD479}"/>
    <cellStyle name="Normal 2 4 5 3" xfId="5443" xr:uid="{21016C57-761F-4B74-8966-6704D1172B3E}"/>
    <cellStyle name="Normal 2 4 5 4" xfId="6707" xr:uid="{46331BE4-9B93-46BE-AB11-F75318F349A8}"/>
    <cellStyle name="Normal 2 4 5 5" xfId="2949" xr:uid="{072A6AA1-25C7-452F-924E-4603F531829C}"/>
    <cellStyle name="Normal 2 4 6" xfId="1154" xr:uid="{072A6AA1-25C7-452F-924E-4603F531829C}"/>
    <cellStyle name="Normal 2 4 6 2" xfId="4213" xr:uid="{15A0FE64-979D-4E47-B328-34A112FFCE43}"/>
    <cellStyle name="Normal 2 4 6 3" xfId="5460" xr:uid="{F48A75E8-C5F6-436A-9A08-D4426F076D58}"/>
    <cellStyle name="Normal 2 4 6 4" xfId="6724" xr:uid="{9734AE14-652F-4686-8C3B-3CB015BBD309}"/>
    <cellStyle name="Normal 2 4 6 5" xfId="2966" xr:uid="{072A6AA1-25C7-452F-924E-4603F531829C}"/>
    <cellStyle name="Normal 2 4 7" xfId="1171" xr:uid="{072A6AA1-25C7-452F-924E-4603F531829C}"/>
    <cellStyle name="Normal 2 4 7 2" xfId="4230" xr:uid="{DF0D8526-19E3-4D7D-8655-6CB71D6C1BD8}"/>
    <cellStyle name="Normal 2 4 7 3" xfId="5477" xr:uid="{9484657C-93F4-4FD2-A35F-06DA9DF85228}"/>
    <cellStyle name="Normal 2 4 7 4" xfId="6741" xr:uid="{DD347920-2564-4076-B870-5D1CB61A52E1}"/>
    <cellStyle name="Normal 2 4 7 5" xfId="2983" xr:uid="{072A6AA1-25C7-452F-924E-4603F531829C}"/>
    <cellStyle name="Normal 2 4 8" xfId="1187" xr:uid="{072A6AA1-25C7-452F-924E-4603F531829C}"/>
    <cellStyle name="Normal 2 4 8 2" xfId="4246" xr:uid="{84C3F6C8-25D1-4E0B-BCDB-B1962F76C0E1}"/>
    <cellStyle name="Normal 2 4 8 3" xfId="5493" xr:uid="{845F0507-068C-46A2-8098-8832210DE6F8}"/>
    <cellStyle name="Normal 2 4 8 4" xfId="6757" xr:uid="{BD977FD2-7888-4D5A-A7D8-C130BC9B32F2}"/>
    <cellStyle name="Normal 2 4 8 5" xfId="2999" xr:uid="{072A6AA1-25C7-452F-924E-4603F531829C}"/>
    <cellStyle name="Normal 2 4 9" xfId="1204" xr:uid="{072A6AA1-25C7-452F-924E-4603F531829C}"/>
    <cellStyle name="Normal 2 4 9 2" xfId="4263" xr:uid="{16444041-C3A7-4369-B11E-FE389C27A7B3}"/>
    <cellStyle name="Normal 2 4 9 3" xfId="5510" xr:uid="{4EEA68C6-48AB-4289-9927-F4FDCC13C206}"/>
    <cellStyle name="Normal 2 4 9 4" xfId="6774" xr:uid="{AD44F71C-5FD6-4959-95CE-21A9C6A1033F}"/>
    <cellStyle name="Normal 2 4 9 5" xfId="3016" xr:uid="{072A6AA1-25C7-452F-924E-4603F531829C}"/>
    <cellStyle name="Normal 2 40" xfId="448" xr:uid="{00000000-0005-0000-0000-000032020000}"/>
    <cellStyle name="Normal 2 40 2" xfId="3507" xr:uid="{9E5EBD0F-9853-4A46-801E-75A7B9212961}"/>
    <cellStyle name="Normal 2 40 3" xfId="4754" xr:uid="{74985909-C6AE-4728-8C2A-951833B7FB50}"/>
    <cellStyle name="Normal 2 40 4" xfId="6025" xr:uid="{BA7452DC-CB32-4F6E-9F4C-0BA5FBA014D5}"/>
    <cellStyle name="Normal 2 40 5" xfId="2260" xr:uid="{00000000-0005-0000-0000-000032020000}"/>
    <cellStyle name="Normal 2 41" xfId="451" xr:uid="{00000000-0005-0000-0000-000033020000}"/>
    <cellStyle name="Normal 2 41 2" xfId="3510" xr:uid="{09FFA06C-A425-44C0-A3B3-8874B2422831}"/>
    <cellStyle name="Normal 2 41 3" xfId="4757" xr:uid="{439DD386-2DB6-48E0-9155-C291F02F6EFA}"/>
    <cellStyle name="Normal 2 41 4" xfId="6028" xr:uid="{4155173D-1C4C-4A2D-BD1E-02763F2F34C2}"/>
    <cellStyle name="Normal 2 41 5" xfId="2263" xr:uid="{00000000-0005-0000-0000-000033020000}"/>
    <cellStyle name="Normal 2 42" xfId="454" xr:uid="{00000000-0005-0000-0000-000034020000}"/>
    <cellStyle name="Normal 2 42 2" xfId="3513" xr:uid="{1D87A457-BEE9-42BB-8BC9-8358B226C211}"/>
    <cellStyle name="Normal 2 42 3" xfId="4760" xr:uid="{BCDB8A89-DFD8-4B45-AAD3-83878E049853}"/>
    <cellStyle name="Normal 2 42 4" xfId="6031" xr:uid="{531FC994-B336-4261-B530-B7C318170386}"/>
    <cellStyle name="Normal 2 42 5" xfId="2266" xr:uid="{00000000-0005-0000-0000-000034020000}"/>
    <cellStyle name="Normal 2 43" xfId="457" xr:uid="{00000000-0005-0000-0000-000035020000}"/>
    <cellStyle name="Normal 2 43 2" xfId="3516" xr:uid="{81DA850E-C29D-44B9-9D4D-7061AD3B7A03}"/>
    <cellStyle name="Normal 2 43 3" xfId="4763" xr:uid="{2E25E659-A8FD-46A2-AEB2-77416C11301B}"/>
    <cellStyle name="Normal 2 43 4" xfId="6034" xr:uid="{7E641213-786E-4816-8345-BE0C922BF1A7}"/>
    <cellStyle name="Normal 2 43 5" xfId="2269" xr:uid="{00000000-0005-0000-0000-000035020000}"/>
    <cellStyle name="Normal 2 44" xfId="460" xr:uid="{00000000-0005-0000-0000-000036020000}"/>
    <cellStyle name="Normal 2 44 2" xfId="3519" xr:uid="{06B65A1A-9D56-48BB-B35C-5297D9720EA8}"/>
    <cellStyle name="Normal 2 44 3" xfId="4766" xr:uid="{B4594211-26AA-44B1-B017-D27C6A67E411}"/>
    <cellStyle name="Normal 2 44 4" xfId="6037" xr:uid="{56790722-55A1-4BD2-A6E7-8A27FA382CEC}"/>
    <cellStyle name="Normal 2 44 5" xfId="2272" xr:uid="{00000000-0005-0000-0000-000036020000}"/>
    <cellStyle name="Normal 2 45" xfId="463" xr:uid="{00000000-0005-0000-0000-000037020000}"/>
    <cellStyle name="Normal 2 45 2" xfId="3522" xr:uid="{5E6627EB-781F-495D-A801-B1642C0CCF85}"/>
    <cellStyle name="Normal 2 45 3" xfId="4769" xr:uid="{4B27CEAF-802C-43E8-8F91-E71004023540}"/>
    <cellStyle name="Normal 2 45 4" xfId="6040" xr:uid="{59006DF2-9DCD-4310-AE2F-AD6B99D108B2}"/>
    <cellStyle name="Normal 2 45 5" xfId="2275" xr:uid="{00000000-0005-0000-0000-000037020000}"/>
    <cellStyle name="Normal 2 46" xfId="466" xr:uid="{00000000-0005-0000-0000-000038020000}"/>
    <cellStyle name="Normal 2 46 2" xfId="3525" xr:uid="{17E7808F-2807-4A39-AE71-C7F24FFCC308}"/>
    <cellStyle name="Normal 2 46 3" xfId="4772" xr:uid="{DF2D9C65-FDA9-453F-ADBE-87C9BC595BD3}"/>
    <cellStyle name="Normal 2 46 4" xfId="6043" xr:uid="{7649E8C6-4C32-4391-BA8D-A0508196DAA1}"/>
    <cellStyle name="Normal 2 46 5" xfId="2278" xr:uid="{00000000-0005-0000-0000-000038020000}"/>
    <cellStyle name="Normal 2 47" xfId="469" xr:uid="{00000000-0005-0000-0000-000039020000}"/>
    <cellStyle name="Normal 2 47 2" xfId="3528" xr:uid="{AE7C1D8E-46F3-433F-823F-8B15A07034A4}"/>
    <cellStyle name="Normal 2 47 3" xfId="4775" xr:uid="{7AAD678C-0184-482C-8E44-EBD6A7405321}"/>
    <cellStyle name="Normal 2 47 4" xfId="6046" xr:uid="{25E584E7-EE3B-4881-A063-1AA0428FB63E}"/>
    <cellStyle name="Normal 2 47 5" xfId="2281" xr:uid="{00000000-0005-0000-0000-000039020000}"/>
    <cellStyle name="Normal 2 48" xfId="472" xr:uid="{00000000-0005-0000-0000-00003A020000}"/>
    <cellStyle name="Normal 2 48 2" xfId="3531" xr:uid="{5D80E7AC-3395-42F4-B53F-E644D05759C1}"/>
    <cellStyle name="Normal 2 48 3" xfId="4778" xr:uid="{1B4FBE53-3F29-4D74-843C-2A60DBB1A08A}"/>
    <cellStyle name="Normal 2 48 4" xfId="6049" xr:uid="{90709007-92D4-4962-81F6-905D435B8B89}"/>
    <cellStyle name="Normal 2 48 5" xfId="2284" xr:uid="{00000000-0005-0000-0000-00003A020000}"/>
    <cellStyle name="Normal 2 49" xfId="475" xr:uid="{00000000-0005-0000-0000-00003B020000}"/>
    <cellStyle name="Normal 2 49 2" xfId="3534" xr:uid="{1BDDD95C-B4F8-4EFA-8716-3BF841CA2E8F}"/>
    <cellStyle name="Normal 2 49 3" xfId="4781" xr:uid="{F60CF3B0-056A-4201-992E-0BF7D5279AB9}"/>
    <cellStyle name="Normal 2 49 4" xfId="6052" xr:uid="{4D26ECA7-D7DF-4FC2-88A6-EAD670873FE5}"/>
    <cellStyle name="Normal 2 49 5" xfId="2287" xr:uid="{00000000-0005-0000-0000-00003B020000}"/>
    <cellStyle name="Normal 2 5" xfId="19" xr:uid="{00000000-0005-0000-0000-00003C020000}"/>
    <cellStyle name="Normal 2 5 10" xfId="1467" xr:uid="{B96A4EFA-088C-4A19-9E12-472D98D92408}"/>
    <cellStyle name="Normal 2 5 10 2" xfId="7005" xr:uid="{39B5D048-EF91-4159-9B21-F8D7E0543498}"/>
    <cellStyle name="Normal 2 5 11" xfId="1500" xr:uid="{B96A4EFA-088C-4A19-9E12-472D98D92408}"/>
    <cellStyle name="Normal 2 5 11 2" xfId="7038" xr:uid="{D2642488-BEB1-4DF6-A19A-C1DF5740EF27}"/>
    <cellStyle name="Normal 2 5 12" xfId="1533" xr:uid="{B96A4EFA-088C-4A19-9E12-472D98D92408}"/>
    <cellStyle name="Normal 2 5 12 2" xfId="7071" xr:uid="{24E15F28-478D-4902-A126-89D5B68D29A0}"/>
    <cellStyle name="Normal 2 5 13" xfId="1567" xr:uid="{B96A4EFA-088C-4A19-9E12-472D98D92408}"/>
    <cellStyle name="Normal 2 5 13 2" xfId="7105" xr:uid="{07551247-4DD8-49FC-84BE-6321442236EE}"/>
    <cellStyle name="Normal 2 5 14" xfId="1600" xr:uid="{B96A4EFA-088C-4A19-9E12-472D98D92408}"/>
    <cellStyle name="Normal 2 5 14 2" xfId="7138" xr:uid="{BAA23311-17F5-4515-9ECB-B0E7AFBF9AF2}"/>
    <cellStyle name="Normal 2 5 15" xfId="1633" xr:uid="{B96A4EFA-088C-4A19-9E12-472D98D92408}"/>
    <cellStyle name="Normal 2 5 15 2" xfId="7177" xr:uid="{D1E9A134-E800-4202-BEFC-042FA7F1473D}"/>
    <cellStyle name="Normal 2 5 16" xfId="1701" xr:uid="{B96A4EFA-088C-4A19-9E12-472D98D92408}"/>
    <cellStyle name="Normal 2 5 16 2" xfId="7233" xr:uid="{3C2D40D9-FCC2-4ABF-9048-C4F8D326F192}"/>
    <cellStyle name="Normal 2 5 17" xfId="1833" xr:uid="{00000000-0005-0000-0000-00003C020000}"/>
    <cellStyle name="Normal 2 5 2" xfId="129" xr:uid="{00000000-0005-0000-0000-00003D020000}"/>
    <cellStyle name="Normal 2 5 2 2" xfId="348" xr:uid="{00000000-0005-0000-0000-00003E020000}"/>
    <cellStyle name="Normal 2 5 2 2 2" xfId="1800" xr:uid="{2D218C30-7331-4296-BC7E-62530BC67EBA}"/>
    <cellStyle name="Normal 2 5 2 2 2 2" xfId="7305" xr:uid="{BEF4D7C5-7E08-4681-9B7C-9D1132558EFE}"/>
    <cellStyle name="Normal 2 5 2 2 2 3" xfId="3407" xr:uid="{5075998A-457C-4D9B-AE81-5B2FC3A32D24}"/>
    <cellStyle name="Normal 2 5 2 2 3" xfId="4654" xr:uid="{C8C7D2DC-7FEF-48C6-80E6-CE1BCD26AEC3}"/>
    <cellStyle name="Normal 2 5 2 2 4" xfId="5925" xr:uid="{93712CA5-15D0-4994-A6A4-03226CEBC5B9}"/>
    <cellStyle name="Normal 2 5 2 2 5" xfId="2160" xr:uid="{00000000-0005-0000-0000-00003E020000}"/>
    <cellStyle name="Normal 2 5 2 3" xfId="1666" xr:uid="{E002275D-B44A-41B5-A531-3610A9074937}"/>
    <cellStyle name="Normal 2 5 2 3 2" xfId="7210" xr:uid="{1F893A37-BDB9-4B24-9E1F-D7E06EC69FCC}"/>
    <cellStyle name="Normal 2 5 2 3 3" xfId="3189" xr:uid="{C2D80C1A-889D-46CA-BB09-B32A778FE3A8}"/>
    <cellStyle name="Normal 2 5 2 4" xfId="1734" xr:uid="{E002275D-B44A-41B5-A531-3610A9074937}"/>
    <cellStyle name="Normal 2 5 2 4 2" xfId="7266" xr:uid="{1E5FAFAF-80B1-4046-98E7-850B19152043}"/>
    <cellStyle name="Normal 2 5 2 4 3" xfId="4436" xr:uid="{F6431FC0-E73B-4ACF-95B6-8DFEA612E645}"/>
    <cellStyle name="Normal 2 5 2 5" xfId="5710" xr:uid="{4DF058D1-565D-4C27-948A-FBF062724470}"/>
    <cellStyle name="Normal 2 5 2 6" xfId="1942" xr:uid="{00000000-0005-0000-0000-00003D020000}"/>
    <cellStyle name="Normal 2 5 3" xfId="239" xr:uid="{00000000-0005-0000-0000-00003F020000}"/>
    <cellStyle name="Normal 2 5 3 2" xfId="1767" xr:uid="{EFA6760B-6716-4E3B-9D3C-A5E13254579B}"/>
    <cellStyle name="Normal 2 5 3 2 2" xfId="7298" xr:uid="{8605771D-19F6-47E1-9CDD-069BD385A447}"/>
    <cellStyle name="Normal 2 5 3 2 3" xfId="3298" xr:uid="{496EB956-94FE-4EEA-9BDF-9E60A5B0F91D}"/>
    <cellStyle name="Normal 2 5 3 3" xfId="4545" xr:uid="{702EB232-222E-4862-90D8-D53995FC967A}"/>
    <cellStyle name="Normal 2 5 3 4" xfId="5817" xr:uid="{C78DFBF1-8927-4968-BFEA-398478E77BC0}"/>
    <cellStyle name="Normal 2 5 3 5" xfId="2051" xr:uid="{00000000-0005-0000-0000-00003F020000}"/>
    <cellStyle name="Normal 2 5 4" xfId="1269" xr:uid="{B96A4EFA-088C-4A19-9E12-472D98D92408}"/>
    <cellStyle name="Normal 2 5 4 2" xfId="6839" xr:uid="{0F3660F9-920E-4527-94D4-B2AAF3F28D99}"/>
    <cellStyle name="Normal 2 5 4 3" xfId="3080" xr:uid="{20F38DDC-D5AB-4CA7-82C7-6BE5EE033A44}"/>
    <cellStyle name="Normal 2 5 5" xfId="1302" xr:uid="{B96A4EFA-088C-4A19-9E12-472D98D92408}"/>
    <cellStyle name="Normal 2 5 5 2" xfId="6872" xr:uid="{21401077-32FB-48E9-BB07-7958ADAC6F70}"/>
    <cellStyle name="Normal 2 5 5 3" xfId="4327" xr:uid="{9B1E48AE-B467-4C03-9587-2ED6705DF039}"/>
    <cellStyle name="Normal 2 5 6" xfId="1335" xr:uid="{B96A4EFA-088C-4A19-9E12-472D98D92408}"/>
    <cellStyle name="Normal 2 5 6 2" xfId="5581" xr:uid="{3659DB76-2427-488C-A6C3-8B985D8B9D87}"/>
    <cellStyle name="Normal 2 5 7" xfId="1368" xr:uid="{B96A4EFA-088C-4A19-9E12-472D98D92408}"/>
    <cellStyle name="Normal 2 5 7 2" xfId="6908" xr:uid="{0E02A43F-E4E7-45CF-B0F0-63B3F23AF974}"/>
    <cellStyle name="Normal 2 5 8" xfId="1401" xr:uid="{B96A4EFA-088C-4A19-9E12-472D98D92408}"/>
    <cellStyle name="Normal 2 5 8 2" xfId="6941" xr:uid="{3EE2B680-CD34-40AA-8379-E8EDE14E95F3}"/>
    <cellStyle name="Normal 2 5 9" xfId="1434" xr:uid="{B96A4EFA-088C-4A19-9E12-472D98D92408}"/>
    <cellStyle name="Normal 2 5 9 2" xfId="6972" xr:uid="{AFA4CC6C-F968-4BB4-97EB-C26FAC86714E}"/>
    <cellStyle name="Normal 2 50" xfId="478" xr:uid="{00000000-0005-0000-0000-000040020000}"/>
    <cellStyle name="Normal 2 50 2" xfId="3537" xr:uid="{C93F1C5D-FE0C-451E-BE1B-A93D2E101A25}"/>
    <cellStyle name="Normal 2 50 3" xfId="4784" xr:uid="{1ED1A2AA-D2D7-4451-99F4-230767D3CF5B}"/>
    <cellStyle name="Normal 2 50 4" xfId="6055" xr:uid="{AC7CCB36-095C-4743-8F23-B0E5C510B276}"/>
    <cellStyle name="Normal 2 50 5" xfId="2290" xr:uid="{00000000-0005-0000-0000-000040020000}"/>
    <cellStyle name="Normal 2 51" xfId="481" xr:uid="{00000000-0005-0000-0000-000041020000}"/>
    <cellStyle name="Normal 2 51 2" xfId="3540" xr:uid="{F496976A-1668-4BF3-BAD5-518C338C21C2}"/>
    <cellStyle name="Normal 2 51 3" xfId="4787" xr:uid="{E3CB6C39-F056-459E-9178-20B66A83A266}"/>
    <cellStyle name="Normal 2 51 4" xfId="6058" xr:uid="{6FB726EF-CAAF-492E-9031-D37AA077540E}"/>
    <cellStyle name="Normal 2 51 5" xfId="2293" xr:uid="{00000000-0005-0000-0000-000041020000}"/>
    <cellStyle name="Normal 2 52" xfId="484" xr:uid="{00000000-0005-0000-0000-000042020000}"/>
    <cellStyle name="Normal 2 52 2" xfId="3543" xr:uid="{3075B2AD-6677-4F5C-AB03-7293A0BF34AF}"/>
    <cellStyle name="Normal 2 52 3" xfId="4790" xr:uid="{E4F6DD13-49AE-44E5-93F5-183EE6E4CB2A}"/>
    <cellStyle name="Normal 2 52 4" xfId="6061" xr:uid="{60033FB1-F49D-43B9-A635-E055D8C2E0BF}"/>
    <cellStyle name="Normal 2 52 5" xfId="2296" xr:uid="{00000000-0005-0000-0000-000042020000}"/>
    <cellStyle name="Normal 2 53" xfId="487" xr:uid="{00000000-0005-0000-0000-000043020000}"/>
    <cellStyle name="Normal 2 53 2" xfId="3546" xr:uid="{9FB0564A-570E-46B2-B32B-104C67709FAF}"/>
    <cellStyle name="Normal 2 53 3" xfId="4793" xr:uid="{408CC01D-D550-4AB5-8090-EEF601E3B8F1}"/>
    <cellStyle name="Normal 2 53 4" xfId="6064" xr:uid="{43FDBEAC-64CA-4AC6-A613-722CBBB985DE}"/>
    <cellStyle name="Normal 2 53 5" xfId="2299" xr:uid="{00000000-0005-0000-0000-000043020000}"/>
    <cellStyle name="Normal 2 54" xfId="490" xr:uid="{00000000-0005-0000-0000-000044020000}"/>
    <cellStyle name="Normal 2 54 2" xfId="3549" xr:uid="{37438C09-76D1-4B8E-A5C0-8B24A4D6EF1D}"/>
    <cellStyle name="Normal 2 54 3" xfId="4796" xr:uid="{2588EC36-FBF1-4DB5-A359-D35DB0DD3E84}"/>
    <cellStyle name="Normal 2 54 4" xfId="6067" xr:uid="{0F8A6818-B396-44F4-B6A4-5563E87B4E6A}"/>
    <cellStyle name="Normal 2 54 5" xfId="2302" xr:uid="{00000000-0005-0000-0000-000044020000}"/>
    <cellStyle name="Normal 2 55" xfId="493" xr:uid="{00000000-0005-0000-0000-000045020000}"/>
    <cellStyle name="Normal 2 55 2" xfId="3552" xr:uid="{FC18F55B-8FDC-4FF5-8DDA-A61D56A15D2F}"/>
    <cellStyle name="Normal 2 55 3" xfId="4799" xr:uid="{1204395E-8927-468B-B979-1E54665E22CB}"/>
    <cellStyle name="Normal 2 55 4" xfId="6070" xr:uid="{9A72DF39-A8DC-487F-B423-46013DD10F47}"/>
    <cellStyle name="Normal 2 55 5" xfId="2305" xr:uid="{00000000-0005-0000-0000-000045020000}"/>
    <cellStyle name="Normal 2 56" xfId="498" xr:uid="{00000000-0005-0000-0000-000046020000}"/>
    <cellStyle name="Normal 2 56 2" xfId="3557" xr:uid="{EEF26EDB-0442-4B7A-B861-7A9B8A6BAA12}"/>
    <cellStyle name="Normal 2 56 3" xfId="4804" xr:uid="{73908DA6-ECCE-49F3-AAF6-C734938E6CCF}"/>
    <cellStyle name="Normal 2 56 4" xfId="6073" xr:uid="{9C5982E7-F19D-43BE-8A48-9C628837475A}"/>
    <cellStyle name="Normal 2 56 5" xfId="2310" xr:uid="{00000000-0005-0000-0000-000046020000}"/>
    <cellStyle name="Normal 2 57" xfId="503" xr:uid="{00000000-0005-0000-0000-000047020000}"/>
    <cellStyle name="Normal 2 57 2" xfId="3562" xr:uid="{E859233F-6FE8-42E9-84FD-C342F2476D3C}"/>
    <cellStyle name="Normal 2 57 3" xfId="4809" xr:uid="{6EC6491A-0076-436C-AAFC-E4A9C4D894A1}"/>
    <cellStyle name="Normal 2 57 4" xfId="6078" xr:uid="{1A1C6D37-6EA3-48C1-8A06-6505240A55EF}"/>
    <cellStyle name="Normal 2 57 5" xfId="2315" xr:uid="{00000000-0005-0000-0000-000047020000}"/>
    <cellStyle name="Normal 2 58" xfId="512" xr:uid="{00000000-0005-0000-0000-000048020000}"/>
    <cellStyle name="Normal 2 58 2" xfId="3571" xr:uid="{F147F492-7777-4B3A-8179-41F97DB232A0}"/>
    <cellStyle name="Normal 2 58 3" xfId="4818" xr:uid="{30FEBBB7-B12D-4983-AF90-F1E40A6E9709}"/>
    <cellStyle name="Normal 2 58 4" xfId="6086" xr:uid="{1EFC5C2C-2B2E-4429-B9A7-458BC7F99F9D}"/>
    <cellStyle name="Normal 2 58 5" xfId="2324" xr:uid="{00000000-0005-0000-0000-000048020000}"/>
    <cellStyle name="Normal 2 59" xfId="520" xr:uid="{00000000-0005-0000-0000-000049020000}"/>
    <cellStyle name="Normal 2 59 2" xfId="3579" xr:uid="{AC487FE1-774B-4DFF-9D0E-A6776985F898}"/>
    <cellStyle name="Normal 2 59 3" xfId="4826" xr:uid="{711D2919-DEC3-42C3-B286-9421AF80DD12}"/>
    <cellStyle name="Normal 2 59 4" xfId="6094" xr:uid="{E95FAB39-0103-434D-86CF-04FDF0021A74}"/>
    <cellStyle name="Normal 2 59 5" xfId="2332" xr:uid="{00000000-0005-0000-0000-000049020000}"/>
    <cellStyle name="Normal 2 6" xfId="22" xr:uid="{00000000-0005-0000-0000-00004A020000}"/>
    <cellStyle name="Normal 2 6 2" xfId="132" xr:uid="{00000000-0005-0000-0000-00004B020000}"/>
    <cellStyle name="Normal 2 6 2 2" xfId="351" xr:uid="{00000000-0005-0000-0000-00004C020000}"/>
    <cellStyle name="Normal 2 6 2 2 2" xfId="3410" xr:uid="{71886E6B-9E57-4131-A5E8-F1F47D05A58C}"/>
    <cellStyle name="Normal 2 6 2 2 3" xfId="4657" xr:uid="{B9EA77E6-FC6C-40CF-8662-70CA133E7219}"/>
    <cellStyle name="Normal 2 6 2 2 4" xfId="5928" xr:uid="{8E47FE2E-0247-4A14-8D2C-D622BBB018D9}"/>
    <cellStyle name="Normal 2 6 2 2 5" xfId="2163" xr:uid="{00000000-0005-0000-0000-00004C020000}"/>
    <cellStyle name="Normal 2 6 2 3" xfId="1783" xr:uid="{7B077089-150F-456A-898E-EB53A93607C2}"/>
    <cellStyle name="Normal 2 6 2 3 2" xfId="7300" xr:uid="{A11E7DDB-FC2F-4FE0-85EC-97EFE8F34996}"/>
    <cellStyle name="Normal 2 6 2 3 3" xfId="3192" xr:uid="{4D73E7C0-EB75-4082-8B28-4D9C0AA068AC}"/>
    <cellStyle name="Normal 2 6 2 4" xfId="4439" xr:uid="{989272F4-1894-487A-A5BE-10087686B619}"/>
    <cellStyle name="Normal 2 6 2 5" xfId="5713" xr:uid="{673E2191-E27E-4FBA-8794-1C85061ECCF2}"/>
    <cellStyle name="Normal 2 6 2 6" xfId="1945" xr:uid="{00000000-0005-0000-0000-00004B020000}"/>
    <cellStyle name="Normal 2 6 3" xfId="242" xr:uid="{00000000-0005-0000-0000-00004D020000}"/>
    <cellStyle name="Normal 2 6 3 2" xfId="3301" xr:uid="{BA6D3E03-94FC-4B10-AB01-3AE84EE0F74D}"/>
    <cellStyle name="Normal 2 6 3 3" xfId="4548" xr:uid="{436902DE-FB2A-4786-B2C8-C6434274481A}"/>
    <cellStyle name="Normal 2 6 3 4" xfId="5820" xr:uid="{0E3C9AA0-C9F9-4E31-A836-83D34C66804F}"/>
    <cellStyle name="Normal 2 6 3 5" xfId="2054" xr:uid="{00000000-0005-0000-0000-00004D020000}"/>
    <cellStyle name="Normal 2 6 4" xfId="1649" xr:uid="{71A0159C-730A-4BB8-BE02-B906F6EA0E25}"/>
    <cellStyle name="Normal 2 6 4 2" xfId="7193" xr:uid="{EC5871C9-242F-4975-8A0E-6BFCDCF3A704}"/>
    <cellStyle name="Normal 2 6 4 3" xfId="3083" xr:uid="{6E8D53D2-1E9C-44EE-B07B-986B8BE9C5CA}"/>
    <cellStyle name="Normal 2 6 5" xfId="1717" xr:uid="{71A0159C-730A-4BB8-BE02-B906F6EA0E25}"/>
    <cellStyle name="Normal 2 6 5 2" xfId="7249" xr:uid="{23E26084-B40B-4AD7-BDF2-07B3B4AA883A}"/>
    <cellStyle name="Normal 2 6 5 3" xfId="4330" xr:uid="{85813A57-86EE-44D9-9979-55EE3E5C1745}"/>
    <cellStyle name="Normal 2 6 6" xfId="5617" xr:uid="{7EA81253-A060-4DD5-8F83-D4354B265606}"/>
    <cellStyle name="Normal 2 6 7" xfId="1836" xr:uid="{00000000-0005-0000-0000-00004A020000}"/>
    <cellStyle name="Normal 2 60" xfId="528" xr:uid="{00000000-0005-0000-0000-00004E020000}"/>
    <cellStyle name="Normal 2 60 2" xfId="3587" xr:uid="{696DB51A-36C5-46AE-8FEA-9B07713003D9}"/>
    <cellStyle name="Normal 2 60 3" xfId="4834" xr:uid="{D8D4462E-71DA-4397-83CB-52CEE36D1E30}"/>
    <cellStyle name="Normal 2 60 4" xfId="6102" xr:uid="{A5B8E510-C6AC-4BC8-9D5C-C03A6A984033}"/>
    <cellStyle name="Normal 2 60 5" xfId="2340" xr:uid="{00000000-0005-0000-0000-00004E020000}"/>
    <cellStyle name="Normal 2 61" xfId="536" xr:uid="{00000000-0005-0000-0000-00004F020000}"/>
    <cellStyle name="Normal 2 61 2" xfId="3595" xr:uid="{4964F2B3-7E33-40F2-B16C-3712D3B22B96}"/>
    <cellStyle name="Normal 2 61 3" xfId="4842" xr:uid="{82DEDEA6-60A3-418A-8F89-ABCF3751B9D7}"/>
    <cellStyle name="Normal 2 61 4" xfId="6110" xr:uid="{190FE22E-C364-4F43-8F7F-C274CF0F7FC3}"/>
    <cellStyle name="Normal 2 61 5" xfId="2348" xr:uid="{00000000-0005-0000-0000-00004F020000}"/>
    <cellStyle name="Normal 2 62" xfId="544" xr:uid="{00000000-0005-0000-0000-000050020000}"/>
    <cellStyle name="Normal 2 62 2" xfId="3603" xr:uid="{BFF28AE5-91BB-4F4A-9B63-12BD65720FD0}"/>
    <cellStyle name="Normal 2 62 3" xfId="4850" xr:uid="{4D8D3406-7DA4-42C4-95CD-401F0FE8541D}"/>
    <cellStyle name="Normal 2 62 4" xfId="6118" xr:uid="{AE9AD373-BACD-4B4A-BF0D-360667FE00D6}"/>
    <cellStyle name="Normal 2 62 5" xfId="2356" xr:uid="{00000000-0005-0000-0000-000050020000}"/>
    <cellStyle name="Normal 2 63" xfId="552" xr:uid="{00000000-0005-0000-0000-000051020000}"/>
    <cellStyle name="Normal 2 63 2" xfId="3611" xr:uid="{15EFC03B-4D6B-4404-9284-9DB0D4D13876}"/>
    <cellStyle name="Normal 2 63 3" xfId="4858" xr:uid="{FA6A6A56-3184-488C-9211-E1C9C7E4B6BA}"/>
    <cellStyle name="Normal 2 63 4" xfId="6126" xr:uid="{46FF2EC3-1D18-4404-82D7-6D17E76CED7A}"/>
    <cellStyle name="Normal 2 63 5" xfId="2364" xr:uid="{00000000-0005-0000-0000-000051020000}"/>
    <cellStyle name="Normal 2 64" xfId="560" xr:uid="{00000000-0005-0000-0000-000052020000}"/>
    <cellStyle name="Normal 2 64 2" xfId="3619" xr:uid="{C5AEAF99-143D-426F-95F0-E4EBAE5536F1}"/>
    <cellStyle name="Normal 2 64 3" xfId="4866" xr:uid="{01EF8B74-0F48-4F22-A98C-AB11DA0534F8}"/>
    <cellStyle name="Normal 2 64 4" xfId="6134" xr:uid="{AD79F5C9-EC04-41C5-AB3C-1A6CDB4EC86A}"/>
    <cellStyle name="Normal 2 64 5" xfId="2372" xr:uid="{00000000-0005-0000-0000-000052020000}"/>
    <cellStyle name="Normal 2 65" xfId="568" xr:uid="{00000000-0005-0000-0000-000053020000}"/>
    <cellStyle name="Normal 2 65 2" xfId="3627" xr:uid="{F7300BBC-C886-48F7-9D10-B56A68AE1FE7}"/>
    <cellStyle name="Normal 2 65 3" xfId="4874" xr:uid="{141E466E-BF38-4352-AD65-400FA193B4D7}"/>
    <cellStyle name="Normal 2 65 4" xfId="6142" xr:uid="{2C3FCC04-7554-4CE9-B7C7-93BA6763E7D4}"/>
    <cellStyle name="Normal 2 65 5" xfId="2380" xr:uid="{00000000-0005-0000-0000-000053020000}"/>
    <cellStyle name="Normal 2 66" xfId="576" xr:uid="{00000000-0005-0000-0000-000054020000}"/>
    <cellStyle name="Normal 2 66 2" xfId="3635" xr:uid="{8A4C1FE6-1391-423C-A2CF-347A51264EC4}"/>
    <cellStyle name="Normal 2 66 3" xfId="4882" xr:uid="{E5A0B1C2-EF3A-47EF-8C21-F3688BBD8CBD}"/>
    <cellStyle name="Normal 2 66 4" xfId="6150" xr:uid="{5F91D118-4E0D-436A-BE42-959A56BFDF67}"/>
    <cellStyle name="Normal 2 66 5" xfId="2388" xr:uid="{00000000-0005-0000-0000-000054020000}"/>
    <cellStyle name="Normal 2 67" xfId="584" xr:uid="{00000000-0005-0000-0000-000055020000}"/>
    <cellStyle name="Normal 2 67 2" xfId="3643" xr:uid="{0EFA07D9-70C8-437D-A2D4-C6CD9AA42F19}"/>
    <cellStyle name="Normal 2 67 3" xfId="4890" xr:uid="{2254A1B3-ECA6-49B8-AD32-A62D863FF0FC}"/>
    <cellStyle name="Normal 2 67 4" xfId="6158" xr:uid="{393766D1-4761-4B24-A26E-177AC4878FE9}"/>
    <cellStyle name="Normal 2 67 5" xfId="2396" xr:uid="{00000000-0005-0000-0000-000055020000}"/>
    <cellStyle name="Normal 2 68" xfId="592" xr:uid="{00000000-0005-0000-0000-000056020000}"/>
    <cellStyle name="Normal 2 68 2" xfId="3651" xr:uid="{41A2448A-0069-4910-A9EF-16755C4EAFAE}"/>
    <cellStyle name="Normal 2 68 3" xfId="4898" xr:uid="{273C6CF3-F0F5-4928-A066-5D1F8DB7EC3A}"/>
    <cellStyle name="Normal 2 68 4" xfId="6166" xr:uid="{2424A7F7-CA0B-4DBA-88EC-21815F3403BA}"/>
    <cellStyle name="Normal 2 68 5" xfId="2404" xr:uid="{00000000-0005-0000-0000-000056020000}"/>
    <cellStyle name="Normal 2 69" xfId="600" xr:uid="{00000000-0005-0000-0000-000057020000}"/>
    <cellStyle name="Normal 2 69 2" xfId="3659" xr:uid="{199BDEF5-89D1-424F-911C-3409BE7B5036}"/>
    <cellStyle name="Normal 2 69 3" xfId="4906" xr:uid="{9108A694-CF79-4239-B154-AA3D59CCCE64}"/>
    <cellStyle name="Normal 2 69 4" xfId="6174" xr:uid="{8A13D12F-2727-4072-9DC7-697E3052E5BA}"/>
    <cellStyle name="Normal 2 69 5" xfId="2412" xr:uid="{00000000-0005-0000-0000-000057020000}"/>
    <cellStyle name="Normal 2 7" xfId="25" xr:uid="{00000000-0005-0000-0000-000058020000}"/>
    <cellStyle name="Normal 2 7 2" xfId="135" xr:uid="{00000000-0005-0000-0000-000059020000}"/>
    <cellStyle name="Normal 2 7 2 2" xfId="354" xr:uid="{00000000-0005-0000-0000-00005A020000}"/>
    <cellStyle name="Normal 2 7 2 2 2" xfId="3413" xr:uid="{D45E91A0-22A1-4E4E-82D8-68BA98E74137}"/>
    <cellStyle name="Normal 2 7 2 2 3" xfId="4660" xr:uid="{BBDAF98C-913B-481B-A508-3BBD9104068B}"/>
    <cellStyle name="Normal 2 7 2 2 4" xfId="5931" xr:uid="{EBFDF235-E521-4638-984E-9FD418541E29}"/>
    <cellStyle name="Normal 2 7 2 2 5" xfId="2166" xr:uid="{00000000-0005-0000-0000-00005A020000}"/>
    <cellStyle name="Normal 2 7 2 3" xfId="3195" xr:uid="{64969767-E528-4C61-9419-45F98D4B7349}"/>
    <cellStyle name="Normal 2 7 2 4" xfId="4442" xr:uid="{82DF3D26-3E67-430E-9230-7B602885F218}"/>
    <cellStyle name="Normal 2 7 2 5" xfId="5716" xr:uid="{249FF308-53AE-40C1-A5EA-DA8E00AF78D7}"/>
    <cellStyle name="Normal 2 7 2 6" xfId="1948" xr:uid="{00000000-0005-0000-0000-000059020000}"/>
    <cellStyle name="Normal 2 7 3" xfId="245" xr:uid="{00000000-0005-0000-0000-00005B020000}"/>
    <cellStyle name="Normal 2 7 3 2" xfId="3304" xr:uid="{DFD7D216-9172-48B4-A0BD-139D8B5D6B5E}"/>
    <cellStyle name="Normal 2 7 3 3" xfId="4551" xr:uid="{97A678AF-5059-4B68-8D2D-5B50BEE208D7}"/>
    <cellStyle name="Normal 2 7 3 4" xfId="5823" xr:uid="{7DF63082-4202-413F-ABC7-FC817980D1AD}"/>
    <cellStyle name="Normal 2 7 3 5" xfId="2057" xr:uid="{00000000-0005-0000-0000-00005B020000}"/>
    <cellStyle name="Normal 2 7 4" xfId="1750" xr:uid="{61B50EB4-0A7C-402B-AEE9-97FFB5F6D606}"/>
    <cellStyle name="Normal 2 7 4 2" xfId="7281" xr:uid="{2632ED20-E598-4676-B1AA-26BBEBEE78FA}"/>
    <cellStyle name="Normal 2 7 4 3" xfId="3086" xr:uid="{24AF9F79-78F7-49E7-9936-00479B8D26E3}"/>
    <cellStyle name="Normal 2 7 5" xfId="4333" xr:uid="{2BFAC298-D7B0-4934-B7DF-0DADA14869BA}"/>
    <cellStyle name="Normal 2 7 6" xfId="5609" xr:uid="{BC715D19-1BD4-4341-90D1-21477FA86340}"/>
    <cellStyle name="Normal 2 7 7" xfId="1839" xr:uid="{00000000-0005-0000-0000-000058020000}"/>
    <cellStyle name="Normal 2 70" xfId="608" xr:uid="{00000000-0005-0000-0000-00005C020000}"/>
    <cellStyle name="Normal 2 70 2" xfId="3667" xr:uid="{ED9A4F56-7982-4D6A-87B8-3DFF36606BAA}"/>
    <cellStyle name="Normal 2 70 3" xfId="4914" xr:uid="{2AED3344-AC3D-4513-91BA-4390887835D4}"/>
    <cellStyle name="Normal 2 70 4" xfId="6182" xr:uid="{9DFF0490-5D8B-4497-9309-332AEB456E90}"/>
    <cellStyle name="Normal 2 70 5" xfId="2420" xr:uid="{00000000-0005-0000-0000-00005C020000}"/>
    <cellStyle name="Normal 2 71" xfId="617" xr:uid="{00000000-0005-0000-0000-00005D020000}"/>
    <cellStyle name="Normal 2 71 2" xfId="3676" xr:uid="{CDA59379-4411-4C5A-999A-FC91C2D8F05B}"/>
    <cellStyle name="Normal 2 71 3" xfId="4923" xr:uid="{923CB3FE-D8C8-489C-9974-F96F72B1E10E}"/>
    <cellStyle name="Normal 2 71 4" xfId="6191" xr:uid="{37E5B028-5613-4B8D-A010-5F72BA94B0FA}"/>
    <cellStyle name="Normal 2 71 5" xfId="2429" xr:uid="{00000000-0005-0000-0000-00005D020000}"/>
    <cellStyle name="Normal 2 72" xfId="625" xr:uid="{00000000-0005-0000-0000-00005E020000}"/>
    <cellStyle name="Normal 2 72 2" xfId="3684" xr:uid="{DCAD858C-8F07-44F6-B847-C78B39D5467D}"/>
    <cellStyle name="Normal 2 72 3" xfId="4931" xr:uid="{FF665160-4EE7-498E-9A6C-4CE1C2DFFC39}"/>
    <cellStyle name="Normal 2 72 4" xfId="6199" xr:uid="{7528E6F2-498B-4D9F-9717-40A44A5F8CB7}"/>
    <cellStyle name="Normal 2 72 5" xfId="2437" xr:uid="{00000000-0005-0000-0000-00005E020000}"/>
    <cellStyle name="Normal 2 73" xfId="633" xr:uid="{00000000-0005-0000-0000-00005F020000}"/>
    <cellStyle name="Normal 2 73 2" xfId="3692" xr:uid="{2D524F4C-7C5D-4A5F-9EA1-46CA62294FBB}"/>
    <cellStyle name="Normal 2 73 3" xfId="4939" xr:uid="{959F9F0A-0C61-4AF9-B7B6-EB82BF0529A1}"/>
    <cellStyle name="Normal 2 73 4" xfId="6207" xr:uid="{E7344C79-D895-46F1-BB8D-046266BD2DB4}"/>
    <cellStyle name="Normal 2 73 5" xfId="2445" xr:uid="{00000000-0005-0000-0000-00005F020000}"/>
    <cellStyle name="Normal 2 74" xfId="641" xr:uid="{00000000-0005-0000-0000-000060020000}"/>
    <cellStyle name="Normal 2 74 2" xfId="3700" xr:uid="{B2FDC62A-FACC-41F0-B3E3-E5482D874853}"/>
    <cellStyle name="Normal 2 74 3" xfId="4947" xr:uid="{8D09C029-67E8-4E5F-A0FC-B0BFD99726F3}"/>
    <cellStyle name="Normal 2 74 4" xfId="6215" xr:uid="{152E2D7C-8FDB-4A6D-ABD6-44AB9F0056BD}"/>
    <cellStyle name="Normal 2 74 5" xfId="2453" xr:uid="{00000000-0005-0000-0000-000060020000}"/>
    <cellStyle name="Normal 2 75" xfId="649" xr:uid="{00000000-0005-0000-0000-000061020000}"/>
    <cellStyle name="Normal 2 75 2" xfId="3708" xr:uid="{5557B4D0-7B08-480F-881F-50375E2931A9}"/>
    <cellStyle name="Normal 2 75 3" xfId="4955" xr:uid="{A426D538-8263-4F1F-86DD-FFE5973B7BCC}"/>
    <cellStyle name="Normal 2 75 4" xfId="6223" xr:uid="{E6DD16E5-5A30-4CF0-81B8-4D315A566FD7}"/>
    <cellStyle name="Normal 2 75 5" xfId="2461" xr:uid="{00000000-0005-0000-0000-000061020000}"/>
    <cellStyle name="Normal 2 76" xfId="657" xr:uid="{00000000-0005-0000-0000-000062020000}"/>
    <cellStyle name="Normal 2 76 2" xfId="3716" xr:uid="{BF6ECD56-46D7-42CF-9232-6A13554B7AAF}"/>
    <cellStyle name="Normal 2 76 3" xfId="4963" xr:uid="{073622A3-7530-48EF-846D-B6758C9FA68E}"/>
    <cellStyle name="Normal 2 76 4" xfId="6231" xr:uid="{DC1302B0-B13F-4504-88DB-7745CC784C10}"/>
    <cellStyle name="Normal 2 76 5" xfId="2469" xr:uid="{00000000-0005-0000-0000-000062020000}"/>
    <cellStyle name="Normal 2 77" xfId="665" xr:uid="{00000000-0005-0000-0000-000063020000}"/>
    <cellStyle name="Normal 2 77 2" xfId="3724" xr:uid="{4FFF8B07-74D7-4055-88BA-2F9B56C96F8A}"/>
    <cellStyle name="Normal 2 77 3" xfId="4971" xr:uid="{F650918A-C5FD-4A87-82EE-5912B05FDDFC}"/>
    <cellStyle name="Normal 2 77 4" xfId="6239" xr:uid="{BD02B93D-561D-4723-AD82-B4E943676C27}"/>
    <cellStyle name="Normal 2 77 5" xfId="2477" xr:uid="{00000000-0005-0000-0000-000063020000}"/>
    <cellStyle name="Normal 2 78" xfId="673" xr:uid="{00000000-0005-0000-0000-000064020000}"/>
    <cellStyle name="Normal 2 78 2" xfId="3732" xr:uid="{45D34E21-9C2C-4032-9519-6EC554B24F5B}"/>
    <cellStyle name="Normal 2 78 3" xfId="4979" xr:uid="{937A03C8-1060-4193-8C45-E1C9BEC28702}"/>
    <cellStyle name="Normal 2 78 4" xfId="6247" xr:uid="{F21955D9-8CD6-447F-B7DB-713D58C05D21}"/>
    <cellStyle name="Normal 2 78 5" xfId="2485" xr:uid="{00000000-0005-0000-0000-000064020000}"/>
    <cellStyle name="Normal 2 79" xfId="681" xr:uid="{00000000-0005-0000-0000-000065020000}"/>
    <cellStyle name="Normal 2 79 2" xfId="3740" xr:uid="{FF47A920-9E82-4505-AD1E-DA3F6631D4C9}"/>
    <cellStyle name="Normal 2 79 3" xfId="4987" xr:uid="{4FA937E6-1423-4934-9E48-FD16ED39D65D}"/>
    <cellStyle name="Normal 2 79 4" xfId="6255" xr:uid="{DE2175A9-0365-4B7E-9199-E48C6E610B7D}"/>
    <cellStyle name="Normal 2 79 5" xfId="2493" xr:uid="{00000000-0005-0000-0000-000065020000}"/>
    <cellStyle name="Normal 2 8" xfId="28" xr:uid="{00000000-0005-0000-0000-000066020000}"/>
    <cellStyle name="Normal 2 8 2" xfId="138" xr:uid="{00000000-0005-0000-0000-000067020000}"/>
    <cellStyle name="Normal 2 8 2 2" xfId="357" xr:uid="{00000000-0005-0000-0000-000068020000}"/>
    <cellStyle name="Normal 2 8 2 2 2" xfId="3416" xr:uid="{9E1D528A-20D0-4CB4-8916-C4419BE57024}"/>
    <cellStyle name="Normal 2 8 2 2 3" xfId="4663" xr:uid="{E515C343-2A58-4C1C-B756-5251C7C72903}"/>
    <cellStyle name="Normal 2 8 2 2 4" xfId="5934" xr:uid="{5CA7679D-0377-472F-A280-30A9971C1E60}"/>
    <cellStyle name="Normal 2 8 2 2 5" xfId="2169" xr:uid="{00000000-0005-0000-0000-000068020000}"/>
    <cellStyle name="Normal 2 8 2 3" xfId="3198" xr:uid="{325F6B19-5C4A-41F0-A69E-7B89E13CCAFB}"/>
    <cellStyle name="Normal 2 8 2 4" xfId="4445" xr:uid="{30220D23-A239-4568-8489-4B75977E909B}"/>
    <cellStyle name="Normal 2 8 2 5" xfId="5719" xr:uid="{B7E4E4C7-BEB4-4E11-8DB7-D08C1FE7793A}"/>
    <cellStyle name="Normal 2 8 2 6" xfId="1951" xr:uid="{00000000-0005-0000-0000-000067020000}"/>
    <cellStyle name="Normal 2 8 3" xfId="248" xr:uid="{00000000-0005-0000-0000-000069020000}"/>
    <cellStyle name="Normal 2 8 3 2" xfId="3307" xr:uid="{7F3C89A0-6BDF-44D4-9E2A-61E538FAB003}"/>
    <cellStyle name="Normal 2 8 3 3" xfId="4554" xr:uid="{959AE9D6-9A81-4E90-A78B-6DBEA40AE2A8}"/>
    <cellStyle name="Normal 2 8 3 4" xfId="5826" xr:uid="{873B25E3-ADA1-4403-84C5-5C8300787898}"/>
    <cellStyle name="Normal 2 8 3 5" xfId="2060" xr:uid="{00000000-0005-0000-0000-000069020000}"/>
    <cellStyle name="Normal 2 8 4" xfId="3089" xr:uid="{411A97E9-9478-447F-881F-7E19ABD2CAE9}"/>
    <cellStyle name="Normal 2 8 5" xfId="4336" xr:uid="{E347A95D-76C7-492B-9B40-CB0D31500DDB}"/>
    <cellStyle name="Normal 2 8 6" xfId="5611" xr:uid="{47A14E8A-73D2-4C3A-91B0-5AB85F86BB5F}"/>
    <cellStyle name="Normal 2 8 7" xfId="1842" xr:uid="{00000000-0005-0000-0000-000066020000}"/>
    <cellStyle name="Normal 2 80" xfId="689" xr:uid="{00000000-0005-0000-0000-00006A020000}"/>
    <cellStyle name="Normal 2 80 2" xfId="3748" xr:uid="{AEBA490D-3B85-4CD6-95C3-C58070BD3664}"/>
    <cellStyle name="Normal 2 80 3" xfId="4995" xr:uid="{C5F554E5-EEF1-475B-AD4E-548E566AB31E}"/>
    <cellStyle name="Normal 2 80 4" xfId="6263" xr:uid="{CD3B449D-3DB7-462C-A7E9-9E4C54065EE9}"/>
    <cellStyle name="Normal 2 80 5" xfId="2501" xr:uid="{00000000-0005-0000-0000-00006A020000}"/>
    <cellStyle name="Normal 2 81" xfId="698" xr:uid="{00000000-0005-0000-0000-00006B020000}"/>
    <cellStyle name="Normal 2 81 2" xfId="3757" xr:uid="{A344A89B-8125-412F-A2E4-3634943883D6}"/>
    <cellStyle name="Normal 2 81 3" xfId="5004" xr:uid="{48D53241-F182-497F-BEBD-A18AAAE47D7C}"/>
    <cellStyle name="Normal 2 81 4" xfId="6272" xr:uid="{6D4C51EB-A319-4F25-9CE4-3D433244C582}"/>
    <cellStyle name="Normal 2 81 5" xfId="2510" xr:uid="{00000000-0005-0000-0000-00006B020000}"/>
    <cellStyle name="Normal 2 82" xfId="707" xr:uid="{00000000-0005-0000-0000-00006C020000}"/>
    <cellStyle name="Normal 2 82 2" xfId="3766" xr:uid="{319F5511-35A9-45C9-8C2C-F27D136D77D2}"/>
    <cellStyle name="Normal 2 82 3" xfId="5013" xr:uid="{7D64F678-B4F3-4FC0-BF48-AA7EEB234032}"/>
    <cellStyle name="Normal 2 82 4" xfId="6281" xr:uid="{54B66F68-C0D0-42CF-A191-CBDC9C68727D}"/>
    <cellStyle name="Normal 2 82 5" xfId="2519" xr:uid="{00000000-0005-0000-0000-00006C020000}"/>
    <cellStyle name="Normal 2 83" xfId="715" xr:uid="{00000000-0005-0000-0000-00006D020000}"/>
    <cellStyle name="Normal 2 83 2" xfId="3774" xr:uid="{918E4BBB-3A36-495B-8819-4B69C0300062}"/>
    <cellStyle name="Normal 2 83 3" xfId="5021" xr:uid="{F142EE00-06B6-46F9-8158-6C4D7A16FDCE}"/>
    <cellStyle name="Normal 2 83 4" xfId="6289" xr:uid="{B1803651-014F-4C6B-8D21-6BB1632595A4}"/>
    <cellStyle name="Normal 2 83 5" xfId="2527" xr:uid="{00000000-0005-0000-0000-00006D020000}"/>
    <cellStyle name="Normal 2 84" xfId="726" xr:uid="{00000000-0005-0000-0000-00006E020000}"/>
    <cellStyle name="Normal 2 84 2" xfId="3785" xr:uid="{AFCBD738-F72E-4DAA-9EE8-DE8C6E6D5A8F}"/>
    <cellStyle name="Normal 2 84 3" xfId="5032" xr:uid="{E1C8819F-9E2B-4856-A28A-C3DE790D5CA7}"/>
    <cellStyle name="Normal 2 84 4" xfId="6300" xr:uid="{FD327A65-CED1-4ADE-B9CA-83EB89598A38}"/>
    <cellStyle name="Normal 2 84 5" xfId="2538" xr:uid="{00000000-0005-0000-0000-00006E020000}"/>
    <cellStyle name="Normal 2 85" xfId="734" xr:uid="{00000000-0005-0000-0000-00006F020000}"/>
    <cellStyle name="Normal 2 85 2" xfId="3793" xr:uid="{E84AD8E4-A116-47D0-842A-F5D5EEEEBFC7}"/>
    <cellStyle name="Normal 2 85 3" xfId="5040" xr:uid="{CA163071-BA2A-4E8B-8054-2C42558A58B7}"/>
    <cellStyle name="Normal 2 85 4" xfId="6308" xr:uid="{123D4BED-4D27-486A-8ECD-78ED66373B35}"/>
    <cellStyle name="Normal 2 85 5" xfId="2546" xr:uid="{00000000-0005-0000-0000-00006F020000}"/>
    <cellStyle name="Normal 2 86" xfId="742" xr:uid="{00000000-0005-0000-0000-000070020000}"/>
    <cellStyle name="Normal 2 86 2" xfId="3801" xr:uid="{4A05D7FE-6A6A-4AEF-AD29-142433D4D379}"/>
    <cellStyle name="Normal 2 86 3" xfId="5048" xr:uid="{D27A805E-4023-4C9F-80B4-11903E487C8C}"/>
    <cellStyle name="Normal 2 86 4" xfId="6316" xr:uid="{B042C381-D134-4550-921A-CF338DFBC465}"/>
    <cellStyle name="Normal 2 86 5" xfId="2554" xr:uid="{00000000-0005-0000-0000-000070020000}"/>
    <cellStyle name="Normal 2 87" xfId="750" xr:uid="{00000000-0005-0000-0000-000071020000}"/>
    <cellStyle name="Normal 2 87 2" xfId="3809" xr:uid="{E278C803-F7E5-489D-9E05-E5960509764C}"/>
    <cellStyle name="Normal 2 87 3" xfId="5056" xr:uid="{167FB1AE-FD97-4B57-813F-E3A0A8FBB55E}"/>
    <cellStyle name="Normal 2 87 4" xfId="6324" xr:uid="{F83B4079-CC14-47EC-877B-9D8DF51225A7}"/>
    <cellStyle name="Normal 2 87 5" xfId="2562" xr:uid="{00000000-0005-0000-0000-000071020000}"/>
    <cellStyle name="Normal 2 88" xfId="760" xr:uid="{00000000-0005-0000-0000-000072020000}"/>
    <cellStyle name="Normal 2 88 2" xfId="3819" xr:uid="{910FDCC0-9143-458E-8E53-639E0A073C1A}"/>
    <cellStyle name="Normal 2 88 3" xfId="5066" xr:uid="{0A1ABE4E-EDFB-45A0-B9C7-68D1281EE8E9}"/>
    <cellStyle name="Normal 2 88 4" xfId="6334" xr:uid="{2D5B9B6D-2227-4B31-9287-550098094C80}"/>
    <cellStyle name="Normal 2 88 5" xfId="2572" xr:uid="{00000000-0005-0000-0000-000072020000}"/>
    <cellStyle name="Normal 2 89" xfId="769" xr:uid="{00000000-0005-0000-0000-000073020000}"/>
    <cellStyle name="Normal 2 89 2" xfId="3828" xr:uid="{9B03D698-AF38-41A7-AE7D-63DCC17399C9}"/>
    <cellStyle name="Normal 2 89 3" xfId="5075" xr:uid="{B06A98D1-8B21-46B9-97B0-55B64C73BF11}"/>
    <cellStyle name="Normal 2 89 4" xfId="6343" xr:uid="{D0F84B4F-963B-4719-9E97-1AE95F317658}"/>
    <cellStyle name="Normal 2 89 5" xfId="2581" xr:uid="{00000000-0005-0000-0000-000073020000}"/>
    <cellStyle name="Normal 2 9" xfId="31" xr:uid="{00000000-0005-0000-0000-000074020000}"/>
    <cellStyle name="Normal 2 9 2" xfId="141" xr:uid="{00000000-0005-0000-0000-000075020000}"/>
    <cellStyle name="Normal 2 9 2 2" xfId="360" xr:uid="{00000000-0005-0000-0000-000076020000}"/>
    <cellStyle name="Normal 2 9 2 2 2" xfId="3419" xr:uid="{0AF37F6A-388D-4A8F-8162-FABA21177A6A}"/>
    <cellStyle name="Normal 2 9 2 2 3" xfId="4666" xr:uid="{8E9AAAD9-12B6-4106-89FB-498E7CE41866}"/>
    <cellStyle name="Normal 2 9 2 2 4" xfId="5937" xr:uid="{2CA8485A-128C-4476-B66A-97D85D2AA53E}"/>
    <cellStyle name="Normal 2 9 2 2 5" xfId="2172" xr:uid="{00000000-0005-0000-0000-000076020000}"/>
    <cellStyle name="Normal 2 9 2 3" xfId="3201" xr:uid="{6043FC69-E8FF-4E57-8869-5BF236410E59}"/>
    <cellStyle name="Normal 2 9 2 4" xfId="4448" xr:uid="{D35AC437-5B8B-4850-AC42-5A5EFEC8B9F5}"/>
    <cellStyle name="Normal 2 9 2 5" xfId="5722" xr:uid="{BDA64119-9E8F-45D0-9A23-FDD78084A0F4}"/>
    <cellStyle name="Normal 2 9 2 6" xfId="1954" xr:uid="{00000000-0005-0000-0000-000075020000}"/>
    <cellStyle name="Normal 2 9 3" xfId="251" xr:uid="{00000000-0005-0000-0000-000077020000}"/>
    <cellStyle name="Normal 2 9 3 2" xfId="3310" xr:uid="{57601897-DB69-4987-8FBA-3A6F3841267E}"/>
    <cellStyle name="Normal 2 9 3 3" xfId="4557" xr:uid="{DBF85540-14E9-4EAF-921A-FF5E76A111D6}"/>
    <cellStyle name="Normal 2 9 3 4" xfId="5829" xr:uid="{46DF8E70-1873-46CB-81D7-60DB3E644D2B}"/>
    <cellStyle name="Normal 2 9 3 5" xfId="2063" xr:uid="{00000000-0005-0000-0000-000077020000}"/>
    <cellStyle name="Normal 2 9 4" xfId="3092" xr:uid="{EB4CD140-724D-4C37-B2A9-137A2081CDFA}"/>
    <cellStyle name="Normal 2 9 5" xfId="4339" xr:uid="{576D8458-C878-4E99-AC44-DD4EE905DE17}"/>
    <cellStyle name="Normal 2 9 6" xfId="5600" xr:uid="{13C4FE5D-7BCD-4342-A47A-9ACB7AC70061}"/>
    <cellStyle name="Normal 2 9 7" xfId="1845" xr:uid="{00000000-0005-0000-0000-000074020000}"/>
    <cellStyle name="Normal 2 90" xfId="777" xr:uid="{00000000-0005-0000-0000-000078020000}"/>
    <cellStyle name="Normal 2 90 2" xfId="3836" xr:uid="{D914A597-262F-495E-906D-18DBE7072751}"/>
    <cellStyle name="Normal 2 90 3" xfId="5083" xr:uid="{EB2D133C-20C2-4B52-B9D2-F3553B940554}"/>
    <cellStyle name="Normal 2 90 4" xfId="6351" xr:uid="{96C15A86-702A-47A9-9B4E-5F9298BF253B}"/>
    <cellStyle name="Normal 2 90 5" xfId="2589" xr:uid="{00000000-0005-0000-0000-000078020000}"/>
    <cellStyle name="Normal 2 91" xfId="785" xr:uid="{00000000-0005-0000-0000-000079020000}"/>
    <cellStyle name="Normal 2 91 2" xfId="3844" xr:uid="{9906ED1F-43CE-49C2-81DF-8DA6B8715E08}"/>
    <cellStyle name="Normal 2 91 3" xfId="5091" xr:uid="{9555F790-9E49-406B-BB46-205AC1FAE09E}"/>
    <cellStyle name="Normal 2 91 4" xfId="6359" xr:uid="{A97B3953-F681-4E2E-93B9-C8B1FB3C55EE}"/>
    <cellStyle name="Normal 2 91 5" xfId="2597" xr:uid="{00000000-0005-0000-0000-000079020000}"/>
    <cellStyle name="Normal 2 92" xfId="794" xr:uid="{00000000-0005-0000-0000-00007A020000}"/>
    <cellStyle name="Normal 2 92 2" xfId="3853" xr:uid="{DC8FA64D-8438-49AE-8C6E-C4A991DE2317}"/>
    <cellStyle name="Normal 2 92 3" xfId="5100" xr:uid="{91423F6B-1434-4CC5-A6E4-16CB43CF9283}"/>
    <cellStyle name="Normal 2 92 4" xfId="6368" xr:uid="{50DFF4E9-A512-48C7-B2D3-5FDCAAFE9548}"/>
    <cellStyle name="Normal 2 92 5" xfId="2606" xr:uid="{00000000-0005-0000-0000-00007A020000}"/>
    <cellStyle name="Normal 2 93" xfId="803" xr:uid="{1B1FBB3F-811E-481A-ABD4-EFD3FA5EBF52}"/>
    <cellStyle name="Normal 2 93 2" xfId="3862" xr:uid="{4481E734-D4B3-4391-A767-F3DBC953D7E5}"/>
    <cellStyle name="Normal 2 93 3" xfId="5109" xr:uid="{17B97614-DD48-4BC5-80AC-DBF66E1482EA}"/>
    <cellStyle name="Normal 2 93 4" xfId="6377" xr:uid="{76F643A1-8DC9-43AA-85F6-4C5BC1A252C6}"/>
    <cellStyle name="Normal 2 93 5" xfId="2615" xr:uid="{1B1FBB3F-811E-481A-ABD4-EFD3FA5EBF52}"/>
    <cellStyle name="Normal 2 94" xfId="811" xr:uid="{BC20EC66-1705-4862-9ED4-E621204E04FE}"/>
    <cellStyle name="Normal 2 94 2" xfId="3870" xr:uid="{F589A55C-8C34-4671-98CF-891C856C805D}"/>
    <cellStyle name="Normal 2 94 3" xfId="5117" xr:uid="{A27A7159-5507-488B-AF4B-216259308D75}"/>
    <cellStyle name="Normal 2 94 4" xfId="6385" xr:uid="{CB196FB3-4C4B-44C3-B5BE-9C83BB044EC5}"/>
    <cellStyle name="Normal 2 94 5" xfId="2623" xr:uid="{BC20EC66-1705-4862-9ED4-E621204E04FE}"/>
    <cellStyle name="Normal 2 95" xfId="819" xr:uid="{00000000-0005-0000-0000-000002000000}"/>
    <cellStyle name="Normal 2 95 2" xfId="3878" xr:uid="{80F1C84A-C7FB-4BD0-8FEC-E3931FCDD450}"/>
    <cellStyle name="Normal 2 95 3" xfId="5125" xr:uid="{5D138834-E4E3-4738-B6B0-C6FE441751F2}"/>
    <cellStyle name="Normal 2 95 4" xfId="6393" xr:uid="{33D86321-F34E-4E0E-BC00-E06062ED2585}"/>
    <cellStyle name="Normal 2 95 5" xfId="2631" xr:uid="{00000000-0005-0000-0000-000002000000}"/>
    <cellStyle name="Normal 2 96" xfId="827" xr:uid="{00000000-0005-0000-0000-000002000000}"/>
    <cellStyle name="Normal 2 96 2" xfId="3886" xr:uid="{0C1C8B65-04A3-425B-BA84-26F35F3BE0B9}"/>
    <cellStyle name="Normal 2 96 3" xfId="5133" xr:uid="{A3D31175-C1C3-4E9A-9AD4-F47DAC195CC8}"/>
    <cellStyle name="Normal 2 96 4" xfId="6401" xr:uid="{601373C8-D325-44DE-A256-44A61B0D433D}"/>
    <cellStyle name="Normal 2 96 5" xfId="2639" xr:uid="{00000000-0005-0000-0000-000002000000}"/>
    <cellStyle name="Normal 2 97" xfId="836" xr:uid="{00000000-0005-0000-0000-000002000000}"/>
    <cellStyle name="Normal 2 97 2" xfId="3895" xr:uid="{D8F10BB5-340B-4FCD-9851-DD332F3F210F}"/>
    <cellStyle name="Normal 2 97 3" xfId="5142" xr:uid="{E902B12E-65E3-4F71-A83D-DD5C0BF32566}"/>
    <cellStyle name="Normal 2 97 4" xfId="6410" xr:uid="{4E63837B-C36E-4F4F-9E4A-6C72B745813F}"/>
    <cellStyle name="Normal 2 97 5" xfId="2648" xr:uid="{00000000-0005-0000-0000-000002000000}"/>
    <cellStyle name="Normal 2 98" xfId="845" xr:uid="{00000000-0005-0000-0000-000002000000}"/>
    <cellStyle name="Normal 2 98 2" xfId="3904" xr:uid="{4F09B55D-4268-4AC1-8D45-C380F0E13F63}"/>
    <cellStyle name="Normal 2 98 3" xfId="5151" xr:uid="{FF1657D3-F5BF-42F9-AC59-96B80C14BFE6}"/>
    <cellStyle name="Normal 2 98 4" xfId="6419" xr:uid="{4C1DC340-7672-4417-BCFA-2A325A3B72BA}"/>
    <cellStyle name="Normal 2 98 5" xfId="2657" xr:uid="{00000000-0005-0000-0000-000002000000}"/>
    <cellStyle name="Normal 2 99" xfId="853" xr:uid="{00000000-0005-0000-0000-000002000000}"/>
    <cellStyle name="Normal 2 99 2" xfId="3912" xr:uid="{C4803050-7946-413A-8C35-4D0E3564C11B}"/>
    <cellStyle name="Normal 2 99 3" xfId="5159" xr:uid="{78D20EBE-9A81-4493-B048-AA52FB563500}"/>
    <cellStyle name="Normal 2 99 4" xfId="6427" xr:uid="{D3EF0FED-0EAE-42F3-AE14-32FC1FFD79BF}"/>
    <cellStyle name="Normal 2 99 5" xfId="2665" xr:uid="{00000000-0005-0000-0000-000002000000}"/>
    <cellStyle name="Normal 20" xfId="56" xr:uid="{00000000-0005-0000-0000-00007B020000}"/>
    <cellStyle name="Normal 20 2" xfId="166" xr:uid="{00000000-0005-0000-0000-00007C020000}"/>
    <cellStyle name="Normal 20 2 2" xfId="385" xr:uid="{00000000-0005-0000-0000-00007D020000}"/>
    <cellStyle name="Normal 20 2 2 2" xfId="3444" xr:uid="{7F658621-B4F0-4BB0-81ED-F86A8ECA4031}"/>
    <cellStyle name="Normal 20 2 2 3" xfId="4691" xr:uid="{7397A1D1-44FE-4D0D-A87A-8328F46CE94E}"/>
    <cellStyle name="Normal 20 2 2 4" xfId="5962" xr:uid="{08AFA04E-205B-4627-AFEC-5A5E6A3335F0}"/>
    <cellStyle name="Normal 20 2 2 5" xfId="2197" xr:uid="{00000000-0005-0000-0000-00007D020000}"/>
    <cellStyle name="Normal 20 2 3" xfId="3226" xr:uid="{BBA21F44-20BF-4600-9E80-AFEEC2914453}"/>
    <cellStyle name="Normal 20 2 4" xfId="4473" xr:uid="{F5AB192F-92F0-4EB4-891C-EABFC1DF6965}"/>
    <cellStyle name="Normal 20 2 5" xfId="5747" xr:uid="{6503BE17-9D59-4A0B-9DD5-FDE0A24CE8DC}"/>
    <cellStyle name="Normal 20 2 6" xfId="1979" xr:uid="{00000000-0005-0000-0000-00007C020000}"/>
    <cellStyle name="Normal 20 3" xfId="276" xr:uid="{00000000-0005-0000-0000-00007E020000}"/>
    <cellStyle name="Normal 20 3 2" xfId="3335" xr:uid="{15B9D84E-128E-4805-96C2-332D73A26D6B}"/>
    <cellStyle name="Normal 20 3 3" xfId="4582" xr:uid="{71FDD624-CAA0-463D-86AA-F06AAA55648D}"/>
    <cellStyle name="Normal 20 3 4" xfId="5854" xr:uid="{D13C7677-4D0E-446F-93B3-E0D13A8602C9}"/>
    <cellStyle name="Normal 20 3 5" xfId="2088" xr:uid="{00000000-0005-0000-0000-00007E020000}"/>
    <cellStyle name="Normal 20 4" xfId="3117" xr:uid="{8818515F-51F7-48AA-BBEC-AE690C27E697}"/>
    <cellStyle name="Normal 20 5" xfId="4364" xr:uid="{A0F53590-BC63-4030-AD15-E5206A0F1284}"/>
    <cellStyle name="Normal 20 6" xfId="5642" xr:uid="{D8514888-08B1-47DB-988F-F06280F2C223}"/>
    <cellStyle name="Normal 20 7" xfId="1870" xr:uid="{00000000-0005-0000-0000-00007B020000}"/>
    <cellStyle name="Normal 21" xfId="59" xr:uid="{00000000-0005-0000-0000-00007F020000}"/>
    <cellStyle name="Normal 21 2" xfId="169" xr:uid="{00000000-0005-0000-0000-000080020000}"/>
    <cellStyle name="Normal 21 2 2" xfId="388" xr:uid="{00000000-0005-0000-0000-000081020000}"/>
    <cellStyle name="Normal 21 2 2 2" xfId="3447" xr:uid="{CD05705E-3A46-4F18-BF09-C0BC1D0587BC}"/>
    <cellStyle name="Normal 21 2 2 3" xfId="4694" xr:uid="{96FCFC5B-F5CA-4AA2-B686-25D6A0B7440E}"/>
    <cellStyle name="Normal 21 2 2 4" xfId="5965" xr:uid="{A3753DC1-7736-4B25-BEC5-21F21AB92D0B}"/>
    <cellStyle name="Normal 21 2 2 5" xfId="2200" xr:uid="{00000000-0005-0000-0000-000081020000}"/>
    <cellStyle name="Normal 21 2 3" xfId="3229" xr:uid="{42AE5104-E0C4-4580-8456-06A8E4395ADB}"/>
    <cellStyle name="Normal 21 2 4" xfId="4476" xr:uid="{60C79A1F-A494-400B-BBC6-4F2E0FCECDE4}"/>
    <cellStyle name="Normal 21 2 5" xfId="5750" xr:uid="{EAA9672A-EFB5-4C39-9A72-5BCCB988C441}"/>
    <cellStyle name="Normal 21 2 6" xfId="1982" xr:uid="{00000000-0005-0000-0000-000080020000}"/>
    <cellStyle name="Normal 21 3" xfId="279" xr:uid="{00000000-0005-0000-0000-000082020000}"/>
    <cellStyle name="Normal 21 3 2" xfId="3338" xr:uid="{7C88A95B-FEC6-4560-9D2C-25B1D26AEFAC}"/>
    <cellStyle name="Normal 21 3 3" xfId="4585" xr:uid="{F9E84761-7EAA-4F57-AF84-68C300159CD1}"/>
    <cellStyle name="Normal 21 3 4" xfId="5857" xr:uid="{E179ED93-998D-4F94-8C63-3B5B85A24F36}"/>
    <cellStyle name="Normal 21 3 5" xfId="2091" xr:uid="{00000000-0005-0000-0000-000082020000}"/>
    <cellStyle name="Normal 21 4" xfId="3120" xr:uid="{9AA8D252-8FF1-4A89-91FE-837A5C3EA279}"/>
    <cellStyle name="Normal 21 5" xfId="4367" xr:uid="{7B4EC490-EA0E-414D-B0B6-CC02928DC59D}"/>
    <cellStyle name="Normal 21 6" xfId="5645" xr:uid="{1D7C56D4-7413-4AA9-B6B0-1FD75047459E}"/>
    <cellStyle name="Normal 21 7" xfId="1873" xr:uid="{00000000-0005-0000-0000-00007F020000}"/>
    <cellStyle name="Normal 22" xfId="62" xr:uid="{00000000-0005-0000-0000-000083020000}"/>
    <cellStyle name="Normal 22 2" xfId="172" xr:uid="{00000000-0005-0000-0000-000084020000}"/>
    <cellStyle name="Normal 22 2 2" xfId="391" xr:uid="{00000000-0005-0000-0000-000085020000}"/>
    <cellStyle name="Normal 22 2 2 2" xfId="3450" xr:uid="{1B383069-08AE-440B-B444-3C17CCD240B3}"/>
    <cellStyle name="Normal 22 2 2 3" xfId="4697" xr:uid="{464F70DE-ACFA-4426-987D-40D01A4E1F50}"/>
    <cellStyle name="Normal 22 2 2 4" xfId="5968" xr:uid="{DCBCFEA5-1A10-48D5-B24A-D85661C264AF}"/>
    <cellStyle name="Normal 22 2 2 5" xfId="2203" xr:uid="{00000000-0005-0000-0000-000085020000}"/>
    <cellStyle name="Normal 22 2 3" xfId="3232" xr:uid="{87097938-B9A3-4B4F-B5AC-939F137A3D93}"/>
    <cellStyle name="Normal 22 2 4" xfId="4479" xr:uid="{B632659E-C96A-4EFB-A2CC-2700DFF79C00}"/>
    <cellStyle name="Normal 22 2 5" xfId="5753" xr:uid="{9FB3CF06-97FC-4755-9007-2550A4079881}"/>
    <cellStyle name="Normal 22 2 6" xfId="1985" xr:uid="{00000000-0005-0000-0000-000084020000}"/>
    <cellStyle name="Normal 22 3" xfId="282" xr:uid="{00000000-0005-0000-0000-000086020000}"/>
    <cellStyle name="Normal 22 3 2" xfId="3341" xr:uid="{BCD38531-7527-4F21-9F43-E9A035317CB7}"/>
    <cellStyle name="Normal 22 3 3" xfId="4588" xr:uid="{C41A5D90-732E-4BC6-86B2-9C35E4D50CDF}"/>
    <cellStyle name="Normal 22 3 4" xfId="5860" xr:uid="{B057A7EA-79F1-41B6-84CC-DCF1229CDAA7}"/>
    <cellStyle name="Normal 22 3 5" xfId="2094" xr:uid="{00000000-0005-0000-0000-000086020000}"/>
    <cellStyle name="Normal 22 4" xfId="3123" xr:uid="{CA8D3B17-B656-49B7-BE65-FC8C57AEA135}"/>
    <cellStyle name="Normal 22 5" xfId="4370" xr:uid="{2643205A-AC99-4B70-9A1F-E0203A16FDF0}"/>
    <cellStyle name="Normal 22 6" xfId="5648" xr:uid="{7461EB16-4854-4E0A-B47F-C2345368B3C2}"/>
    <cellStyle name="Normal 22 7" xfId="1876" xr:uid="{00000000-0005-0000-0000-000083020000}"/>
    <cellStyle name="Normal 23" xfId="65" xr:uid="{00000000-0005-0000-0000-000087020000}"/>
    <cellStyle name="Normal 23 2" xfId="175" xr:uid="{00000000-0005-0000-0000-000088020000}"/>
    <cellStyle name="Normal 23 2 2" xfId="394" xr:uid="{00000000-0005-0000-0000-000089020000}"/>
    <cellStyle name="Normal 23 2 2 2" xfId="3453" xr:uid="{02FC8F05-B4F9-4F8D-ABBA-D96E7B9FEF04}"/>
    <cellStyle name="Normal 23 2 2 3" xfId="4700" xr:uid="{FFBCC8C2-7CC7-4F6B-B623-A30107934DC2}"/>
    <cellStyle name="Normal 23 2 2 4" xfId="5971" xr:uid="{6D0FBB9B-413F-4070-9FB4-3FCFA453CE86}"/>
    <cellStyle name="Normal 23 2 2 5" xfId="2206" xr:uid="{00000000-0005-0000-0000-000089020000}"/>
    <cellStyle name="Normal 23 2 3" xfId="3235" xr:uid="{D8361344-933B-4917-93A5-B52D8067EE8A}"/>
    <cellStyle name="Normal 23 2 4" xfId="4482" xr:uid="{BFE82A48-6DAD-4CB5-A8E3-B5494F8F1C6A}"/>
    <cellStyle name="Normal 23 2 5" xfId="5756" xr:uid="{78E32D44-0A35-4649-A046-F6DDAF62EA17}"/>
    <cellStyle name="Normal 23 2 6" xfId="1988" xr:uid="{00000000-0005-0000-0000-000088020000}"/>
    <cellStyle name="Normal 23 3" xfId="285" xr:uid="{00000000-0005-0000-0000-00008A020000}"/>
    <cellStyle name="Normal 23 3 2" xfId="3344" xr:uid="{5A37ABEC-4869-4A70-8A36-74C0D670E55D}"/>
    <cellStyle name="Normal 23 3 3" xfId="4591" xr:uid="{0A5BF097-AC1E-4D09-BB6A-EBD9EF3B649D}"/>
    <cellStyle name="Normal 23 3 4" xfId="5863" xr:uid="{ACACAF07-C0F5-4C2D-BE52-44443D219331}"/>
    <cellStyle name="Normal 23 3 5" xfId="2097" xr:uid="{00000000-0005-0000-0000-00008A020000}"/>
    <cellStyle name="Normal 23 4" xfId="3126" xr:uid="{D518364C-2029-4813-8207-19D4B5457FDE}"/>
    <cellStyle name="Normal 23 5" xfId="4373" xr:uid="{9D47E870-60E5-4403-BD18-4A4A8D6E914F}"/>
    <cellStyle name="Normal 23 6" xfId="5651" xr:uid="{A7B15BCB-7D8E-4E8B-BA16-9E4BA53EB3ED}"/>
    <cellStyle name="Normal 23 7" xfId="1879" xr:uid="{00000000-0005-0000-0000-000087020000}"/>
    <cellStyle name="Normal 24" xfId="68" xr:uid="{00000000-0005-0000-0000-00008B020000}"/>
    <cellStyle name="Normal 24 2" xfId="178" xr:uid="{00000000-0005-0000-0000-00008C020000}"/>
    <cellStyle name="Normal 24 2 2" xfId="397" xr:uid="{00000000-0005-0000-0000-00008D020000}"/>
    <cellStyle name="Normal 24 2 2 2" xfId="3456" xr:uid="{3E0477BF-01B8-4255-A91D-7045F9F6EAD6}"/>
    <cellStyle name="Normal 24 2 2 3" xfId="4703" xr:uid="{5F01BA22-1A91-4955-9EF7-8E5EED6AC1A1}"/>
    <cellStyle name="Normal 24 2 2 4" xfId="5974" xr:uid="{0104D66F-222B-4185-9531-344A88B193A1}"/>
    <cellStyle name="Normal 24 2 2 5" xfId="2209" xr:uid="{00000000-0005-0000-0000-00008D020000}"/>
    <cellStyle name="Normal 24 2 3" xfId="3238" xr:uid="{9B3EB0BC-FC61-49A5-96C2-7DF01E46B1C7}"/>
    <cellStyle name="Normal 24 2 4" xfId="4485" xr:uid="{037D9941-EAD1-475C-A6B2-9AC563B59C41}"/>
    <cellStyle name="Normal 24 2 5" xfId="5759" xr:uid="{C86E6A5B-B3A1-4CEB-8935-1A23714798E4}"/>
    <cellStyle name="Normal 24 2 6" xfId="1991" xr:uid="{00000000-0005-0000-0000-00008C020000}"/>
    <cellStyle name="Normal 24 3" xfId="288" xr:uid="{00000000-0005-0000-0000-00008E020000}"/>
    <cellStyle name="Normal 24 3 2" xfId="3347" xr:uid="{6A951DDC-D9D3-4E79-AE02-5D3242ECB152}"/>
    <cellStyle name="Normal 24 3 3" xfId="4594" xr:uid="{F7FDE743-1F77-4F1E-B36F-E1828EFBC847}"/>
    <cellStyle name="Normal 24 3 4" xfId="5866" xr:uid="{E2642A99-F957-4601-989A-9B27C5052409}"/>
    <cellStyle name="Normal 24 3 5" xfId="2100" xr:uid="{00000000-0005-0000-0000-00008E020000}"/>
    <cellStyle name="Normal 24 4" xfId="3129" xr:uid="{B01DA607-8C44-4AB3-9C7F-514E6C9B1263}"/>
    <cellStyle name="Normal 24 5" xfId="4376" xr:uid="{837471ED-8A9B-4E5F-AD90-82E152E5EA21}"/>
    <cellStyle name="Normal 24 6" xfId="5654" xr:uid="{73FA445E-5E43-4E85-B21D-33712719DD42}"/>
    <cellStyle name="Normal 24 7" xfId="1882" xr:uid="{00000000-0005-0000-0000-00008B020000}"/>
    <cellStyle name="Normal 25" xfId="71" xr:uid="{00000000-0005-0000-0000-00008F020000}"/>
    <cellStyle name="Normal 25 2" xfId="181" xr:uid="{00000000-0005-0000-0000-000090020000}"/>
    <cellStyle name="Normal 25 2 2" xfId="400" xr:uid="{00000000-0005-0000-0000-000091020000}"/>
    <cellStyle name="Normal 25 2 2 2" xfId="3459" xr:uid="{D971E2D1-1293-49AF-A870-4793535C4435}"/>
    <cellStyle name="Normal 25 2 2 3" xfId="4706" xr:uid="{D0B997CF-5880-4097-B77F-AA2AAF5C1D8F}"/>
    <cellStyle name="Normal 25 2 2 4" xfId="5977" xr:uid="{27F874DB-28E7-4947-99F2-E66621BFDFF7}"/>
    <cellStyle name="Normal 25 2 2 5" xfId="2212" xr:uid="{00000000-0005-0000-0000-000091020000}"/>
    <cellStyle name="Normal 25 2 3" xfId="3241" xr:uid="{BDF3C84F-4E4D-4406-BE61-C4C4EFAF6B36}"/>
    <cellStyle name="Normal 25 2 4" xfId="4488" xr:uid="{BEFED61A-133C-4294-AB22-AEEB20E6CE1D}"/>
    <cellStyle name="Normal 25 2 5" xfId="5762" xr:uid="{045AA06D-499C-4A3D-884C-466472E5844C}"/>
    <cellStyle name="Normal 25 2 6" xfId="1994" xr:uid="{00000000-0005-0000-0000-000090020000}"/>
    <cellStyle name="Normal 25 3" xfId="291" xr:uid="{00000000-0005-0000-0000-000092020000}"/>
    <cellStyle name="Normal 25 3 2" xfId="3350" xr:uid="{1BE36F26-3BC1-419C-98E7-CAFE8DE512DB}"/>
    <cellStyle name="Normal 25 3 3" xfId="4597" xr:uid="{B9C9FC51-14D5-4E24-926C-B5B4531C8026}"/>
    <cellStyle name="Normal 25 3 4" xfId="5869" xr:uid="{1602440E-6878-40A3-B1EC-04BAB375B6F3}"/>
    <cellStyle name="Normal 25 3 5" xfId="2103" xr:uid="{00000000-0005-0000-0000-000092020000}"/>
    <cellStyle name="Normal 25 4" xfId="3132" xr:uid="{6A91A3AD-0218-48EA-B736-B2E68957AA22}"/>
    <cellStyle name="Normal 25 5" xfId="4379" xr:uid="{4D03C7DC-C1B2-49DA-BCC4-430074BF6D88}"/>
    <cellStyle name="Normal 25 6" xfId="5657" xr:uid="{277C5388-753C-4024-8577-CA3C0C0621F3}"/>
    <cellStyle name="Normal 25 7" xfId="1885" xr:uid="{00000000-0005-0000-0000-00008F020000}"/>
    <cellStyle name="Normal 26" xfId="74" xr:uid="{00000000-0005-0000-0000-000093020000}"/>
    <cellStyle name="Normal 26 2" xfId="184" xr:uid="{00000000-0005-0000-0000-000094020000}"/>
    <cellStyle name="Normal 26 2 2" xfId="403" xr:uid="{00000000-0005-0000-0000-000095020000}"/>
    <cellStyle name="Normal 26 2 2 2" xfId="3462" xr:uid="{16BF90CD-A9DB-4D0C-B49D-EF947D8717C6}"/>
    <cellStyle name="Normal 26 2 2 3" xfId="4709" xr:uid="{6535FC36-892C-45EE-BF05-B90AC47E6432}"/>
    <cellStyle name="Normal 26 2 2 4" xfId="5980" xr:uid="{20E25000-F0F4-4641-9848-DEAD5B2FA2DD}"/>
    <cellStyle name="Normal 26 2 2 5" xfId="2215" xr:uid="{00000000-0005-0000-0000-000095020000}"/>
    <cellStyle name="Normal 26 2 3" xfId="3244" xr:uid="{9185D23E-0A6B-48E8-AFA6-E77BD2B0F939}"/>
    <cellStyle name="Normal 26 2 4" xfId="4491" xr:uid="{79530990-8E30-4FF3-9235-F3C98923BDC8}"/>
    <cellStyle name="Normal 26 2 5" xfId="5765" xr:uid="{07055E8C-A541-4F91-BF6B-8EDE9FA13CA5}"/>
    <cellStyle name="Normal 26 2 6" xfId="1997" xr:uid="{00000000-0005-0000-0000-000094020000}"/>
    <cellStyle name="Normal 26 3" xfId="294" xr:uid="{00000000-0005-0000-0000-000096020000}"/>
    <cellStyle name="Normal 26 3 2" xfId="3353" xr:uid="{45CCCB25-A867-4428-8569-6C0251376B48}"/>
    <cellStyle name="Normal 26 3 3" xfId="4600" xr:uid="{381D6332-B218-4E9C-9CB8-EBCB59FE7D68}"/>
    <cellStyle name="Normal 26 3 4" xfId="5872" xr:uid="{7C8906B5-6DD9-446E-AF50-F599EF918A36}"/>
    <cellStyle name="Normal 26 3 5" xfId="2106" xr:uid="{00000000-0005-0000-0000-000096020000}"/>
    <cellStyle name="Normal 26 4" xfId="3135" xr:uid="{4A0CE728-0CB9-4563-9057-F60698930AEB}"/>
    <cellStyle name="Normal 26 5" xfId="4382" xr:uid="{AD6B17D4-FD13-4AC3-B863-3F79E0FE6A02}"/>
    <cellStyle name="Normal 26 6" xfId="5660" xr:uid="{282D1687-4536-4D2C-8860-1F94A7B98AD9}"/>
    <cellStyle name="Normal 26 7" xfId="1888" xr:uid="{00000000-0005-0000-0000-000093020000}"/>
    <cellStyle name="Normal 27" xfId="77" xr:uid="{00000000-0005-0000-0000-000097020000}"/>
    <cellStyle name="Normal 27 2" xfId="187" xr:uid="{00000000-0005-0000-0000-000098020000}"/>
    <cellStyle name="Normal 27 2 2" xfId="406" xr:uid="{00000000-0005-0000-0000-000099020000}"/>
    <cellStyle name="Normal 27 2 2 2" xfId="3465" xr:uid="{85792FC7-2AD3-44D9-9D3C-4491B174EEEC}"/>
    <cellStyle name="Normal 27 2 2 3" xfId="4712" xr:uid="{7EABC78E-4136-4577-8914-4210934670C8}"/>
    <cellStyle name="Normal 27 2 2 4" xfId="5983" xr:uid="{E04821DE-72EF-4608-8F26-C878030C1211}"/>
    <cellStyle name="Normal 27 2 2 5" xfId="2218" xr:uid="{00000000-0005-0000-0000-000099020000}"/>
    <cellStyle name="Normal 27 2 3" xfId="3247" xr:uid="{7555277F-CE2C-437D-ABD7-6510A482E257}"/>
    <cellStyle name="Normal 27 2 4" xfId="4494" xr:uid="{74A51349-AE10-4476-A92F-79A832BDB4F3}"/>
    <cellStyle name="Normal 27 2 5" xfId="5768" xr:uid="{31EBB5BE-FB47-4BF9-93E1-A560860A9D9B}"/>
    <cellStyle name="Normal 27 2 6" xfId="2000" xr:uid="{00000000-0005-0000-0000-000098020000}"/>
    <cellStyle name="Normal 27 3" xfId="297" xr:uid="{00000000-0005-0000-0000-00009A020000}"/>
    <cellStyle name="Normal 27 3 2" xfId="3356" xr:uid="{008AEAB5-0807-491A-8867-6F93B64409C8}"/>
    <cellStyle name="Normal 27 3 3" xfId="4603" xr:uid="{94DBEE74-A349-4D9A-A39C-DA7087AF76D3}"/>
    <cellStyle name="Normal 27 3 4" xfId="5875" xr:uid="{EC3431E4-7A67-4726-AC80-A546EE0C329F}"/>
    <cellStyle name="Normal 27 3 5" xfId="2109" xr:uid="{00000000-0005-0000-0000-00009A020000}"/>
    <cellStyle name="Normal 27 4" xfId="3138" xr:uid="{C2E624AD-0656-4611-808D-565301B50A84}"/>
    <cellStyle name="Normal 27 5" xfId="4385" xr:uid="{96F422EC-8C61-4A48-878C-1B39251374FF}"/>
    <cellStyle name="Normal 27 6" xfId="5663" xr:uid="{32E92AB8-7CC2-47BB-8190-E7DC66A74E21}"/>
    <cellStyle name="Normal 27 7" xfId="1891" xr:uid="{00000000-0005-0000-0000-000097020000}"/>
    <cellStyle name="Normal 28" xfId="80" xr:uid="{00000000-0005-0000-0000-00009B020000}"/>
    <cellStyle name="Normal 28 2" xfId="190" xr:uid="{00000000-0005-0000-0000-00009C020000}"/>
    <cellStyle name="Normal 28 2 2" xfId="409" xr:uid="{00000000-0005-0000-0000-00009D020000}"/>
    <cellStyle name="Normal 28 2 2 2" xfId="3468" xr:uid="{BF96EB38-BA0B-447F-92F7-569BF5182E32}"/>
    <cellStyle name="Normal 28 2 2 3" xfId="4715" xr:uid="{BCAF8B65-1616-424F-B7A7-E928091D4237}"/>
    <cellStyle name="Normal 28 2 2 4" xfId="5986" xr:uid="{F282A83C-F7DE-4D7E-9079-4F93BD01F338}"/>
    <cellStyle name="Normal 28 2 2 5" xfId="2221" xr:uid="{00000000-0005-0000-0000-00009D020000}"/>
    <cellStyle name="Normal 28 2 3" xfId="3250" xr:uid="{4915C0A1-216F-4449-97C0-0A6DA23A4159}"/>
    <cellStyle name="Normal 28 2 4" xfId="4497" xr:uid="{6C82002A-29FE-4127-BD1E-F4D2B5AD5C62}"/>
    <cellStyle name="Normal 28 2 5" xfId="5771" xr:uid="{B85B366C-4174-4179-8B15-879B20FC39DB}"/>
    <cellStyle name="Normal 28 2 6" xfId="2003" xr:uid="{00000000-0005-0000-0000-00009C020000}"/>
    <cellStyle name="Normal 28 3" xfId="300" xr:uid="{00000000-0005-0000-0000-00009E020000}"/>
    <cellStyle name="Normal 28 3 2" xfId="3359" xr:uid="{B680FA84-47B8-4329-B585-8855B61696C8}"/>
    <cellStyle name="Normal 28 3 3" xfId="4606" xr:uid="{1C346495-FF11-438B-AE54-400359573ED8}"/>
    <cellStyle name="Normal 28 3 4" xfId="5878" xr:uid="{993C7BA6-7456-4473-8400-63F3E94F6874}"/>
    <cellStyle name="Normal 28 3 5" xfId="2112" xr:uid="{00000000-0005-0000-0000-00009E020000}"/>
    <cellStyle name="Normal 28 4" xfId="3141" xr:uid="{E2CBFCC1-B2F2-4817-8EE9-733C35A7FA71}"/>
    <cellStyle name="Normal 28 5" xfId="4388" xr:uid="{AFAEAB66-EBA0-4890-AEC9-397BDC46998B}"/>
    <cellStyle name="Normal 28 6" xfId="5666" xr:uid="{56A85EAE-4FDC-4368-A6B2-42439C29973B}"/>
    <cellStyle name="Normal 28 7" xfId="1894" xr:uid="{00000000-0005-0000-0000-00009B020000}"/>
    <cellStyle name="Normal 29" xfId="83" xr:uid="{00000000-0005-0000-0000-00009F020000}"/>
    <cellStyle name="Normal 29 2" xfId="193" xr:uid="{00000000-0005-0000-0000-0000A0020000}"/>
    <cellStyle name="Normal 29 2 2" xfId="412" xr:uid="{00000000-0005-0000-0000-0000A1020000}"/>
    <cellStyle name="Normal 29 2 2 2" xfId="3471" xr:uid="{A5DC183D-BB68-4277-9E0D-960C18A91454}"/>
    <cellStyle name="Normal 29 2 2 3" xfId="4718" xr:uid="{E6D074B1-8C55-4195-83CB-4AFB8C230809}"/>
    <cellStyle name="Normal 29 2 2 4" xfId="5989" xr:uid="{58401815-D9EC-491D-AC9F-5F5FBF3502B9}"/>
    <cellStyle name="Normal 29 2 2 5" xfId="2224" xr:uid="{00000000-0005-0000-0000-0000A1020000}"/>
    <cellStyle name="Normal 29 2 3" xfId="3253" xr:uid="{0EA9AC0E-3BAB-4543-85E5-12F213ABBBA2}"/>
    <cellStyle name="Normal 29 2 4" xfId="4500" xr:uid="{8D141607-E55A-4DB1-AF2E-8C6852C2A34B}"/>
    <cellStyle name="Normal 29 2 5" xfId="5774" xr:uid="{812555D4-112F-48E4-A003-39C92DF61758}"/>
    <cellStyle name="Normal 29 2 6" xfId="2006" xr:uid="{00000000-0005-0000-0000-0000A0020000}"/>
    <cellStyle name="Normal 29 3" xfId="303" xr:uid="{00000000-0005-0000-0000-0000A2020000}"/>
    <cellStyle name="Normal 29 3 2" xfId="3362" xr:uid="{E6FFFE76-744C-4DD8-BC94-75278C39A316}"/>
    <cellStyle name="Normal 29 3 3" xfId="4609" xr:uid="{B17BC6F4-5DC5-4037-9121-74D1842DF243}"/>
    <cellStyle name="Normal 29 3 4" xfId="5881" xr:uid="{AF8983DB-60E0-4BA6-A408-18D0B057E582}"/>
    <cellStyle name="Normal 29 3 5" xfId="2115" xr:uid="{00000000-0005-0000-0000-0000A2020000}"/>
    <cellStyle name="Normal 29 4" xfId="3144" xr:uid="{9DC25B13-9759-4500-908B-91DF0BB3F82C}"/>
    <cellStyle name="Normal 29 5" xfId="4391" xr:uid="{682F2B8E-873D-40B3-B552-BB64616CFCC4}"/>
    <cellStyle name="Normal 29 6" xfId="5669" xr:uid="{8DCBBDFD-E4C9-4FFF-A727-7A0C14E995BC}"/>
    <cellStyle name="Normal 29 7" xfId="1897" xr:uid="{00000000-0005-0000-0000-00009F020000}"/>
    <cellStyle name="Normal 3" xfId="5" xr:uid="{00000000-0005-0000-0000-0000A3020000}"/>
    <cellStyle name="Normal 3 2" xfId="115" xr:uid="{00000000-0005-0000-0000-0000A4020000}"/>
    <cellStyle name="Normal 3 2 2" xfId="334" xr:uid="{00000000-0005-0000-0000-0000A5020000}"/>
    <cellStyle name="Normal 3 2 2 2" xfId="3393" xr:uid="{F3F3F6BB-1A8E-4EE3-BC3E-8CB408489C70}"/>
    <cellStyle name="Normal 3 2 2 3" xfId="4640" xr:uid="{CAE8FBF1-366C-48DE-84AF-DCBF3D9A3CBE}"/>
    <cellStyle name="Normal 3 2 2 4" xfId="5912" xr:uid="{68C10267-9AA4-4F9B-93B3-A2A750C62DE5}"/>
    <cellStyle name="Normal 3 2 2 5" xfId="2146" xr:uid="{00000000-0005-0000-0000-0000A5020000}"/>
    <cellStyle name="Normal 3 2 3" xfId="3175" xr:uid="{10F03C98-1C1F-4BE1-8921-FC58924894AF}"/>
    <cellStyle name="Normal 3 2 4" xfId="4422" xr:uid="{685F6EB0-0C59-497B-A15D-05644660E8CF}"/>
    <cellStyle name="Normal 3 2 5" xfId="5700" xr:uid="{9EA6900C-904F-4CB0-8FD5-CECAD03E1FC3}"/>
    <cellStyle name="Normal 3 2 6" xfId="1928" xr:uid="{00000000-0005-0000-0000-0000A4020000}"/>
    <cellStyle name="Normal 3 3" xfId="225" xr:uid="{00000000-0005-0000-0000-0000A6020000}"/>
    <cellStyle name="Normal 3 3 2" xfId="3284" xr:uid="{82BD89A1-B534-415C-823C-E01E07ED6038}"/>
    <cellStyle name="Normal 3 3 3" xfId="4531" xr:uid="{144519D9-1E22-4356-B4D5-FEC0FDB506E0}"/>
    <cellStyle name="Normal 3 3 4" xfId="5805" xr:uid="{AB42EA9E-3CC2-4973-AEC2-C5DF33498F90}"/>
    <cellStyle name="Normal 3 3 5" xfId="2037" xr:uid="{00000000-0005-0000-0000-0000A6020000}"/>
    <cellStyle name="Normal 3 4" xfId="3066" xr:uid="{9FD78C0F-7C2D-4572-B39F-D8C48F14D99E}"/>
    <cellStyle name="Normal 3 5" xfId="4313" xr:uid="{6D2F7E0C-3552-4F77-AFD3-8E5EB5C6A08C}"/>
    <cellStyle name="Normal 3 6" xfId="5618" xr:uid="{A07520AC-62DD-4253-99D1-7C783B229A74}"/>
    <cellStyle name="Normal 3 7" xfId="1819" xr:uid="{00000000-0005-0000-0000-0000A3020000}"/>
    <cellStyle name="Normal 30" xfId="86" xr:uid="{00000000-0005-0000-0000-0000A7020000}"/>
    <cellStyle name="Normal 30 2" xfId="196" xr:uid="{00000000-0005-0000-0000-0000A8020000}"/>
    <cellStyle name="Normal 30 2 2" xfId="415" xr:uid="{00000000-0005-0000-0000-0000A9020000}"/>
    <cellStyle name="Normal 30 2 2 2" xfId="3474" xr:uid="{2D12EE17-D85B-4212-998E-6CE3B23E569B}"/>
    <cellStyle name="Normal 30 2 2 3" xfId="4721" xr:uid="{27989A57-2D20-451B-AFC3-ADFAA87F3A53}"/>
    <cellStyle name="Normal 30 2 2 4" xfId="5992" xr:uid="{CC073E78-4010-4405-9B2B-6691BE711301}"/>
    <cellStyle name="Normal 30 2 2 5" xfId="2227" xr:uid="{00000000-0005-0000-0000-0000A9020000}"/>
    <cellStyle name="Normal 30 2 3" xfId="3256" xr:uid="{9C0D73EC-D333-4299-B079-121A9E2081AD}"/>
    <cellStyle name="Normal 30 2 4" xfId="4503" xr:uid="{EEC772C6-B8B4-413E-85AD-4AD8ECF6A501}"/>
    <cellStyle name="Normal 30 2 5" xfId="5777" xr:uid="{1CEE46BC-3B6C-4186-9160-824BA43B0154}"/>
    <cellStyle name="Normal 30 2 6" xfId="2009" xr:uid="{00000000-0005-0000-0000-0000A8020000}"/>
    <cellStyle name="Normal 30 3" xfId="306" xr:uid="{00000000-0005-0000-0000-0000AA020000}"/>
    <cellStyle name="Normal 30 3 2" xfId="3365" xr:uid="{D436D004-647C-492F-81EE-F9B1B0548E26}"/>
    <cellStyle name="Normal 30 3 3" xfId="4612" xr:uid="{423535A8-CE18-4059-BEF6-74B818B3662F}"/>
    <cellStyle name="Normal 30 3 4" xfId="5884" xr:uid="{207778FD-592D-48C4-B2FF-170D63E3EB32}"/>
    <cellStyle name="Normal 30 3 5" xfId="2118" xr:uid="{00000000-0005-0000-0000-0000AA020000}"/>
    <cellStyle name="Normal 30 4" xfId="3147" xr:uid="{EB03940B-9C1F-4AD3-AC0D-7F5BECC57B11}"/>
    <cellStyle name="Normal 30 5" xfId="4394" xr:uid="{0EC9B5FE-2237-461F-BF5F-BB6E702A13C5}"/>
    <cellStyle name="Normal 30 6" xfId="5672" xr:uid="{B99BBC76-AD7B-4322-A792-A234BEE6219D}"/>
    <cellStyle name="Normal 30 7" xfId="1900" xr:uid="{00000000-0005-0000-0000-0000A7020000}"/>
    <cellStyle name="Normal 31" xfId="89" xr:uid="{00000000-0005-0000-0000-0000AB020000}"/>
    <cellStyle name="Normal 31 2" xfId="199" xr:uid="{00000000-0005-0000-0000-0000AC020000}"/>
    <cellStyle name="Normal 31 2 2" xfId="418" xr:uid="{00000000-0005-0000-0000-0000AD020000}"/>
    <cellStyle name="Normal 31 2 2 2" xfId="3477" xr:uid="{750B7FFD-8D89-4EF2-B728-B5CDE885D792}"/>
    <cellStyle name="Normal 31 2 2 3" xfId="4724" xr:uid="{6733C65A-3142-48D4-9933-51ACFE32FD4F}"/>
    <cellStyle name="Normal 31 2 2 4" xfId="5995" xr:uid="{F8CF7E7B-0014-425C-B80D-5CF877C62471}"/>
    <cellStyle name="Normal 31 2 2 5" xfId="2230" xr:uid="{00000000-0005-0000-0000-0000AD020000}"/>
    <cellStyle name="Normal 31 2 3" xfId="3259" xr:uid="{B417ED3D-94BB-4C02-8B5F-687A3EBFF3E6}"/>
    <cellStyle name="Normal 31 2 4" xfId="4506" xr:uid="{BD7094AE-D6DB-46E0-9645-E2D7060C34AF}"/>
    <cellStyle name="Normal 31 2 5" xfId="5780" xr:uid="{447C7BFE-5DDE-49FB-902C-9B04F152EDC0}"/>
    <cellStyle name="Normal 31 2 6" xfId="2012" xr:uid="{00000000-0005-0000-0000-0000AC020000}"/>
    <cellStyle name="Normal 31 3" xfId="309" xr:uid="{00000000-0005-0000-0000-0000AE020000}"/>
    <cellStyle name="Normal 31 3 2" xfId="3368" xr:uid="{02F56BCC-CDEC-432A-9C46-991728E36B24}"/>
    <cellStyle name="Normal 31 3 3" xfId="4615" xr:uid="{31F81466-7407-4E30-A69E-126D89379107}"/>
    <cellStyle name="Normal 31 3 4" xfId="5887" xr:uid="{37643BE1-FF79-4971-9D0D-E33D130E0D55}"/>
    <cellStyle name="Normal 31 3 5" xfId="2121" xr:uid="{00000000-0005-0000-0000-0000AE020000}"/>
    <cellStyle name="Normal 31 4" xfId="3150" xr:uid="{43FC3C51-A4CC-4982-B54E-DEC9C2FD5834}"/>
    <cellStyle name="Normal 31 5" xfId="4397" xr:uid="{09C62A31-4A6D-4798-9838-F8AF314F56FE}"/>
    <cellStyle name="Normal 31 6" xfId="5675" xr:uid="{2B3FA0D4-8E6C-4117-8252-87C6061856D4}"/>
    <cellStyle name="Normal 31 7" xfId="1903" xr:uid="{00000000-0005-0000-0000-0000AB020000}"/>
    <cellStyle name="Normal 32" xfId="92" xr:uid="{00000000-0005-0000-0000-0000AF020000}"/>
    <cellStyle name="Normal 32 2" xfId="202" xr:uid="{00000000-0005-0000-0000-0000B0020000}"/>
    <cellStyle name="Normal 32 2 2" xfId="421" xr:uid="{00000000-0005-0000-0000-0000B1020000}"/>
    <cellStyle name="Normal 32 2 2 2" xfId="3480" xr:uid="{80E23E17-2A75-4C97-B264-F9A5E490066E}"/>
    <cellStyle name="Normal 32 2 2 3" xfId="4727" xr:uid="{5A3781AB-2A9D-41A6-ABC0-DF558CAB2ADD}"/>
    <cellStyle name="Normal 32 2 2 4" xfId="5998" xr:uid="{CD9182FB-2325-4C8C-959D-F3400684B7D0}"/>
    <cellStyle name="Normal 32 2 2 5" xfId="2233" xr:uid="{00000000-0005-0000-0000-0000B1020000}"/>
    <cellStyle name="Normal 32 2 3" xfId="3262" xr:uid="{7B46C553-9A2D-4E1C-A6EF-7364BA668054}"/>
    <cellStyle name="Normal 32 2 4" xfId="4509" xr:uid="{0188137A-E385-4F2A-9F38-966B6EC40F42}"/>
    <cellStyle name="Normal 32 2 5" xfId="5783" xr:uid="{A73B9754-1346-4DFC-8FF3-93C5CDE0112A}"/>
    <cellStyle name="Normal 32 2 6" xfId="2015" xr:uid="{00000000-0005-0000-0000-0000B0020000}"/>
    <cellStyle name="Normal 32 3" xfId="312" xr:uid="{00000000-0005-0000-0000-0000B2020000}"/>
    <cellStyle name="Normal 32 3 2" xfId="3371" xr:uid="{D5034D9A-7E61-4E47-B1A4-0C5803B6A7AF}"/>
    <cellStyle name="Normal 32 3 3" xfId="4618" xr:uid="{1D7A8CED-6FF1-4D27-8A7E-6BC558FA2CAC}"/>
    <cellStyle name="Normal 32 3 4" xfId="5890" xr:uid="{28D20FD3-6787-444B-B35D-9EBBB94ECBA2}"/>
    <cellStyle name="Normal 32 3 5" xfId="2124" xr:uid="{00000000-0005-0000-0000-0000B2020000}"/>
    <cellStyle name="Normal 32 4" xfId="3153" xr:uid="{A7D8B234-1130-4B84-9A9A-31EE823A961F}"/>
    <cellStyle name="Normal 32 5" xfId="4400" xr:uid="{56F88ECC-05BE-44B8-8E3E-AF22F001886B}"/>
    <cellStyle name="Normal 32 6" xfId="5678" xr:uid="{A8032E4D-0387-4430-86D2-96D6B36BCC2D}"/>
    <cellStyle name="Normal 32 7" xfId="1906" xr:uid="{00000000-0005-0000-0000-0000AF020000}"/>
    <cellStyle name="Normal 33" xfId="93" xr:uid="{00000000-0005-0000-0000-0000B3020000}"/>
    <cellStyle name="Normal 33 2" xfId="203" xr:uid="{00000000-0005-0000-0000-0000B4020000}"/>
    <cellStyle name="Normal 33 2 2" xfId="422" xr:uid="{00000000-0005-0000-0000-0000B5020000}"/>
    <cellStyle name="Normal 33 2 2 2" xfId="3481" xr:uid="{DBD06935-EF6F-41C0-A674-F3921234AE13}"/>
    <cellStyle name="Normal 33 2 2 3" xfId="4728" xr:uid="{A1E8A81A-DF0F-44EC-8EA2-5CAC7D029DC1}"/>
    <cellStyle name="Normal 33 2 2 4" xfId="5999" xr:uid="{732B4667-D3FB-4AB1-B559-05A1F14F93FC}"/>
    <cellStyle name="Normal 33 2 2 5" xfId="2234" xr:uid="{00000000-0005-0000-0000-0000B5020000}"/>
    <cellStyle name="Normal 33 2 3" xfId="3263" xr:uid="{80B8F61B-8432-486F-8976-AF736C53AE80}"/>
    <cellStyle name="Normal 33 2 4" xfId="4510" xr:uid="{FD331E9C-BF24-482E-9B89-7A05AE587076}"/>
    <cellStyle name="Normal 33 2 5" xfId="5784" xr:uid="{256C0D8C-1235-4202-B1FC-525A557F287F}"/>
    <cellStyle name="Normal 33 2 6" xfId="2016" xr:uid="{00000000-0005-0000-0000-0000B4020000}"/>
    <cellStyle name="Normal 33 3" xfId="313" xr:uid="{00000000-0005-0000-0000-0000B6020000}"/>
    <cellStyle name="Normal 33 3 2" xfId="3372" xr:uid="{B42265A6-12B5-4E71-A826-8E56E5D2EFA1}"/>
    <cellStyle name="Normal 33 3 3" xfId="4619" xr:uid="{34030232-2F0F-47FE-A6DC-CBCAAFB97B4E}"/>
    <cellStyle name="Normal 33 3 4" xfId="5891" xr:uid="{1AF74CFD-7F6F-40E5-AF79-FCB3CD8DC38E}"/>
    <cellStyle name="Normal 33 3 5" xfId="2125" xr:uid="{00000000-0005-0000-0000-0000B6020000}"/>
    <cellStyle name="Normal 33 4" xfId="3154" xr:uid="{3EFBD6DB-8A79-463F-B3E0-CE41886856FC}"/>
    <cellStyle name="Normal 33 5" xfId="4401" xr:uid="{8A856F01-331E-455A-97D3-DEED35F3F15F}"/>
    <cellStyle name="Normal 33 6" xfId="5679" xr:uid="{6E54813A-D9E0-4A1A-AC96-FC1164D415B1}"/>
    <cellStyle name="Normal 33 7" xfId="1907" xr:uid="{00000000-0005-0000-0000-0000B3020000}"/>
    <cellStyle name="Normal 34" xfId="96" xr:uid="{00000000-0005-0000-0000-0000B7020000}"/>
    <cellStyle name="Normal 34 2" xfId="206" xr:uid="{00000000-0005-0000-0000-0000B8020000}"/>
    <cellStyle name="Normal 34 2 2" xfId="425" xr:uid="{00000000-0005-0000-0000-0000B9020000}"/>
    <cellStyle name="Normal 34 2 2 2" xfId="3484" xr:uid="{6005F2BB-C41A-453E-95B8-F2EC343CCDB4}"/>
    <cellStyle name="Normal 34 2 2 3" xfId="4731" xr:uid="{5A310E05-E7E5-4EF9-A3F1-1A5BC56F914C}"/>
    <cellStyle name="Normal 34 2 2 4" xfId="6002" xr:uid="{53102996-86CA-4F23-B658-4745ECFF9D4F}"/>
    <cellStyle name="Normal 34 2 2 5" xfId="2237" xr:uid="{00000000-0005-0000-0000-0000B9020000}"/>
    <cellStyle name="Normal 34 2 3" xfId="3266" xr:uid="{E70352C5-D286-43DC-93CA-D99D6F56D913}"/>
    <cellStyle name="Normal 34 2 4" xfId="4513" xr:uid="{FA9AAACF-B50D-4747-93F0-D444975DBE83}"/>
    <cellStyle name="Normal 34 2 5" xfId="5787" xr:uid="{8C1AF1C6-68AE-469B-A6C5-C55C6DD3E9D8}"/>
    <cellStyle name="Normal 34 2 6" xfId="2019" xr:uid="{00000000-0005-0000-0000-0000B8020000}"/>
    <cellStyle name="Normal 34 3" xfId="316" xr:uid="{00000000-0005-0000-0000-0000BA020000}"/>
    <cellStyle name="Normal 34 3 2" xfId="3375" xr:uid="{1AAA097F-45E4-4BE7-8569-3DAD99B7E3B2}"/>
    <cellStyle name="Normal 34 3 3" xfId="4622" xr:uid="{AD938CCA-4A45-467A-9D95-89B0D15512FD}"/>
    <cellStyle name="Normal 34 3 4" xfId="5894" xr:uid="{F70B7697-1D6C-4362-AD02-3AD9AA30CE6C}"/>
    <cellStyle name="Normal 34 3 5" xfId="2128" xr:uid="{00000000-0005-0000-0000-0000BA020000}"/>
    <cellStyle name="Normal 34 4" xfId="3157" xr:uid="{F616CD52-664F-4010-A95F-064BE9257257}"/>
    <cellStyle name="Normal 34 5" xfId="4404" xr:uid="{38489BFD-5AAC-4AA1-B410-77DD2CF9DDDA}"/>
    <cellStyle name="Normal 34 6" xfId="5682" xr:uid="{EC7524B1-D204-4EA6-952A-DDC45A1FCA3C}"/>
    <cellStyle name="Normal 34 7" xfId="1910" xr:uid="{00000000-0005-0000-0000-0000B7020000}"/>
    <cellStyle name="Normal 35" xfId="99" xr:uid="{00000000-0005-0000-0000-0000BB020000}"/>
    <cellStyle name="Normal 35 2" xfId="209" xr:uid="{00000000-0005-0000-0000-0000BC020000}"/>
    <cellStyle name="Normal 35 2 2" xfId="428" xr:uid="{00000000-0005-0000-0000-0000BD020000}"/>
    <cellStyle name="Normal 35 2 2 2" xfId="3487" xr:uid="{02B6194A-3E75-4F5C-8B40-BB7BEEF39AB8}"/>
    <cellStyle name="Normal 35 2 2 3" xfId="4734" xr:uid="{D378A236-AC25-4718-833E-8132F98690B2}"/>
    <cellStyle name="Normal 35 2 2 4" xfId="6005" xr:uid="{83D67D21-FCAE-4274-844A-BE6CA2ED50AC}"/>
    <cellStyle name="Normal 35 2 2 5" xfId="2240" xr:uid="{00000000-0005-0000-0000-0000BD020000}"/>
    <cellStyle name="Normal 35 2 3" xfId="3269" xr:uid="{D3F07748-1B7B-47E5-B0FE-5D7BEA2947DE}"/>
    <cellStyle name="Normal 35 2 4" xfId="4516" xr:uid="{635179E9-63C9-4C72-8681-E86E366F5FE6}"/>
    <cellStyle name="Normal 35 2 5" xfId="5790" xr:uid="{FA97209F-A1E7-4B38-A33E-391497655A97}"/>
    <cellStyle name="Normal 35 2 6" xfId="2022" xr:uid="{00000000-0005-0000-0000-0000BC020000}"/>
    <cellStyle name="Normal 35 3" xfId="319" xr:uid="{00000000-0005-0000-0000-0000BE020000}"/>
    <cellStyle name="Normal 35 3 2" xfId="3378" xr:uid="{FFB69623-8F13-4CF3-8CA7-5EA0F67DBFC2}"/>
    <cellStyle name="Normal 35 3 3" xfId="4625" xr:uid="{916110A2-2E75-4A08-B7B9-59E2B648E91B}"/>
    <cellStyle name="Normal 35 3 4" xfId="5897" xr:uid="{D36C5D90-82DA-4EFD-BA4F-D9E186177A1C}"/>
    <cellStyle name="Normal 35 3 5" xfId="2131" xr:uid="{00000000-0005-0000-0000-0000BE020000}"/>
    <cellStyle name="Normal 35 4" xfId="3160" xr:uid="{03BD6A9F-A87F-4955-A500-55D3EEAB9FD6}"/>
    <cellStyle name="Normal 35 5" xfId="4407" xr:uid="{5C525DB6-5390-4EBB-9022-225AF26AA8A0}"/>
    <cellStyle name="Normal 35 6" xfId="5685" xr:uid="{B6C10014-0894-49A2-B4E7-AA9BF6B030E4}"/>
    <cellStyle name="Normal 35 7" xfId="1913" xr:uid="{00000000-0005-0000-0000-0000BB020000}"/>
    <cellStyle name="Normal 36" xfId="102" xr:uid="{00000000-0005-0000-0000-0000BF020000}"/>
    <cellStyle name="Normal 36 2" xfId="212" xr:uid="{00000000-0005-0000-0000-0000C0020000}"/>
    <cellStyle name="Normal 36 2 2" xfId="431" xr:uid="{00000000-0005-0000-0000-0000C1020000}"/>
    <cellStyle name="Normal 36 2 2 2" xfId="3490" xr:uid="{198E9AC6-7838-4EE4-9EEF-0D2D3157CF02}"/>
    <cellStyle name="Normal 36 2 2 3" xfId="4737" xr:uid="{47AF9BBC-1BC2-40E3-B63C-CB70D8434CA5}"/>
    <cellStyle name="Normal 36 2 2 4" xfId="6008" xr:uid="{141B94CB-7721-4DDD-BFB0-205552EDC397}"/>
    <cellStyle name="Normal 36 2 2 5" xfId="2243" xr:uid="{00000000-0005-0000-0000-0000C1020000}"/>
    <cellStyle name="Normal 36 2 3" xfId="3272" xr:uid="{0B3FC2AD-D758-4D0C-8B99-419B449E5527}"/>
    <cellStyle name="Normal 36 2 4" xfId="4519" xr:uid="{A0CE3C54-D1A0-4200-B052-0F2FCA2D4A55}"/>
    <cellStyle name="Normal 36 2 5" xfId="5793" xr:uid="{45CC3DC7-5149-4B5E-96AD-318EA98EC611}"/>
    <cellStyle name="Normal 36 2 6" xfId="2025" xr:uid="{00000000-0005-0000-0000-0000C0020000}"/>
    <cellStyle name="Normal 36 3" xfId="322" xr:uid="{00000000-0005-0000-0000-0000C2020000}"/>
    <cellStyle name="Normal 36 3 2" xfId="3381" xr:uid="{C6AF1953-6665-42FA-8DC1-D7926666587C}"/>
    <cellStyle name="Normal 36 3 3" xfId="4628" xr:uid="{F6E8D6A9-8446-452E-BD73-940C31045BAE}"/>
    <cellStyle name="Normal 36 3 4" xfId="5900" xr:uid="{45F41D34-71D4-4B16-AEEE-8ECCF3FDB411}"/>
    <cellStyle name="Normal 36 3 5" xfId="2134" xr:uid="{00000000-0005-0000-0000-0000C2020000}"/>
    <cellStyle name="Normal 36 4" xfId="3163" xr:uid="{F6EACA30-F4A2-43E5-BBFC-B938BB94E9D9}"/>
    <cellStyle name="Normal 36 5" xfId="4410" xr:uid="{5E14DA5D-E2C6-4CE3-8996-092ACD35EE45}"/>
    <cellStyle name="Normal 36 6" xfId="5688" xr:uid="{434DB94C-BFB0-4F87-BA12-7767E35C5291}"/>
    <cellStyle name="Normal 36 7" xfId="1916" xr:uid="{00000000-0005-0000-0000-0000BF020000}"/>
    <cellStyle name="Normal 37" xfId="105" xr:uid="{00000000-0005-0000-0000-0000C3020000}"/>
    <cellStyle name="Normal 37 2" xfId="215" xr:uid="{00000000-0005-0000-0000-0000C4020000}"/>
    <cellStyle name="Normal 37 2 2" xfId="434" xr:uid="{00000000-0005-0000-0000-0000C5020000}"/>
    <cellStyle name="Normal 37 2 2 2" xfId="3493" xr:uid="{258C0CED-4140-4121-8B2A-5AF82C32C370}"/>
    <cellStyle name="Normal 37 2 2 3" xfId="4740" xr:uid="{638E4A32-26B0-4A09-A6F4-2AB461FFE82D}"/>
    <cellStyle name="Normal 37 2 2 4" xfId="6011" xr:uid="{5E2C6976-6F08-49F7-83B3-BA8AB7587AE1}"/>
    <cellStyle name="Normal 37 2 2 5" xfId="2246" xr:uid="{00000000-0005-0000-0000-0000C5020000}"/>
    <cellStyle name="Normal 37 2 3" xfId="3275" xr:uid="{A0FB133D-A564-42B5-A825-78850E66DF35}"/>
    <cellStyle name="Normal 37 2 4" xfId="4522" xr:uid="{0B37663F-A6EF-4DDE-A216-08B2450583E4}"/>
    <cellStyle name="Normal 37 2 5" xfId="5796" xr:uid="{5751A953-7160-4D46-B4A9-9FD6B284F637}"/>
    <cellStyle name="Normal 37 2 6" xfId="2028" xr:uid="{00000000-0005-0000-0000-0000C4020000}"/>
    <cellStyle name="Normal 37 3" xfId="325" xr:uid="{00000000-0005-0000-0000-0000C6020000}"/>
    <cellStyle name="Normal 37 3 2" xfId="3384" xr:uid="{9554E8DB-BBDB-4D0B-937F-C6313C928E4A}"/>
    <cellStyle name="Normal 37 3 3" xfId="4631" xr:uid="{9BDFC3BD-2391-45E7-940D-F83AF6D1F652}"/>
    <cellStyle name="Normal 37 3 4" xfId="5903" xr:uid="{BB09C720-A5F1-4E4B-A781-5C36D9F23A78}"/>
    <cellStyle name="Normal 37 3 5" xfId="2137" xr:uid="{00000000-0005-0000-0000-0000C6020000}"/>
    <cellStyle name="Normal 37 4" xfId="3166" xr:uid="{2427FC46-D4C2-4DCD-A15D-F02AA7948546}"/>
    <cellStyle name="Normal 37 5" xfId="4413" xr:uid="{E5C1243B-08D3-47F1-97A9-D8F992D3501F}"/>
    <cellStyle name="Normal 37 6" xfId="5691" xr:uid="{BC12ADF8-7ED7-429C-9BCC-14D8C40F0AAA}"/>
    <cellStyle name="Normal 37 7" xfId="1919" xr:uid="{00000000-0005-0000-0000-0000C3020000}"/>
    <cellStyle name="Normal 38" xfId="108" xr:uid="{00000000-0005-0000-0000-0000C7020000}"/>
    <cellStyle name="Normal 38 2" xfId="218" xr:uid="{00000000-0005-0000-0000-0000C8020000}"/>
    <cellStyle name="Normal 38 2 2" xfId="437" xr:uid="{00000000-0005-0000-0000-0000C9020000}"/>
    <cellStyle name="Normal 38 2 2 2" xfId="3496" xr:uid="{4821897E-0A26-405D-AF0E-84535BDCAAB4}"/>
    <cellStyle name="Normal 38 2 2 3" xfId="4743" xr:uid="{A9F23AE0-1C74-4F5C-A73E-D0D953A20B96}"/>
    <cellStyle name="Normal 38 2 2 4" xfId="6014" xr:uid="{4DC77144-CEB4-4083-9757-B0B0AB4BF8AF}"/>
    <cellStyle name="Normal 38 2 2 5" xfId="2249" xr:uid="{00000000-0005-0000-0000-0000C9020000}"/>
    <cellStyle name="Normal 38 2 3" xfId="3278" xr:uid="{8CA45066-F8B2-4281-818A-DFAB19A62CFB}"/>
    <cellStyle name="Normal 38 2 4" xfId="4525" xr:uid="{C8308B64-01BA-4F3C-914D-1A7D86F4338C}"/>
    <cellStyle name="Normal 38 2 5" xfId="5799" xr:uid="{72461CA4-B1A6-4377-809C-5931BD9A6993}"/>
    <cellStyle name="Normal 38 2 6" xfId="2031" xr:uid="{00000000-0005-0000-0000-0000C8020000}"/>
    <cellStyle name="Normal 38 3" xfId="328" xr:uid="{00000000-0005-0000-0000-0000CA020000}"/>
    <cellStyle name="Normal 38 3 2" xfId="3387" xr:uid="{76CCA3BF-6C36-487D-8053-05DA32050E81}"/>
    <cellStyle name="Normal 38 3 3" xfId="4634" xr:uid="{8A8C3B6E-74A9-4624-B421-D1BC22C50139}"/>
    <cellStyle name="Normal 38 3 4" xfId="5906" xr:uid="{23F19ECD-F26C-4EC8-9CD3-29DB82D75C56}"/>
    <cellStyle name="Normal 38 3 5" xfId="2140" xr:uid="{00000000-0005-0000-0000-0000CA020000}"/>
    <cellStyle name="Normal 38 4" xfId="3169" xr:uid="{08EA459A-EBB5-4BDC-B0E7-B5ACB0203BC6}"/>
    <cellStyle name="Normal 38 5" xfId="4416" xr:uid="{A81B8F8A-683D-4484-8DC1-857EBCA0F28D}"/>
    <cellStyle name="Normal 38 6" xfId="5694" xr:uid="{10CE4837-CB5A-45DD-91C6-E47D659610E3}"/>
    <cellStyle name="Normal 38 7" xfId="1922" xr:uid="{00000000-0005-0000-0000-0000C7020000}"/>
    <cellStyle name="Normal 39" xfId="111" xr:uid="{00000000-0005-0000-0000-0000CB020000}"/>
    <cellStyle name="Normal 39 2" xfId="331" xr:uid="{00000000-0005-0000-0000-0000CC020000}"/>
    <cellStyle name="Normal 39 2 2" xfId="3390" xr:uid="{0B30FD40-A504-4858-9402-DC3D8F5F8C41}"/>
    <cellStyle name="Normal 39 2 3" xfId="4637" xr:uid="{EDD8C5BD-35FE-4E97-BCD0-7CA0E19223EF}"/>
    <cellStyle name="Normal 39 2 4" xfId="5909" xr:uid="{B391D97A-4A94-43E5-876A-353305E54B3B}"/>
    <cellStyle name="Normal 39 2 5" xfId="2143" xr:uid="{00000000-0005-0000-0000-0000CC020000}"/>
    <cellStyle name="Normal 39 3" xfId="3172" xr:uid="{CACD253E-6075-4950-AF50-D7067C47DF9C}"/>
    <cellStyle name="Normal 39 4" xfId="4419" xr:uid="{EF595893-139F-47E9-A439-D3AFA555C4BA}"/>
    <cellStyle name="Normal 39 5" xfId="5697" xr:uid="{C893918C-D6F5-4CA5-961C-AC6E64923C8A}"/>
    <cellStyle name="Normal 39 6" xfId="1925" xr:uid="{00000000-0005-0000-0000-0000CB020000}"/>
    <cellStyle name="Normal 4" xfId="8" xr:uid="{00000000-0005-0000-0000-0000CD020000}"/>
    <cellStyle name="Normal 4 10" xfId="1466" xr:uid="{4F5EBE5C-B716-42E1-818E-7D2705A84A34}"/>
    <cellStyle name="Normal 4 10 2" xfId="7004" xr:uid="{4E342360-44FA-427A-9640-6EC805FC2F89}"/>
    <cellStyle name="Normal 4 11" xfId="1499" xr:uid="{4F5EBE5C-B716-42E1-818E-7D2705A84A34}"/>
    <cellStyle name="Normal 4 11 2" xfId="7037" xr:uid="{C16B8CC4-4D21-454F-A88E-9F23F6F4E6DA}"/>
    <cellStyle name="Normal 4 12" xfId="1532" xr:uid="{4F5EBE5C-B716-42E1-818E-7D2705A84A34}"/>
    <cellStyle name="Normal 4 12 2" xfId="7070" xr:uid="{3994A7E0-20C7-49FF-8AE8-9A3C73CFD813}"/>
    <cellStyle name="Normal 4 13" xfId="1566" xr:uid="{4F5EBE5C-B716-42E1-818E-7D2705A84A34}"/>
    <cellStyle name="Normal 4 13 2" xfId="7104" xr:uid="{84089C0F-681D-406E-8362-4F3D82DB46A2}"/>
    <cellStyle name="Normal 4 14" xfId="1599" xr:uid="{4F5EBE5C-B716-42E1-818E-7D2705A84A34}"/>
    <cellStyle name="Normal 4 14 2" xfId="7137" xr:uid="{CC6F01E8-BB1A-4020-A212-F96E2AFED0CA}"/>
    <cellStyle name="Normal 4 15" xfId="1632" xr:uid="{4F5EBE5C-B716-42E1-818E-7D2705A84A34}"/>
    <cellStyle name="Normal 4 15 2" xfId="7176" xr:uid="{D19E23A8-C43C-4D1D-A7C8-5BEC90D30A2A}"/>
    <cellStyle name="Normal 4 16" xfId="1700" xr:uid="{4F5EBE5C-B716-42E1-818E-7D2705A84A34}"/>
    <cellStyle name="Normal 4 16 2" xfId="7232" xr:uid="{FB4E9538-E232-479B-850D-5ECB80DE0B4D}"/>
    <cellStyle name="Normal 4 17" xfId="1822" xr:uid="{00000000-0005-0000-0000-0000CD020000}"/>
    <cellStyle name="Normal 4 2" xfId="118" xr:uid="{00000000-0005-0000-0000-0000CE020000}"/>
    <cellStyle name="Normal 4 2 2" xfId="337" xr:uid="{00000000-0005-0000-0000-0000CF020000}"/>
    <cellStyle name="Normal 4 2 2 2" xfId="1799" xr:uid="{F4D4EF8F-91A7-47D8-99FA-3137A2E61515}"/>
    <cellStyle name="Normal 4 2 2 2 2" xfId="7304" xr:uid="{E94CBF24-4739-436A-A78A-741B7B9E6A83}"/>
    <cellStyle name="Normal 4 2 2 2 3" xfId="3396" xr:uid="{06710A65-1FB4-4207-B4F3-A1DE7D1A8F9F}"/>
    <cellStyle name="Normal 4 2 2 3" xfId="4643" xr:uid="{A06048F3-7C90-4945-BA92-973D3003D416}"/>
    <cellStyle name="Normal 4 2 2 4" xfId="5915" xr:uid="{525D48E6-A25F-40BD-8186-1A147A858307}"/>
    <cellStyle name="Normal 4 2 2 5" xfId="2149" xr:uid="{00000000-0005-0000-0000-0000CF020000}"/>
    <cellStyle name="Normal 4 2 3" xfId="1665" xr:uid="{E6369AF4-32B2-4A4E-9131-1414E7596F94}"/>
    <cellStyle name="Normal 4 2 3 2" xfId="7209" xr:uid="{DC64363D-AE51-43F9-A3A4-B9FFAD98CDFA}"/>
    <cellStyle name="Normal 4 2 3 3" xfId="3178" xr:uid="{D7A7680D-6649-4899-BF7E-D74640C69FFA}"/>
    <cellStyle name="Normal 4 2 4" xfId="1733" xr:uid="{E6369AF4-32B2-4A4E-9131-1414E7596F94}"/>
    <cellStyle name="Normal 4 2 4 2" xfId="7265" xr:uid="{E641A5B0-0815-45AB-B9C1-77EB84FA2EBD}"/>
    <cellStyle name="Normal 4 2 4 3" xfId="4425" xr:uid="{FE38AF8E-C321-4EA8-BEA4-26D3115F85F4}"/>
    <cellStyle name="Normal 4 2 5" xfId="5703" xr:uid="{27C1FDAA-67AE-4586-ABFA-80E259C5F86E}"/>
    <cellStyle name="Normal 4 2 6" xfId="1931" xr:uid="{00000000-0005-0000-0000-0000CE020000}"/>
    <cellStyle name="Normal 4 3" xfId="228" xr:uid="{00000000-0005-0000-0000-0000D0020000}"/>
    <cellStyle name="Normal 4 3 2" xfId="1766" xr:uid="{961C1ABF-EF96-4B50-80FE-22081F7D82B8}"/>
    <cellStyle name="Normal 4 3 2 2" xfId="7297" xr:uid="{04C15B37-0581-4E16-919D-C3D485DEABF4}"/>
    <cellStyle name="Normal 4 3 2 3" xfId="3287" xr:uid="{F81A3917-F11E-4131-8B38-014424C73EA4}"/>
    <cellStyle name="Normal 4 3 3" xfId="4534" xr:uid="{6B55D7B7-FE77-4D7B-95B7-EFB6B0C6BA9A}"/>
    <cellStyle name="Normal 4 3 4" xfId="5808" xr:uid="{F26FE308-4F67-479A-B57F-BE829A20D55C}"/>
    <cellStyle name="Normal 4 3 5" xfId="2040" xr:uid="{00000000-0005-0000-0000-0000D0020000}"/>
    <cellStyle name="Normal 4 4" xfId="1268" xr:uid="{4F5EBE5C-B716-42E1-818E-7D2705A84A34}"/>
    <cellStyle name="Normal 4 4 2" xfId="6838" xr:uid="{50770B11-855D-4D1D-8EAC-433E250534C7}"/>
    <cellStyle name="Normal 4 4 3" xfId="3069" xr:uid="{4D421D59-42C3-428B-BD2F-07BAC356B0BC}"/>
    <cellStyle name="Normal 4 5" xfId="1301" xr:uid="{4F5EBE5C-B716-42E1-818E-7D2705A84A34}"/>
    <cellStyle name="Normal 4 5 2" xfId="6871" xr:uid="{8FDA0ABB-439C-4369-A8E9-58646A7B5265}"/>
    <cellStyle name="Normal 4 5 3" xfId="4316" xr:uid="{F753C0E1-8E6D-4F73-B12C-44167696FD85}"/>
    <cellStyle name="Normal 4 6" xfId="1334" xr:uid="{4F5EBE5C-B716-42E1-818E-7D2705A84A34}"/>
    <cellStyle name="Normal 4 6 2" xfId="5580" xr:uid="{2009D174-DA00-46FD-BCE3-91944BA27AD8}"/>
    <cellStyle name="Normal 4 7" xfId="1367" xr:uid="{4F5EBE5C-B716-42E1-818E-7D2705A84A34}"/>
    <cellStyle name="Normal 4 7 2" xfId="6907" xr:uid="{31F4E9E9-0D9A-4F65-B3DA-3F3E01CA43A0}"/>
    <cellStyle name="Normal 4 8" xfId="1400" xr:uid="{4F5EBE5C-B716-42E1-818E-7D2705A84A34}"/>
    <cellStyle name="Normal 4 8 2" xfId="6940" xr:uid="{ED00D419-F49C-4511-BE4A-D77CE52B59A1}"/>
    <cellStyle name="Normal 4 9" xfId="1433" xr:uid="{4F5EBE5C-B716-42E1-818E-7D2705A84A34}"/>
    <cellStyle name="Normal 4 9 2" xfId="6971" xr:uid="{87DB4F96-3946-440D-BBD3-F74BD9C14509}"/>
    <cellStyle name="Normal 40" xfId="222" xr:uid="{00000000-0005-0000-0000-0000D1020000}"/>
    <cellStyle name="Normal 40 2" xfId="3281" xr:uid="{8250D675-D0D9-46BE-B5AC-D72FC1C1B360}"/>
    <cellStyle name="Normal 40 3" xfId="4528" xr:uid="{D99C6596-30D1-460E-90B1-7F0D1E0E3A94}"/>
    <cellStyle name="Normal 40 4" xfId="5802" xr:uid="{111A520C-5A93-4161-A2A6-347E0B9FCC97}"/>
    <cellStyle name="Normal 40 5" xfId="2034" xr:uid="{00000000-0005-0000-0000-0000D1020000}"/>
    <cellStyle name="Normal 41" xfId="440" xr:uid="{00000000-0005-0000-0000-0000D2020000}"/>
    <cellStyle name="Normal 41 2" xfId="3499" xr:uid="{0467BF7C-2614-4B95-87B0-0F546E39A3D8}"/>
    <cellStyle name="Normal 41 3" xfId="4746" xr:uid="{52EEFDA4-08FB-4390-95F2-31CCB26156C3}"/>
    <cellStyle name="Normal 41 4" xfId="6017" xr:uid="{A2E9725E-2F19-49A0-835C-AD9FFCF0D91B}"/>
    <cellStyle name="Normal 41 5" xfId="2252" xr:uid="{00000000-0005-0000-0000-0000D2020000}"/>
    <cellStyle name="Normal 42" xfId="443" xr:uid="{00000000-0005-0000-0000-0000D3020000}"/>
    <cellStyle name="Normal 42 2" xfId="3502" xr:uid="{9723AABC-2787-4C84-B497-1B801FDF93A3}"/>
    <cellStyle name="Normal 42 3" xfId="4749" xr:uid="{E25D25A5-88F3-4F9F-9DCF-370628E45B5E}"/>
    <cellStyle name="Normal 42 4" xfId="6020" xr:uid="{8C001E0E-0CAE-4405-95D6-7A93384E9D91}"/>
    <cellStyle name="Normal 42 5" xfId="2255" xr:uid="{00000000-0005-0000-0000-0000D3020000}"/>
    <cellStyle name="Normal 43" xfId="446" xr:uid="{00000000-0005-0000-0000-0000D4020000}"/>
    <cellStyle name="Normal 43 2" xfId="3505" xr:uid="{CE4D15BE-CB10-4135-BB2E-0A8CABCE529C}"/>
    <cellStyle name="Normal 43 3" xfId="4752" xr:uid="{560F5CC7-89B8-4C01-B425-1C420666066A}"/>
    <cellStyle name="Normal 43 4" xfId="6023" xr:uid="{4E5496FB-706A-46C3-BB6A-B9EB2D1F6F68}"/>
    <cellStyle name="Normal 43 5" xfId="2258" xr:uid="{00000000-0005-0000-0000-0000D4020000}"/>
    <cellStyle name="Normal 44" xfId="449" xr:uid="{00000000-0005-0000-0000-0000D5020000}"/>
    <cellStyle name="Normal 44 2" xfId="3508" xr:uid="{EB8751C8-D181-4D85-AEFD-8AA2B0EF3E58}"/>
    <cellStyle name="Normal 44 3" xfId="4755" xr:uid="{3B7D8966-AEB3-4029-A0FA-F8952C82340C}"/>
    <cellStyle name="Normal 44 4" xfId="6026" xr:uid="{09449022-5E45-4E20-AEDE-A2158EE28983}"/>
    <cellStyle name="Normal 44 5" xfId="2261" xr:uid="{00000000-0005-0000-0000-0000D5020000}"/>
    <cellStyle name="Normal 45" xfId="452" xr:uid="{00000000-0005-0000-0000-0000D6020000}"/>
    <cellStyle name="Normal 45 2" xfId="3511" xr:uid="{C6A29340-A6C8-4C9B-A132-054393986B8C}"/>
    <cellStyle name="Normal 45 3" xfId="4758" xr:uid="{A39E855A-B409-4CF1-B865-14658A5231EA}"/>
    <cellStyle name="Normal 45 4" xfId="6029" xr:uid="{888DF8DB-9E04-4410-A063-C10CDCF2F7BD}"/>
    <cellStyle name="Normal 45 5" xfId="2264" xr:uid="{00000000-0005-0000-0000-0000D6020000}"/>
    <cellStyle name="Normal 46" xfId="455" xr:uid="{00000000-0005-0000-0000-0000D7020000}"/>
    <cellStyle name="Normal 46 2" xfId="3514" xr:uid="{4FBB4DC5-8B02-4BF9-A268-AB3A58F27BBA}"/>
    <cellStyle name="Normal 46 3" xfId="4761" xr:uid="{9D347963-8BDE-4AAC-9EE3-96D3C08854BA}"/>
    <cellStyle name="Normal 46 4" xfId="6032" xr:uid="{65F2D210-2AB1-44DA-90A2-E6C151208365}"/>
    <cellStyle name="Normal 46 5" xfId="2267" xr:uid="{00000000-0005-0000-0000-0000D7020000}"/>
    <cellStyle name="Normal 47" xfId="458" xr:uid="{00000000-0005-0000-0000-0000D8020000}"/>
    <cellStyle name="Normal 47 2" xfId="3517" xr:uid="{56B19832-E0EE-4DE6-83D6-C71B7A56E279}"/>
    <cellStyle name="Normal 47 3" xfId="4764" xr:uid="{792006C4-01DB-4DAA-A2D8-442681C2AF6A}"/>
    <cellStyle name="Normal 47 4" xfId="6035" xr:uid="{046B6E9C-18EC-4AC6-ACD0-37BC7E35215E}"/>
    <cellStyle name="Normal 47 5" xfId="2270" xr:uid="{00000000-0005-0000-0000-0000D8020000}"/>
    <cellStyle name="Normal 48" xfId="461" xr:uid="{00000000-0005-0000-0000-0000D9020000}"/>
    <cellStyle name="Normal 48 2" xfId="3520" xr:uid="{207A835E-495F-41C7-B97F-3D6043B4842A}"/>
    <cellStyle name="Normal 48 3" xfId="4767" xr:uid="{0FBCF69A-C585-454C-9F62-E8F11D584D03}"/>
    <cellStyle name="Normal 48 4" xfId="6038" xr:uid="{BBC28236-98EC-40B7-AD4D-3858C7E40A1B}"/>
    <cellStyle name="Normal 48 5" xfId="2273" xr:uid="{00000000-0005-0000-0000-0000D9020000}"/>
    <cellStyle name="Normal 49" xfId="464" xr:uid="{00000000-0005-0000-0000-0000DA020000}"/>
    <cellStyle name="Normal 49 2" xfId="3523" xr:uid="{7089D7E5-1568-4F0A-909E-5BEB372C04A6}"/>
    <cellStyle name="Normal 49 3" xfId="4770" xr:uid="{B76C0455-756D-4177-B7D0-FCEB766E6154}"/>
    <cellStyle name="Normal 49 4" xfId="6041" xr:uid="{AE5EB874-DF76-4D6B-808F-14F313F249F1}"/>
    <cellStyle name="Normal 49 5" xfId="2276" xr:uid="{00000000-0005-0000-0000-0000DA020000}"/>
    <cellStyle name="Normal 5" xfId="11" xr:uid="{00000000-0005-0000-0000-0000DB020000}"/>
    <cellStyle name="Normal 5 2" xfId="121" xr:uid="{00000000-0005-0000-0000-0000DC020000}"/>
    <cellStyle name="Normal 5 2 2" xfId="340" xr:uid="{00000000-0005-0000-0000-0000DD020000}"/>
    <cellStyle name="Normal 5 2 2 2" xfId="3399" xr:uid="{C4373CB7-AADA-4B4C-9BC8-961D2A2856A1}"/>
    <cellStyle name="Normal 5 2 2 3" xfId="4646" xr:uid="{B4803CBC-D1BF-4602-97AE-44061CECA28E}"/>
    <cellStyle name="Normal 5 2 2 4" xfId="5917" xr:uid="{C749DB13-AD08-48A5-A77E-AEAEA0F1DD29}"/>
    <cellStyle name="Normal 5 2 2 5" xfId="2152" xr:uid="{00000000-0005-0000-0000-0000DD020000}"/>
    <cellStyle name="Normal 5 2 3" xfId="3181" xr:uid="{95A3A177-791A-4A35-BAEB-BF4A9EB162EA}"/>
    <cellStyle name="Normal 5 2 4" xfId="4428" xr:uid="{87761522-4090-4496-BBE1-0332F822FEAB}"/>
    <cellStyle name="Normal 5 2 5" xfId="5705" xr:uid="{F857593B-E28E-4501-B72E-613321AD6623}"/>
    <cellStyle name="Normal 5 2 6" xfId="1934" xr:uid="{00000000-0005-0000-0000-0000DC020000}"/>
    <cellStyle name="Normal 5 3" xfId="231" xr:uid="{00000000-0005-0000-0000-0000DE020000}"/>
    <cellStyle name="Normal 5 3 2" xfId="3290" xr:uid="{1ECCB031-3DCE-4726-9B98-F31632953E8A}"/>
    <cellStyle name="Normal 5 3 3" xfId="4537" xr:uid="{8534E40F-0FBA-4164-A571-4089019D933A}"/>
    <cellStyle name="Normal 5 3 4" xfId="5810" xr:uid="{76F24DB2-9C93-437F-B64F-5A8031BA70AF}"/>
    <cellStyle name="Normal 5 3 5" xfId="2043" xr:uid="{00000000-0005-0000-0000-0000DE020000}"/>
    <cellStyle name="Normal 5 4" xfId="3072" xr:uid="{8CF8F565-D941-4898-86F6-6820B64A84E7}"/>
    <cellStyle name="Normal 5 5" xfId="4319" xr:uid="{73255464-A0EB-47F8-9292-CBCE0F81F235}"/>
    <cellStyle name="Normal 5 6" xfId="5612" xr:uid="{FF776BB0-B55E-4ADE-937B-4AF5F86B9414}"/>
    <cellStyle name="Normal 5 7" xfId="1825" xr:uid="{00000000-0005-0000-0000-0000DB020000}"/>
    <cellStyle name="Normal 50" xfId="467" xr:uid="{00000000-0005-0000-0000-0000DF020000}"/>
    <cellStyle name="Normal 50 2" xfId="3526" xr:uid="{A1AF486D-8E2A-42BE-8F77-0E8089D464FE}"/>
    <cellStyle name="Normal 50 3" xfId="4773" xr:uid="{3BEEFDAB-8D75-4747-BD95-CD8C1A41B6C4}"/>
    <cellStyle name="Normal 50 4" xfId="6044" xr:uid="{35D15241-D9E1-49CD-A63E-33DC62A71A1C}"/>
    <cellStyle name="Normal 50 5" xfId="2279" xr:uid="{00000000-0005-0000-0000-0000DF020000}"/>
    <cellStyle name="Normal 51" xfId="470" xr:uid="{00000000-0005-0000-0000-0000E0020000}"/>
    <cellStyle name="Normal 51 2" xfId="3529" xr:uid="{158BA906-0B26-42B0-B012-928B89FCFC1E}"/>
    <cellStyle name="Normal 51 3" xfId="4776" xr:uid="{5E3E255C-8E46-45D6-A787-1203E781009A}"/>
    <cellStyle name="Normal 51 4" xfId="6047" xr:uid="{99C12A57-FCCC-4263-A046-8B4D56DB798A}"/>
    <cellStyle name="Normal 51 5" xfId="2282" xr:uid="{00000000-0005-0000-0000-0000E0020000}"/>
    <cellStyle name="Normal 52" xfId="473" xr:uid="{00000000-0005-0000-0000-0000E1020000}"/>
    <cellStyle name="Normal 52 2" xfId="3532" xr:uid="{D3DE8F2E-3B1A-43E2-B5EB-514B8784AE40}"/>
    <cellStyle name="Normal 52 3" xfId="4779" xr:uid="{AF8DB0BB-7EC7-41ED-B582-71A5E9F9CCD9}"/>
    <cellStyle name="Normal 52 4" xfId="6050" xr:uid="{5B26CC34-FFD3-408D-BF54-EEBE187E0891}"/>
    <cellStyle name="Normal 52 5" xfId="2285" xr:uid="{00000000-0005-0000-0000-0000E1020000}"/>
    <cellStyle name="Normal 53" xfId="476" xr:uid="{00000000-0005-0000-0000-0000E2020000}"/>
    <cellStyle name="Normal 53 2" xfId="3535" xr:uid="{0B7DBE3F-2D89-46B0-B003-2154E61952D8}"/>
    <cellStyle name="Normal 53 3" xfId="4782" xr:uid="{3BDF79D8-7F4B-4009-8B13-CEE0FA684CC7}"/>
    <cellStyle name="Normal 53 4" xfId="6053" xr:uid="{21839209-6484-45FC-B44F-B0587A94EFFB}"/>
    <cellStyle name="Normal 53 5" xfId="2288" xr:uid="{00000000-0005-0000-0000-0000E2020000}"/>
    <cellStyle name="Normal 54" xfId="479" xr:uid="{00000000-0005-0000-0000-0000E3020000}"/>
    <cellStyle name="Normal 54 2" xfId="3538" xr:uid="{7C1B016F-DDD7-4BD1-A71D-05C1CC1ED953}"/>
    <cellStyle name="Normal 54 3" xfId="4785" xr:uid="{5A217AA9-44DF-4317-BD6C-79D129FC3968}"/>
    <cellStyle name="Normal 54 4" xfId="6056" xr:uid="{7D3190B8-A22D-47CA-8246-CDD0FC792696}"/>
    <cellStyle name="Normal 54 5" xfId="2291" xr:uid="{00000000-0005-0000-0000-0000E3020000}"/>
    <cellStyle name="Normal 55" xfId="482" xr:uid="{00000000-0005-0000-0000-0000E4020000}"/>
    <cellStyle name="Normal 55 2" xfId="3541" xr:uid="{8F9B2513-DDB7-43EB-9905-C5EF054F285A}"/>
    <cellStyle name="Normal 55 3" xfId="4788" xr:uid="{CB7E0C0E-53E6-4DFC-906E-4F850E996224}"/>
    <cellStyle name="Normal 55 4" xfId="6059" xr:uid="{9033CA32-93D5-4D01-9C7A-3ADADD807A04}"/>
    <cellStyle name="Normal 55 5" xfId="2294" xr:uid="{00000000-0005-0000-0000-0000E4020000}"/>
    <cellStyle name="Normal 56" xfId="485" xr:uid="{00000000-0005-0000-0000-0000E5020000}"/>
    <cellStyle name="Normal 56 2" xfId="3544" xr:uid="{1BAEDF9E-F382-4702-A74F-32A218D28E74}"/>
    <cellStyle name="Normal 56 3" xfId="4791" xr:uid="{83E222CA-8674-469A-B9BE-787A923EA754}"/>
    <cellStyle name="Normal 56 4" xfId="6062" xr:uid="{F4F73854-8B9E-4C60-86F7-954E5A928D70}"/>
    <cellStyle name="Normal 56 5" xfId="2297" xr:uid="{00000000-0005-0000-0000-0000E5020000}"/>
    <cellStyle name="Normal 57" xfId="488" xr:uid="{00000000-0005-0000-0000-0000E6020000}"/>
    <cellStyle name="Normal 57 2" xfId="3547" xr:uid="{E8E7A9DC-CB80-47DE-B49E-E6804D18683C}"/>
    <cellStyle name="Normal 57 3" xfId="4794" xr:uid="{4E837C64-91A0-4E28-9156-68A38E4CE78F}"/>
    <cellStyle name="Normal 57 4" xfId="6065" xr:uid="{264EFAD3-7EF6-4980-B944-2FA83376DBE2}"/>
    <cellStyle name="Normal 57 5" xfId="2300" xr:uid="{00000000-0005-0000-0000-0000E6020000}"/>
    <cellStyle name="Normal 58" xfId="491" xr:uid="{00000000-0005-0000-0000-0000E7020000}"/>
    <cellStyle name="Normal 58 2" xfId="3550" xr:uid="{D80435D6-9A9F-45CB-8A2A-CB947CB0F466}"/>
    <cellStyle name="Normal 58 3" xfId="4797" xr:uid="{6B2D2955-0C9C-4CE0-9B5F-804F9E1BE615}"/>
    <cellStyle name="Normal 58 4" xfId="6068" xr:uid="{4782A246-01D2-40F1-BCAA-9FE42EB5F861}"/>
    <cellStyle name="Normal 58 5" xfId="2303" xr:uid="{00000000-0005-0000-0000-0000E7020000}"/>
    <cellStyle name="Normal 59" xfId="496" xr:uid="{00000000-0005-0000-0000-0000E8020000}"/>
    <cellStyle name="Normal 59 2" xfId="3555" xr:uid="{00B9790E-8A12-4937-98E5-2D81F6A8E935}"/>
    <cellStyle name="Normal 59 3" xfId="4802" xr:uid="{97AAE860-DAC3-48D4-ABC6-71EAAE680DD1}"/>
    <cellStyle name="Normal 59 4" xfId="6071" xr:uid="{950FAE1C-3FC5-437A-A7EB-3835A89BAE8E}"/>
    <cellStyle name="Normal 59 5" xfId="2308" xr:uid="{00000000-0005-0000-0000-0000E8020000}"/>
    <cellStyle name="Normal 6" xfId="14" xr:uid="{00000000-0005-0000-0000-0000E9020000}"/>
    <cellStyle name="Normal 6 2" xfId="124" xr:uid="{00000000-0005-0000-0000-0000EA020000}"/>
    <cellStyle name="Normal 6 2 2" xfId="343" xr:uid="{00000000-0005-0000-0000-0000EB020000}"/>
    <cellStyle name="Normal 6 2 2 2" xfId="3402" xr:uid="{737176B7-E239-456A-A0A1-64F7FE035716}"/>
    <cellStyle name="Normal 6 2 2 3" xfId="4649" xr:uid="{6F1D3A9F-CA63-41B6-9622-84FAB977E1B0}"/>
    <cellStyle name="Normal 6 2 2 4" xfId="5920" xr:uid="{EAA9D24A-1FB0-4F37-BC7A-92E42E30F4BF}"/>
    <cellStyle name="Normal 6 2 2 5" xfId="2155" xr:uid="{00000000-0005-0000-0000-0000EB020000}"/>
    <cellStyle name="Normal 6 2 3" xfId="3184" xr:uid="{2C49F0D0-ABF1-4403-8CAC-61DB3FA08F4C}"/>
    <cellStyle name="Normal 6 2 4" xfId="4431" xr:uid="{A955A1F9-406B-4758-B0A5-BAF568DA37E0}"/>
    <cellStyle name="Normal 6 2 5" xfId="5706" xr:uid="{70172ECC-B808-4910-8398-1C4D485A1101}"/>
    <cellStyle name="Normal 6 2 6" xfId="1937" xr:uid="{00000000-0005-0000-0000-0000EA020000}"/>
    <cellStyle name="Normal 6 3" xfId="234" xr:uid="{00000000-0005-0000-0000-0000EC020000}"/>
    <cellStyle name="Normal 6 3 2" xfId="3293" xr:uid="{6D1392E9-E1F4-4CDB-9D69-B2FCC97AF31D}"/>
    <cellStyle name="Normal 6 3 3" xfId="4540" xr:uid="{EF5E7463-4054-429E-AD8A-4A479C81515E}"/>
    <cellStyle name="Normal 6 3 4" xfId="5812" xr:uid="{88912C66-E9CC-4FD2-817B-4405880D16CC}"/>
    <cellStyle name="Normal 6 3 5" xfId="2046" xr:uid="{00000000-0005-0000-0000-0000EC020000}"/>
    <cellStyle name="Normal 6 4" xfId="3075" xr:uid="{EA4172C6-7A6E-4E66-9092-8173583CEAEF}"/>
    <cellStyle name="Normal 6 5" xfId="4322" xr:uid="{3F66D949-0A42-4C1F-8F40-16F8DC5CD62D}"/>
    <cellStyle name="Normal 6 6" xfId="5601" xr:uid="{506BC9C7-272A-4186-A472-205ADFBB2DF9}"/>
    <cellStyle name="Normal 6 7" xfId="1828" xr:uid="{00000000-0005-0000-0000-0000E9020000}"/>
    <cellStyle name="Normal 60" xfId="501" xr:uid="{00000000-0005-0000-0000-0000ED020000}"/>
    <cellStyle name="Normal 60 2" xfId="3560" xr:uid="{2A8BBE4A-1718-45CB-9CFA-3E91B1A38A54}"/>
    <cellStyle name="Normal 60 3" xfId="4807" xr:uid="{086FFAAC-53C6-4201-96EA-09F07AA96C85}"/>
    <cellStyle name="Normal 60 4" xfId="6076" xr:uid="{D3EBF07D-EDB0-40A7-B0C9-99D578CCA690}"/>
    <cellStyle name="Normal 60 5" xfId="2313" xr:uid="{00000000-0005-0000-0000-0000ED020000}"/>
    <cellStyle name="Normal 61" xfId="510" xr:uid="{00000000-0005-0000-0000-0000EE020000}"/>
    <cellStyle name="Normal 61 2" xfId="3569" xr:uid="{12A9D191-47A5-4CF7-8053-54D6A8B32635}"/>
    <cellStyle name="Normal 61 3" xfId="4816" xr:uid="{6593DA57-DA2B-480E-9773-55700310C1B1}"/>
    <cellStyle name="Normal 61 4" xfId="6084" xr:uid="{BE74AF09-0B19-4572-AB74-74B8541FF368}"/>
    <cellStyle name="Normal 61 5" xfId="2322" xr:uid="{00000000-0005-0000-0000-0000EE020000}"/>
    <cellStyle name="Normal 62" xfId="519" xr:uid="{00000000-0005-0000-0000-0000EF020000}"/>
    <cellStyle name="Normal 62 2" xfId="3578" xr:uid="{3A07EE41-5AA5-418D-BD29-86025967AC14}"/>
    <cellStyle name="Normal 62 3" xfId="4825" xr:uid="{CA34DF9D-1AA3-47BD-9E0F-A72206F567C4}"/>
    <cellStyle name="Normal 62 4" xfId="6093" xr:uid="{9B526FFA-57E3-43E4-BC17-51B73840CE43}"/>
    <cellStyle name="Normal 62 5" xfId="2331" xr:uid="{00000000-0005-0000-0000-0000EF020000}"/>
    <cellStyle name="Normal 63" xfId="527" xr:uid="{00000000-0005-0000-0000-0000F0020000}"/>
    <cellStyle name="Normal 63 2" xfId="3586" xr:uid="{F56BF19E-BBE6-48C2-8A7A-ED0C0EDDF21A}"/>
    <cellStyle name="Normal 63 3" xfId="4833" xr:uid="{520CBF05-E82E-4A56-A314-0A57D2833761}"/>
    <cellStyle name="Normal 63 4" xfId="6101" xr:uid="{3117DC9D-776C-4269-BCE1-9940B6D255E0}"/>
    <cellStyle name="Normal 63 5" xfId="2339" xr:uid="{00000000-0005-0000-0000-0000F0020000}"/>
    <cellStyle name="Normal 64" xfId="535" xr:uid="{00000000-0005-0000-0000-0000F1020000}"/>
    <cellStyle name="Normal 64 2" xfId="3594" xr:uid="{31A5BE17-D8E2-4055-9F1D-1BEF4B8B4B3C}"/>
    <cellStyle name="Normal 64 3" xfId="4841" xr:uid="{0268EC0D-843A-478C-B87D-4377742A925F}"/>
    <cellStyle name="Normal 64 4" xfId="6109" xr:uid="{1189840D-D6EB-48D5-AA06-AF75553F48D8}"/>
    <cellStyle name="Normal 64 5" xfId="2347" xr:uid="{00000000-0005-0000-0000-0000F1020000}"/>
    <cellStyle name="Normal 65" xfId="543" xr:uid="{00000000-0005-0000-0000-0000F2020000}"/>
    <cellStyle name="Normal 65 2" xfId="3602" xr:uid="{2702AB50-92CF-4F0C-B287-056F7024EE74}"/>
    <cellStyle name="Normal 65 3" xfId="4849" xr:uid="{11A0746D-710F-4917-B50E-75B17F951988}"/>
    <cellStyle name="Normal 65 4" xfId="6117" xr:uid="{C38B99F0-CBE6-4AE8-BB88-F82C461AA797}"/>
    <cellStyle name="Normal 65 5" xfId="2355" xr:uid="{00000000-0005-0000-0000-0000F2020000}"/>
    <cellStyle name="Normal 66" xfId="551" xr:uid="{00000000-0005-0000-0000-0000F3020000}"/>
    <cellStyle name="Normal 66 2" xfId="3610" xr:uid="{EB767C8C-7629-4211-8F57-4A3537343CA8}"/>
    <cellStyle name="Normal 66 3" xfId="4857" xr:uid="{B1605579-75F4-4841-80BF-0500A2D1A602}"/>
    <cellStyle name="Normal 66 4" xfId="6125" xr:uid="{FCA59C03-48BF-4C15-9ECE-0686B440C808}"/>
    <cellStyle name="Normal 66 5" xfId="2363" xr:uid="{00000000-0005-0000-0000-0000F3020000}"/>
    <cellStyle name="Normal 67" xfId="559" xr:uid="{00000000-0005-0000-0000-0000F4020000}"/>
    <cellStyle name="Normal 67 2" xfId="3618" xr:uid="{594CEA3F-8F9D-4301-B106-1572A64883F9}"/>
    <cellStyle name="Normal 67 3" xfId="4865" xr:uid="{E7DA16F8-FD97-4762-91DD-6AC9F17616AC}"/>
    <cellStyle name="Normal 67 4" xfId="6133" xr:uid="{01ED6EC0-258A-4503-A47A-C94A5F4661B6}"/>
    <cellStyle name="Normal 67 5" xfId="2371" xr:uid="{00000000-0005-0000-0000-0000F4020000}"/>
    <cellStyle name="Normal 68" xfId="567" xr:uid="{00000000-0005-0000-0000-0000F5020000}"/>
    <cellStyle name="Normal 68 2" xfId="3626" xr:uid="{26EA692B-80EA-4DE0-BB76-30FFF108D85C}"/>
    <cellStyle name="Normal 68 3" xfId="4873" xr:uid="{30D12D5D-ECFD-490C-BFC2-B1EF3B3748C0}"/>
    <cellStyle name="Normal 68 4" xfId="6141" xr:uid="{9F74930A-0D41-420B-8992-2E293EA9EAD7}"/>
    <cellStyle name="Normal 68 5" xfId="2379" xr:uid="{00000000-0005-0000-0000-0000F5020000}"/>
    <cellStyle name="Normal 69" xfId="575" xr:uid="{00000000-0005-0000-0000-0000F6020000}"/>
    <cellStyle name="Normal 69 2" xfId="3634" xr:uid="{EC4A670A-1F32-4533-AAEE-2DA8BFE7F01B}"/>
    <cellStyle name="Normal 69 3" xfId="4881" xr:uid="{87A00838-11FF-4550-B4F0-66DCC1C841C5}"/>
    <cellStyle name="Normal 69 4" xfId="6149" xr:uid="{7A779BDE-FD24-420E-A153-A51A00FD32C4}"/>
    <cellStyle name="Normal 69 5" xfId="2387" xr:uid="{00000000-0005-0000-0000-0000F6020000}"/>
    <cellStyle name="Normal 7" xfId="17" xr:uid="{00000000-0005-0000-0000-0000F7020000}"/>
    <cellStyle name="Normal 7 2" xfId="127" xr:uid="{00000000-0005-0000-0000-0000F8020000}"/>
    <cellStyle name="Normal 7 2 2" xfId="346" xr:uid="{00000000-0005-0000-0000-0000F9020000}"/>
    <cellStyle name="Normal 7 2 2 2" xfId="3405" xr:uid="{51854DD1-EBDB-475D-A25F-D5A803DCCAB4}"/>
    <cellStyle name="Normal 7 2 2 3" xfId="4652" xr:uid="{DE3A65D6-13F8-4B73-810E-10B0207716C6}"/>
    <cellStyle name="Normal 7 2 2 4" xfId="5923" xr:uid="{AA11644E-AB96-4C9B-A23F-873612721089}"/>
    <cellStyle name="Normal 7 2 2 5" xfId="2158" xr:uid="{00000000-0005-0000-0000-0000F9020000}"/>
    <cellStyle name="Normal 7 2 3" xfId="3187" xr:uid="{87EC4894-A75B-4662-90AC-6066A8A5037B}"/>
    <cellStyle name="Normal 7 2 4" xfId="4434" xr:uid="{A8F7A6A1-69EE-442F-910C-CECD141D4ADF}"/>
    <cellStyle name="Normal 7 2 5" xfId="5708" xr:uid="{2B19AB2C-FE70-4A8D-9E84-4819BCA76B83}"/>
    <cellStyle name="Normal 7 2 6" xfId="1940" xr:uid="{00000000-0005-0000-0000-0000F8020000}"/>
    <cellStyle name="Normal 7 3" xfId="237" xr:uid="{00000000-0005-0000-0000-0000FA020000}"/>
    <cellStyle name="Normal 7 3 2" xfId="3296" xr:uid="{CE9A955F-A27F-4DAB-B52F-858150D6F1CA}"/>
    <cellStyle name="Normal 7 3 3" xfId="4543" xr:uid="{A3259DD0-8DE9-4FAF-A674-342F81AE5502}"/>
    <cellStyle name="Normal 7 3 4" xfId="5815" xr:uid="{A635BA40-9972-476F-ABF7-C31A353B4802}"/>
    <cellStyle name="Normal 7 3 5" xfId="2049" xr:uid="{00000000-0005-0000-0000-0000FA020000}"/>
    <cellStyle name="Normal 7 4" xfId="3078" xr:uid="{D53EA029-8C1C-4545-B360-E5CB94032B87}"/>
    <cellStyle name="Normal 7 5" xfId="4325" xr:uid="{B18756C4-35FD-45C7-AABC-1B8D5911ADBF}"/>
    <cellStyle name="Normal 7 6" xfId="5597" xr:uid="{4383F2C9-F559-4B73-BD7C-501C1960F399}"/>
    <cellStyle name="Normal 7 7" xfId="1831" xr:uid="{00000000-0005-0000-0000-0000F7020000}"/>
    <cellStyle name="Normal 70" xfId="583" xr:uid="{00000000-0005-0000-0000-0000FB020000}"/>
    <cellStyle name="Normal 70 2" xfId="3642" xr:uid="{90481061-2979-4D8A-BBEA-E1A67A0117ED}"/>
    <cellStyle name="Normal 70 3" xfId="4889" xr:uid="{DB6415A1-16A1-47FC-B47C-B616628138E5}"/>
    <cellStyle name="Normal 70 4" xfId="6157" xr:uid="{98CDB031-807A-45D8-84C3-7BA05AD14975}"/>
    <cellStyle name="Normal 70 5" xfId="2395" xr:uid="{00000000-0005-0000-0000-0000FB020000}"/>
    <cellStyle name="Normal 71" xfId="591" xr:uid="{00000000-0005-0000-0000-0000FC020000}"/>
    <cellStyle name="Normal 71 2" xfId="3650" xr:uid="{453A410E-F7E5-4E14-A88E-26D838E1C271}"/>
    <cellStyle name="Normal 71 3" xfId="4897" xr:uid="{A9FBFEDF-399F-43EA-858A-042C48F12967}"/>
    <cellStyle name="Normal 71 4" xfId="6165" xr:uid="{06CE3C03-C827-4A34-843A-117B011233AC}"/>
    <cellStyle name="Normal 71 5" xfId="2403" xr:uid="{00000000-0005-0000-0000-0000FC020000}"/>
    <cellStyle name="Normal 72" xfId="599" xr:uid="{00000000-0005-0000-0000-0000FD020000}"/>
    <cellStyle name="Normal 72 2" xfId="3658" xr:uid="{486783C0-0626-4CE2-B41F-D1715C8991FC}"/>
    <cellStyle name="Normal 72 3" xfId="4905" xr:uid="{07F6F14C-CFB7-47D1-AE39-355FDDA01D1E}"/>
    <cellStyle name="Normal 72 4" xfId="6173" xr:uid="{504FFD57-625E-4684-B7DA-6A174C1108A5}"/>
    <cellStyle name="Normal 72 5" xfId="2411" xr:uid="{00000000-0005-0000-0000-0000FD020000}"/>
    <cellStyle name="Normal 73" xfId="607" xr:uid="{00000000-0005-0000-0000-0000FE020000}"/>
    <cellStyle name="Normal 73 2" xfId="3666" xr:uid="{731B49F7-DCAA-4560-8CCD-CCCA56595745}"/>
    <cellStyle name="Normal 73 3" xfId="4913" xr:uid="{39A32150-4A74-4989-A6EC-B48B75BAC277}"/>
    <cellStyle name="Normal 73 4" xfId="6181" xr:uid="{A67991DB-4D9E-42D4-AD57-CA82FAD4D8AB}"/>
    <cellStyle name="Normal 73 5" xfId="2419" xr:uid="{00000000-0005-0000-0000-0000FE020000}"/>
    <cellStyle name="Normal 74" xfId="615" xr:uid="{00000000-0005-0000-0000-0000FF020000}"/>
    <cellStyle name="Normal 74 2" xfId="3674" xr:uid="{A004AA2A-877D-48F0-A862-7EEA597BFC6B}"/>
    <cellStyle name="Normal 74 3" xfId="4921" xr:uid="{B6B3084D-10C8-46BC-B788-AC944B4F87F1}"/>
    <cellStyle name="Normal 74 4" xfId="6189" xr:uid="{4795879C-698A-47CF-B621-630D96E245BD}"/>
    <cellStyle name="Normal 74 5" xfId="2427" xr:uid="{00000000-0005-0000-0000-0000FF020000}"/>
    <cellStyle name="Normal 75" xfId="624" xr:uid="{00000000-0005-0000-0000-000000030000}"/>
    <cellStyle name="Normal 75 2" xfId="3683" xr:uid="{ED3F9BAD-D8E0-4874-8BFE-BF6F4A655E4C}"/>
    <cellStyle name="Normal 75 3" xfId="4930" xr:uid="{042C9F7A-AB0E-45C9-81D0-572863E173D0}"/>
    <cellStyle name="Normal 75 4" xfId="6198" xr:uid="{6AE60B08-F71D-48B9-8601-33A3A98EC44F}"/>
    <cellStyle name="Normal 75 5" xfId="2436" xr:uid="{00000000-0005-0000-0000-000000030000}"/>
    <cellStyle name="Normal 76" xfId="632" xr:uid="{00000000-0005-0000-0000-000001030000}"/>
    <cellStyle name="Normal 76 2" xfId="3691" xr:uid="{9E915D74-62D2-467E-AE9C-38A36D67FF37}"/>
    <cellStyle name="Normal 76 3" xfId="4938" xr:uid="{D80F0400-47AF-4C89-AE0B-7141FE2FCB4D}"/>
    <cellStyle name="Normal 76 4" xfId="6206" xr:uid="{02C99DC5-0B5F-49FA-966E-6945DC5AAA86}"/>
    <cellStyle name="Normal 76 5" xfId="2444" xr:uid="{00000000-0005-0000-0000-000001030000}"/>
    <cellStyle name="Normal 77" xfId="640" xr:uid="{00000000-0005-0000-0000-000002030000}"/>
    <cellStyle name="Normal 77 2" xfId="3699" xr:uid="{C870C5E9-E733-437D-98D3-1B1E0D5530FA}"/>
    <cellStyle name="Normal 77 3" xfId="4946" xr:uid="{A35A8201-5DA1-4086-A008-E50340F4BCC1}"/>
    <cellStyle name="Normal 77 4" xfId="6214" xr:uid="{04172240-8D03-4D81-8EEE-68A8138CE7AF}"/>
    <cellStyle name="Normal 77 5" xfId="2452" xr:uid="{00000000-0005-0000-0000-000002030000}"/>
    <cellStyle name="Normal 78" xfId="648" xr:uid="{00000000-0005-0000-0000-000003030000}"/>
    <cellStyle name="Normal 78 2" xfId="3707" xr:uid="{009EFDEC-772E-4AF8-8F75-C407A859D3D0}"/>
    <cellStyle name="Normal 78 3" xfId="4954" xr:uid="{36664230-8687-47CC-BB90-51578714C214}"/>
    <cellStyle name="Normal 78 4" xfId="6222" xr:uid="{04925AA9-AFDB-4AA5-951C-F2478A7AC373}"/>
    <cellStyle name="Normal 78 5" xfId="2460" xr:uid="{00000000-0005-0000-0000-000003030000}"/>
    <cellStyle name="Normal 79" xfId="656" xr:uid="{00000000-0005-0000-0000-000004030000}"/>
    <cellStyle name="Normal 79 2" xfId="3715" xr:uid="{478CF0CB-CF5F-441F-B483-8C17B751A864}"/>
    <cellStyle name="Normal 79 3" xfId="4962" xr:uid="{63701491-6522-4D45-A380-B9FABC60AC11}"/>
    <cellStyle name="Normal 79 4" xfId="6230" xr:uid="{AF34A653-2618-4526-B361-699BE120A1AA}"/>
    <cellStyle name="Normal 79 5" xfId="2468" xr:uid="{00000000-0005-0000-0000-000004030000}"/>
    <cellStyle name="Normal 8" xfId="20" xr:uid="{00000000-0005-0000-0000-000005030000}"/>
    <cellStyle name="Normal 8 2" xfId="130" xr:uid="{00000000-0005-0000-0000-000006030000}"/>
    <cellStyle name="Normal 8 2 2" xfId="349" xr:uid="{00000000-0005-0000-0000-000007030000}"/>
    <cellStyle name="Normal 8 2 2 2" xfId="3408" xr:uid="{5E84F582-E60D-446E-830E-9CF6BCC765F8}"/>
    <cellStyle name="Normal 8 2 2 3" xfId="4655" xr:uid="{B74FD49E-45F4-4326-9CBF-E356CEFDA946}"/>
    <cellStyle name="Normal 8 2 2 4" xfId="5926" xr:uid="{84576A20-7A34-40D1-9C60-EA184F07ECD3}"/>
    <cellStyle name="Normal 8 2 2 5" xfId="2161" xr:uid="{00000000-0005-0000-0000-000007030000}"/>
    <cellStyle name="Normal 8 2 3" xfId="3190" xr:uid="{D335762C-C380-40F6-B96C-721F6B083FBD}"/>
    <cellStyle name="Normal 8 2 4" xfId="4437" xr:uid="{AA674256-B5F9-42A2-A8B4-4C62BF2518E0}"/>
    <cellStyle name="Normal 8 2 5" xfId="5711" xr:uid="{E71DD7DD-17D1-4804-B339-2D129963C415}"/>
    <cellStyle name="Normal 8 2 6" xfId="1943" xr:uid="{00000000-0005-0000-0000-000006030000}"/>
    <cellStyle name="Normal 8 3" xfId="240" xr:uid="{00000000-0005-0000-0000-000008030000}"/>
    <cellStyle name="Normal 8 3 2" xfId="3299" xr:uid="{7E496D61-0C34-4F1F-8641-07C885BEA85A}"/>
    <cellStyle name="Normal 8 3 3" xfId="4546" xr:uid="{E7543294-658B-4DDE-AE51-19FA38FF9120}"/>
    <cellStyle name="Normal 8 3 4" xfId="5818" xr:uid="{014E3CC5-5CB3-41CD-A2B4-47651D2B27EF}"/>
    <cellStyle name="Normal 8 3 5" xfId="2052" xr:uid="{00000000-0005-0000-0000-000008030000}"/>
    <cellStyle name="Normal 8 4" xfId="3081" xr:uid="{404B5F11-C216-4EE8-8BDE-F00A22341F9C}"/>
    <cellStyle name="Normal 8 5" xfId="4328" xr:uid="{C2AD0FCC-2DA7-46BD-9C42-52C93FDB9177}"/>
    <cellStyle name="Normal 8 6" xfId="5607" xr:uid="{0AA27807-A7EF-46CD-B373-C14078AAF4B8}"/>
    <cellStyle name="Normal 8 7" xfId="1834" xr:uid="{00000000-0005-0000-0000-000005030000}"/>
    <cellStyle name="Normal 80" xfId="664" xr:uid="{00000000-0005-0000-0000-000009030000}"/>
    <cellStyle name="Normal 80 2" xfId="3723" xr:uid="{090B84D8-A6A2-45AB-9FE7-4D45CC211B70}"/>
    <cellStyle name="Normal 80 3" xfId="4970" xr:uid="{E7EB3123-DDB2-4172-8924-528D0B11F495}"/>
    <cellStyle name="Normal 80 4" xfId="6238" xr:uid="{5754B67E-96F0-461F-98FE-F217D7D2612B}"/>
    <cellStyle name="Normal 80 5" xfId="2476" xr:uid="{00000000-0005-0000-0000-000009030000}"/>
    <cellStyle name="Normal 81" xfId="672" xr:uid="{00000000-0005-0000-0000-00000A030000}"/>
    <cellStyle name="Normal 81 2" xfId="3731" xr:uid="{74A068A1-1B30-402A-B6C9-29F682428324}"/>
    <cellStyle name="Normal 81 3" xfId="4978" xr:uid="{0BBA4129-9D39-40BA-B521-E45F6ADF319E}"/>
    <cellStyle name="Normal 81 4" xfId="6246" xr:uid="{2B1113B1-6CD0-4FA2-A03A-6296AAADB408}"/>
    <cellStyle name="Normal 81 5" xfId="2484" xr:uid="{00000000-0005-0000-0000-00000A030000}"/>
    <cellStyle name="Normal 82" xfId="680" xr:uid="{00000000-0005-0000-0000-00000B030000}"/>
    <cellStyle name="Normal 82 2" xfId="3739" xr:uid="{6D717ABE-A69A-40AF-90FC-9AA66D74503B}"/>
    <cellStyle name="Normal 82 3" xfId="4986" xr:uid="{629B5B88-0536-479E-8DC3-A8019E8E67FD}"/>
    <cellStyle name="Normal 82 4" xfId="6254" xr:uid="{4047CD07-6B62-463A-B9FB-A09A544EC69B}"/>
    <cellStyle name="Normal 82 5" xfId="2492" xr:uid="{00000000-0005-0000-0000-00000B030000}"/>
    <cellStyle name="Normal 83" xfId="688" xr:uid="{00000000-0005-0000-0000-00000C030000}"/>
    <cellStyle name="Normal 83 2" xfId="3747" xr:uid="{7DB91274-0B1C-492A-AF88-DB8042DDBF38}"/>
    <cellStyle name="Normal 83 3" xfId="4994" xr:uid="{FDBE0CAA-C9F2-4644-8C41-CB98145547CC}"/>
    <cellStyle name="Normal 83 4" xfId="6262" xr:uid="{45652F5F-CFBC-4FC6-8615-97F470F52850}"/>
    <cellStyle name="Normal 83 5" xfId="2500" xr:uid="{00000000-0005-0000-0000-00000C030000}"/>
    <cellStyle name="Normal 84" xfId="697" xr:uid="{00000000-0005-0000-0000-00000D030000}"/>
    <cellStyle name="Normal 84 2" xfId="3756" xr:uid="{A37A33D5-9686-41EB-B45B-7A03C6C3E080}"/>
    <cellStyle name="Normal 84 3" xfId="5003" xr:uid="{573520AD-A53D-407A-84C5-4F5057B587CC}"/>
    <cellStyle name="Normal 84 4" xfId="6271" xr:uid="{74D2A0AD-EB0D-427D-B22C-46410D3373C9}"/>
    <cellStyle name="Normal 84 5" xfId="2509" xr:uid="{00000000-0005-0000-0000-00000D030000}"/>
    <cellStyle name="Normal 85" xfId="706" xr:uid="{00000000-0005-0000-0000-00000E030000}"/>
    <cellStyle name="Normal 85 2" xfId="3765" xr:uid="{943114E6-8871-403F-A4DC-19838BAA1F9F}"/>
    <cellStyle name="Normal 85 3" xfId="5012" xr:uid="{43058086-B125-428D-AB3F-6B6840D89B92}"/>
    <cellStyle name="Normal 85 4" xfId="6280" xr:uid="{4D4A16F0-B709-401A-8976-7C596ABEE45A}"/>
    <cellStyle name="Normal 85 5" xfId="2518" xr:uid="{00000000-0005-0000-0000-00000E030000}"/>
    <cellStyle name="Normal 86" xfId="714" xr:uid="{00000000-0005-0000-0000-00000F030000}"/>
    <cellStyle name="Normal 86 2" xfId="3773" xr:uid="{96A26F8A-F400-4C25-A631-0248EF0D2C28}"/>
    <cellStyle name="Normal 86 3" xfId="5020" xr:uid="{3F708F49-EF19-40ED-B50C-60356830FF03}"/>
    <cellStyle name="Normal 86 4" xfId="6288" xr:uid="{3F2059DA-FB09-4E8F-8147-FCE76109AD71}"/>
    <cellStyle name="Normal 86 5" xfId="2526" xr:uid="{00000000-0005-0000-0000-00000F030000}"/>
    <cellStyle name="Normal 87" xfId="722" xr:uid="{00000000-0005-0000-0000-000010030000}"/>
    <cellStyle name="Normal 87 2" xfId="3781" xr:uid="{7808B063-015F-47F0-A222-93CADBDF45C6}"/>
    <cellStyle name="Normal 87 3" xfId="5028" xr:uid="{17B6078D-455D-4BF4-B4D1-198A9A885821}"/>
    <cellStyle name="Normal 87 4" xfId="6296" xr:uid="{9D86D8F8-5133-4BF1-90B6-BBE22ADB9896}"/>
    <cellStyle name="Normal 87 5" xfId="2534" xr:uid="{00000000-0005-0000-0000-000010030000}"/>
    <cellStyle name="Normal 88" xfId="725" xr:uid="{00000000-0005-0000-0000-000011030000}"/>
    <cellStyle name="Normal 88 2" xfId="3784" xr:uid="{5B5FBD4D-1077-4927-BAAA-2B3757554880}"/>
    <cellStyle name="Normal 88 3" xfId="5031" xr:uid="{8C8145ED-37A7-412B-9BFE-430E6FDF97A6}"/>
    <cellStyle name="Normal 88 4" xfId="6299" xr:uid="{159189CF-2522-4E57-B1EB-5B9533E7DC59}"/>
    <cellStyle name="Normal 88 5" xfId="2537" xr:uid="{00000000-0005-0000-0000-000011030000}"/>
    <cellStyle name="Normal 89" xfId="733" xr:uid="{00000000-0005-0000-0000-000012030000}"/>
    <cellStyle name="Normal 89 2" xfId="3792" xr:uid="{34D743F8-DB94-443B-A10C-3373DC709E3F}"/>
    <cellStyle name="Normal 89 3" xfId="5039" xr:uid="{F5716324-581D-4D4C-86C8-C16EC200CD81}"/>
    <cellStyle name="Normal 89 4" xfId="6307" xr:uid="{C29F55AA-0C6D-4C54-B165-8F2137592537}"/>
    <cellStyle name="Normal 89 5" xfId="2545" xr:uid="{00000000-0005-0000-0000-000012030000}"/>
    <cellStyle name="Normal 9" xfId="23" xr:uid="{00000000-0005-0000-0000-000013030000}"/>
    <cellStyle name="Normal 9 2" xfId="133" xr:uid="{00000000-0005-0000-0000-000014030000}"/>
    <cellStyle name="Normal 9 2 2" xfId="352" xr:uid="{00000000-0005-0000-0000-000015030000}"/>
    <cellStyle name="Normal 9 2 2 2" xfId="3411" xr:uid="{385A5253-2F5F-4A3B-85F4-9A2661C5D152}"/>
    <cellStyle name="Normal 9 2 2 3" xfId="4658" xr:uid="{D13FC092-AB5C-4051-8685-EFF301777EBB}"/>
    <cellStyle name="Normal 9 2 2 4" xfId="5929" xr:uid="{BDC9CA7C-291E-4180-B5AB-B8B724B971BF}"/>
    <cellStyle name="Normal 9 2 2 5" xfId="2164" xr:uid="{00000000-0005-0000-0000-000015030000}"/>
    <cellStyle name="Normal 9 2 3" xfId="3193" xr:uid="{D52E195A-E2D2-4265-83C0-D7F3A0DF9207}"/>
    <cellStyle name="Normal 9 2 4" xfId="4440" xr:uid="{514E17AD-45F2-4740-86D0-C03B66E849BA}"/>
    <cellStyle name="Normal 9 2 5" xfId="5714" xr:uid="{348F214A-0588-4895-8BF8-A41FAC2DC79B}"/>
    <cellStyle name="Normal 9 2 6" xfId="1946" xr:uid="{00000000-0005-0000-0000-000014030000}"/>
    <cellStyle name="Normal 9 3" xfId="243" xr:uid="{00000000-0005-0000-0000-000016030000}"/>
    <cellStyle name="Normal 9 3 2" xfId="3302" xr:uid="{2BB149EB-6FBE-49E8-9E0A-8A3705066FCD}"/>
    <cellStyle name="Normal 9 3 3" xfId="4549" xr:uid="{BA8D8B0E-6A01-46A8-93BE-816A504C72A8}"/>
    <cellStyle name="Normal 9 3 4" xfId="5821" xr:uid="{F29D4D1A-2E24-4670-980A-9C889BEF29BE}"/>
    <cellStyle name="Normal 9 3 5" xfId="2055" xr:uid="{00000000-0005-0000-0000-000016030000}"/>
    <cellStyle name="Normal 9 4" xfId="3084" xr:uid="{0858BF0C-F4E6-4DEC-A35D-A92E7391153B}"/>
    <cellStyle name="Normal 9 5" xfId="4331" xr:uid="{BF5FD4E4-8BBC-40D6-9E15-E132F3D447EE}"/>
    <cellStyle name="Normal 9 6" xfId="5604" xr:uid="{13EBA906-59B0-4A1F-BC5D-4483D4B89BCC}"/>
    <cellStyle name="Normal 9 7" xfId="1837" xr:uid="{00000000-0005-0000-0000-000013030000}"/>
    <cellStyle name="Normal 90" xfId="741" xr:uid="{00000000-0005-0000-0000-000017030000}"/>
    <cellStyle name="Normal 90 2" xfId="3800" xr:uid="{8C4EB370-9FBA-48F4-9930-E06CD10E4D63}"/>
    <cellStyle name="Normal 90 3" xfId="5047" xr:uid="{FDA92844-3BE8-42AD-9A27-A28430BC06AE}"/>
    <cellStyle name="Normal 90 4" xfId="6315" xr:uid="{8C9EB240-43A4-42E0-AA0C-6FA273C00753}"/>
    <cellStyle name="Normal 90 5" xfId="2553" xr:uid="{00000000-0005-0000-0000-000017030000}"/>
    <cellStyle name="Normal 91" xfId="749" xr:uid="{00000000-0005-0000-0000-000018030000}"/>
    <cellStyle name="Normal 91 2" xfId="3808" xr:uid="{90940364-656B-4141-AECF-FA32C9629286}"/>
    <cellStyle name="Normal 91 3" xfId="5055" xr:uid="{E985263C-D9E4-4E67-BCD4-AE9DE6C9AB33}"/>
    <cellStyle name="Normal 91 4" xfId="6323" xr:uid="{27226755-458C-42B2-B5AE-4284B98C1547}"/>
    <cellStyle name="Normal 91 5" xfId="2561" xr:uid="{00000000-0005-0000-0000-000018030000}"/>
    <cellStyle name="Normal 92" xfId="759" xr:uid="{00000000-0005-0000-0000-000019030000}"/>
    <cellStyle name="Normal 92 2" xfId="3818" xr:uid="{237A77C6-53FE-4C2C-9542-29C1A59699F8}"/>
    <cellStyle name="Normal 92 3" xfId="5065" xr:uid="{5C1C2268-258E-4C69-A72C-7634BECF8661}"/>
    <cellStyle name="Normal 92 4" xfId="6333" xr:uid="{95532B27-C80A-41DD-89C3-8F3AE407B630}"/>
    <cellStyle name="Normal 92 5" xfId="2571" xr:uid="{00000000-0005-0000-0000-000019030000}"/>
    <cellStyle name="Normal 93" xfId="768" xr:uid="{00000000-0005-0000-0000-00001A030000}"/>
    <cellStyle name="Normal 93 2" xfId="3827" xr:uid="{1FDE60FB-2BDE-4A8E-BF99-68A2E0F11C45}"/>
    <cellStyle name="Normal 93 3" xfId="5074" xr:uid="{2A3DDC53-1806-4857-86B1-2EAD771964A2}"/>
    <cellStyle name="Normal 93 4" xfId="6342" xr:uid="{0559CB48-229C-411E-9664-14107F5E445D}"/>
    <cellStyle name="Normal 93 5" xfId="2580" xr:uid="{00000000-0005-0000-0000-00001A030000}"/>
    <cellStyle name="Normal 94" xfId="784" xr:uid="{00000000-0005-0000-0000-00001B030000}"/>
    <cellStyle name="Normal 94 2" xfId="3843" xr:uid="{57B54421-DDAB-4BD2-A8F9-913A1CFD7354}"/>
    <cellStyle name="Normal 94 3" xfId="5090" xr:uid="{D8E1A16B-9112-4833-BDF6-8EC77B5F619E}"/>
    <cellStyle name="Normal 94 4" xfId="6358" xr:uid="{FE1EF8EA-6915-40D7-A799-9D5438BCCD72}"/>
    <cellStyle name="Normal 94 5" xfId="2596" xr:uid="{00000000-0005-0000-0000-00001B030000}"/>
    <cellStyle name="Normal 95" xfId="793" xr:uid="{00000000-0005-0000-0000-00001C030000}"/>
    <cellStyle name="Normal 95 2" xfId="3852" xr:uid="{2EB1E10F-C250-4AA6-ADC2-304B69F7CF32}"/>
    <cellStyle name="Normal 95 3" xfId="5099" xr:uid="{0CD39313-D931-4D7E-8518-8DB308215019}"/>
    <cellStyle name="Normal 95 4" xfId="6367" xr:uid="{00A10C7A-008B-4FA4-B8CF-6A4048F7075E}"/>
    <cellStyle name="Normal 95 5" xfId="2605" xr:uid="{00000000-0005-0000-0000-00001C030000}"/>
    <cellStyle name="Normal 96" xfId="802" xr:uid="{33FE3E14-24C4-4991-B5BF-D9CAF3AAF413}"/>
    <cellStyle name="Normal 96 2" xfId="3861" xr:uid="{5B190CC7-0D93-4993-BF72-20A7DEECA684}"/>
    <cellStyle name="Normal 96 3" xfId="5108" xr:uid="{5BC72664-A70C-47C8-AD98-C63D1DF64E5E}"/>
    <cellStyle name="Normal 96 4" xfId="6376" xr:uid="{1EA20735-9F32-4D57-BD36-645947D82B91}"/>
    <cellStyle name="Normal 96 5" xfId="2614" xr:uid="{33FE3E14-24C4-4991-B5BF-D9CAF3AAF413}"/>
    <cellStyle name="Normal 97" xfId="810" xr:uid="{A7464A23-AFCB-4601-8FE5-9426B276C879}"/>
    <cellStyle name="Normal 97 2" xfId="3869" xr:uid="{1C2EE1E0-80AE-45B5-A3F2-6ABAD907F619}"/>
    <cellStyle name="Normal 97 3" xfId="5116" xr:uid="{9505AAA3-637E-47EF-A4D0-D93FEE35902B}"/>
    <cellStyle name="Normal 97 4" xfId="6384" xr:uid="{2B69B05F-534E-449C-8F74-D8F6966F90E8}"/>
    <cellStyle name="Normal 97 5" xfId="2622" xr:uid="{A7464A23-AFCB-4601-8FE5-9426B276C879}"/>
    <cellStyle name="Normal 98" xfId="818" xr:uid="{00000000-0005-0000-0000-00005F030000}"/>
    <cellStyle name="Normal 98 2" xfId="3877" xr:uid="{B6677E47-8803-481E-8F77-9B3120FAB599}"/>
    <cellStyle name="Normal 98 3" xfId="5124" xr:uid="{99ECA251-3722-4769-A223-0857097E5F46}"/>
    <cellStyle name="Normal 98 4" xfId="6392" xr:uid="{9FDFDFB7-4B00-482C-B9E5-B53C2F2FEA15}"/>
    <cellStyle name="Normal 98 5" xfId="2630" xr:uid="{00000000-0005-0000-0000-00005F030000}"/>
    <cellStyle name="Normal 99" xfId="826" xr:uid="{00000000-0005-0000-0000-000067030000}"/>
    <cellStyle name="Normal 99 2" xfId="3885" xr:uid="{ADFCE04C-2713-4557-A042-A1FDE5187801}"/>
    <cellStyle name="Normal 99 3" xfId="5132" xr:uid="{8C57A363-5781-47D1-9C75-2F3669D72F45}"/>
    <cellStyle name="Normal 99 4" xfId="6400" xr:uid="{357A0AD1-12C4-409B-8D83-7E9DB841CBC4}"/>
    <cellStyle name="Normal 99 5" xfId="2638" xr:uid="{00000000-0005-0000-0000-000067030000}"/>
    <cellStyle name="Output" xfId="4" builtinId="21"/>
    <cellStyle name="Percent" xfId="2" builtinId="5"/>
    <cellStyle name="Percent 2" xfId="113" xr:uid="{00000000-0005-0000-0000-00001F030000}"/>
    <cellStyle name="Percent 2 2" xfId="333" xr:uid="{00000000-0005-0000-0000-000020030000}"/>
    <cellStyle name="Percent 2 2 2" xfId="1249" xr:uid="{299D08D0-35D3-4F65-A0A0-065F996B4B07}"/>
    <cellStyle name="Percent 2 2 2 2" xfId="4308" xr:uid="{C11B46AA-2FE3-45A8-99E6-AAFBB073232C}"/>
    <cellStyle name="Percent 2 2 2 3" xfId="5555" xr:uid="{CA1E1EB9-46BF-4A0A-810C-83123F86BF8A}"/>
    <cellStyle name="Percent 2 2 2 4" xfId="6819" xr:uid="{492B2E7C-80F2-490D-985A-5815B3C46E59}"/>
    <cellStyle name="Percent 2 2 2 5" xfId="3061" xr:uid="{299D08D0-35D3-4F65-A0A0-065F996B4B07}"/>
    <cellStyle name="Percent 2 2 3" xfId="1248" xr:uid="{5B80B0F7-2383-43FC-9650-1D28F0B5ECC1}"/>
    <cellStyle name="Percent 2 2 3 2" xfId="4307" xr:uid="{319EEF45-1943-4A95-ACF6-26608E34DEEA}"/>
    <cellStyle name="Percent 2 2 3 3" xfId="5554" xr:uid="{77B6E64D-DB47-415A-9037-12351B9861FF}"/>
    <cellStyle name="Percent 2 2 3 4" xfId="6818" xr:uid="{41F7A61A-C97B-4875-ACCE-A09D10D4A834}"/>
    <cellStyle name="Percent 2 2 3 5" xfId="3060" xr:uid="{5B80B0F7-2383-43FC-9650-1D28F0B5ECC1}"/>
    <cellStyle name="Percent 2 2 4" xfId="3392" xr:uid="{AB064273-83D5-4650-80CF-61CDB9C635B3}"/>
    <cellStyle name="Percent 2 2 5" xfId="4639" xr:uid="{50183B36-75E9-45C7-9554-152B59D42E02}"/>
    <cellStyle name="Percent 2 2 6" xfId="5911" xr:uid="{4D9A8B8F-8290-4070-AAE9-3A1FA6795111}"/>
    <cellStyle name="Percent 2 2 7" xfId="2145" xr:uid="{00000000-0005-0000-0000-000020030000}"/>
    <cellStyle name="Percent 2 3" xfId="3174" xr:uid="{4D3D47B2-E4E8-4486-B759-7E9D1731A8A9}"/>
    <cellStyle name="Percent 2 4" xfId="4421" xr:uid="{2AF26DA6-2060-4546-A03F-7C6CA8FFAB01}"/>
    <cellStyle name="Percent 2 5" xfId="5699" xr:uid="{0C7F85D1-088E-477E-9AC7-C7EB79DA2A16}"/>
    <cellStyle name="Percent 2 6" xfId="1927" xr:uid="{00000000-0005-0000-0000-00001F030000}"/>
    <cellStyle name="Percent 3" xfId="224" xr:uid="{00000000-0005-0000-0000-000021030000}"/>
    <cellStyle name="Percent 3 2" xfId="3283" xr:uid="{7F6733D3-A18F-464B-91CD-4657FEF01A3A}"/>
    <cellStyle name="Percent 3 3" xfId="4530" xr:uid="{7982401B-B151-4A79-9C36-F928F538D44E}"/>
    <cellStyle name="Percent 3 4" xfId="5804" xr:uid="{222A7078-3BE0-4F33-908D-641CEA2A0ED5}"/>
    <cellStyle name="Percent 3 5" xfId="2036" xr:uid="{00000000-0005-0000-0000-000021030000}"/>
    <cellStyle name="Percent 4" xfId="3065" xr:uid="{E294F872-082A-4297-BB07-1E8014B25DEB}"/>
    <cellStyle name="Percent 5" xfId="4312" xr:uid="{F9F9EBD6-AA37-4014-A371-42B8D2917103}"/>
    <cellStyle name="Percent 6" xfId="5614" xr:uid="{4B273AFD-FC7C-4429-B614-9C2FB7D72D49}"/>
    <cellStyle name="Percent 7" xfId="1818" xr:uid="{00000000-0005-0000-0000-0000A91C0000}"/>
  </cellStyles>
  <dxfs count="84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 REGIONAL SALES </a:t>
            </a:r>
          </a:p>
        </c:rich>
      </c:tx>
      <c:layout>
        <c:manualLayout>
          <c:xMode val="edge"/>
          <c:yMode val="edge"/>
          <c:x val="0.343092574493520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2097709322891E-2"/>
          <c:y val="0.18583199868035297"/>
          <c:w val="0.94567902290677108"/>
          <c:h val="0.6465379966995680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'!$I$3:$I$10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'DAILY SALES '!$N$3:$N$10</c:f>
              <c:numCache>
                <c:formatCode>0.00%</c:formatCode>
                <c:ptCount val="8"/>
                <c:pt idx="0">
                  <c:v>0.37030000000000002</c:v>
                </c:pt>
                <c:pt idx="1">
                  <c:v>7.3680800000000005E-2</c:v>
                </c:pt>
                <c:pt idx="2">
                  <c:v>0.1070576</c:v>
                </c:pt>
                <c:pt idx="3">
                  <c:v>0.31481439999999999</c:v>
                </c:pt>
                <c:pt idx="4">
                  <c:v>0</c:v>
                </c:pt>
                <c:pt idx="5">
                  <c:v>7.7196799999999996E-2</c:v>
                </c:pt>
                <c:pt idx="6">
                  <c:v>0</c:v>
                </c:pt>
                <c:pt idx="7">
                  <c:v>1.493881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8F6-B54E-8771D108C9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1248"/>
        <c:axId val="343328112"/>
      </c:barChart>
      <c:catAx>
        <c:axId val="3433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8112"/>
        <c:crosses val="autoZero"/>
        <c:auto val="1"/>
        <c:lblAlgn val="ctr"/>
        <c:lblOffset val="100"/>
        <c:noMultiLvlLbl val="0"/>
      </c:catAx>
      <c:valAx>
        <c:axId val="343328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4333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 i="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DAILY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9.2892491924963308E-2"/>
          <c:w val="0.96859386505770739"/>
          <c:h val="0.882028070722194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'DAILY SALES '!$C$3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'!$C$4:$C$8</c:f>
              <c:numCache>
                <c:formatCode>#,##0.00</c:formatCode>
                <c:ptCount val="5"/>
                <c:pt idx="0">
                  <c:v>164473</c:v>
                </c:pt>
                <c:pt idx="1">
                  <c:v>767012</c:v>
                </c:pt>
                <c:pt idx="2">
                  <c:v>0</c:v>
                </c:pt>
                <c:pt idx="3">
                  <c:v>0</c:v>
                </c:pt>
                <c:pt idx="4">
                  <c:v>2190028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DA0-ABC2-81EA85BD814D}"/>
            </c:ext>
          </c:extLst>
        </c:ser>
        <c:ser>
          <c:idx val="1"/>
          <c:order val="1"/>
          <c:tx>
            <c:strRef>
              <c:f>'DAILY SALES '!$D$3</c:f>
              <c:strCache>
                <c:ptCount val="1"/>
                <c:pt idx="0">
                  <c:v>BYPRODUCT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'!$A$4:$A$8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'DAILY SALES '!$D$4:$D$8</c:f>
              <c:numCache>
                <c:formatCode>#,##0.00</c:formatCode>
                <c:ptCount val="5"/>
                <c:pt idx="0">
                  <c:v>5862.0347222222226</c:v>
                </c:pt>
                <c:pt idx="1">
                  <c:v>17604.75161904762</c:v>
                </c:pt>
                <c:pt idx="2">
                  <c:v>0</c:v>
                </c:pt>
                <c:pt idx="3">
                  <c:v>0</c:v>
                </c:pt>
                <c:pt idx="4">
                  <c:v>51261.594721500718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E-4DA0-ABC2-81EA85BD81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3333600"/>
        <c:axId val="343330856"/>
      </c:barChart>
      <c:catAx>
        <c:axId val="3433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0856"/>
        <c:crosses val="autoZero"/>
        <c:auto val="1"/>
        <c:lblAlgn val="ctr"/>
        <c:lblOffset val="100"/>
        <c:noMultiLvlLbl val="0"/>
      </c:catAx>
      <c:valAx>
        <c:axId val="3433308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3433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TEAM LEADERS DAILY PERFOMANCE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97194226145017"/>
          <c:y val="6.2948346046567613E-2"/>
          <c:w val="0.88349166086046083"/>
          <c:h val="0.93235063072981095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SALES '!$A$17:$A$61</c:f>
              <c:strCache>
                <c:ptCount val="45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CECILIA WAKESHO</c:v>
                </c:pt>
                <c:pt idx="7">
                  <c:v>STEVE HABWE</c:v>
                </c:pt>
                <c:pt idx="8">
                  <c:v>BENARD KEROIGE 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OLIVER ODONGO</c:v>
                </c:pt>
                <c:pt idx="12">
                  <c:v>HAAVIAH ODONGO</c:v>
                </c:pt>
                <c:pt idx="13">
                  <c:v>FRIDAH MWONDO</c:v>
                </c:pt>
                <c:pt idx="14">
                  <c:v>GLADYS PAUL</c:v>
                </c:pt>
                <c:pt idx="15">
                  <c:v>IRENE MUSYOKI</c:v>
                </c:pt>
                <c:pt idx="16">
                  <c:v>VIVIAN KIRUI</c:v>
                </c:pt>
                <c:pt idx="17">
                  <c:v>JOSEPH NDOO KIMUNDI </c:v>
                </c:pt>
                <c:pt idx="18">
                  <c:v>JOHN MUSILI THIONGO</c:v>
                </c:pt>
                <c:pt idx="19">
                  <c:v>JANICE KAWIRA</c:v>
                </c:pt>
                <c:pt idx="20">
                  <c:v>JANET NDUNGWA</c:v>
                </c:pt>
                <c:pt idx="21">
                  <c:v>STEVE ODONGO</c:v>
                </c:pt>
                <c:pt idx="22">
                  <c:v>LUKAS MANAMAWE</c:v>
                </c:pt>
                <c:pt idx="23">
                  <c:v>GLADYS WAKESHO</c:v>
                </c:pt>
                <c:pt idx="24">
                  <c:v>SELINA NALIAKA</c:v>
                </c:pt>
                <c:pt idx="25">
                  <c:v>NELSON MANDELA</c:v>
                </c:pt>
                <c:pt idx="26">
                  <c:v>BENARD OGELLO</c:v>
                </c:pt>
                <c:pt idx="27">
                  <c:v>CAROLINE MUTILE</c:v>
                </c:pt>
                <c:pt idx="28">
                  <c:v>LUCY AKOTH</c:v>
                </c:pt>
                <c:pt idx="29">
                  <c:v>DAMSKY KISANYA</c:v>
                </c:pt>
                <c:pt idx="30">
                  <c:v>SAMWEL MUTINDA</c:v>
                </c:pt>
                <c:pt idx="31">
                  <c:v>WINFRED MAKENA</c:v>
                </c:pt>
                <c:pt idx="32">
                  <c:v>JUSTINE MWANGI</c:v>
                </c:pt>
                <c:pt idx="33">
                  <c:v>SALOME MWANDIRI</c:v>
                </c:pt>
                <c:pt idx="34">
                  <c:v>ELIJAH NGILA</c:v>
                </c:pt>
                <c:pt idx="35">
                  <c:v>DANIEL MUGUNA</c:v>
                </c:pt>
                <c:pt idx="36">
                  <c:v>CLAIRE WANGECHI</c:v>
                </c:pt>
                <c:pt idx="37">
                  <c:v>PAUL KINYUA</c:v>
                </c:pt>
                <c:pt idx="38">
                  <c:v>JEREMIAH KAMULA</c:v>
                </c:pt>
                <c:pt idx="39">
                  <c:v>ANTONE ODONGO</c:v>
                </c:pt>
                <c:pt idx="40">
                  <c:v>RUTH WAMBUI</c:v>
                </c:pt>
                <c:pt idx="41">
                  <c:v>MILLICENT KIRUKI</c:v>
                </c:pt>
                <c:pt idx="42">
                  <c:v>ISMAIL ISAA</c:v>
                </c:pt>
                <c:pt idx="43">
                  <c:v>MARTIN NAMAI</c:v>
                </c:pt>
                <c:pt idx="44">
                  <c:v>OTHER STAFF</c:v>
                </c:pt>
              </c:strCache>
            </c:strRef>
          </c:cat>
          <c:val>
            <c:numRef>
              <c:f>'DAILY SALES '!$C$17:$C$61</c:f>
              <c:numCache>
                <c:formatCode>_(* #,##0.00_);_(* \(#,##0.00\);_(* "-"??_);_(@_)</c:formatCode>
                <c:ptCount val="45"/>
                <c:pt idx="0">
                  <c:v>180790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96496</c:v>
                </c:pt>
                <c:pt idx="8">
                  <c:v>0</c:v>
                </c:pt>
                <c:pt idx="9">
                  <c:v>92101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1079557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66746</c:v>
                </c:pt>
                <c:pt idx="22">
                  <c:v>0</c:v>
                </c:pt>
                <c:pt idx="23">
                  <c:v>0</c:v>
                </c:pt>
                <c:pt idx="24">
                  <c:v>118987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507550</c:v>
                </c:pt>
                <c:pt idx="31">
                  <c:v>82727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896559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C-4D6D-9E00-87BB9B553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33992"/>
        <c:axId val="343334384"/>
      </c:barChart>
      <c:catAx>
        <c:axId val="343333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4384"/>
        <c:crosses val="autoZero"/>
        <c:auto val="1"/>
        <c:lblAlgn val="ctr"/>
        <c:lblOffset val="100"/>
        <c:noMultiLvlLbl val="0"/>
      </c:catAx>
      <c:valAx>
        <c:axId val="343334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3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REGIONAL CHECKOFF PERFORMANCE </a:t>
            </a:r>
          </a:p>
        </c:rich>
      </c:tx>
      <c:layout>
        <c:manualLayout>
          <c:xMode val="edge"/>
          <c:yMode val="edge"/>
          <c:x val="0.245892659290009"/>
          <c:y val="3.701287098843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'!$I$3:$I$10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'WEEKLY SALES '!$J$3:$J$10</c:f>
              <c:numCache>
                <c:formatCode>_(* #,##0.00_);_(* \(#,##0.00\);_(* "-"??_);_(@_)</c:formatCode>
                <c:ptCount val="8"/>
                <c:pt idx="0">
                  <c:v>4239927.12</c:v>
                </c:pt>
                <c:pt idx="1">
                  <c:v>1765487</c:v>
                </c:pt>
                <c:pt idx="2">
                  <c:v>2159668</c:v>
                </c:pt>
                <c:pt idx="3">
                  <c:v>3261683</c:v>
                </c:pt>
                <c:pt idx="4">
                  <c:v>927859</c:v>
                </c:pt>
                <c:pt idx="5">
                  <c:v>776433</c:v>
                </c:pt>
                <c:pt idx="6">
                  <c:v>1971531</c:v>
                </c:pt>
                <c:pt idx="7">
                  <c:v>2322501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E-4632-8B2E-EE21B096B5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43327328"/>
        <c:axId val="343327720"/>
      </c:barChart>
      <c:catAx>
        <c:axId val="34332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27720"/>
        <c:crosses val="autoZero"/>
        <c:auto val="1"/>
        <c:lblAlgn val="ctr"/>
        <c:lblOffset val="100"/>
        <c:noMultiLvlLbl val="0"/>
      </c:catAx>
      <c:valAx>
        <c:axId val="343327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433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CHECKOFF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85470085470085E-2"/>
          <c:y val="5.4989356293387068E-2"/>
          <c:w val="0.96991452991452987"/>
          <c:h val="0.90291620987527343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'!$A$5:$A$9</c:f>
              <c:strCache>
                <c:ptCount val="5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</c:strCache>
            </c:strRef>
          </c:cat>
          <c:val>
            <c:numRef>
              <c:f>'WEEKLY SALES '!$B$5:$B$9</c:f>
              <c:numCache>
                <c:formatCode>_(* #,##0.00_);_(* \(#,##0.00\);_(* "-"??_);_(@_)</c:formatCode>
                <c:ptCount val="5"/>
                <c:pt idx="0">
                  <c:v>3180797</c:v>
                </c:pt>
                <c:pt idx="1">
                  <c:v>2645674</c:v>
                </c:pt>
                <c:pt idx="2">
                  <c:v>0</c:v>
                </c:pt>
                <c:pt idx="3">
                  <c:v>0</c:v>
                </c:pt>
                <c:pt idx="4">
                  <c:v>11598618.119999999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4DC2-AB9A-590B5FFB71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1651656"/>
        <c:axId val="421652440"/>
      </c:barChart>
      <c:catAx>
        <c:axId val="42165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440"/>
        <c:crosses val="autoZero"/>
        <c:auto val="1"/>
        <c:lblAlgn val="ctr"/>
        <c:lblOffset val="100"/>
        <c:noMultiLvlLbl val="0"/>
      </c:catAx>
      <c:valAx>
        <c:axId val="421652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299920525201522E-2"/>
          <c:y val="7.1418237355947142E-2"/>
          <c:w val="0.9063701388471479"/>
          <c:h val="0.92754329787452039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'!$A$16:$A$60</c:f>
              <c:strCache>
                <c:ptCount val="45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CECILIA WAKESHO</c:v>
                </c:pt>
                <c:pt idx="7">
                  <c:v>STEVE HABWE</c:v>
                </c:pt>
                <c:pt idx="8">
                  <c:v>BENARD KEROIGE 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OLIVER ODONGO</c:v>
                </c:pt>
                <c:pt idx="12">
                  <c:v>HAAVIAH ODONGO</c:v>
                </c:pt>
                <c:pt idx="13">
                  <c:v>FRIDAH MWONDO</c:v>
                </c:pt>
                <c:pt idx="14">
                  <c:v>GLADYS PAUL</c:v>
                </c:pt>
                <c:pt idx="15">
                  <c:v>IRENE MUSYOKI</c:v>
                </c:pt>
                <c:pt idx="16">
                  <c:v>VIVIAN KIRUI</c:v>
                </c:pt>
                <c:pt idx="17">
                  <c:v>JOSEPH NDOO KIMUNDI </c:v>
                </c:pt>
                <c:pt idx="18">
                  <c:v>JOHN MUSILI THIONGO</c:v>
                </c:pt>
                <c:pt idx="19">
                  <c:v>JANICE KAWIRA</c:v>
                </c:pt>
                <c:pt idx="20">
                  <c:v>JANET NDUNGWA</c:v>
                </c:pt>
                <c:pt idx="21">
                  <c:v>STEVE ODONGO</c:v>
                </c:pt>
                <c:pt idx="22">
                  <c:v>LUKAS MANAMAWE</c:v>
                </c:pt>
                <c:pt idx="23">
                  <c:v>GLADYS WAKESHO</c:v>
                </c:pt>
                <c:pt idx="24">
                  <c:v>SELINA NALIAKA</c:v>
                </c:pt>
                <c:pt idx="25">
                  <c:v>NELSON MANDELA</c:v>
                </c:pt>
                <c:pt idx="26">
                  <c:v>BENARD OGELLO</c:v>
                </c:pt>
                <c:pt idx="27">
                  <c:v>CAROLINE MUTILE</c:v>
                </c:pt>
                <c:pt idx="28">
                  <c:v>LUCY AKOTH</c:v>
                </c:pt>
                <c:pt idx="29">
                  <c:v>DAMSKY KISANYA</c:v>
                </c:pt>
                <c:pt idx="30">
                  <c:v>SAMWEL MUTINDA</c:v>
                </c:pt>
                <c:pt idx="31">
                  <c:v>WINFRED MAKENA</c:v>
                </c:pt>
                <c:pt idx="32">
                  <c:v>JUSTINE MWANGI</c:v>
                </c:pt>
                <c:pt idx="33">
                  <c:v>SALOME MWANDIRI</c:v>
                </c:pt>
                <c:pt idx="34">
                  <c:v>ELIJAH NGILA</c:v>
                </c:pt>
                <c:pt idx="35">
                  <c:v>DANIEL MUGUNA</c:v>
                </c:pt>
                <c:pt idx="36">
                  <c:v>CLAIRE WANGECHI</c:v>
                </c:pt>
                <c:pt idx="37">
                  <c:v>PAUL KINYUA</c:v>
                </c:pt>
                <c:pt idx="38">
                  <c:v>JEREMIAH KAMULA</c:v>
                </c:pt>
                <c:pt idx="39">
                  <c:v>ANTONE ODONGO</c:v>
                </c:pt>
                <c:pt idx="40">
                  <c:v>RUTH WAMBUI</c:v>
                </c:pt>
                <c:pt idx="41">
                  <c:v>MILLICENT KIRUKI</c:v>
                </c:pt>
                <c:pt idx="42">
                  <c:v>ISMAIL ISAA</c:v>
                </c:pt>
                <c:pt idx="43">
                  <c:v>MARTIN NAMAI</c:v>
                </c:pt>
                <c:pt idx="44">
                  <c:v>OTHER STAFF</c:v>
                </c:pt>
              </c:strCache>
            </c:strRef>
          </c:cat>
          <c:val>
            <c:numRef>
              <c:f>'WEEKLY SALES '!$C$16:$C$60</c:f>
              <c:numCache>
                <c:formatCode>_(* #,##0.00_);_(* \(#,##0.00\);_(* "-"??_);_(@_)</c:formatCode>
                <c:ptCount val="45"/>
                <c:pt idx="0">
                  <c:v>1193935</c:v>
                </c:pt>
                <c:pt idx="1">
                  <c:v>758471</c:v>
                </c:pt>
                <c:pt idx="2">
                  <c:v>0</c:v>
                </c:pt>
                <c:pt idx="3">
                  <c:v>444063</c:v>
                </c:pt>
                <c:pt idx="4">
                  <c:v>176281</c:v>
                </c:pt>
                <c:pt idx="5">
                  <c:v>0</c:v>
                </c:pt>
                <c:pt idx="6">
                  <c:v>0</c:v>
                </c:pt>
                <c:pt idx="7">
                  <c:v>776433</c:v>
                </c:pt>
                <c:pt idx="8">
                  <c:v>0</c:v>
                </c:pt>
                <c:pt idx="9">
                  <c:v>440145</c:v>
                </c:pt>
                <c:pt idx="10">
                  <c:v>1280342</c:v>
                </c:pt>
                <c:pt idx="11">
                  <c:v>0</c:v>
                </c:pt>
                <c:pt idx="12">
                  <c:v>45000</c:v>
                </c:pt>
                <c:pt idx="13">
                  <c:v>499112</c:v>
                </c:pt>
                <c:pt idx="14">
                  <c:v>609445</c:v>
                </c:pt>
                <c:pt idx="15">
                  <c:v>0</c:v>
                </c:pt>
                <c:pt idx="16">
                  <c:v>0</c:v>
                </c:pt>
                <c:pt idx="17">
                  <c:v>35004</c:v>
                </c:pt>
                <c:pt idx="18">
                  <c:v>278964</c:v>
                </c:pt>
                <c:pt idx="19">
                  <c:v>1297387</c:v>
                </c:pt>
                <c:pt idx="20">
                  <c:v>0</c:v>
                </c:pt>
                <c:pt idx="21">
                  <c:v>620522</c:v>
                </c:pt>
                <c:pt idx="22">
                  <c:v>1003187</c:v>
                </c:pt>
                <c:pt idx="23">
                  <c:v>0</c:v>
                </c:pt>
                <c:pt idx="24">
                  <c:v>50724</c:v>
                </c:pt>
                <c:pt idx="25">
                  <c:v>326856</c:v>
                </c:pt>
                <c:pt idx="26">
                  <c:v>185446</c:v>
                </c:pt>
                <c:pt idx="27">
                  <c:v>363991</c:v>
                </c:pt>
                <c:pt idx="28">
                  <c:v>0</c:v>
                </c:pt>
                <c:pt idx="29">
                  <c:v>0</c:v>
                </c:pt>
                <c:pt idx="30">
                  <c:v>200000</c:v>
                </c:pt>
                <c:pt idx="31">
                  <c:v>429878</c:v>
                </c:pt>
                <c:pt idx="32">
                  <c:v>0</c:v>
                </c:pt>
                <c:pt idx="33">
                  <c:v>0</c:v>
                </c:pt>
                <c:pt idx="34">
                  <c:v>507493</c:v>
                </c:pt>
                <c:pt idx="35">
                  <c:v>0</c:v>
                </c:pt>
                <c:pt idx="36">
                  <c:v>43362</c:v>
                </c:pt>
                <c:pt idx="37">
                  <c:v>0</c:v>
                </c:pt>
                <c:pt idx="38">
                  <c:v>307685</c:v>
                </c:pt>
                <c:pt idx="39">
                  <c:v>1773265</c:v>
                </c:pt>
                <c:pt idx="40">
                  <c:v>0</c:v>
                </c:pt>
                <c:pt idx="41">
                  <c:v>1218568</c:v>
                </c:pt>
                <c:pt idx="42">
                  <c:v>35000</c:v>
                </c:pt>
                <c:pt idx="43">
                  <c:v>0</c:v>
                </c:pt>
                <c:pt idx="44">
                  <c:v>2524530.12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C-46CA-9F1B-358600B3BE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UNIT MANAGERS %PERFORMANCE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1284763646968E-2"/>
          <c:y val="9.4119047619047616E-2"/>
          <c:w val="0.90707945597709372"/>
          <c:h val="0.90612613377964513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SALES '!$A$16:$A$60</c:f>
              <c:strCache>
                <c:ptCount val="45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CECILIA WAKESHO</c:v>
                </c:pt>
                <c:pt idx="7">
                  <c:v>STEVE HABWE</c:v>
                </c:pt>
                <c:pt idx="8">
                  <c:v>BENARD KEROIGE 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OLIVER ODONGO</c:v>
                </c:pt>
                <c:pt idx="12">
                  <c:v>HAAVIAH ODONGO</c:v>
                </c:pt>
                <c:pt idx="13">
                  <c:v>FRIDAH MWONDO</c:v>
                </c:pt>
                <c:pt idx="14">
                  <c:v>GLADYS PAUL</c:v>
                </c:pt>
                <c:pt idx="15">
                  <c:v>IRENE MUSYOKI</c:v>
                </c:pt>
                <c:pt idx="16">
                  <c:v>VIVIAN KIRUI</c:v>
                </c:pt>
                <c:pt idx="17">
                  <c:v>JOSEPH NDOO KIMUNDI </c:v>
                </c:pt>
                <c:pt idx="18">
                  <c:v>JOHN MUSILI THIONGO</c:v>
                </c:pt>
                <c:pt idx="19">
                  <c:v>JANICE KAWIRA</c:v>
                </c:pt>
                <c:pt idx="20">
                  <c:v>JANET NDUNGWA</c:v>
                </c:pt>
                <c:pt idx="21">
                  <c:v>STEVE ODONGO</c:v>
                </c:pt>
                <c:pt idx="22">
                  <c:v>LUKAS MANAMAWE</c:v>
                </c:pt>
                <c:pt idx="23">
                  <c:v>GLADYS WAKESHO</c:v>
                </c:pt>
                <c:pt idx="24">
                  <c:v>SELINA NALIAKA</c:v>
                </c:pt>
                <c:pt idx="25">
                  <c:v>NELSON MANDELA</c:v>
                </c:pt>
                <c:pt idx="26">
                  <c:v>BENARD OGELLO</c:v>
                </c:pt>
                <c:pt idx="27">
                  <c:v>CAROLINE MUTILE</c:v>
                </c:pt>
                <c:pt idx="28">
                  <c:v>LUCY AKOTH</c:v>
                </c:pt>
                <c:pt idx="29">
                  <c:v>DAMSKY KISANYA</c:v>
                </c:pt>
                <c:pt idx="30">
                  <c:v>SAMWEL MUTINDA</c:v>
                </c:pt>
                <c:pt idx="31">
                  <c:v>WINFRED MAKENA</c:v>
                </c:pt>
                <c:pt idx="32">
                  <c:v>JUSTINE MWANGI</c:v>
                </c:pt>
                <c:pt idx="33">
                  <c:v>SALOME MWANDIRI</c:v>
                </c:pt>
                <c:pt idx="34">
                  <c:v>ELIJAH NGILA</c:v>
                </c:pt>
                <c:pt idx="35">
                  <c:v>DANIEL MUGUNA</c:v>
                </c:pt>
                <c:pt idx="36">
                  <c:v>CLAIRE WANGECHI</c:v>
                </c:pt>
                <c:pt idx="37">
                  <c:v>PAUL KINYUA</c:v>
                </c:pt>
                <c:pt idx="38">
                  <c:v>JEREMIAH KAMULA</c:v>
                </c:pt>
                <c:pt idx="39">
                  <c:v>ANTONE ODONGO</c:v>
                </c:pt>
                <c:pt idx="40">
                  <c:v>RUTH WAMBUI</c:v>
                </c:pt>
                <c:pt idx="41">
                  <c:v>MILLICENT KIRUKI</c:v>
                </c:pt>
                <c:pt idx="42">
                  <c:v>ISMAIL ISAA</c:v>
                </c:pt>
                <c:pt idx="43">
                  <c:v>MARTIN NAMAI</c:v>
                </c:pt>
                <c:pt idx="44">
                  <c:v>OTHER STAFF</c:v>
                </c:pt>
              </c:strCache>
            </c:strRef>
          </c:cat>
          <c:val>
            <c:numRef>
              <c:f>'WEEKLY SALES '!$E$16:$E$60</c:f>
              <c:numCache>
                <c:formatCode>0.00%</c:formatCode>
                <c:ptCount val="45"/>
                <c:pt idx="0">
                  <c:v>0.68982911111111123</c:v>
                </c:pt>
                <c:pt idx="1">
                  <c:v>0.65734153333333323</c:v>
                </c:pt>
                <c:pt idx="2">
                  <c:v>0</c:v>
                </c:pt>
                <c:pt idx="3">
                  <c:v>0.48106825000000003</c:v>
                </c:pt>
                <c:pt idx="4">
                  <c:v>0.15277686666666665</c:v>
                </c:pt>
                <c:pt idx="5">
                  <c:v>0</c:v>
                </c:pt>
                <c:pt idx="6">
                  <c:v>0</c:v>
                </c:pt>
                <c:pt idx="7">
                  <c:v>0.84113575000000007</c:v>
                </c:pt>
                <c:pt idx="8">
                  <c:v>0</c:v>
                </c:pt>
                <c:pt idx="9">
                  <c:v>0.38145899999999994</c:v>
                </c:pt>
                <c:pt idx="10">
                  <c:v>1.3870371666666668</c:v>
                </c:pt>
                <c:pt idx="11">
                  <c:v>0</c:v>
                </c:pt>
                <c:pt idx="12">
                  <c:v>5.5714285714285709E-2</c:v>
                </c:pt>
                <c:pt idx="13">
                  <c:v>0.43256373333333326</c:v>
                </c:pt>
                <c:pt idx="14">
                  <c:v>0.52818566666666655</c:v>
                </c:pt>
                <c:pt idx="15">
                  <c:v>0</c:v>
                </c:pt>
                <c:pt idx="16">
                  <c:v>0</c:v>
                </c:pt>
                <c:pt idx="17">
                  <c:v>3.0336799999999997E-2</c:v>
                </c:pt>
                <c:pt idx="18">
                  <c:v>0.34538399999999997</c:v>
                </c:pt>
                <c:pt idx="19">
                  <c:v>1.1244020666666665</c:v>
                </c:pt>
                <c:pt idx="20">
                  <c:v>0</c:v>
                </c:pt>
                <c:pt idx="21">
                  <c:v>0.53778573333333324</c:v>
                </c:pt>
                <c:pt idx="22">
                  <c:v>1.2420410476190475</c:v>
                </c:pt>
                <c:pt idx="23">
                  <c:v>0</c:v>
                </c:pt>
                <c:pt idx="24">
                  <c:v>4.3960799999999994E-2</c:v>
                </c:pt>
                <c:pt idx="25">
                  <c:v>0.28327519999999995</c:v>
                </c:pt>
                <c:pt idx="26">
                  <c:v>0.16071986666666666</c:v>
                </c:pt>
                <c:pt idx="27">
                  <c:v>0.31545886666666662</c:v>
                </c:pt>
                <c:pt idx="28">
                  <c:v>0</c:v>
                </c:pt>
                <c:pt idx="29">
                  <c:v>0</c:v>
                </c:pt>
                <c:pt idx="30">
                  <c:v>0.17333333333333331</c:v>
                </c:pt>
                <c:pt idx="31">
                  <c:v>0.46570116666666672</c:v>
                </c:pt>
                <c:pt idx="32">
                  <c:v>0</c:v>
                </c:pt>
                <c:pt idx="33">
                  <c:v>0</c:v>
                </c:pt>
                <c:pt idx="34">
                  <c:v>0.62832466666666664</c:v>
                </c:pt>
                <c:pt idx="35">
                  <c:v>0</c:v>
                </c:pt>
                <c:pt idx="36">
                  <c:v>5.3686285714285714E-2</c:v>
                </c:pt>
                <c:pt idx="37">
                  <c:v>0</c:v>
                </c:pt>
                <c:pt idx="38">
                  <c:v>0.3809433333333333</c:v>
                </c:pt>
                <c:pt idx="39">
                  <c:v>2.1954709523809521</c:v>
                </c:pt>
                <c:pt idx="40">
                  <c:v>0</c:v>
                </c:pt>
                <c:pt idx="41">
                  <c:v>0.8800768888888888</c:v>
                </c:pt>
                <c:pt idx="42">
                  <c:v>4.3333333333333328E-2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E-4053-8BF0-C3D1515471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1264"/>
        <c:axId val="421650480"/>
      </c:barChart>
      <c:catAx>
        <c:axId val="4216512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0480"/>
        <c:crosses val="autoZero"/>
        <c:auto val="1"/>
        <c:lblAlgn val="ctr"/>
        <c:lblOffset val="100"/>
        <c:noMultiLvlLbl val="0"/>
      </c:catAx>
      <c:valAx>
        <c:axId val="421650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16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FULLY BOOKED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'!$C$4</c:f>
              <c:strCache>
                <c:ptCount val="1"/>
                <c:pt idx="0">
                  <c:v>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SALES '!$A$5:$A$10</c:f>
              <c:strCache>
                <c:ptCount val="6"/>
                <c:pt idx="0">
                  <c:v>STRAIGHT LOANS </c:v>
                </c:pt>
                <c:pt idx="1">
                  <c:v>LIQUIDATIONS</c:v>
                </c:pt>
                <c:pt idx="2">
                  <c:v>TOP UP</c:v>
                </c:pt>
                <c:pt idx="3">
                  <c:v>PRIVATE CHECKOFF</c:v>
                </c:pt>
                <c:pt idx="4">
                  <c:v>BUY OFFS </c:v>
                </c:pt>
                <c:pt idx="5">
                  <c:v>FULLY BOOKED </c:v>
                </c:pt>
              </c:strCache>
            </c:strRef>
          </c:cat>
          <c:val>
            <c:numRef>
              <c:f>'MONTHLY SALES '!$C$5:$C$10</c:f>
              <c:numCache>
                <c:formatCode>#,##0.00</c:formatCode>
                <c:ptCount val="6"/>
                <c:pt idx="0">
                  <c:v>7175828</c:v>
                </c:pt>
                <c:pt idx="1">
                  <c:v>7293303.9800000004</c:v>
                </c:pt>
                <c:pt idx="2">
                  <c:v>0</c:v>
                </c:pt>
                <c:pt idx="3">
                  <c:v>0</c:v>
                </c:pt>
                <c:pt idx="4">
                  <c:v>22959473.120000001</c:v>
                </c:pt>
                <c:pt idx="5">
                  <c:v>37428605.100000001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F-484E-9FB5-140EEE388D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47586784"/>
        <c:axId val="1047592192"/>
      </c:barChart>
      <c:catAx>
        <c:axId val="104758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92192"/>
        <c:crosses val="autoZero"/>
        <c:auto val="1"/>
        <c:lblAlgn val="ctr"/>
        <c:lblOffset val="100"/>
        <c:noMultiLvlLbl val="0"/>
      </c:catAx>
      <c:valAx>
        <c:axId val="10475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8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 PERFOMANCE PER</a:t>
            </a:r>
            <a:r>
              <a:rPr lang="en-US" baseline="0"/>
              <a:t>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'!$B$4:$B$11</c:f>
              <c:strCache>
                <c:ptCount val="8"/>
                <c:pt idx="0">
                  <c:v>NAIROBI REGION</c:v>
                </c:pt>
                <c:pt idx="1">
                  <c:v>RIFT VALLEY REGION</c:v>
                </c:pt>
                <c:pt idx="2">
                  <c:v>LOWER EASTERN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'WEEKLY  TO WEEK SALES '!$G$4:$G$11</c:f>
              <c:numCache>
                <c:formatCode>_(* #,##0.00_);_(* \(#,##0.00\);_(* "-"??_);_(@_)</c:formatCode>
                <c:ptCount val="8"/>
                <c:pt idx="0">
                  <c:v>7214148.0999999996</c:v>
                </c:pt>
                <c:pt idx="1">
                  <c:v>3717886</c:v>
                </c:pt>
                <c:pt idx="2">
                  <c:v>6237672</c:v>
                </c:pt>
                <c:pt idx="3">
                  <c:v>5124119</c:v>
                </c:pt>
                <c:pt idx="4">
                  <c:v>5527248</c:v>
                </c:pt>
                <c:pt idx="5">
                  <c:v>2860090</c:v>
                </c:pt>
                <c:pt idx="6">
                  <c:v>3253818</c:v>
                </c:pt>
                <c:pt idx="7">
                  <c:v>3493624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958-9390-62B4B17BBB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21650872"/>
        <c:axId val="421652048"/>
      </c:barChart>
      <c:catAx>
        <c:axId val="42165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52048"/>
        <c:crosses val="autoZero"/>
        <c:auto val="1"/>
        <c:lblAlgn val="ctr"/>
        <c:lblOffset val="100"/>
        <c:noMultiLvlLbl val="0"/>
      </c:catAx>
      <c:valAx>
        <c:axId val="4216520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65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'!$B$17:$B$61</c:f>
              <c:strCache>
                <c:ptCount val="45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CECILIA WAKESHO</c:v>
                </c:pt>
                <c:pt idx="7">
                  <c:v>STEVE HABWE</c:v>
                </c:pt>
                <c:pt idx="8">
                  <c:v>BENARD KEROIGE 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OLIVER ODONGO</c:v>
                </c:pt>
                <c:pt idx="12">
                  <c:v>HAAVIAH ODONGO</c:v>
                </c:pt>
                <c:pt idx="13">
                  <c:v>FRIDAH MWONDO</c:v>
                </c:pt>
                <c:pt idx="14">
                  <c:v>GLADYS PAUL</c:v>
                </c:pt>
                <c:pt idx="15">
                  <c:v>IRENE MUSYOKI</c:v>
                </c:pt>
                <c:pt idx="16">
                  <c:v>VIVIAN KIRUI</c:v>
                </c:pt>
                <c:pt idx="17">
                  <c:v>JOSEPH NDOO KIMUNDI </c:v>
                </c:pt>
                <c:pt idx="18">
                  <c:v>JOHN MUSILI THIONGO</c:v>
                </c:pt>
                <c:pt idx="19">
                  <c:v>JANICE KAWIRA</c:v>
                </c:pt>
                <c:pt idx="20">
                  <c:v>JANET NDUNGWA</c:v>
                </c:pt>
                <c:pt idx="21">
                  <c:v>STEVE ODONGO</c:v>
                </c:pt>
                <c:pt idx="22">
                  <c:v>LUKAS MANAMAWE</c:v>
                </c:pt>
                <c:pt idx="23">
                  <c:v>GLADYS WAKESHO</c:v>
                </c:pt>
                <c:pt idx="24">
                  <c:v>SELINA NALIAKA</c:v>
                </c:pt>
                <c:pt idx="25">
                  <c:v>NELSON MANDELA</c:v>
                </c:pt>
                <c:pt idx="26">
                  <c:v>BENARD OGELLO</c:v>
                </c:pt>
                <c:pt idx="27">
                  <c:v>CAROLINE MUTILE</c:v>
                </c:pt>
                <c:pt idx="28">
                  <c:v>LUCY AKOTH</c:v>
                </c:pt>
                <c:pt idx="29">
                  <c:v>DAMSKY KISANYA</c:v>
                </c:pt>
                <c:pt idx="30">
                  <c:v>SAMWEL MUTINDA</c:v>
                </c:pt>
                <c:pt idx="31">
                  <c:v>WINFRED MAKENA</c:v>
                </c:pt>
                <c:pt idx="32">
                  <c:v>JUSTINE MWANGI</c:v>
                </c:pt>
                <c:pt idx="33">
                  <c:v>SALOME MWANDIRI</c:v>
                </c:pt>
                <c:pt idx="34">
                  <c:v>ELIJAH NGILA</c:v>
                </c:pt>
                <c:pt idx="35">
                  <c:v>DANIEL MUGUNA</c:v>
                </c:pt>
                <c:pt idx="36">
                  <c:v>CLAIRE WANGECHI</c:v>
                </c:pt>
                <c:pt idx="37">
                  <c:v>PAUL KINYUA</c:v>
                </c:pt>
                <c:pt idx="38">
                  <c:v>JEREMIAH KAMULA</c:v>
                </c:pt>
                <c:pt idx="39">
                  <c:v>ANTONE ODONGO</c:v>
                </c:pt>
                <c:pt idx="40">
                  <c:v>RUTH WAMBUI</c:v>
                </c:pt>
                <c:pt idx="41">
                  <c:v>MILLICENT KIRUKI</c:v>
                </c:pt>
                <c:pt idx="42">
                  <c:v>ISMAIL ISAA</c:v>
                </c:pt>
                <c:pt idx="43">
                  <c:v>MARTIN NAMAI</c:v>
                </c:pt>
                <c:pt idx="44">
                  <c:v>OTHER STAFF</c:v>
                </c:pt>
              </c:strCache>
            </c:strRef>
          </c:cat>
          <c:val>
            <c:numRef>
              <c:f>'WEEKLY  TO WEEK SALES '!$H$17:$H$61</c:f>
              <c:numCache>
                <c:formatCode>_(* #,##0.00_);_(* \(#,##0.00\);_(* "-"??_);_(@_)</c:formatCode>
                <c:ptCount val="45"/>
                <c:pt idx="0">
                  <c:v>1735265</c:v>
                </c:pt>
                <c:pt idx="1">
                  <c:v>936358</c:v>
                </c:pt>
                <c:pt idx="2">
                  <c:v>0</c:v>
                </c:pt>
                <c:pt idx="3">
                  <c:v>2010488</c:v>
                </c:pt>
                <c:pt idx="4">
                  <c:v>979928</c:v>
                </c:pt>
                <c:pt idx="5">
                  <c:v>0</c:v>
                </c:pt>
                <c:pt idx="6">
                  <c:v>0</c:v>
                </c:pt>
                <c:pt idx="7">
                  <c:v>2301698</c:v>
                </c:pt>
                <c:pt idx="8">
                  <c:v>90425</c:v>
                </c:pt>
                <c:pt idx="9">
                  <c:v>1264826</c:v>
                </c:pt>
                <c:pt idx="10">
                  <c:v>2183798</c:v>
                </c:pt>
                <c:pt idx="11">
                  <c:v>0</c:v>
                </c:pt>
                <c:pt idx="12">
                  <c:v>45000</c:v>
                </c:pt>
                <c:pt idx="13">
                  <c:v>1263851</c:v>
                </c:pt>
                <c:pt idx="14">
                  <c:v>2592442</c:v>
                </c:pt>
                <c:pt idx="15">
                  <c:v>409670</c:v>
                </c:pt>
                <c:pt idx="16">
                  <c:v>0</c:v>
                </c:pt>
                <c:pt idx="17">
                  <c:v>85021</c:v>
                </c:pt>
                <c:pt idx="18">
                  <c:v>537844</c:v>
                </c:pt>
                <c:pt idx="19">
                  <c:v>2060805</c:v>
                </c:pt>
                <c:pt idx="20">
                  <c:v>0</c:v>
                </c:pt>
                <c:pt idx="21">
                  <c:v>954770</c:v>
                </c:pt>
                <c:pt idx="22">
                  <c:v>1388187</c:v>
                </c:pt>
                <c:pt idx="23">
                  <c:v>215256</c:v>
                </c:pt>
                <c:pt idx="24">
                  <c:v>245677</c:v>
                </c:pt>
                <c:pt idx="25">
                  <c:v>1350731</c:v>
                </c:pt>
                <c:pt idx="26">
                  <c:v>605401</c:v>
                </c:pt>
                <c:pt idx="27">
                  <c:v>829084</c:v>
                </c:pt>
                <c:pt idx="28">
                  <c:v>0</c:v>
                </c:pt>
                <c:pt idx="29">
                  <c:v>64141</c:v>
                </c:pt>
                <c:pt idx="30">
                  <c:v>732650</c:v>
                </c:pt>
                <c:pt idx="31">
                  <c:v>898541</c:v>
                </c:pt>
                <c:pt idx="32">
                  <c:v>0</c:v>
                </c:pt>
                <c:pt idx="33">
                  <c:v>0</c:v>
                </c:pt>
                <c:pt idx="34">
                  <c:v>507493</c:v>
                </c:pt>
                <c:pt idx="35">
                  <c:v>42941</c:v>
                </c:pt>
                <c:pt idx="36">
                  <c:v>411894</c:v>
                </c:pt>
                <c:pt idx="37">
                  <c:v>0</c:v>
                </c:pt>
                <c:pt idx="38">
                  <c:v>1160464</c:v>
                </c:pt>
                <c:pt idx="39">
                  <c:v>1773265</c:v>
                </c:pt>
                <c:pt idx="40">
                  <c:v>0</c:v>
                </c:pt>
                <c:pt idx="41">
                  <c:v>1295598</c:v>
                </c:pt>
                <c:pt idx="42">
                  <c:v>35000</c:v>
                </c:pt>
                <c:pt idx="43">
                  <c:v>601254</c:v>
                </c:pt>
                <c:pt idx="44">
                  <c:v>5818839.0999999996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1-4697-8E94-06FB6CA7B1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'!$A$4:$B$4</c:f>
              <c:strCache>
                <c:ptCount val="2"/>
                <c:pt idx="0">
                  <c:v>NAIROBI REGION</c:v>
                </c:pt>
                <c:pt idx="1">
                  <c:v>NAIROBI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'!$C$4:$F$4</c:f>
              <c:numCache>
                <c:formatCode>_(* #,##0.00_);_(* \(#,##0.00\);_(* "-"??_);_(@_)</c:formatCode>
                <c:ptCount val="4"/>
                <c:pt idx="0">
                  <c:v>476464</c:v>
                </c:pt>
                <c:pt idx="1">
                  <c:v>1849731.98</c:v>
                </c:pt>
                <c:pt idx="2">
                  <c:v>4239927.12</c:v>
                </c:pt>
                <c:pt idx="3">
                  <c:v>648025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D-4BD7-B277-A7A7BA5AC5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7194944"/>
        <c:axId val="837179136"/>
      </c:lineChart>
      <c:catAx>
        <c:axId val="837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79136"/>
        <c:crosses val="autoZero"/>
        <c:auto val="1"/>
        <c:lblAlgn val="ctr"/>
        <c:lblOffset val="100"/>
        <c:noMultiLvlLbl val="0"/>
      </c:catAx>
      <c:valAx>
        <c:axId val="8371791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719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 VALLEY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'!$A$5:$B$5</c:f>
              <c:strCache>
                <c:ptCount val="2"/>
                <c:pt idx="0">
                  <c:v>RIFT VALLEY REGION</c:v>
                </c:pt>
                <c:pt idx="1">
                  <c:v>RIFT VALLEY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'!$C$5:$F$5</c:f>
              <c:numCache>
                <c:formatCode>_(* #,##0.00_);_(* \(#,##0.00\);_(* "-"??_);_(@_)</c:formatCode>
                <c:ptCount val="4"/>
                <c:pt idx="0">
                  <c:v>2244027</c:v>
                </c:pt>
                <c:pt idx="1">
                  <c:v>546000</c:v>
                </c:pt>
                <c:pt idx="2">
                  <c:v>927859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9-415C-AF92-6D1663BF22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9072"/>
        <c:axId val="624179488"/>
      </c:lineChart>
      <c:catAx>
        <c:axId val="6241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79488"/>
        <c:crosses val="autoZero"/>
        <c:auto val="1"/>
        <c:lblAlgn val="ctr"/>
        <c:lblOffset val="100"/>
        <c:noMultiLvlLbl val="0"/>
      </c:catAx>
      <c:valAx>
        <c:axId val="624179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7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'!$A$6:$B$6</c:f>
              <c:strCache>
                <c:ptCount val="2"/>
                <c:pt idx="0">
                  <c:v>LOWER EASTERN</c:v>
                </c:pt>
                <c:pt idx="1">
                  <c:v>LOWER EASTERN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'!$C$6:$F$6</c:f>
              <c:numCache>
                <c:formatCode>_(* #,##0.00_);_(* \(#,##0.00\);_(* "-"??_);_(@_)</c:formatCode>
                <c:ptCount val="4"/>
                <c:pt idx="0">
                  <c:v>1708925</c:v>
                </c:pt>
                <c:pt idx="1">
                  <c:v>712365</c:v>
                </c:pt>
                <c:pt idx="2">
                  <c:v>2322501</c:v>
                </c:pt>
                <c:pt idx="3">
                  <c:v>1493881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6-45B5-ABEB-A3DC88676C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1116416"/>
        <c:axId val="2131128896"/>
      </c:lineChart>
      <c:catAx>
        <c:axId val="21311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28896"/>
        <c:crosses val="autoZero"/>
        <c:auto val="1"/>
        <c:lblAlgn val="ctr"/>
        <c:lblOffset val="100"/>
        <c:noMultiLvlLbl val="0"/>
      </c:catAx>
      <c:valAx>
        <c:axId val="2131128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3111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'!$A$7:$B$7</c:f>
              <c:strCache>
                <c:ptCount val="2"/>
                <c:pt idx="0">
                  <c:v>COASTAL  REGION</c:v>
                </c:pt>
                <c:pt idx="1">
                  <c:v>COASTAL 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'!$C$7:$F$7</c:f>
              <c:numCache>
                <c:formatCode>_(* #,##0.00_);_(* \(#,##0.00\);_(* "-"??_);_(@_)</c:formatCode>
                <c:ptCount val="4"/>
                <c:pt idx="0">
                  <c:v>1219060</c:v>
                </c:pt>
                <c:pt idx="1">
                  <c:v>1544658</c:v>
                </c:pt>
                <c:pt idx="2">
                  <c:v>2159668</c:v>
                </c:pt>
                <c:pt idx="3">
                  <c:v>200733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F-4352-93DA-F93F409AE1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040336"/>
        <c:axId val="324037840"/>
      </c:lineChart>
      <c:catAx>
        <c:axId val="3240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37840"/>
        <c:crosses val="autoZero"/>
        <c:auto val="1"/>
        <c:lblAlgn val="ctr"/>
        <c:lblOffset val="100"/>
        <c:noMultiLvlLbl val="0"/>
      </c:catAx>
      <c:valAx>
        <c:axId val="3240378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2404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'!$A$8:$B$8</c:f>
              <c:strCache>
                <c:ptCount val="2"/>
                <c:pt idx="0">
                  <c:v>MOUNT KENYA REGION</c:v>
                </c:pt>
                <c:pt idx="1">
                  <c:v>MOUNT KENYA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'!$C$8:$F$8</c:f>
              <c:numCache>
                <c:formatCode>_(* #,##0.00_);_(* \(#,##0.00\);_(* "-"??_);_(@_)</c:formatCode>
                <c:ptCount val="4"/>
                <c:pt idx="0">
                  <c:v>946978</c:v>
                </c:pt>
                <c:pt idx="1">
                  <c:v>728310</c:v>
                </c:pt>
                <c:pt idx="2">
                  <c:v>3261683</c:v>
                </c:pt>
                <c:pt idx="3">
                  <c:v>590277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A-428D-A649-05008FDEE4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37888"/>
        <c:axId val="624122080"/>
      </c:lineChart>
      <c:catAx>
        <c:axId val="6241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22080"/>
        <c:crosses val="autoZero"/>
        <c:auto val="1"/>
        <c:lblAlgn val="ctr"/>
        <c:lblOffset val="100"/>
        <c:noMultiLvlLbl val="0"/>
      </c:catAx>
      <c:valAx>
        <c:axId val="624122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2413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'!$A$9:$B$9</c:f>
              <c:strCache>
                <c:ptCount val="2"/>
                <c:pt idx="0">
                  <c:v>NYANZA REGION</c:v>
                </c:pt>
                <c:pt idx="1">
                  <c:v>NYANZA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'!$C$9:$F$9</c:f>
              <c:numCache>
                <c:formatCode>_(* #,##0.00_);_(* \(#,##0.00\);_(* "-"??_);_(@_)</c:formatCode>
                <c:ptCount val="4"/>
                <c:pt idx="0">
                  <c:v>1565425</c:v>
                </c:pt>
                <c:pt idx="1">
                  <c:v>421736</c:v>
                </c:pt>
                <c:pt idx="2">
                  <c:v>776433</c:v>
                </c:pt>
                <c:pt idx="3">
                  <c:v>96496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A-4684-ADFC-47F7F87C10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0532912"/>
        <c:axId val="2130539984"/>
      </c:lineChart>
      <c:catAx>
        <c:axId val="21305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39984"/>
        <c:crosses val="autoZero"/>
        <c:auto val="1"/>
        <c:lblAlgn val="ctr"/>
        <c:lblOffset val="100"/>
        <c:noMultiLvlLbl val="0"/>
      </c:catAx>
      <c:valAx>
        <c:axId val="2130539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3053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'!$A$11:$B$11</c:f>
              <c:strCache>
                <c:ptCount val="2"/>
                <c:pt idx="0">
                  <c:v>WESTERN REGION</c:v>
                </c:pt>
                <c:pt idx="1">
                  <c:v>WESTERN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'!$C$11:$F$11</c:f>
              <c:numCache>
                <c:formatCode>_(* #,##0.00_);_(* \(#,##0.00\);_(* "-"??_);_(@_)</c:formatCode>
                <c:ptCount val="4"/>
                <c:pt idx="0">
                  <c:v>131666</c:v>
                </c:pt>
                <c:pt idx="1">
                  <c:v>1504370</c:v>
                </c:pt>
                <c:pt idx="2">
                  <c:v>1765487</c:v>
                </c:pt>
                <c:pt idx="3">
                  <c:v>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1-4B26-B114-DC7C29E156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9068656"/>
        <c:axId val="219082384"/>
      </c:lineChart>
      <c:catAx>
        <c:axId val="2190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82384"/>
        <c:crosses val="autoZero"/>
        <c:auto val="1"/>
        <c:lblAlgn val="ctr"/>
        <c:lblOffset val="100"/>
        <c:noMultiLvlLbl val="0"/>
      </c:catAx>
      <c:valAx>
        <c:axId val="219082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906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MWANANCHI CREDIT(CHECKOFF)-BENARD OLUOCH ONYANGO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'WEEKLY  TO WEEK SALES '!$B$3:$F$3</c15:sqref>
                  </c15:fullRef>
                </c:ext>
              </c:extLst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'WEEKLY  TO WEEK SALES '!$B$12:$F$12</c15:sqref>
                  </c15:fullRef>
                </c:ext>
              </c:extLst>
              <c:f>'WEEKLY  TO WEEK SALES '!$C$12:$F$12</c:f>
              <c:numCache>
                <c:formatCode>_(* #,##0.00_);_(* \(#,##0.00\);_(* "-"??_);_(@_)</c:formatCode>
                <c:ptCount val="4"/>
                <c:pt idx="0">
                  <c:v>8619885</c:v>
                </c:pt>
                <c:pt idx="1">
                  <c:v>8262117.9800000004</c:v>
                </c:pt>
                <c:pt idx="2">
                  <c:v>17425089.120000001</c:v>
                </c:pt>
                <c:pt idx="3">
                  <c:v>3121513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0-4A87-941F-94AE49997B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4171584"/>
        <c:axId val="624169088"/>
      </c:lineChart>
      <c:catAx>
        <c:axId val="6241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69088"/>
        <c:crosses val="autoZero"/>
        <c:auto val="1"/>
        <c:lblAlgn val="ctr"/>
        <c:lblOffset val="100"/>
        <c:noMultiLvlLbl val="0"/>
      </c:catAx>
      <c:valAx>
        <c:axId val="624169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41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 TO WEEK SALES '!$A$10:$B$10</c:f>
              <c:strCache>
                <c:ptCount val="2"/>
                <c:pt idx="0">
                  <c:v>EASTERN REGION</c:v>
                </c:pt>
                <c:pt idx="1">
                  <c:v>EASTERN REGION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'!$C$3:$F$3</c:f>
              <c:strCache>
                <c:ptCount val="4"/>
                <c:pt idx="0">
                  <c:v>WEEK ONE </c:v>
                </c:pt>
                <c:pt idx="1">
                  <c:v>WEEK TWO</c:v>
                </c:pt>
                <c:pt idx="2">
                  <c:v>WEEK THREE</c:v>
                </c:pt>
                <c:pt idx="3">
                  <c:v>WEEK FOUR</c:v>
                </c:pt>
              </c:strCache>
            </c:strRef>
          </c:cat>
          <c:val>
            <c:numRef>
              <c:f>'WEEKLY  TO WEEK SALES '!$C$10:$F$10</c:f>
              <c:numCache>
                <c:formatCode>_(* #,##0.00_);_(* \(#,##0.00\);_(* "-"??_);_(@_)</c:formatCode>
                <c:ptCount val="4"/>
                <c:pt idx="0">
                  <c:v>327340</c:v>
                </c:pt>
                <c:pt idx="1">
                  <c:v>954947</c:v>
                </c:pt>
                <c:pt idx="2">
                  <c:v>1971531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7-484A-8477-F1A8BB07F9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49026143"/>
        <c:axId val="1949045279"/>
      </c:lineChart>
      <c:catAx>
        <c:axId val="19490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45279"/>
        <c:crosses val="autoZero"/>
        <c:auto val="1"/>
        <c:lblAlgn val="ctr"/>
        <c:lblOffset val="100"/>
        <c:noMultiLvlLbl val="0"/>
      </c:catAx>
      <c:valAx>
        <c:axId val="19490452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902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CHECKOFF UNIT MANAGERS MTD PERFOMANCE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'!$B$17:$B$61</c:f>
              <c:strCache>
                <c:ptCount val="45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CECILIA WAKESHO</c:v>
                </c:pt>
                <c:pt idx="7">
                  <c:v>STEVE HABWE</c:v>
                </c:pt>
                <c:pt idx="8">
                  <c:v>BENARD KEROIGE 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OLIVER ODONGO</c:v>
                </c:pt>
                <c:pt idx="12">
                  <c:v>HAAVIAH ODONGO</c:v>
                </c:pt>
                <c:pt idx="13">
                  <c:v>FRIDAH MWONDO</c:v>
                </c:pt>
                <c:pt idx="14">
                  <c:v>GLADYS PAUL</c:v>
                </c:pt>
                <c:pt idx="15">
                  <c:v>IRENE MUSYOKI</c:v>
                </c:pt>
                <c:pt idx="16">
                  <c:v>VIVIAN KIRUI</c:v>
                </c:pt>
                <c:pt idx="17">
                  <c:v>JOSEPH NDOO KIMUNDI </c:v>
                </c:pt>
                <c:pt idx="18">
                  <c:v>JOHN MUSILI THIONGO</c:v>
                </c:pt>
                <c:pt idx="19">
                  <c:v>JANICE KAWIRA</c:v>
                </c:pt>
                <c:pt idx="20">
                  <c:v>JANET NDUNGWA</c:v>
                </c:pt>
                <c:pt idx="21">
                  <c:v>STEVE ODONGO</c:v>
                </c:pt>
                <c:pt idx="22">
                  <c:v>LUKAS MANAMAWE</c:v>
                </c:pt>
                <c:pt idx="23">
                  <c:v>GLADYS WAKESHO</c:v>
                </c:pt>
                <c:pt idx="24">
                  <c:v>SELINA NALIAKA</c:v>
                </c:pt>
                <c:pt idx="25">
                  <c:v>NELSON MANDELA</c:v>
                </c:pt>
                <c:pt idx="26">
                  <c:v>BENARD OGELLO</c:v>
                </c:pt>
                <c:pt idx="27">
                  <c:v>CAROLINE MUTILE</c:v>
                </c:pt>
                <c:pt idx="28">
                  <c:v>LUCY AKOTH</c:v>
                </c:pt>
                <c:pt idx="29">
                  <c:v>DAMSKY KISANYA</c:v>
                </c:pt>
                <c:pt idx="30">
                  <c:v>SAMWEL MUTINDA</c:v>
                </c:pt>
                <c:pt idx="31">
                  <c:v>WINFRED MAKENA</c:v>
                </c:pt>
                <c:pt idx="32">
                  <c:v>JUSTINE MWANGI</c:v>
                </c:pt>
                <c:pt idx="33">
                  <c:v>SALOME MWANDIRI</c:v>
                </c:pt>
                <c:pt idx="34">
                  <c:v>ELIJAH NGILA</c:v>
                </c:pt>
                <c:pt idx="35">
                  <c:v>DANIEL MUGUNA</c:v>
                </c:pt>
                <c:pt idx="36">
                  <c:v>CLAIRE WANGECHI</c:v>
                </c:pt>
                <c:pt idx="37">
                  <c:v>PAUL KINYUA</c:v>
                </c:pt>
                <c:pt idx="38">
                  <c:v>JEREMIAH KAMULA</c:v>
                </c:pt>
                <c:pt idx="39">
                  <c:v>ANTONE ODONGO</c:v>
                </c:pt>
                <c:pt idx="40">
                  <c:v>RUTH WAMBUI</c:v>
                </c:pt>
                <c:pt idx="41">
                  <c:v>MILLICENT KIRUKI</c:v>
                </c:pt>
                <c:pt idx="42">
                  <c:v>ISMAIL ISAA</c:v>
                </c:pt>
                <c:pt idx="43">
                  <c:v>MARTIN NAMAI</c:v>
                </c:pt>
                <c:pt idx="44">
                  <c:v>OTHER STAFF</c:v>
                </c:pt>
              </c:strCache>
            </c:strRef>
          </c:cat>
          <c:val>
            <c:numRef>
              <c:f>'WEEKLY  TO WEEK SALES '!$J$17:$J$61</c:f>
              <c:numCache>
                <c:formatCode>0.00%</c:formatCode>
                <c:ptCount val="45"/>
                <c:pt idx="0">
                  <c:v>0.30849155555555563</c:v>
                </c:pt>
                <c:pt idx="1">
                  <c:v>0.24969546666666667</c:v>
                </c:pt>
                <c:pt idx="2">
                  <c:v>0</c:v>
                </c:pt>
                <c:pt idx="3">
                  <c:v>0.67016266666666668</c:v>
                </c:pt>
                <c:pt idx="4">
                  <c:v>0.26131413333333331</c:v>
                </c:pt>
                <c:pt idx="5">
                  <c:v>0</c:v>
                </c:pt>
                <c:pt idx="6">
                  <c:v>0</c:v>
                </c:pt>
                <c:pt idx="7">
                  <c:v>0.76723266666666667</c:v>
                </c:pt>
                <c:pt idx="8">
                  <c:v>3.4447619047619046E-2</c:v>
                </c:pt>
                <c:pt idx="9">
                  <c:v>0.33728693333333332</c:v>
                </c:pt>
                <c:pt idx="10">
                  <c:v>0.72793266666666667</c:v>
                </c:pt>
                <c:pt idx="11">
                  <c:v>0</c:v>
                </c:pt>
                <c:pt idx="12">
                  <c:v>1.7142857142857144E-2</c:v>
                </c:pt>
                <c:pt idx="13">
                  <c:v>0.33702693333333333</c:v>
                </c:pt>
                <c:pt idx="14">
                  <c:v>0.69131786666666661</c:v>
                </c:pt>
                <c:pt idx="15">
                  <c:v>0.10924533333333333</c:v>
                </c:pt>
                <c:pt idx="16">
                  <c:v>0</c:v>
                </c:pt>
                <c:pt idx="17">
                  <c:v>2.2672266666666666E-2</c:v>
                </c:pt>
                <c:pt idx="18">
                  <c:v>0.20489295238095237</c:v>
                </c:pt>
                <c:pt idx="19">
                  <c:v>0.54954800000000004</c:v>
                </c:pt>
                <c:pt idx="20">
                  <c:v>0</c:v>
                </c:pt>
                <c:pt idx="21">
                  <c:v>0.25460533333333335</c:v>
                </c:pt>
                <c:pt idx="22">
                  <c:v>0.52883314285714289</c:v>
                </c:pt>
                <c:pt idx="23">
                  <c:v>5.7401599999999997E-2</c:v>
                </c:pt>
                <c:pt idx="24">
                  <c:v>6.551386666666667E-2</c:v>
                </c:pt>
                <c:pt idx="25">
                  <c:v>0.36019493333333336</c:v>
                </c:pt>
                <c:pt idx="26">
                  <c:v>0.16144026666666667</c:v>
                </c:pt>
                <c:pt idx="27">
                  <c:v>0.22108906666666667</c:v>
                </c:pt>
                <c:pt idx="28">
                  <c:v>0</c:v>
                </c:pt>
                <c:pt idx="29">
                  <c:v>1.7104266666666666E-2</c:v>
                </c:pt>
                <c:pt idx="30">
                  <c:v>0.19537333333333334</c:v>
                </c:pt>
                <c:pt idx="31">
                  <c:v>0.34230133333333335</c:v>
                </c:pt>
                <c:pt idx="32">
                  <c:v>0</c:v>
                </c:pt>
                <c:pt idx="33">
                  <c:v>0</c:v>
                </c:pt>
                <c:pt idx="34">
                  <c:v>0.19333066666666668</c:v>
                </c:pt>
                <c:pt idx="35">
                  <c:v>1.6358476190476191E-2</c:v>
                </c:pt>
                <c:pt idx="36">
                  <c:v>0.156912</c:v>
                </c:pt>
                <c:pt idx="37">
                  <c:v>0</c:v>
                </c:pt>
                <c:pt idx="38">
                  <c:v>0.44208152380952381</c:v>
                </c:pt>
                <c:pt idx="39">
                  <c:v>0.6755295238095238</c:v>
                </c:pt>
                <c:pt idx="40">
                  <c:v>0</c:v>
                </c:pt>
                <c:pt idx="41">
                  <c:v>0.28791066666666665</c:v>
                </c:pt>
                <c:pt idx="42">
                  <c:v>1.3333333333333334E-2</c:v>
                </c:pt>
                <c:pt idx="43">
                  <c:v>0.16033439999999999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A-4A17-8B04-1E1CE00590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08996376"/>
        <c:axId val="408996768"/>
      </c:barChart>
      <c:catAx>
        <c:axId val="408996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6768"/>
        <c:crosses val="autoZero"/>
        <c:auto val="1"/>
        <c:lblAlgn val="ctr"/>
        <c:lblOffset val="100"/>
        <c:noMultiLvlLbl val="0"/>
      </c:catAx>
      <c:valAx>
        <c:axId val="408996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0899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DISBURSMENT PER EMPLOYER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'WEEKLY  TO WEEK SALES '!$F$66</c:f>
              <c:strCache>
                <c:ptCount val="1"/>
                <c:pt idx="0">
                  <c:v>TOTAL DISBURSMENT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'WEEKLY  TO WEEK SALES '!$A$67:$A$78</c:f>
              <c:strCache>
                <c:ptCount val="12"/>
                <c:pt idx="0">
                  <c:v> OOP POLICE </c:v>
                </c:pt>
                <c:pt idx="1">
                  <c:v> OOP-ADPOL </c:v>
                </c:pt>
                <c:pt idx="2">
                  <c:v> TSC </c:v>
                </c:pt>
                <c:pt idx="3">
                  <c:v>COUNTY</c:v>
                </c:pt>
                <c:pt idx="4">
                  <c:v>MINISTRIES</c:v>
                </c:pt>
                <c:pt idx="5">
                  <c:v>PRISONS</c:v>
                </c:pt>
                <c:pt idx="6">
                  <c:v>OOP MAIN</c:v>
                </c:pt>
                <c:pt idx="7">
                  <c:v>PARASTATAL</c:v>
                </c:pt>
                <c:pt idx="8">
                  <c:v>DCI</c:v>
                </c:pt>
                <c:pt idx="9">
                  <c:v>UNIVERSITY</c:v>
                </c:pt>
                <c:pt idx="10">
                  <c:v>NYS</c:v>
                </c:pt>
                <c:pt idx="11">
                  <c:v>DOD</c:v>
                </c:pt>
              </c:strCache>
            </c:strRef>
          </c:cat>
          <c:val>
            <c:numRef>
              <c:f>'WEEKLY  TO WEEK SALES '!$F$67:$F$78</c:f>
              <c:numCache>
                <c:formatCode>_(* #,##0.00_);_(* \(#,##0.00\);_(* "-"??_);_(@_)</c:formatCode>
                <c:ptCount val="12"/>
                <c:pt idx="0">
                  <c:v>38357</c:v>
                </c:pt>
                <c:pt idx="1">
                  <c:v>0</c:v>
                </c:pt>
                <c:pt idx="2">
                  <c:v>17358416.100000001</c:v>
                </c:pt>
                <c:pt idx="3">
                  <c:v>8738006</c:v>
                </c:pt>
                <c:pt idx="4">
                  <c:v>7528084</c:v>
                </c:pt>
                <c:pt idx="5">
                  <c:v>3109488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656254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E-4706-A70F-12D91561A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95120368"/>
        <c:axId val="1195134928"/>
      </c:barChart>
      <c:catAx>
        <c:axId val="119512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34928"/>
        <c:crosses val="autoZero"/>
        <c:auto val="1"/>
        <c:lblAlgn val="ctr"/>
        <c:lblOffset val="100"/>
        <c:noMultiLvlLbl val="0"/>
      </c:catAx>
      <c:valAx>
        <c:axId val="1195134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9512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TEAM LEADERS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'!$A$2:$A$46</c:f>
              <c:strCache>
                <c:ptCount val="45"/>
                <c:pt idx="0">
                  <c:v>STEVE HABWE</c:v>
                </c:pt>
                <c:pt idx="1">
                  <c:v>STEPHENE NYAUMA</c:v>
                </c:pt>
                <c:pt idx="2">
                  <c:v>ANTONE ODONGO</c:v>
                </c:pt>
                <c:pt idx="3">
                  <c:v>FRANSISCA JERUTICH</c:v>
                </c:pt>
                <c:pt idx="4">
                  <c:v>JANICE KAWIRA</c:v>
                </c:pt>
                <c:pt idx="5">
                  <c:v>LUKAS MANAMAWE</c:v>
                </c:pt>
                <c:pt idx="6">
                  <c:v>JEREMIAH KAMULA</c:v>
                </c:pt>
                <c:pt idx="7">
                  <c:v>GLADYS PAUL</c:v>
                </c:pt>
                <c:pt idx="8">
                  <c:v>NELSON MANDELA</c:v>
                </c:pt>
                <c:pt idx="9">
                  <c:v>FRIDAH MWONDO</c:v>
                </c:pt>
                <c:pt idx="10">
                  <c:v>RICHARD KABINGA SINGOMBE</c:v>
                </c:pt>
                <c:pt idx="11">
                  <c:v>WINFRED MAKENA</c:v>
                </c:pt>
                <c:pt idx="12">
                  <c:v>MILLICENT KIRUKI</c:v>
                </c:pt>
                <c:pt idx="13">
                  <c:v>RACHAEL MBITHE</c:v>
                </c:pt>
                <c:pt idx="14">
                  <c:v>ROBERT GABRIEL</c:v>
                </c:pt>
                <c:pt idx="15">
                  <c:v>EMMILLY NYAWERA</c:v>
                </c:pt>
                <c:pt idx="16">
                  <c:v>STEVE ODONGO</c:v>
                </c:pt>
                <c:pt idx="17">
                  <c:v>CAROLINE MUTILE</c:v>
                </c:pt>
                <c:pt idx="18">
                  <c:v>JOHN MUSILI THIONGO</c:v>
                </c:pt>
                <c:pt idx="19">
                  <c:v>ELIJAH NGILA</c:v>
                </c:pt>
                <c:pt idx="20">
                  <c:v>BENARD OGELLO</c:v>
                </c:pt>
                <c:pt idx="21">
                  <c:v>MARTIN NAMAI</c:v>
                </c:pt>
                <c:pt idx="22">
                  <c:v>CLAIRE WANGECHI</c:v>
                </c:pt>
                <c:pt idx="23">
                  <c:v>IRENE MUSYOKI</c:v>
                </c:pt>
                <c:pt idx="24">
                  <c:v>SAMWEL MUTINDA</c:v>
                </c:pt>
                <c:pt idx="25">
                  <c:v>GLADYS WAKESHO</c:v>
                </c:pt>
                <c:pt idx="26">
                  <c:v>BENARD KEROIGE </c:v>
                </c:pt>
                <c:pt idx="27">
                  <c:v>SELINA NALIAKA</c:v>
                </c:pt>
                <c:pt idx="28">
                  <c:v>JOSEPH NDOO KIMUNDI </c:v>
                </c:pt>
                <c:pt idx="29">
                  <c:v>HAAVIAH ODONGO</c:v>
                </c:pt>
                <c:pt idx="30">
                  <c:v>DAMSKY KISANYA</c:v>
                </c:pt>
                <c:pt idx="31">
                  <c:v>DANIEL MUGUNA</c:v>
                </c:pt>
                <c:pt idx="32">
                  <c:v>ISMAIL ISAA</c:v>
                </c:pt>
                <c:pt idx="33">
                  <c:v>ALICE LOMO</c:v>
                </c:pt>
                <c:pt idx="34">
                  <c:v>MORRIS MUGALO</c:v>
                </c:pt>
                <c:pt idx="35">
                  <c:v>CECILIA WAKESHO</c:v>
                </c:pt>
                <c:pt idx="36">
                  <c:v>OLIVER ODONGO</c:v>
                </c:pt>
                <c:pt idx="37">
                  <c:v>VIVIAN KIRUI</c:v>
                </c:pt>
                <c:pt idx="38">
                  <c:v>JANET NDUNGWA</c:v>
                </c:pt>
                <c:pt idx="39">
                  <c:v>LUCY AKOTH</c:v>
                </c:pt>
                <c:pt idx="40">
                  <c:v>JUSTINE MWANGI</c:v>
                </c:pt>
                <c:pt idx="41">
                  <c:v>SALOME MWANDIRI</c:v>
                </c:pt>
                <c:pt idx="42">
                  <c:v>PAUL KINYUA</c:v>
                </c:pt>
                <c:pt idx="43">
                  <c:v>RUTH WAMBUI</c:v>
                </c:pt>
                <c:pt idx="44">
                  <c:v>OTHER STAFF</c:v>
                </c:pt>
              </c:strCache>
            </c:strRef>
          </c:cat>
          <c:val>
            <c:numRef>
              <c:f>'NEW EXISITNG '!$E$2:$E$46</c:f>
              <c:numCache>
                <c:formatCode>_(* #,##0.00_);_(* \(#,##0.00\);_(* "-"??_);_(@_)</c:formatCode>
                <c:ptCount val="45"/>
                <c:pt idx="0">
                  <c:v>2301698</c:v>
                </c:pt>
                <c:pt idx="1">
                  <c:v>2183798</c:v>
                </c:pt>
                <c:pt idx="2">
                  <c:v>1773265</c:v>
                </c:pt>
                <c:pt idx="3">
                  <c:v>2010488</c:v>
                </c:pt>
                <c:pt idx="4">
                  <c:v>2060805</c:v>
                </c:pt>
                <c:pt idx="5">
                  <c:v>1388187</c:v>
                </c:pt>
                <c:pt idx="6">
                  <c:v>1160464</c:v>
                </c:pt>
                <c:pt idx="7">
                  <c:v>2592442</c:v>
                </c:pt>
                <c:pt idx="8">
                  <c:v>1350731</c:v>
                </c:pt>
                <c:pt idx="9">
                  <c:v>1263851</c:v>
                </c:pt>
                <c:pt idx="10">
                  <c:v>1264826</c:v>
                </c:pt>
                <c:pt idx="11">
                  <c:v>898541</c:v>
                </c:pt>
                <c:pt idx="12">
                  <c:v>1295598</c:v>
                </c:pt>
                <c:pt idx="13">
                  <c:v>1735265</c:v>
                </c:pt>
                <c:pt idx="14">
                  <c:v>979928</c:v>
                </c:pt>
                <c:pt idx="15">
                  <c:v>936358</c:v>
                </c:pt>
                <c:pt idx="16">
                  <c:v>954770</c:v>
                </c:pt>
                <c:pt idx="17">
                  <c:v>829084</c:v>
                </c:pt>
                <c:pt idx="18">
                  <c:v>537844</c:v>
                </c:pt>
                <c:pt idx="19">
                  <c:v>507493</c:v>
                </c:pt>
                <c:pt idx="20">
                  <c:v>605401</c:v>
                </c:pt>
                <c:pt idx="21">
                  <c:v>601254</c:v>
                </c:pt>
                <c:pt idx="22">
                  <c:v>411894</c:v>
                </c:pt>
                <c:pt idx="23">
                  <c:v>409670</c:v>
                </c:pt>
                <c:pt idx="24">
                  <c:v>732650</c:v>
                </c:pt>
                <c:pt idx="25">
                  <c:v>215256</c:v>
                </c:pt>
                <c:pt idx="26">
                  <c:v>90425</c:v>
                </c:pt>
                <c:pt idx="27">
                  <c:v>245677</c:v>
                </c:pt>
                <c:pt idx="28">
                  <c:v>85021</c:v>
                </c:pt>
                <c:pt idx="29">
                  <c:v>45000</c:v>
                </c:pt>
                <c:pt idx="30">
                  <c:v>64141</c:v>
                </c:pt>
                <c:pt idx="31">
                  <c:v>42941</c:v>
                </c:pt>
                <c:pt idx="32">
                  <c:v>35000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5818839.0999999996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0-4457-B2E9-DD31DC0F6E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3207631"/>
        <c:axId val="743214287"/>
      </c:barChart>
      <c:catAx>
        <c:axId val="743207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14287"/>
        <c:crosses val="autoZero"/>
        <c:auto val="1"/>
        <c:lblAlgn val="ctr"/>
        <c:lblOffset val="100"/>
        <c:noMultiLvlLbl val="0"/>
      </c:catAx>
      <c:valAx>
        <c:axId val="7432142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32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/>
              <a:t>MTD REGIONAL SALES MANGERS % SALES IN NEW BUSINESS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EXISITNG '!$O$2:$O$9</c:f>
              <c:strCache>
                <c:ptCount val="8"/>
                <c:pt idx="0">
                  <c:v>NAIROBI REGION</c:v>
                </c:pt>
                <c:pt idx="1">
                  <c:v>RIFT VALLEY REGION</c:v>
                </c:pt>
                <c:pt idx="2">
                  <c:v>LOWER EASTERN</c:v>
                </c:pt>
                <c:pt idx="3">
                  <c:v>COASTAL  REGION</c:v>
                </c:pt>
                <c:pt idx="4">
                  <c:v>MOUNT KENYA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'NEW EXISITNG '!$U$2:$U$9</c:f>
              <c:numCache>
                <c:formatCode>0.00%</c:formatCode>
                <c:ptCount val="8"/>
                <c:pt idx="0">
                  <c:v>0.64879845203067021</c:v>
                </c:pt>
                <c:pt idx="1">
                  <c:v>0.84957769011744844</c:v>
                </c:pt>
                <c:pt idx="2">
                  <c:v>0.90429682740612205</c:v>
                </c:pt>
                <c:pt idx="3">
                  <c:v>0.64050737307232719</c:v>
                </c:pt>
                <c:pt idx="4">
                  <c:v>0.96829326275933336</c:v>
                </c:pt>
                <c:pt idx="5">
                  <c:v>0.93660654035362523</c:v>
                </c:pt>
                <c:pt idx="6">
                  <c:v>0.96722096933510116</c:v>
                </c:pt>
                <c:pt idx="7">
                  <c:v>0.62841908574019412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B-4A16-82F0-8940AAA11E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8479215"/>
        <c:axId val="748471727"/>
      </c:barChart>
      <c:catAx>
        <c:axId val="7484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71727"/>
        <c:crosses val="autoZero"/>
        <c:auto val="1"/>
        <c:lblAlgn val="ctr"/>
        <c:lblOffset val="100"/>
        <c:noMultiLvlLbl val="0"/>
      </c:catAx>
      <c:valAx>
        <c:axId val="7484717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847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REGIONAL EFFICIENCY AND ACHIEVEMENT MTD</a:t>
            </a:r>
          </a:p>
        </c:rich>
      </c:tx>
      <c:layout>
        <c:manualLayout>
          <c:xMode val="edge"/>
          <c:yMode val="edge"/>
          <c:x val="0.25847214381221217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3196958251973E-2"/>
          <c:y val="0.17776468132424206"/>
          <c:w val="0.97006803041748024"/>
          <c:h val="0.62288577586803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'REGIONAL EFFICENCY'!$G$1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EFFICENCY'!$A$2:$A$9</c:f>
              <c:strCache>
                <c:ptCount val="8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LOWER EASTERN</c:v>
                </c:pt>
                <c:pt idx="4">
                  <c:v>COASTAL  REGION</c:v>
                </c:pt>
                <c:pt idx="5">
                  <c:v>MOUNT KENYA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'REGIONAL EFFICENCY'!$G$2:$G$9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4FD3-AC9A-A358A925A154}"/>
            </c:ext>
          </c:extLst>
        </c:ser>
        <c:ser>
          <c:idx val="1"/>
          <c:order val="1"/>
          <c:tx>
            <c:strRef>
              <c:f>'REGIONAL EFFICENCY'!$I$1</c:f>
              <c:strCache>
                <c:ptCount val="1"/>
                <c:pt idx="0">
                  <c:v>%EFFICENCY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EFFICENCY'!$A$2:$A$9</c:f>
              <c:strCache>
                <c:ptCount val="8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LOWER EASTERN</c:v>
                </c:pt>
                <c:pt idx="4">
                  <c:v>COASTAL  REGION</c:v>
                </c:pt>
                <c:pt idx="5">
                  <c:v>MOUNT KENYA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'REGIONAL EFFICENCY'!$I$2:$I$9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1-4FD3-AC9A-A358A925A1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5817663"/>
        <c:axId val="2135817247"/>
      </c:barChart>
      <c:catAx>
        <c:axId val="21358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17247"/>
        <c:crosses val="autoZero"/>
        <c:auto val="1"/>
        <c:lblAlgn val="ctr"/>
        <c:lblOffset val="100"/>
        <c:noMultiLvlLbl val="0"/>
      </c:catAx>
      <c:valAx>
        <c:axId val="21358172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358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NAIROBI REGION 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EFFICENCY'!$B$15:$B$23</c:f>
              <c:strCache>
                <c:ptCount val="9"/>
                <c:pt idx="0">
                  <c:v>CAROLINE MUTILE</c:v>
                </c:pt>
                <c:pt idx="1">
                  <c:v>RACHAEL MBITHE</c:v>
                </c:pt>
                <c:pt idx="2">
                  <c:v>EMMILLY NYAWERA</c:v>
                </c:pt>
                <c:pt idx="3">
                  <c:v>RUTH WAINAINA</c:v>
                </c:pt>
                <c:pt idx="4">
                  <c:v>ISMAIL ISAA</c:v>
                </c:pt>
                <c:pt idx="5">
                  <c:v>CYBEL TSINDOLI</c:v>
                </c:pt>
                <c:pt idx="6">
                  <c:v>MILLICENT KIRUKI</c:v>
                </c:pt>
                <c:pt idx="7">
                  <c:v>DAMSKY KISANYA</c:v>
                </c:pt>
                <c:pt idx="8">
                  <c:v>OTHER STAFF</c:v>
                </c:pt>
              </c:strCache>
            </c:strRef>
          </c:cat>
          <c:val>
            <c:numRef>
              <c:f>'REGIONAL EFFICENCY'!$G$15:$G$23</c:f>
              <c:numCache>
                <c:formatCode>0.00%</c:formatCode>
                <c:ptCount val="9"/>
                <c:pt idx="0">
                  <c:v>0.16581679999999999</c:v>
                </c:pt>
                <c:pt idx="1">
                  <c:v>0.23136866666666667</c:v>
                </c:pt>
                <c:pt idx="2">
                  <c:v>0.18727160000000001</c:v>
                </c:pt>
                <c:pt idx="3">
                  <c:v>0</c:v>
                </c:pt>
                <c:pt idx="4">
                  <c:v>7.0000000000000001E-3</c:v>
                </c:pt>
                <c:pt idx="5">
                  <c:v>0</c:v>
                </c:pt>
                <c:pt idx="6">
                  <c:v>0.21593300000000001</c:v>
                </c:pt>
                <c:pt idx="7">
                  <c:v>1.28282E-2</c:v>
                </c:pt>
                <c:pt idx="8">
                  <c:v>0.46374042000000004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B-4F1E-91D9-E9C540EDE2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83914671"/>
        <c:axId val="2138282271"/>
      </c:barChart>
      <c:catAx>
        <c:axId val="9839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82271"/>
        <c:crosses val="autoZero"/>
        <c:auto val="1"/>
        <c:lblAlgn val="ctr"/>
        <c:lblOffset val="100"/>
        <c:noMultiLvlLbl val="0"/>
      </c:catAx>
      <c:valAx>
        <c:axId val="21382822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98391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772855495866755E-2"/>
          <c:y val="0.15299460833970263"/>
          <c:w val="0.96573208722741433"/>
          <c:h val="0.7147043119873320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EFFICENCY'!$B$28:$B$39</c:f>
              <c:strCache>
                <c:ptCount val="12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DANIEL MUGUNA</c:v>
                </c:pt>
                <c:pt idx="5">
                  <c:v>HILLARY MUTHURI</c:v>
                </c:pt>
                <c:pt idx="6">
                  <c:v>CLAIRE WANGECHI</c:v>
                </c:pt>
                <c:pt idx="7">
                  <c:v>PIUS MUSEE</c:v>
                </c:pt>
                <c:pt idx="8">
                  <c:v>JEREMIAH KAMULA</c:v>
                </c:pt>
                <c:pt idx="9">
                  <c:v>DANCUN GIKIRI</c:v>
                </c:pt>
                <c:pt idx="10">
                  <c:v>ANTONE ODONGO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EFFICENCY'!$G$28:$G$39</c:f>
              <c:numCache>
                <c:formatCode>0.00%</c:formatCode>
                <c:ptCount val="12"/>
                <c:pt idx="0">
                  <c:v>0.14652999999999999</c:v>
                </c:pt>
                <c:pt idx="1">
                  <c:v>0.22463525000000001</c:v>
                </c:pt>
                <c:pt idx="2">
                  <c:v>0</c:v>
                </c:pt>
                <c:pt idx="3">
                  <c:v>0.14499799999999999</c:v>
                </c:pt>
                <c:pt idx="4">
                  <c:v>1.2268857142857142E-2</c:v>
                </c:pt>
                <c:pt idx="5">
                  <c:v>0</c:v>
                </c:pt>
                <c:pt idx="6">
                  <c:v>0.117684</c:v>
                </c:pt>
                <c:pt idx="7">
                  <c:v>0</c:v>
                </c:pt>
                <c:pt idx="8">
                  <c:v>0.33156114285714283</c:v>
                </c:pt>
                <c:pt idx="9">
                  <c:v>0</c:v>
                </c:pt>
                <c:pt idx="10">
                  <c:v>0.88663250000000005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3-4098-B057-906AD34752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40014943"/>
        <c:axId val="2140012447"/>
      </c:barChart>
      <c:catAx>
        <c:axId val="21400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2447"/>
        <c:crosses val="autoZero"/>
        <c:auto val="1"/>
        <c:lblAlgn val="ctr"/>
        <c:lblOffset val="100"/>
        <c:noMultiLvlLbl val="0"/>
      </c:catAx>
      <c:valAx>
        <c:axId val="21400124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400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REGION-TLS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EFFICENCY'!$B$44:$B$50</c:f>
              <c:strCache>
                <c:ptCount val="7"/>
                <c:pt idx="0">
                  <c:v> FRIDAH MWONDO </c:v>
                </c:pt>
                <c:pt idx="1">
                  <c:v> GLADYS PAUL </c:v>
                </c:pt>
                <c:pt idx="2">
                  <c:v> IRENE MUSYOKI </c:v>
                </c:pt>
                <c:pt idx="3">
                  <c:v>FAITH NYIVA</c:v>
                </c:pt>
                <c:pt idx="4">
                  <c:v>JOSEPH NDOO KIMUNDI </c:v>
                </c:pt>
                <c:pt idx="5">
                  <c:v>GRACE NAMUNYAK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EFFICENCY'!$G$44:$G$50</c:f>
              <c:numCache>
                <c:formatCode>0.00%</c:formatCode>
                <c:ptCount val="7"/>
                <c:pt idx="0">
                  <c:v>0.2527702</c:v>
                </c:pt>
                <c:pt idx="1">
                  <c:v>0.51848839999999996</c:v>
                </c:pt>
                <c:pt idx="2">
                  <c:v>8.1934000000000007E-2</c:v>
                </c:pt>
                <c:pt idx="3">
                  <c:v>0</c:v>
                </c:pt>
                <c:pt idx="4">
                  <c:v>2.125525E-2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C-41A3-BA14-22D2571915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4623407"/>
        <c:axId val="2104622991"/>
      </c:barChart>
      <c:catAx>
        <c:axId val="21046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622991"/>
        <c:crosses val="autoZero"/>
        <c:auto val="1"/>
        <c:lblAlgn val="ctr"/>
        <c:lblOffset val="100"/>
        <c:noMultiLvlLbl val="0"/>
      </c:catAx>
      <c:valAx>
        <c:axId val="21046229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10462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EFFICENCY'!$B$55:$B$65</c:f>
              <c:strCache>
                <c:ptCount val="11"/>
                <c:pt idx="0">
                  <c:v>FAITH GICHURU</c:v>
                </c:pt>
                <c:pt idx="1">
                  <c:v>STEVE ODONGO</c:v>
                </c:pt>
                <c:pt idx="2">
                  <c:v>LUKAS MANAMAWE</c:v>
                </c:pt>
                <c:pt idx="3">
                  <c:v>GLADYS WAKESHO</c:v>
                </c:pt>
                <c:pt idx="4">
                  <c:v>GEORGE OTIENO OGALLO</c:v>
                </c:pt>
                <c:pt idx="5">
                  <c:v>SELINA NALIAKA</c:v>
                </c:pt>
                <c:pt idx="6">
                  <c:v>MARY NJERI</c:v>
                </c:pt>
                <c:pt idx="7">
                  <c:v>NELSON MANDELA</c:v>
                </c:pt>
                <c:pt idx="8">
                  <c:v>MARTIN NAMAI</c:v>
                </c:pt>
                <c:pt idx="9">
                  <c:v>GEOFREY MWAMBELA</c:v>
                </c:pt>
                <c:pt idx="10">
                  <c:v>OTHER STAFF</c:v>
                </c:pt>
              </c:strCache>
            </c:strRef>
          </c:cat>
          <c:val>
            <c:numRef>
              <c:f>'REGIONAL EFFICENCY'!$G$55:$G$65</c:f>
              <c:numCache>
                <c:formatCode>0.00%</c:formatCode>
                <c:ptCount val="11"/>
                <c:pt idx="0">
                  <c:v>0</c:v>
                </c:pt>
                <c:pt idx="1">
                  <c:v>0.19095400000000001</c:v>
                </c:pt>
                <c:pt idx="2">
                  <c:v>0.39662485714285717</c:v>
                </c:pt>
                <c:pt idx="3">
                  <c:v>6.1501714285714285E-2</c:v>
                </c:pt>
                <c:pt idx="4">
                  <c:v>0</c:v>
                </c:pt>
                <c:pt idx="5">
                  <c:v>7.0193428571428573E-2</c:v>
                </c:pt>
                <c:pt idx="6">
                  <c:v>0</c:v>
                </c:pt>
                <c:pt idx="7">
                  <c:v>0.38592314285714285</c:v>
                </c:pt>
                <c:pt idx="8">
                  <c:v>0.17178685714285713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5-4E1B-828E-2D2009C1DD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3713615"/>
        <c:axId val="1133714031"/>
      </c:barChart>
      <c:catAx>
        <c:axId val="11337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14031"/>
        <c:crosses val="autoZero"/>
        <c:auto val="1"/>
        <c:lblAlgn val="ctr"/>
        <c:lblOffset val="100"/>
        <c:noMultiLvlLbl val="0"/>
      </c:catAx>
      <c:valAx>
        <c:axId val="11337140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371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- TLS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EFFICENCY'!$B$70:$B$74</c:f>
              <c:strCache>
                <c:ptCount val="5"/>
                <c:pt idx="0">
                  <c:v>STEVE HABWE</c:v>
                </c:pt>
                <c:pt idx="1">
                  <c:v>COLLINS ONYANGO</c:v>
                </c:pt>
                <c:pt idx="2">
                  <c:v>BERNARD KEROIGE</c:v>
                </c:pt>
                <c:pt idx="3">
                  <c:v>JOSEPH ORINA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EFFICENCY'!$G$70:$G$74</c:f>
              <c:numCache>
                <c:formatCode>0.00%</c:formatCode>
                <c:ptCount val="5"/>
                <c:pt idx="0">
                  <c:v>0.57542450000000001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2E-B8D2-0044C896EC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66745055"/>
        <c:axId val="1166734655"/>
      </c:barChart>
      <c:catAx>
        <c:axId val="116674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34655"/>
        <c:crosses val="autoZero"/>
        <c:auto val="1"/>
        <c:lblAlgn val="ctr"/>
        <c:lblOffset val="100"/>
        <c:noMultiLvlLbl val="0"/>
      </c:catAx>
      <c:valAx>
        <c:axId val="11667346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66745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-TLS PERFORMANCE</a:t>
            </a:r>
          </a:p>
        </c:rich>
      </c:tx>
      <c:layout>
        <c:manualLayout>
          <c:xMode val="edge"/>
          <c:yMode val="edge"/>
          <c:x val="0.1899886346033352"/>
          <c:y val="2.1080365990564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EFFICENCY'!$B$95:$B$101</c:f>
              <c:strCache>
                <c:ptCount val="7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MOSES WANDERA</c:v>
                </c:pt>
                <c:pt idx="4">
                  <c:v>WALTER MWIKA</c:v>
                </c:pt>
                <c:pt idx="5">
                  <c:v>OLIVER ODONGO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EFFICENCY'!$G$95:$G$101</c:f>
              <c:numCache>
                <c:formatCode>0.00%</c:formatCode>
                <c:ptCount val="7"/>
                <c:pt idx="0">
                  <c:v>0.2529652</c:v>
                </c:pt>
                <c:pt idx="1">
                  <c:v>0.54594949999999998</c:v>
                </c:pt>
                <c:pt idx="2">
                  <c:v>1.2857142857142857E-2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0-46BC-B253-220989849A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9788447"/>
        <c:axId val="1139793855"/>
      </c:barChart>
      <c:catAx>
        <c:axId val="11397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93855"/>
        <c:crosses val="autoZero"/>
        <c:auto val="1"/>
        <c:lblAlgn val="ctr"/>
        <c:lblOffset val="100"/>
        <c:noMultiLvlLbl val="0"/>
      </c:catAx>
      <c:valAx>
        <c:axId val="1139793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978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REGION-TLS PERFORMANCE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EFFICENCY'!$B$79:$B$90</c:f>
              <c:strCache>
                <c:ptCount val="12"/>
                <c:pt idx="0">
                  <c:v>ALICE LOMO</c:v>
                </c:pt>
                <c:pt idx="1">
                  <c:v>FRANSISCA JERUTICH</c:v>
                </c:pt>
                <c:pt idx="2">
                  <c:v>KELVIN KIMALELE</c:v>
                </c:pt>
                <c:pt idx="3">
                  <c:v>DERRICK ESEGERI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BENARD OGELLO</c:v>
                </c:pt>
                <c:pt idx="7">
                  <c:v>PETER MAINA</c:v>
                </c:pt>
                <c:pt idx="8">
                  <c:v>VICTOR OTIENO</c:v>
                </c:pt>
                <c:pt idx="9">
                  <c:v>KENNEDY NDUNGA</c:v>
                </c:pt>
                <c:pt idx="10">
                  <c:v>RONOH DESMOND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EFFICENCY'!$G$79:$G$90</c:f>
              <c:numCache>
                <c:formatCode>0.00%</c:formatCode>
                <c:ptCount val="12"/>
                <c:pt idx="0">
                  <c:v>0</c:v>
                </c:pt>
                <c:pt idx="1">
                  <c:v>0.50262200000000001</c:v>
                </c:pt>
                <c:pt idx="2">
                  <c:v>0</c:v>
                </c:pt>
                <c:pt idx="3">
                  <c:v>0</c:v>
                </c:pt>
                <c:pt idx="4">
                  <c:v>0.19598560000000001</c:v>
                </c:pt>
                <c:pt idx="5">
                  <c:v>0</c:v>
                </c:pt>
                <c:pt idx="6">
                  <c:v>0.1210802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C-4720-9F81-AA775797E8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32312911"/>
        <c:axId val="1132300015"/>
      </c:barChart>
      <c:catAx>
        <c:axId val="11323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0015"/>
        <c:crosses val="autoZero"/>
        <c:auto val="1"/>
        <c:lblAlgn val="ctr"/>
        <c:lblOffset val="100"/>
        <c:noMultiLvlLbl val="0"/>
      </c:catAx>
      <c:valAx>
        <c:axId val="11323000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231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EASTERN REGION- TLS PERFROMANCE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EFFICENCY'!$G$106</c:f>
              <c:strCache>
                <c:ptCount val="1"/>
                <c:pt idx="0">
                  <c:v>%ACHIEVED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EFFICENCY'!$B$107:$B$113</c:f>
              <c:strCache>
                <c:ptCount val="7"/>
                <c:pt idx="0">
                  <c:v>JANICE KAWIRA</c:v>
                </c:pt>
                <c:pt idx="1">
                  <c:v>JANET NDUNGWA</c:v>
                </c:pt>
                <c:pt idx="2">
                  <c:v>CAROLINE KAREBE</c:v>
                </c:pt>
                <c:pt idx="3">
                  <c:v>PAULINE RACHEL</c:v>
                </c:pt>
                <c:pt idx="4">
                  <c:v>JOHN MUSILI THIONGO</c:v>
                </c:pt>
                <c:pt idx="5">
                  <c:v>IVUTHA NZAU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EFFICENCY'!$G$107:$G$113</c:f>
              <c:numCache>
                <c:formatCode>0.00%</c:formatCode>
                <c:ptCount val="7"/>
                <c:pt idx="0">
                  <c:v>0.412161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0.26892199999999999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5-4852-B4F0-E085BA7EA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0571727"/>
        <c:axId val="1950566735"/>
      </c:barChart>
      <c:catAx>
        <c:axId val="195057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566735"/>
        <c:crosses val="autoZero"/>
        <c:auto val="1"/>
        <c:lblAlgn val="ctr"/>
        <c:lblOffset val="100"/>
        <c:noMultiLvlLbl val="0"/>
      </c:catAx>
      <c:valAx>
        <c:axId val="19505667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5057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'!$B$3:$B$50</c:f>
              <c:strCache>
                <c:ptCount val="48"/>
                <c:pt idx="0">
                  <c:v>BRENDA KENDI</c:v>
                </c:pt>
                <c:pt idx="1">
                  <c:v>BRIAN CHIRINGA</c:v>
                </c:pt>
                <c:pt idx="2">
                  <c:v>MARY MAZERAH</c:v>
                </c:pt>
                <c:pt idx="3">
                  <c:v>ELLY ONYANGO</c:v>
                </c:pt>
                <c:pt idx="4">
                  <c:v>FREDRICK KAZUNGU</c:v>
                </c:pt>
                <c:pt idx="5">
                  <c:v>DENNIS ORERO</c:v>
                </c:pt>
                <c:pt idx="6">
                  <c:v>Hongo</c:v>
                </c:pt>
                <c:pt idx="7">
                  <c:v>FRIDAH SYOMBUA</c:v>
                </c:pt>
                <c:pt idx="8">
                  <c:v>CYNTHIA AKINYI</c:v>
                </c:pt>
                <c:pt idx="9">
                  <c:v>STEPHEN KILONZO</c:v>
                </c:pt>
                <c:pt idx="10">
                  <c:v>GILBERT OBURA</c:v>
                </c:pt>
                <c:pt idx="11">
                  <c:v>PHILIP HAMBAN</c:v>
                </c:pt>
                <c:pt idx="12">
                  <c:v>SELEMIA WANGA</c:v>
                </c:pt>
                <c:pt idx="13">
                  <c:v>RAEL OGUTU</c:v>
                </c:pt>
                <c:pt idx="14">
                  <c:v>CAROLYNE STEPHANIE</c:v>
                </c:pt>
                <c:pt idx="15">
                  <c:v>MWANDE PAUL</c:v>
                </c:pt>
                <c:pt idx="16">
                  <c:v>DIANA MWAKIO</c:v>
                </c:pt>
                <c:pt idx="17">
                  <c:v>SHARON NAFULA</c:v>
                </c:pt>
                <c:pt idx="18">
                  <c:v>SAMUEL KAREGI</c:v>
                </c:pt>
                <c:pt idx="19">
                  <c:v>DIANA MWANDE PAUL</c:v>
                </c:pt>
                <c:pt idx="20">
                  <c:v>KHAMIS ODHIAMBO</c:v>
                </c:pt>
                <c:pt idx="21">
                  <c:v>MARTIN AMAKOBE</c:v>
                </c:pt>
                <c:pt idx="22">
                  <c:v>AMIRAH MOHAMED</c:v>
                </c:pt>
                <c:pt idx="23">
                  <c:v>GEORGE NYASEME</c:v>
                </c:pt>
                <c:pt idx="24">
                  <c:v>NELSON BAYA</c:v>
                </c:pt>
                <c:pt idx="25">
                  <c:v>ELIZABETH MULI</c:v>
                </c:pt>
                <c:pt idx="26">
                  <c:v>EMMANUEL AKARE</c:v>
                </c:pt>
                <c:pt idx="27">
                  <c:v>MAGDALENE HALUA</c:v>
                </c:pt>
                <c:pt idx="28">
                  <c:v>BEATRICE MAINA</c:v>
                </c:pt>
                <c:pt idx="29">
                  <c:v>BRENDA KENDI</c:v>
                </c:pt>
                <c:pt idx="30">
                  <c:v>GEORGE MORRIS OMONDI NYASEME</c:v>
                </c:pt>
                <c:pt idx="31">
                  <c:v>HENOCK JILLO ABIO</c:v>
                </c:pt>
                <c:pt idx="32">
                  <c:v>DIANA WALI</c:v>
                </c:pt>
                <c:pt idx="33">
                  <c:v>IRINE MAYAKA</c:v>
                </c:pt>
                <c:pt idx="34">
                  <c:v>JOHN PAUL</c:v>
                </c:pt>
                <c:pt idx="35">
                  <c:v>JAMES MWANGEMI</c:v>
                </c:pt>
                <c:pt idx="36">
                  <c:v>JAMES NDAIGA</c:v>
                </c:pt>
                <c:pt idx="37">
                  <c:v>JOSHUA MANGAYUK</c:v>
                </c:pt>
                <c:pt idx="38">
                  <c:v>LAZARUS ADE</c:v>
                </c:pt>
                <c:pt idx="39">
                  <c:v>MANGAUK STANLEY JOSHUA</c:v>
                </c:pt>
                <c:pt idx="40">
                  <c:v>MARY HADIA MARO</c:v>
                </c:pt>
                <c:pt idx="41">
                  <c:v>MARY KANYASI</c:v>
                </c:pt>
                <c:pt idx="42">
                  <c:v>MERCYLINE KASICHANA</c:v>
                </c:pt>
                <c:pt idx="43">
                  <c:v>NYASEME GEORGE</c:v>
                </c:pt>
                <c:pt idx="44">
                  <c:v>Quentolian Awino        </c:v>
                </c:pt>
                <c:pt idx="45">
                  <c:v>RODGERS EKODERE</c:v>
                </c:pt>
                <c:pt idx="46">
                  <c:v>THIMA ALI OMAR</c:v>
                </c:pt>
                <c:pt idx="47">
                  <c:v>THOMAS MIKE</c:v>
                </c:pt>
              </c:strCache>
            </c:strRef>
          </c:cat>
          <c:val>
            <c:numRef>
              <c:f>'REGIONAL MARKTERS '!$C$3:$C$50</c:f>
              <c:numCache>
                <c:formatCode>_(* #,##0.00_);_(* \(#,##0.00\);_(* "-"??_);_(@_)</c:formatCode>
                <c:ptCount val="48"/>
                <c:pt idx="0">
                  <c:v>0</c:v>
                </c:pt>
                <c:pt idx="1">
                  <c:v>50253</c:v>
                </c:pt>
                <c:pt idx="2">
                  <c:v>215256</c:v>
                </c:pt>
                <c:pt idx="3">
                  <c:v>601254</c:v>
                </c:pt>
                <c:pt idx="4">
                  <c:v>100000</c:v>
                </c:pt>
                <c:pt idx="5">
                  <c:v>22550</c:v>
                </c:pt>
                <c:pt idx="6">
                  <c:v>244952</c:v>
                </c:pt>
                <c:pt idx="7">
                  <c:v>160561</c:v>
                </c:pt>
                <c:pt idx="8">
                  <c:v>0</c:v>
                </c:pt>
                <c:pt idx="9">
                  <c:v>1350731</c:v>
                </c:pt>
                <c:pt idx="10">
                  <c:v>35000</c:v>
                </c:pt>
                <c:pt idx="11">
                  <c:v>0</c:v>
                </c:pt>
                <c:pt idx="12">
                  <c:v>169711</c:v>
                </c:pt>
                <c:pt idx="13">
                  <c:v>0</c:v>
                </c:pt>
                <c:pt idx="14">
                  <c:v>0</c:v>
                </c:pt>
                <c:pt idx="15">
                  <c:v>14304</c:v>
                </c:pt>
                <c:pt idx="16">
                  <c:v>58379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485010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385000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25713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F-42D0-9BFB-404048FD0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EASTERN 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'!$B$52:$B$81</c:f>
              <c:strCache>
                <c:ptCount val="30"/>
                <c:pt idx="0">
                  <c:v>ROBERT KARURU WATHUA</c:v>
                </c:pt>
                <c:pt idx="1">
                  <c:v>DEBORAH MBULA MUANGE</c:v>
                </c:pt>
                <c:pt idx="2">
                  <c:v>LILIAN PENDA</c:v>
                </c:pt>
                <c:pt idx="3">
                  <c:v>LYDIAH MULINGE</c:v>
                </c:pt>
                <c:pt idx="4">
                  <c:v>BENSON MWANDAO</c:v>
                </c:pt>
                <c:pt idx="5">
                  <c:v>GRACE MWENDE</c:v>
                </c:pt>
                <c:pt idx="6">
                  <c:v>CARO MUNYAO</c:v>
                </c:pt>
                <c:pt idx="7">
                  <c:v>TIMOTHY MUTAMBUKI</c:v>
                </c:pt>
                <c:pt idx="8">
                  <c:v>DORCAS MWENDE</c:v>
                </c:pt>
                <c:pt idx="9">
                  <c:v>PURITY MUTANU PENDA</c:v>
                </c:pt>
                <c:pt idx="10">
                  <c:v>CHRISTINE MALI MAKAU</c:v>
                </c:pt>
                <c:pt idx="11">
                  <c:v>MOSES JOSEPH</c:v>
                </c:pt>
                <c:pt idx="12">
                  <c:v>CHRISTINE MALI MWANIKI</c:v>
                </c:pt>
                <c:pt idx="13">
                  <c:v>MUIA MUSANGO</c:v>
                </c:pt>
                <c:pt idx="14">
                  <c:v>CAROLINE JOSEPH</c:v>
                </c:pt>
                <c:pt idx="15">
                  <c:v>ZIPPORAH MUTIA</c:v>
                </c:pt>
                <c:pt idx="16">
                  <c:v>JOSEPH MAGDALENA</c:v>
                </c:pt>
                <c:pt idx="17">
                  <c:v>FRANCISCA TAABU</c:v>
                </c:pt>
                <c:pt idx="18">
                  <c:v>PURITY MUTINDI</c:v>
                </c:pt>
                <c:pt idx="19">
                  <c:v>EVERLYN KAMEME</c:v>
                </c:pt>
                <c:pt idx="20">
                  <c:v>SAMUEL MUSYOKA</c:v>
                </c:pt>
                <c:pt idx="21">
                  <c:v>FREDRICK NDISYA</c:v>
                </c:pt>
                <c:pt idx="22">
                  <c:v>JOSES MUTHENGI </c:v>
                </c:pt>
                <c:pt idx="23">
                  <c:v>JUDY MWAKALI</c:v>
                </c:pt>
                <c:pt idx="24">
                  <c:v>MAUREEN MUTUKU</c:v>
                </c:pt>
                <c:pt idx="25">
                  <c:v>MERCY TITO</c:v>
                </c:pt>
                <c:pt idx="26">
                  <c:v>MULI KYALO</c:v>
                </c:pt>
                <c:pt idx="27">
                  <c:v>PATRICK KIMATHI MURANGIRI</c:v>
                </c:pt>
                <c:pt idx="28">
                  <c:v>PRISCA TIMOTHY</c:v>
                </c:pt>
                <c:pt idx="29">
                  <c:v>PRISCILLA KATHINI MUSYOKA</c:v>
                </c:pt>
              </c:strCache>
            </c:strRef>
          </c:cat>
          <c:val>
            <c:numRef>
              <c:f>'REGIONAL MARKTERS '!$C$52:$C$81</c:f>
              <c:numCache>
                <c:formatCode>_(* #,##0.00_);_(* \(#,##0.00\);_(* "-"??_);_(@_)</c:formatCode>
                <c:ptCount val="30"/>
                <c:pt idx="0">
                  <c:v>0</c:v>
                </c:pt>
                <c:pt idx="1">
                  <c:v>92393</c:v>
                </c:pt>
                <c:pt idx="2">
                  <c:v>213489</c:v>
                </c:pt>
                <c:pt idx="3">
                  <c:v>380010</c:v>
                </c:pt>
                <c:pt idx="4">
                  <c:v>235287</c:v>
                </c:pt>
                <c:pt idx="5">
                  <c:v>0</c:v>
                </c:pt>
                <c:pt idx="6">
                  <c:v>187984</c:v>
                </c:pt>
                <c:pt idx="7">
                  <c:v>10321</c:v>
                </c:pt>
                <c:pt idx="8">
                  <c:v>265220</c:v>
                </c:pt>
                <c:pt idx="9">
                  <c:v>0</c:v>
                </c:pt>
                <c:pt idx="10">
                  <c:v>118208</c:v>
                </c:pt>
                <c:pt idx="11">
                  <c:v>456822</c:v>
                </c:pt>
                <c:pt idx="12">
                  <c:v>0</c:v>
                </c:pt>
                <c:pt idx="13">
                  <c:v>594937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10317</c:v>
                </c:pt>
                <c:pt idx="18">
                  <c:v>644852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A-4354-BDCC-C813EDA48F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'!$B$183:$B$198</c:f>
              <c:strCache>
                <c:ptCount val="16"/>
                <c:pt idx="0">
                  <c:v>MILICENT KERUBO</c:v>
                </c:pt>
                <c:pt idx="1">
                  <c:v>DAINE AWANGE</c:v>
                </c:pt>
                <c:pt idx="2">
                  <c:v>ALICE MUTHONI</c:v>
                </c:pt>
                <c:pt idx="3">
                  <c:v>KIRUI KIPROTICH</c:v>
                </c:pt>
                <c:pt idx="4">
                  <c:v>MARY EGADIZE</c:v>
                </c:pt>
                <c:pt idx="5">
                  <c:v>KEPHER OTIENDE</c:v>
                </c:pt>
                <c:pt idx="6">
                  <c:v>VOLENTER AUMA</c:v>
                </c:pt>
                <c:pt idx="7">
                  <c:v>SIMON OGWENI</c:v>
                </c:pt>
                <c:pt idx="8">
                  <c:v>JOSPHINE AHURA AMUKO</c:v>
                </c:pt>
                <c:pt idx="9">
                  <c:v>FREDRICK OJIAMBO</c:v>
                </c:pt>
                <c:pt idx="10">
                  <c:v>MILICENT AOKO</c:v>
                </c:pt>
                <c:pt idx="11">
                  <c:v>KEVIN AGANYO</c:v>
                </c:pt>
                <c:pt idx="12">
                  <c:v>WYCLIFFE ONSINYO OCHENGE</c:v>
                </c:pt>
                <c:pt idx="13">
                  <c:v>DIANA OWIGO</c:v>
                </c:pt>
                <c:pt idx="14">
                  <c:v>SHARON ACHIENG OKETCH</c:v>
                </c:pt>
                <c:pt idx="15">
                  <c:v>VANE KERUBO</c:v>
                </c:pt>
              </c:strCache>
            </c:strRef>
          </c:cat>
          <c:val>
            <c:numRef>
              <c:f>'REGIONAL MARKTERS '!$C$183:$C$198</c:f>
              <c:numCache>
                <c:formatCode>_(* #,##0.00_);_(* \(#,##0.00\);_(* "-"??_);_(@_)</c:formatCode>
                <c:ptCount val="16"/>
                <c:pt idx="0">
                  <c:v>90425</c:v>
                </c:pt>
                <c:pt idx="1">
                  <c:v>0</c:v>
                </c:pt>
                <c:pt idx="2">
                  <c:v>807113</c:v>
                </c:pt>
                <c:pt idx="3">
                  <c:v>0</c:v>
                </c:pt>
                <c:pt idx="4">
                  <c:v>25000</c:v>
                </c:pt>
                <c:pt idx="5">
                  <c:v>0</c:v>
                </c:pt>
                <c:pt idx="6">
                  <c:v>150000</c:v>
                </c:pt>
                <c:pt idx="7">
                  <c:v>0</c:v>
                </c:pt>
                <c:pt idx="8">
                  <c:v>450692</c:v>
                </c:pt>
                <c:pt idx="9">
                  <c:v>0</c:v>
                </c:pt>
                <c:pt idx="10">
                  <c:v>282544</c:v>
                </c:pt>
                <c:pt idx="11">
                  <c:v>201943</c:v>
                </c:pt>
                <c:pt idx="12">
                  <c:v>694187</c:v>
                </c:pt>
                <c:pt idx="13">
                  <c:v>116024</c:v>
                </c:pt>
                <c:pt idx="14">
                  <c:v>42162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0-4228-9C04-B9AE9C40D5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MARKETERS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MARKTERS '!$B$238:$B$260</c:f>
              <c:strCache>
                <c:ptCount val="23"/>
                <c:pt idx="0">
                  <c:v>KIRUI KIPROTICH</c:v>
                </c:pt>
                <c:pt idx="1">
                  <c:v>GIDEON MUTISYA MUTHIAN</c:v>
                </c:pt>
                <c:pt idx="2">
                  <c:v>JACKLYNE ALUMASA</c:v>
                </c:pt>
                <c:pt idx="3">
                  <c:v>JOY WINNIE</c:v>
                </c:pt>
                <c:pt idx="4">
                  <c:v>KENNEDY OTIENO OCHIENG</c:v>
                </c:pt>
                <c:pt idx="5">
                  <c:v>JOYCE AKOTH</c:v>
                </c:pt>
                <c:pt idx="6">
                  <c:v>PAULINE ANYANGO</c:v>
                </c:pt>
                <c:pt idx="7">
                  <c:v>LORNA AKOTH</c:v>
                </c:pt>
                <c:pt idx="8">
                  <c:v>ROSBEL ACHIENG OTIENO  </c:v>
                </c:pt>
                <c:pt idx="9">
                  <c:v>CYNTHIA AKINYI</c:v>
                </c:pt>
                <c:pt idx="10">
                  <c:v>LIZ ATANDA</c:v>
                </c:pt>
                <c:pt idx="11">
                  <c:v>BONFACE MULAYI</c:v>
                </c:pt>
                <c:pt idx="12">
                  <c:v>VELMA MUNYOLO</c:v>
                </c:pt>
                <c:pt idx="13">
                  <c:v>WILBERFORCE AYOMA</c:v>
                </c:pt>
                <c:pt idx="14">
                  <c:v>LILIAN AKINYI ONYANGO</c:v>
                </c:pt>
                <c:pt idx="15">
                  <c:v>JUVENSER MWANGO</c:v>
                </c:pt>
                <c:pt idx="16">
                  <c:v>MICHAEL ADHOLA</c:v>
                </c:pt>
                <c:pt idx="17">
                  <c:v>LORINE NYAOKE</c:v>
                </c:pt>
                <c:pt idx="18">
                  <c:v>LYDIA NYAMOITA</c:v>
                </c:pt>
                <c:pt idx="19">
                  <c:v>BEATRICE TAGO</c:v>
                </c:pt>
                <c:pt idx="20">
                  <c:v>PAMELA AUMA</c:v>
                </c:pt>
                <c:pt idx="21">
                  <c:v>VANE KERUBO</c:v>
                </c:pt>
                <c:pt idx="22">
                  <c:v>VICTOR ODONGO</c:v>
                </c:pt>
              </c:strCache>
            </c:strRef>
          </c:cat>
          <c:val>
            <c:numRef>
              <c:f>'REGIONAL MARKTERS '!$C$238:$C$260</c:f>
              <c:numCache>
                <c:formatCode>_(* #,##0.00_);_(* \(#,##0.00\);_(* "-"??_);_(@_)</c:formatCode>
                <c:ptCount val="23"/>
                <c:pt idx="0">
                  <c:v>151751</c:v>
                </c:pt>
                <c:pt idx="1">
                  <c:v>409898</c:v>
                </c:pt>
                <c:pt idx="2">
                  <c:v>0</c:v>
                </c:pt>
                <c:pt idx="3">
                  <c:v>42616</c:v>
                </c:pt>
                <c:pt idx="4">
                  <c:v>45000</c:v>
                </c:pt>
                <c:pt idx="5">
                  <c:v>0</c:v>
                </c:pt>
                <c:pt idx="6">
                  <c:v>131666</c:v>
                </c:pt>
                <c:pt idx="7">
                  <c:v>474642</c:v>
                </c:pt>
                <c:pt idx="8">
                  <c:v>0</c:v>
                </c:pt>
                <c:pt idx="9">
                  <c:v>940352</c:v>
                </c:pt>
                <c:pt idx="10">
                  <c:v>18611</c:v>
                </c:pt>
                <c:pt idx="11">
                  <c:v>92101</c:v>
                </c:pt>
                <c:pt idx="12">
                  <c:v>0</c:v>
                </c:pt>
                <c:pt idx="13">
                  <c:v>0</c:v>
                </c:pt>
                <c:pt idx="14">
                  <c:v>30247</c:v>
                </c:pt>
                <c:pt idx="15">
                  <c:v>0</c:v>
                </c:pt>
                <c:pt idx="16">
                  <c:v>0</c:v>
                </c:pt>
                <c:pt idx="17">
                  <c:v>76907</c:v>
                </c:pt>
                <c:pt idx="18">
                  <c:v>575911</c:v>
                </c:pt>
                <c:pt idx="19">
                  <c:v>0</c:v>
                </c:pt>
                <c:pt idx="20">
                  <c:v>0</c:v>
                </c:pt>
                <c:pt idx="21">
                  <c:v>503922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D-4E57-9B19-2F3EE9C810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2311503"/>
        <c:axId val="1332306095"/>
      </c:barChart>
      <c:catAx>
        <c:axId val="13323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06095"/>
        <c:crosses val="autoZero"/>
        <c:auto val="1"/>
        <c:lblAlgn val="ctr"/>
        <c:lblOffset val="100"/>
        <c:noMultiLvlLbl val="0"/>
      </c:catAx>
      <c:valAx>
        <c:axId val="133230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DAILY  RSM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</c:f>
              <c:strCache>
                <c:ptCount val="1"/>
                <c:pt idx="0">
                  <c:v>13 May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EFFICENCY'!$A$2:$A$9</c:f>
              <c:strCache>
                <c:ptCount val="8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LOWER EASTERN</c:v>
                </c:pt>
                <c:pt idx="4">
                  <c:v>COASTAL  REGION</c:v>
                </c:pt>
                <c:pt idx="5">
                  <c:v>MOUNT KENYA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'REGIONAL EFFICENCY'!$D$2:$D$9</c:f>
            </c:numRef>
          </c:val>
          <c:extLst>
            <c:ext xmlns:c16="http://schemas.microsoft.com/office/drawing/2014/chart" uri="{C3380CC4-5D6E-409C-BE32-E72D297353CC}">
              <c16:uniqueId val="{00000000-7959-42FA-85DA-66B9137D06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41760"/>
        <c:axId val="2103828864"/>
      </c:barChart>
      <c:catAx>
        <c:axId val="2103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28864"/>
        <c:crosses val="autoZero"/>
        <c:auto val="1"/>
        <c:lblAlgn val="ctr"/>
        <c:lblOffset val="100"/>
        <c:noMultiLvlLbl val="0"/>
      </c:catAx>
      <c:valAx>
        <c:axId val="21038288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4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DAILY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EFFICENCY'!$D$14</c:f>
              <c:strCache>
                <c:ptCount val="1"/>
                <c:pt idx="0">
                  <c:v>13 May 2024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EFFICENCY'!$B$15:$B$23</c:f>
              <c:strCache>
                <c:ptCount val="9"/>
                <c:pt idx="0">
                  <c:v>CAROLINE MUTILE</c:v>
                </c:pt>
                <c:pt idx="1">
                  <c:v>RACHAEL MBITHE</c:v>
                </c:pt>
                <c:pt idx="2">
                  <c:v>EMMILLY NYAWERA</c:v>
                </c:pt>
                <c:pt idx="3">
                  <c:v>RUTH WAINAINA</c:v>
                </c:pt>
                <c:pt idx="4">
                  <c:v>ISMAIL ISAA</c:v>
                </c:pt>
                <c:pt idx="5">
                  <c:v>CYBEL TSINDOLI</c:v>
                </c:pt>
                <c:pt idx="6">
                  <c:v>MILLICENT KIRUKI</c:v>
                </c:pt>
                <c:pt idx="7">
                  <c:v>DAMSKY KISANYA</c:v>
                </c:pt>
                <c:pt idx="8">
                  <c:v>OTHER STAFF</c:v>
                </c:pt>
              </c:strCache>
            </c:strRef>
          </c:cat>
          <c:val>
            <c:numRef>
              <c:f>'REGIONAL EFFICENCY'!$D$15:$D$23</c:f>
            </c:numRef>
          </c:val>
          <c:extLst>
            <c:ext xmlns:c16="http://schemas.microsoft.com/office/drawing/2014/chart" uri="{C3380CC4-5D6E-409C-BE32-E72D297353CC}">
              <c16:uniqueId val="{00000000-0859-4B4C-A70D-B27A7E0A58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35104"/>
        <c:axId val="2103819712"/>
      </c:barChart>
      <c:catAx>
        <c:axId val="21038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19712"/>
        <c:crosses val="autoZero"/>
        <c:auto val="1"/>
        <c:lblAlgn val="ctr"/>
        <c:lblOffset val="100"/>
        <c:noMultiLvlLbl val="0"/>
      </c:catAx>
      <c:valAx>
        <c:axId val="2103819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3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 KENYA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EFFICENCY'!$B$28:$B$39</c:f>
              <c:strCache>
                <c:ptCount val="12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DANIEL MUGUNA</c:v>
                </c:pt>
                <c:pt idx="5">
                  <c:v>HILLARY MUTHURI</c:v>
                </c:pt>
                <c:pt idx="6">
                  <c:v>CLAIRE WANGECHI</c:v>
                </c:pt>
                <c:pt idx="7">
                  <c:v>PIUS MUSEE</c:v>
                </c:pt>
                <c:pt idx="8">
                  <c:v>JEREMIAH KAMULA</c:v>
                </c:pt>
                <c:pt idx="9">
                  <c:v>DANCUN GIKIRI</c:v>
                </c:pt>
                <c:pt idx="10">
                  <c:v>ANTONE ODONGO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EFFICENCY'!$D$28:$D$39</c:f>
            </c:numRef>
          </c:val>
          <c:extLst>
            <c:ext xmlns:c16="http://schemas.microsoft.com/office/drawing/2014/chart" uri="{C3380CC4-5D6E-409C-BE32-E72D297353CC}">
              <c16:uniqueId val="{00000000-D92D-4E59-951C-3EC7BECF09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3855072"/>
        <c:axId val="2103852992"/>
      </c:barChart>
      <c:catAx>
        <c:axId val="21038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52992"/>
        <c:crosses val="autoZero"/>
        <c:auto val="1"/>
        <c:lblAlgn val="ctr"/>
        <c:lblOffset val="100"/>
        <c:noMultiLvlLbl val="0"/>
      </c:catAx>
      <c:valAx>
        <c:axId val="2103852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385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LOWER EASTERN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EFFICENCY'!$B$44:$B$50</c:f>
              <c:strCache>
                <c:ptCount val="7"/>
                <c:pt idx="0">
                  <c:v> FRIDAH MWONDO </c:v>
                </c:pt>
                <c:pt idx="1">
                  <c:v> GLADYS PAUL </c:v>
                </c:pt>
                <c:pt idx="2">
                  <c:v> IRENE MUSYOKI </c:v>
                </c:pt>
                <c:pt idx="3">
                  <c:v>FAITH NYIVA</c:v>
                </c:pt>
                <c:pt idx="4">
                  <c:v>JOSEPH NDOO KIMUNDI </c:v>
                </c:pt>
                <c:pt idx="5">
                  <c:v>GRACE NAMUNYAK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EFFICENCY'!$D$44:$D$50</c:f>
            </c:numRef>
          </c:val>
          <c:extLst>
            <c:ext xmlns:c16="http://schemas.microsoft.com/office/drawing/2014/chart" uri="{C3380CC4-5D6E-409C-BE32-E72D297353CC}">
              <c16:uniqueId val="{00000000-E1F2-4C14-B558-0B14F0E597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0000"/>
        <c:axId val="2105741248"/>
      </c:barChart>
      <c:catAx>
        <c:axId val="21057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41248"/>
        <c:crosses val="autoZero"/>
        <c:auto val="1"/>
        <c:lblAlgn val="ctr"/>
        <c:lblOffset val="100"/>
        <c:noMultiLvlLbl val="0"/>
      </c:catAx>
      <c:valAx>
        <c:axId val="2105741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COAST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EFFICENCY'!$B$55:$B$65</c:f>
              <c:strCache>
                <c:ptCount val="11"/>
                <c:pt idx="0">
                  <c:v>FAITH GICHURU</c:v>
                </c:pt>
                <c:pt idx="1">
                  <c:v>STEVE ODONGO</c:v>
                </c:pt>
                <c:pt idx="2">
                  <c:v>LUKAS MANAMAWE</c:v>
                </c:pt>
                <c:pt idx="3">
                  <c:v>GLADYS WAKESHO</c:v>
                </c:pt>
                <c:pt idx="4">
                  <c:v>GEORGE OTIENO OGALLO</c:v>
                </c:pt>
                <c:pt idx="5">
                  <c:v>SELINA NALIAKA</c:v>
                </c:pt>
                <c:pt idx="6">
                  <c:v>MARY NJERI</c:v>
                </c:pt>
                <c:pt idx="7">
                  <c:v>NELSON MANDELA</c:v>
                </c:pt>
                <c:pt idx="8">
                  <c:v>MARTIN NAMAI</c:v>
                </c:pt>
                <c:pt idx="9">
                  <c:v>GEOFREY MWAMBELA</c:v>
                </c:pt>
                <c:pt idx="10">
                  <c:v>OTHER STAFF</c:v>
                </c:pt>
              </c:strCache>
            </c:strRef>
          </c:cat>
          <c:val>
            <c:numRef>
              <c:f>'REGIONAL EFFICENCY'!$D$55:$D$65</c:f>
            </c:numRef>
          </c:val>
          <c:extLst>
            <c:ext xmlns:c16="http://schemas.microsoft.com/office/drawing/2014/chart" uri="{C3380CC4-5D6E-409C-BE32-E72D297353CC}">
              <c16:uniqueId val="{00000000-2B02-4BCE-AA76-1ECA448E1F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45408"/>
        <c:axId val="2105763712"/>
      </c:barChart>
      <c:catAx>
        <c:axId val="2105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3712"/>
        <c:crosses val="autoZero"/>
        <c:auto val="1"/>
        <c:lblAlgn val="ctr"/>
        <c:lblOffset val="100"/>
        <c:noMultiLvlLbl val="0"/>
      </c:catAx>
      <c:valAx>
        <c:axId val="210576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4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NYANZA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EFFICENCY'!$B$70:$B$74</c:f>
              <c:strCache>
                <c:ptCount val="5"/>
                <c:pt idx="0">
                  <c:v>STEVE HABWE</c:v>
                </c:pt>
                <c:pt idx="1">
                  <c:v>COLLINS ONYANGO</c:v>
                </c:pt>
                <c:pt idx="2">
                  <c:v>BERNARD KEROIGE</c:v>
                </c:pt>
                <c:pt idx="3">
                  <c:v>JOSEPH ORINA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EFFICENCY'!$D$70:$D$74</c:f>
            </c:numRef>
          </c:val>
          <c:extLst>
            <c:ext xmlns:c16="http://schemas.microsoft.com/office/drawing/2014/chart" uri="{C3380CC4-5D6E-409C-BE32-E72D297353CC}">
              <c16:uniqueId val="{00000000-2BE2-4FD4-9961-CF7F924338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82848"/>
        <c:axId val="2105792000"/>
      </c:barChart>
      <c:catAx>
        <c:axId val="21057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92000"/>
        <c:crosses val="autoZero"/>
        <c:auto val="1"/>
        <c:lblAlgn val="ctr"/>
        <c:lblOffset val="100"/>
        <c:noMultiLvlLbl val="0"/>
      </c:catAx>
      <c:valAx>
        <c:axId val="21057920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78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RIFT VALLEY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EFFICENCY'!$B$79:$B$90</c:f>
              <c:strCache>
                <c:ptCount val="12"/>
                <c:pt idx="0">
                  <c:v>ALICE LOMO</c:v>
                </c:pt>
                <c:pt idx="1">
                  <c:v>FRANSISCA JERUTICH</c:v>
                </c:pt>
                <c:pt idx="2">
                  <c:v>KELVIN KIMALELE</c:v>
                </c:pt>
                <c:pt idx="3">
                  <c:v>DERRICK ESEGERI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BENARD OGELLO</c:v>
                </c:pt>
                <c:pt idx="7">
                  <c:v>PETER MAINA</c:v>
                </c:pt>
                <c:pt idx="8">
                  <c:v>VICTOR OTIENO</c:v>
                </c:pt>
                <c:pt idx="9">
                  <c:v>KENNEDY NDUNGA</c:v>
                </c:pt>
                <c:pt idx="10">
                  <c:v>RONOH DESMOND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EFFICENCY'!$D$79:$D$90</c:f>
            </c:numRef>
          </c:val>
          <c:extLst>
            <c:ext xmlns:c16="http://schemas.microsoft.com/office/drawing/2014/chart" uri="{C3380CC4-5D6E-409C-BE32-E72D297353CC}">
              <c16:uniqueId val="{00000000-D8A1-4906-AFE8-CA7333DFB1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841088"/>
        <c:axId val="2105841504"/>
      </c:barChart>
      <c:catAx>
        <c:axId val="210584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41504"/>
        <c:crosses val="autoZero"/>
        <c:auto val="1"/>
        <c:lblAlgn val="ctr"/>
        <c:lblOffset val="100"/>
        <c:noMultiLvlLbl val="0"/>
      </c:catAx>
      <c:valAx>
        <c:axId val="2105841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4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WESTERN REGION DAILY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'REGIONAL EFFICENCY'!$B$95:$B$101</c:f>
              <c:strCache>
                <c:ptCount val="7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MOSES WANDERA</c:v>
                </c:pt>
                <c:pt idx="4">
                  <c:v>WALTER MWIKA</c:v>
                </c:pt>
                <c:pt idx="5">
                  <c:v>OLIVER ODONGO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EFFICENCY'!$D$95:$D$101</c:f>
            </c:numRef>
          </c:val>
          <c:extLst>
            <c:ext xmlns:c16="http://schemas.microsoft.com/office/drawing/2014/chart" uri="{C3380CC4-5D6E-409C-BE32-E72D297353CC}">
              <c16:uniqueId val="{00000000-36E9-47E7-8593-42D86BA6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05894336"/>
        <c:axId val="2105872704"/>
      </c:barChart>
      <c:catAx>
        <c:axId val="21058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72704"/>
        <c:crosses val="autoZero"/>
        <c:auto val="1"/>
        <c:lblAlgn val="ctr"/>
        <c:lblOffset val="100"/>
        <c:noMultiLvlLbl val="0"/>
      </c:catAx>
      <c:valAx>
        <c:axId val="2105872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10589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WEELY</a:t>
            </a:r>
            <a:r>
              <a:rPr lang="en-US" baseline="0"/>
              <a:t> </a:t>
            </a:r>
            <a:r>
              <a:rPr lang="en-US"/>
              <a:t>CHECKOFF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EFFICENCY'!$A$2:$A$9</c:f>
              <c:strCache>
                <c:ptCount val="8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LOWER EASTERN</c:v>
                </c:pt>
                <c:pt idx="4">
                  <c:v>COASTAL  REGION</c:v>
                </c:pt>
                <c:pt idx="5">
                  <c:v>MOUNT KENYA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'REGIONAL EFFICENCY'!$E$2:$E$9</c:f>
            </c:numRef>
          </c:val>
          <c:extLst>
            <c:ext xmlns:c16="http://schemas.microsoft.com/office/drawing/2014/chart" uri="{C3380CC4-5D6E-409C-BE32-E72D297353CC}">
              <c16:uniqueId val="{00000000-649D-4A25-A563-940041173C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9353311"/>
        <c:axId val="569360799"/>
      </c:barChart>
      <c:catAx>
        <c:axId val="56935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60799"/>
        <c:crosses val="autoZero"/>
        <c:auto val="1"/>
        <c:lblAlgn val="ctr"/>
        <c:lblOffset val="100"/>
        <c:noMultiLvlLbl val="0"/>
      </c:catAx>
      <c:valAx>
        <c:axId val="569360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6935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NAIROBI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EFFICENCY'!$E$14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EFFICENCY'!$B$15:$B$23</c:f>
              <c:strCache>
                <c:ptCount val="9"/>
                <c:pt idx="0">
                  <c:v>CAROLINE MUTILE</c:v>
                </c:pt>
                <c:pt idx="1">
                  <c:v>RACHAEL MBITHE</c:v>
                </c:pt>
                <c:pt idx="2">
                  <c:v>EMMILLY NYAWERA</c:v>
                </c:pt>
                <c:pt idx="3">
                  <c:v>RUTH WAINAINA</c:v>
                </c:pt>
                <c:pt idx="4">
                  <c:v>ISMAIL ISAA</c:v>
                </c:pt>
                <c:pt idx="5">
                  <c:v>CYBEL TSINDOLI</c:v>
                </c:pt>
                <c:pt idx="6">
                  <c:v>MILLICENT KIRUKI</c:v>
                </c:pt>
                <c:pt idx="7">
                  <c:v>DAMSKY KISANYA</c:v>
                </c:pt>
                <c:pt idx="8">
                  <c:v>OTHER STAFF</c:v>
                </c:pt>
              </c:strCache>
            </c:strRef>
          </c:cat>
          <c:val>
            <c:numRef>
              <c:f>'REGIONAL EFFICENCY'!$E$15:$E$23</c:f>
            </c:numRef>
          </c:val>
          <c:extLst>
            <c:ext xmlns:c16="http://schemas.microsoft.com/office/drawing/2014/chart" uri="{C3380CC4-5D6E-409C-BE32-E72D297353CC}">
              <c16:uniqueId val="{00000000-16A0-4161-B000-69F339DEC5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2614287"/>
        <c:axId val="592601807"/>
      </c:barChart>
      <c:catAx>
        <c:axId val="59261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1807"/>
        <c:crosses val="autoZero"/>
        <c:auto val="1"/>
        <c:lblAlgn val="ctr"/>
        <c:lblOffset val="100"/>
        <c:noMultiLvlLbl val="0"/>
      </c:catAx>
      <c:valAx>
        <c:axId val="5926018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261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MT</a:t>
            </a:r>
            <a:r>
              <a:rPr lang="en-US" baseline="0"/>
              <a:t> KENYA REGION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EFFICENCY'!$E$27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EFFICENCY'!$B$28:$B$39</c:f>
              <c:strCache>
                <c:ptCount val="12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DANIEL MUGUNA</c:v>
                </c:pt>
                <c:pt idx="5">
                  <c:v>HILLARY MUTHURI</c:v>
                </c:pt>
                <c:pt idx="6">
                  <c:v>CLAIRE WANGECHI</c:v>
                </c:pt>
                <c:pt idx="7">
                  <c:v>PIUS MUSEE</c:v>
                </c:pt>
                <c:pt idx="8">
                  <c:v>JEREMIAH KAMULA</c:v>
                </c:pt>
                <c:pt idx="9">
                  <c:v>DANCUN GIKIRI</c:v>
                </c:pt>
                <c:pt idx="10">
                  <c:v>ANTONE ODONGO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EFFICENCY'!$E$28:$E$39</c:f>
            </c:numRef>
          </c:val>
          <c:extLst>
            <c:ext xmlns:c16="http://schemas.microsoft.com/office/drawing/2014/chart" uri="{C3380CC4-5D6E-409C-BE32-E72D297353CC}">
              <c16:uniqueId val="{00000000-8A5E-4B06-9AB2-12C45F9A1B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7892783"/>
        <c:axId val="1947889039"/>
      </c:barChart>
      <c:catAx>
        <c:axId val="19478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89039"/>
        <c:crosses val="autoZero"/>
        <c:auto val="1"/>
        <c:lblAlgn val="ctr"/>
        <c:lblOffset val="100"/>
        <c:noMultiLvlLbl val="0"/>
      </c:catAx>
      <c:valAx>
        <c:axId val="1947889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789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LOWER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EFFICENCY'!$E$43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EFFICENCY'!$B$44:$B$50</c:f>
              <c:strCache>
                <c:ptCount val="7"/>
                <c:pt idx="0">
                  <c:v> FRIDAH MWONDO </c:v>
                </c:pt>
                <c:pt idx="1">
                  <c:v> GLADYS PAUL </c:v>
                </c:pt>
                <c:pt idx="2">
                  <c:v> IRENE MUSYOKI </c:v>
                </c:pt>
                <c:pt idx="3">
                  <c:v>FAITH NYIVA</c:v>
                </c:pt>
                <c:pt idx="4">
                  <c:v>JOSEPH NDOO KIMUNDI </c:v>
                </c:pt>
                <c:pt idx="5">
                  <c:v>GRACE NAMUNYAK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EFFICENCY'!$E$44:$E$50</c:f>
            </c:numRef>
          </c:val>
          <c:extLst>
            <c:ext xmlns:c16="http://schemas.microsoft.com/office/drawing/2014/chart" uri="{C3380CC4-5D6E-409C-BE32-E72D297353CC}">
              <c16:uniqueId val="{00000000-43A5-494D-BB5C-CBA5D01DC2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737183"/>
        <c:axId val="31747583"/>
      </c:barChart>
      <c:catAx>
        <c:axId val="31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7583"/>
        <c:crosses val="autoZero"/>
        <c:auto val="1"/>
        <c:lblAlgn val="ctr"/>
        <c:lblOffset val="100"/>
        <c:noMultiLvlLbl val="0"/>
      </c:catAx>
      <c:valAx>
        <c:axId val="31747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1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COASTAL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EFFICENCY'!$E$54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EFFICENCY'!$B$55:$B$65</c:f>
              <c:strCache>
                <c:ptCount val="11"/>
                <c:pt idx="0">
                  <c:v>FAITH GICHURU</c:v>
                </c:pt>
                <c:pt idx="1">
                  <c:v>STEVE ODONGO</c:v>
                </c:pt>
                <c:pt idx="2">
                  <c:v>LUKAS MANAMAWE</c:v>
                </c:pt>
                <c:pt idx="3">
                  <c:v>GLADYS WAKESHO</c:v>
                </c:pt>
                <c:pt idx="4">
                  <c:v>GEORGE OTIENO OGALLO</c:v>
                </c:pt>
                <c:pt idx="5">
                  <c:v>SELINA NALIAKA</c:v>
                </c:pt>
                <c:pt idx="6">
                  <c:v>MARY NJERI</c:v>
                </c:pt>
                <c:pt idx="7">
                  <c:v>NELSON MANDELA</c:v>
                </c:pt>
                <c:pt idx="8">
                  <c:v>MARTIN NAMAI</c:v>
                </c:pt>
                <c:pt idx="9">
                  <c:v>GEOFREY MWAMBELA</c:v>
                </c:pt>
                <c:pt idx="10">
                  <c:v>OTHER STAFF</c:v>
                </c:pt>
              </c:strCache>
            </c:strRef>
          </c:cat>
          <c:val>
            <c:numRef>
              <c:f>'REGIONAL EFFICENCY'!$E$55:$E$65</c:f>
            </c:numRef>
          </c:val>
          <c:extLst>
            <c:ext xmlns:c16="http://schemas.microsoft.com/office/drawing/2014/chart" uri="{C3380CC4-5D6E-409C-BE32-E72D297353CC}">
              <c16:uniqueId val="{00000000-CFA2-416F-8221-0E349A3D06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0147935"/>
        <c:axId val="590139199"/>
      </c:barChart>
      <c:catAx>
        <c:axId val="5901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9199"/>
        <c:crosses val="autoZero"/>
        <c:auto val="1"/>
        <c:lblAlgn val="ctr"/>
        <c:lblOffset val="100"/>
        <c:noMultiLvlLbl val="0"/>
      </c:catAx>
      <c:valAx>
        <c:axId val="5901391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9014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NYANZA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EFFICENCY'!$E$69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EFFICENCY'!$B$70:$B$74</c:f>
              <c:strCache>
                <c:ptCount val="5"/>
                <c:pt idx="0">
                  <c:v>STEVE HABWE</c:v>
                </c:pt>
                <c:pt idx="1">
                  <c:v>COLLINS ONYANGO</c:v>
                </c:pt>
                <c:pt idx="2">
                  <c:v>BERNARD KEROIGE</c:v>
                </c:pt>
                <c:pt idx="3">
                  <c:v>JOSEPH ORINA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EFFICENCY'!$E$70:$E$74</c:f>
            </c:numRef>
          </c:val>
          <c:extLst>
            <c:ext xmlns:c16="http://schemas.microsoft.com/office/drawing/2014/chart" uri="{C3380CC4-5D6E-409C-BE32-E72D297353CC}">
              <c16:uniqueId val="{00000000-08EA-41F7-9C7F-D0A84CA7E6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387743"/>
        <c:axId val="37388159"/>
      </c:barChart>
      <c:catAx>
        <c:axId val="3738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8159"/>
        <c:crosses val="autoZero"/>
        <c:auto val="1"/>
        <c:lblAlgn val="ctr"/>
        <c:lblOffset val="100"/>
        <c:noMultiLvlLbl val="0"/>
      </c:catAx>
      <c:valAx>
        <c:axId val="3738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73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</a:t>
            </a:r>
            <a:r>
              <a:rPr lang="en-US"/>
              <a:t>RIFT VALLEY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EFFICENCY'!$E$78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EFFICENCY'!$B$79:$B$90</c:f>
              <c:strCache>
                <c:ptCount val="12"/>
                <c:pt idx="0">
                  <c:v>ALICE LOMO</c:v>
                </c:pt>
                <c:pt idx="1">
                  <c:v>FRANSISCA JERUTICH</c:v>
                </c:pt>
                <c:pt idx="2">
                  <c:v>KELVIN KIMALELE</c:v>
                </c:pt>
                <c:pt idx="3">
                  <c:v>DERRICK ESEGERI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BENARD OGELLO</c:v>
                </c:pt>
                <c:pt idx="7">
                  <c:v>PETER MAINA</c:v>
                </c:pt>
                <c:pt idx="8">
                  <c:v>VICTOR OTIENO</c:v>
                </c:pt>
                <c:pt idx="9">
                  <c:v>KENNEDY NDUNGA</c:v>
                </c:pt>
                <c:pt idx="10">
                  <c:v>RONOH DESMOND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EFFICENCY'!$E$79:$E$90</c:f>
            </c:numRef>
          </c:val>
          <c:extLst>
            <c:ext xmlns:c16="http://schemas.microsoft.com/office/drawing/2014/chart" uri="{C3380CC4-5D6E-409C-BE32-E72D297353CC}">
              <c16:uniqueId val="{00000000-CDB6-4456-A815-C0075E466F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6980367"/>
        <c:axId val="586975791"/>
      </c:barChart>
      <c:catAx>
        <c:axId val="5869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75791"/>
        <c:crosses val="autoZero"/>
        <c:auto val="1"/>
        <c:lblAlgn val="ctr"/>
        <c:lblOffset val="100"/>
        <c:noMultiLvlLbl val="0"/>
      </c:catAx>
      <c:valAx>
        <c:axId val="586975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8698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WEEKLY WESTERN REGION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EFFICENCY'!$E$94</c:f>
              <c:strCache>
                <c:ptCount val="1"/>
                <c:pt idx="0">
                  <c:v>WEEK THREE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EFFICENCY'!$B$95:$B$101</c:f>
              <c:strCache>
                <c:ptCount val="7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MOSES WANDERA</c:v>
                </c:pt>
                <c:pt idx="4">
                  <c:v>WALTER MWIKA</c:v>
                </c:pt>
                <c:pt idx="5">
                  <c:v>OLIVER ODONGO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EFFICENCY'!$E$95:$E$101</c:f>
            </c:numRef>
          </c:val>
          <c:extLst>
            <c:ext xmlns:c16="http://schemas.microsoft.com/office/drawing/2014/chart" uri="{C3380CC4-5D6E-409C-BE32-E72D297353CC}">
              <c16:uniqueId val="{00000000-B06B-477D-83B0-1A03CDFD4F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4042703"/>
        <c:axId val="574050607"/>
      </c:barChart>
      <c:catAx>
        <c:axId val="5740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50607"/>
        <c:crosses val="autoZero"/>
        <c:auto val="1"/>
        <c:lblAlgn val="ctr"/>
        <c:lblOffset val="100"/>
        <c:noMultiLvlLbl val="0"/>
      </c:catAx>
      <c:valAx>
        <c:axId val="574050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404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CHECKOFF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EFFICENCY'!$A$2:$A$9</c:f>
              <c:strCache>
                <c:ptCount val="8"/>
                <c:pt idx="0">
                  <c:v>NYANZA REGION</c:v>
                </c:pt>
                <c:pt idx="1">
                  <c:v>NAIROBI REGION</c:v>
                </c:pt>
                <c:pt idx="2">
                  <c:v>RIFT VALLEY REGION</c:v>
                </c:pt>
                <c:pt idx="3">
                  <c:v>LOWER EASTERN</c:v>
                </c:pt>
                <c:pt idx="4">
                  <c:v>COASTAL  REGION</c:v>
                </c:pt>
                <c:pt idx="5">
                  <c:v>MOUNT KENYA REGION</c:v>
                </c:pt>
                <c:pt idx="6">
                  <c:v>EASTERN REGION</c:v>
                </c:pt>
                <c:pt idx="7">
                  <c:v>WESTERN REGION</c:v>
                </c:pt>
              </c:strCache>
            </c:strRef>
          </c:cat>
          <c:val>
            <c:numRef>
              <c:f>'REGIONAL EFFICENCY'!$H$2:$H$9</c:f>
              <c:numCache>
                <c:formatCode>_(* #,##0.00_);_(* \(#,##0.00\);_(* "-"??_);_(@_)</c:formatCode>
                <c:ptCount val="8"/>
                <c:pt idx="0">
                  <c:v>3882940</c:v>
                </c:pt>
                <c:pt idx="1">
                  <c:v>8514363</c:v>
                </c:pt>
                <c:pt idx="2">
                  <c:v>5079124</c:v>
                </c:pt>
                <c:pt idx="3">
                  <c:v>6428186</c:v>
                </c:pt>
                <c:pt idx="4">
                  <c:v>5224246</c:v>
                </c:pt>
                <c:pt idx="5">
                  <c:v>7002601</c:v>
                </c:pt>
                <c:pt idx="6">
                  <c:v>6439092</c:v>
                </c:pt>
                <c:pt idx="7">
                  <c:v>6671028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4-4696-BC7C-5DBA7C5F73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74834479"/>
        <c:axId val="674817423"/>
      </c:barChart>
      <c:catAx>
        <c:axId val="6748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423"/>
        <c:crosses val="autoZero"/>
        <c:auto val="1"/>
        <c:lblAlgn val="ctr"/>
        <c:lblOffset val="100"/>
        <c:noMultiLvlLbl val="0"/>
      </c:catAx>
      <c:valAx>
        <c:axId val="674817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7483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NAIROBI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EFFICENCY'!$H$14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EFFICENCY'!$B$15:$B$23</c:f>
              <c:strCache>
                <c:ptCount val="9"/>
                <c:pt idx="0">
                  <c:v>CAROLINE MUTILE</c:v>
                </c:pt>
                <c:pt idx="1">
                  <c:v>RACHAEL MBITHE</c:v>
                </c:pt>
                <c:pt idx="2">
                  <c:v>EMMILLY NYAWERA</c:v>
                </c:pt>
                <c:pt idx="3">
                  <c:v>RUTH WAINAINA</c:v>
                </c:pt>
                <c:pt idx="4">
                  <c:v>ISMAIL ISAA</c:v>
                </c:pt>
                <c:pt idx="5">
                  <c:v>CYBEL TSINDOLI</c:v>
                </c:pt>
                <c:pt idx="6">
                  <c:v>MILLICENT KIRUKI</c:v>
                </c:pt>
                <c:pt idx="7">
                  <c:v>DAMSKY KISANYA</c:v>
                </c:pt>
                <c:pt idx="8">
                  <c:v>OTHER STAFF</c:v>
                </c:pt>
              </c:strCache>
            </c:strRef>
          </c:cat>
          <c:val>
            <c:numRef>
              <c:f>'REGIONAL EFFICENCY'!$H$15:$H$23</c:f>
              <c:numCache>
                <c:formatCode>_(* #,##0.00_);_(* \(#,##0.00\);_(* "-"??_);_(@_)</c:formatCode>
                <c:ptCount val="9"/>
                <c:pt idx="0">
                  <c:v>1017863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1722854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B-4561-8A6E-FB1B83B6EF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34703"/>
        <c:axId val="136333455"/>
      </c:barChart>
      <c:catAx>
        <c:axId val="1363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33455"/>
        <c:crosses val="autoZero"/>
        <c:auto val="1"/>
        <c:lblAlgn val="ctr"/>
        <c:lblOffset val="100"/>
        <c:noMultiLvlLbl val="0"/>
      </c:catAx>
      <c:valAx>
        <c:axId val="136333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3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MOUNT KENYA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EFFICENCY'!$H$27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EFFICENCY'!$B$28:$B$39</c:f>
              <c:strCache>
                <c:ptCount val="12"/>
                <c:pt idx="0">
                  <c:v>SAMWEL MUTINDA</c:v>
                </c:pt>
                <c:pt idx="1">
                  <c:v>WINFRED MAKENA</c:v>
                </c:pt>
                <c:pt idx="2">
                  <c:v>SALOME MWANDIRI</c:v>
                </c:pt>
                <c:pt idx="3">
                  <c:v>ELIJAH NGILA</c:v>
                </c:pt>
                <c:pt idx="4">
                  <c:v>DANIEL MUGUNA</c:v>
                </c:pt>
                <c:pt idx="5">
                  <c:v>HILLARY MUTHURI</c:v>
                </c:pt>
                <c:pt idx="6">
                  <c:v>CLAIRE WANGECHI</c:v>
                </c:pt>
                <c:pt idx="7">
                  <c:v>PIUS MUSEE</c:v>
                </c:pt>
                <c:pt idx="8">
                  <c:v>JEREMIAH KAMULA</c:v>
                </c:pt>
                <c:pt idx="9">
                  <c:v>DANCUN GIKIRI</c:v>
                </c:pt>
                <c:pt idx="10">
                  <c:v>ANTONE ODONGO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EFFICENCY'!$H$28:$H$39</c:f>
              <c:numCache>
                <c:formatCode>_(* #,##0.00_);_(* \(#,##0.00\);_(* "-"??_);_(@_)</c:formatCode>
                <c:ptCount val="12"/>
                <c:pt idx="0">
                  <c:v>462175</c:v>
                </c:pt>
                <c:pt idx="1">
                  <c:v>1857014</c:v>
                </c:pt>
                <c:pt idx="2">
                  <c:v>453118</c:v>
                </c:pt>
                <c:pt idx="3">
                  <c:v>1367200</c:v>
                </c:pt>
                <c:pt idx="4">
                  <c:v>1736701</c:v>
                </c:pt>
                <c:pt idx="5">
                  <c:v>0</c:v>
                </c:pt>
                <c:pt idx="6">
                  <c:v>179461</c:v>
                </c:pt>
                <c:pt idx="7">
                  <c:v>0</c:v>
                </c:pt>
                <c:pt idx="8">
                  <c:v>391556</c:v>
                </c:pt>
                <c:pt idx="9">
                  <c:v>0</c:v>
                </c:pt>
                <c:pt idx="10">
                  <c:v>0</c:v>
                </c:pt>
                <c:pt idx="11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F-4029-8287-858855230D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44271"/>
        <c:axId val="136345103"/>
      </c:barChart>
      <c:catAx>
        <c:axId val="1363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5103"/>
        <c:crosses val="autoZero"/>
        <c:auto val="1"/>
        <c:lblAlgn val="ctr"/>
        <c:lblOffset val="100"/>
        <c:noMultiLvlLbl val="0"/>
      </c:catAx>
      <c:valAx>
        <c:axId val="1363451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634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LOWER EASTER REGION PENDING FULL BOOKING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EFFICENCY'!$H$43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EFFICENCY'!$B$44:$B$50</c:f>
              <c:strCache>
                <c:ptCount val="7"/>
                <c:pt idx="0">
                  <c:v> FRIDAH MWONDO </c:v>
                </c:pt>
                <c:pt idx="1">
                  <c:v> GLADYS PAUL </c:v>
                </c:pt>
                <c:pt idx="2">
                  <c:v> IRENE MUSYOKI </c:v>
                </c:pt>
                <c:pt idx="3">
                  <c:v>FAITH NYIVA</c:v>
                </c:pt>
                <c:pt idx="4">
                  <c:v>JOSEPH NDOO KIMUNDI </c:v>
                </c:pt>
                <c:pt idx="5">
                  <c:v>GRACE NAMUNYAK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EFFICENCY'!$H$44:$H$50</c:f>
              <c:numCache>
                <c:formatCode>_(* #,##0.00_);_(* \(#,##0.00\);_(* "-"??_);_(@_)</c:formatCode>
                <c:ptCount val="7"/>
                <c:pt idx="0">
                  <c:v>2075459</c:v>
                </c:pt>
                <c:pt idx="1">
                  <c:v>1303572</c:v>
                </c:pt>
                <c:pt idx="2">
                  <c:v>1952378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B-4597-9457-20921C1D67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24391647"/>
        <c:axId val="2024397471"/>
      </c:barChart>
      <c:catAx>
        <c:axId val="202439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97471"/>
        <c:crosses val="autoZero"/>
        <c:auto val="1"/>
        <c:lblAlgn val="ctr"/>
        <c:lblOffset val="100"/>
        <c:noMultiLvlLbl val="0"/>
      </c:catAx>
      <c:valAx>
        <c:axId val="202439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02439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COASTAL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EFFICENCY'!$H$54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EFFICENCY'!$B$55:$B$65</c:f>
              <c:strCache>
                <c:ptCount val="11"/>
                <c:pt idx="0">
                  <c:v>FAITH GICHURU</c:v>
                </c:pt>
                <c:pt idx="1">
                  <c:v>STEVE ODONGO</c:v>
                </c:pt>
                <c:pt idx="2">
                  <c:v>LUKAS MANAMAWE</c:v>
                </c:pt>
                <c:pt idx="3">
                  <c:v>GLADYS WAKESHO</c:v>
                </c:pt>
                <c:pt idx="4">
                  <c:v>GEORGE OTIENO OGALLO</c:v>
                </c:pt>
                <c:pt idx="5">
                  <c:v>SELINA NALIAKA</c:v>
                </c:pt>
                <c:pt idx="6">
                  <c:v>MARY NJERI</c:v>
                </c:pt>
                <c:pt idx="7">
                  <c:v>NELSON MANDELA</c:v>
                </c:pt>
                <c:pt idx="8">
                  <c:v>MARTIN NAMAI</c:v>
                </c:pt>
                <c:pt idx="9">
                  <c:v>GEOFREY MWAMBELA</c:v>
                </c:pt>
                <c:pt idx="10">
                  <c:v>OTHER STAFF</c:v>
                </c:pt>
              </c:strCache>
            </c:strRef>
          </c:cat>
          <c:val>
            <c:numRef>
              <c:f>'REGIONAL EFFICENCY'!$H$55:$H$65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650274</c:v>
                </c:pt>
                <c:pt idx="2">
                  <c:v>2565435</c:v>
                </c:pt>
                <c:pt idx="3">
                  <c:v>0</c:v>
                </c:pt>
                <c:pt idx="4">
                  <c:v>0</c:v>
                </c:pt>
                <c:pt idx="5">
                  <c:v>830820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E8F-ADC0-D4A87D620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633439"/>
        <c:axId val="39621791"/>
      </c:barChart>
      <c:catAx>
        <c:axId val="3963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1791"/>
        <c:crosses val="autoZero"/>
        <c:auto val="1"/>
        <c:lblAlgn val="ctr"/>
        <c:lblOffset val="100"/>
        <c:noMultiLvlLbl val="0"/>
      </c:catAx>
      <c:valAx>
        <c:axId val="396217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963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NYANZA REGION PENDING FULL BOOKING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EFFICENCY'!$H$69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EFFICENCY'!$B$70:$B$74</c:f>
              <c:strCache>
                <c:ptCount val="5"/>
                <c:pt idx="0">
                  <c:v>STEVE HABWE</c:v>
                </c:pt>
                <c:pt idx="1">
                  <c:v>COLLINS ONYANGO</c:v>
                </c:pt>
                <c:pt idx="2">
                  <c:v>BERNARD KEROIGE</c:v>
                </c:pt>
                <c:pt idx="3">
                  <c:v>JOSEPH ORINA</c:v>
                </c:pt>
                <c:pt idx="4">
                  <c:v>OTHER STAFF</c:v>
                </c:pt>
              </c:strCache>
            </c:strRef>
          </c:cat>
          <c:val>
            <c:numRef>
              <c:f>'REGIONAL EFFICENCY'!$H$70:$H$74</c:f>
              <c:numCache>
                <c:formatCode>_(* #,##0.00_);_(* \(#,##0.00\);_(* "-"??_);_(@_)</c:formatCode>
                <c:ptCount val="5"/>
                <c:pt idx="0">
                  <c:v>611782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8-4E96-BD34-C3EF18417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75503"/>
        <c:axId val="853176751"/>
      </c:barChart>
      <c:catAx>
        <c:axId val="85317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751"/>
        <c:crosses val="autoZero"/>
        <c:auto val="1"/>
        <c:lblAlgn val="ctr"/>
        <c:lblOffset val="100"/>
        <c:noMultiLvlLbl val="0"/>
      </c:catAx>
      <c:valAx>
        <c:axId val="8531767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7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RIFT</a:t>
            </a:r>
            <a:r>
              <a:rPr lang="en-US" baseline="0"/>
              <a:t> VALLEY REGION PENDING FULL BOOKING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EFFICENCY'!$H$78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EFFICENCY'!$B$79:$B$90</c:f>
              <c:strCache>
                <c:ptCount val="12"/>
                <c:pt idx="0">
                  <c:v>ALICE LOMO</c:v>
                </c:pt>
                <c:pt idx="1">
                  <c:v>FRANSISCA JERUTICH</c:v>
                </c:pt>
                <c:pt idx="2">
                  <c:v>KELVIN KIMALELE</c:v>
                </c:pt>
                <c:pt idx="3">
                  <c:v>DERRICK ESEGERI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BENARD OGELLO</c:v>
                </c:pt>
                <c:pt idx="7">
                  <c:v>PETER MAINA</c:v>
                </c:pt>
                <c:pt idx="8">
                  <c:v>VICTOR OTIENO</c:v>
                </c:pt>
                <c:pt idx="9">
                  <c:v>KENNEDY NDUNGA</c:v>
                </c:pt>
                <c:pt idx="10">
                  <c:v>RONOH DESMOND</c:v>
                </c:pt>
                <c:pt idx="11">
                  <c:v>OTHER STAFF</c:v>
                </c:pt>
              </c:strCache>
            </c:strRef>
          </c:cat>
          <c:val>
            <c:numRef>
              <c:f>'REGIONAL EFFICENCY'!$H$79:$H$90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1674478</c:v>
                </c:pt>
                <c:pt idx="2">
                  <c:v>0</c:v>
                </c:pt>
                <c:pt idx="3">
                  <c:v>0</c:v>
                </c:pt>
                <c:pt idx="4">
                  <c:v>949198</c:v>
                </c:pt>
                <c:pt idx="5">
                  <c:v>0</c:v>
                </c:pt>
                <c:pt idx="6">
                  <c:v>2259561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3-442F-9295-4037F9050A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9208111"/>
        <c:axId val="579208943"/>
      </c:barChart>
      <c:catAx>
        <c:axId val="5792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08943"/>
        <c:crosses val="autoZero"/>
        <c:auto val="1"/>
        <c:lblAlgn val="ctr"/>
        <c:lblOffset val="100"/>
        <c:noMultiLvlLbl val="0"/>
      </c:catAx>
      <c:valAx>
        <c:axId val="579208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57920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WESTERN</a:t>
            </a:r>
            <a:r>
              <a:rPr lang="en-US" baseline="0"/>
              <a:t> REGION BUYOFFS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EFFICENCY'!$H$94</c:f>
              <c:strCache>
                <c:ptCount val="1"/>
                <c:pt idx="0">
                  <c:v>BUYOFFS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EFFICENCY'!$B$95:$B$101</c:f>
              <c:strCache>
                <c:ptCount val="7"/>
                <c:pt idx="0">
                  <c:v>RICHARD KABINGA SINGOMBE</c:v>
                </c:pt>
                <c:pt idx="1">
                  <c:v>STEPHENE NYAUMA</c:v>
                </c:pt>
                <c:pt idx="2">
                  <c:v>HAAVIAH ODONGO</c:v>
                </c:pt>
                <c:pt idx="3">
                  <c:v>MOSES WANDERA</c:v>
                </c:pt>
                <c:pt idx="4">
                  <c:v>WALTER MWIKA</c:v>
                </c:pt>
                <c:pt idx="5">
                  <c:v>OLIVER ODONGO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EFFICENCY'!$H$95:$H$101</c:f>
              <c:numCache>
                <c:formatCode>_(* #,##0.00_);_(* \(#,##0.00\);_(* "-"??_);_(@_)</c:formatCode>
                <c:ptCount val="7"/>
                <c:pt idx="0">
                  <c:v>736927</c:v>
                </c:pt>
                <c:pt idx="1">
                  <c:v>2350225</c:v>
                </c:pt>
                <c:pt idx="2">
                  <c:v>1413252</c:v>
                </c:pt>
                <c:pt idx="3">
                  <c:v>0</c:v>
                </c:pt>
                <c:pt idx="4">
                  <c:v>0</c:v>
                </c:pt>
                <c:pt idx="5">
                  <c:v>1085620</c:v>
                </c:pt>
                <c:pt idx="6">
                  <c:v>8557920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C-420C-9A21-26C3A184EB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3160527"/>
        <c:axId val="853176335"/>
      </c:barChart>
      <c:catAx>
        <c:axId val="8531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6335"/>
        <c:crosses val="autoZero"/>
        <c:auto val="1"/>
        <c:lblAlgn val="ctr"/>
        <c:lblOffset val="100"/>
        <c:noMultiLvlLbl val="0"/>
      </c:catAx>
      <c:valAx>
        <c:axId val="853176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5316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EASTERN REGION DAILY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EFFICENCY'!$B$107:$B$113</c:f>
              <c:strCache>
                <c:ptCount val="7"/>
                <c:pt idx="0">
                  <c:v>JANICE KAWIRA</c:v>
                </c:pt>
                <c:pt idx="1">
                  <c:v>JANET NDUNGWA</c:v>
                </c:pt>
                <c:pt idx="2">
                  <c:v>CAROLINE KAREBE</c:v>
                </c:pt>
                <c:pt idx="3">
                  <c:v>PAULINE RACHEL</c:v>
                </c:pt>
                <c:pt idx="4">
                  <c:v>JOHN MUSILI THIONGO</c:v>
                </c:pt>
                <c:pt idx="5">
                  <c:v>IVUTHA NZAU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EFFICENCY'!$D$107:$D$113</c:f>
            </c:numRef>
          </c:val>
          <c:extLst>
            <c:ext xmlns:c16="http://schemas.microsoft.com/office/drawing/2014/chart" uri="{C3380CC4-5D6E-409C-BE32-E72D297353CC}">
              <c16:uniqueId val="{00000000-1F15-48F0-93F4-FF02FD9108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490351"/>
        <c:axId val="25501583"/>
      </c:barChart>
      <c:catAx>
        <c:axId val="254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1583"/>
        <c:crosses val="autoZero"/>
        <c:auto val="1"/>
        <c:lblAlgn val="ctr"/>
        <c:lblOffset val="100"/>
        <c:noMultiLvlLbl val="0"/>
      </c:catAx>
      <c:valAx>
        <c:axId val="2550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549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WEEKLY EASTERN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EFFICENCY'!$B$107:$B$113</c:f>
              <c:strCache>
                <c:ptCount val="7"/>
                <c:pt idx="0">
                  <c:v>JANICE KAWIRA</c:v>
                </c:pt>
                <c:pt idx="1">
                  <c:v>JANET NDUNGWA</c:v>
                </c:pt>
                <c:pt idx="2">
                  <c:v>CAROLINE KAREBE</c:v>
                </c:pt>
                <c:pt idx="3">
                  <c:v>PAULINE RACHEL</c:v>
                </c:pt>
                <c:pt idx="4">
                  <c:v>JOHN MUSILI THIONGO</c:v>
                </c:pt>
                <c:pt idx="5">
                  <c:v>IVUTHA NZAU</c:v>
                </c:pt>
                <c:pt idx="6">
                  <c:v>OTHER STAFF</c:v>
                </c:pt>
              </c:strCache>
            </c:strRef>
          </c:cat>
          <c:val>
            <c:numRef>
              <c:f>'REGIONAL EFFICENCY'!$E$107:$E$113</c:f>
            </c:numRef>
          </c:val>
          <c:extLst>
            <c:ext xmlns:c16="http://schemas.microsoft.com/office/drawing/2014/chart" uri="{C3380CC4-5D6E-409C-BE32-E72D297353CC}">
              <c16:uniqueId val="{00000000-6D46-4AD8-95E0-21E6A57FD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44568735"/>
        <c:axId val="1344567071"/>
      </c:barChart>
      <c:catAx>
        <c:axId val="134456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67071"/>
        <c:crosses val="autoZero"/>
        <c:auto val="1"/>
        <c:lblAlgn val="ctr"/>
        <c:lblOffset val="100"/>
        <c:noMultiLvlLbl val="0"/>
      </c:catAx>
      <c:valAx>
        <c:axId val="13445670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34456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'!$C$1</c:f>
              <c:strCache>
                <c:ptCount val="1"/>
                <c:pt idx="0">
                  <c:v> NEW + EXISITNG BUSINESS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'!$A$2:$A$49</c:f>
              <c:strCache>
                <c:ptCount val="48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HOSEA LAGAT</c:v>
                </c:pt>
                <c:pt idx="7">
                  <c:v>BERNARD KEROIGE</c:v>
                </c:pt>
                <c:pt idx="8">
                  <c:v>STEVE HABWE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PETER OWUOR</c:v>
                </c:pt>
                <c:pt idx="12">
                  <c:v>OLIVER ODONGO</c:v>
                </c:pt>
                <c:pt idx="13">
                  <c:v>HAAVIAH ODONGO</c:v>
                </c:pt>
                <c:pt idx="14">
                  <c:v>FRIDAH MWONDO</c:v>
                </c:pt>
                <c:pt idx="15">
                  <c:v>GLADYS PAUL</c:v>
                </c:pt>
                <c:pt idx="16">
                  <c:v>IRENE MUSYOKI</c:v>
                </c:pt>
                <c:pt idx="17">
                  <c:v>FAITH NYIVA</c:v>
                </c:pt>
                <c:pt idx="18">
                  <c:v>JOSEPH NDOO KIMUNDI </c:v>
                </c:pt>
                <c:pt idx="19">
                  <c:v>JOHN MUSILI THIONGO</c:v>
                </c:pt>
                <c:pt idx="20">
                  <c:v>JANICE KAWIRA</c:v>
                </c:pt>
                <c:pt idx="21">
                  <c:v>JANET NDUNGWA</c:v>
                </c:pt>
                <c:pt idx="22">
                  <c:v>CAROLINE KAREBE</c:v>
                </c:pt>
                <c:pt idx="23">
                  <c:v>PAULINE RACHEL</c:v>
                </c:pt>
                <c:pt idx="24">
                  <c:v>STEVE ODONGO</c:v>
                </c:pt>
                <c:pt idx="25">
                  <c:v>LUKAS MANAMAWE</c:v>
                </c:pt>
                <c:pt idx="26">
                  <c:v>GLADYS WAKESHO</c:v>
                </c:pt>
                <c:pt idx="27">
                  <c:v>GEORGE OTIENO OGALLO</c:v>
                </c:pt>
                <c:pt idx="28">
                  <c:v>SELINA NALIAKA</c:v>
                </c:pt>
                <c:pt idx="29">
                  <c:v>NELSON MANDELA</c:v>
                </c:pt>
                <c:pt idx="30">
                  <c:v>BENARD OGELLO</c:v>
                </c:pt>
                <c:pt idx="31">
                  <c:v>CAROLINE MUTILE</c:v>
                </c:pt>
                <c:pt idx="32">
                  <c:v>FRED OGAYO</c:v>
                </c:pt>
                <c:pt idx="33">
                  <c:v>DAMSKY KISANYA</c:v>
                </c:pt>
                <c:pt idx="34">
                  <c:v>SAMWEL MUTINDA</c:v>
                </c:pt>
                <c:pt idx="35">
                  <c:v>WINFRED MAKENA</c:v>
                </c:pt>
                <c:pt idx="36">
                  <c:v>SALOME MWANDIRI</c:v>
                </c:pt>
                <c:pt idx="37">
                  <c:v>ELIJAH NGILA</c:v>
                </c:pt>
                <c:pt idx="38">
                  <c:v>DANIEL MUGUNA</c:v>
                </c:pt>
                <c:pt idx="39">
                  <c:v>CLAIRE WANGECHI</c:v>
                </c:pt>
                <c:pt idx="40">
                  <c:v>PIUS MUSEE</c:v>
                </c:pt>
                <c:pt idx="41">
                  <c:v>JEREMIAH KAMULA</c:v>
                </c:pt>
                <c:pt idx="42">
                  <c:v>ANTONE ODONGO</c:v>
                </c:pt>
                <c:pt idx="43">
                  <c:v>RUTH WAINAINA</c:v>
                </c:pt>
                <c:pt idx="44">
                  <c:v>MILLICENT KIRUKI</c:v>
                </c:pt>
                <c:pt idx="45">
                  <c:v>ISMAIL ISAA</c:v>
                </c:pt>
                <c:pt idx="47">
                  <c:v>MARTIN NAMAI</c:v>
                </c:pt>
              </c:strCache>
            </c:strRef>
          </c:cat>
          <c:val>
            <c:numRef>
              <c:f>'SALES '!$C$2:$C$49</c:f>
              <c:numCache>
                <c:formatCode>_(* #,##0.00_);_(* \(#,##0.00\);_(* "-"??_);_(@_)</c:formatCode>
                <c:ptCount val="48"/>
                <c:pt idx="0">
                  <c:v>1735265</c:v>
                </c:pt>
                <c:pt idx="1">
                  <c:v>936358</c:v>
                </c:pt>
                <c:pt idx="2">
                  <c:v>0</c:v>
                </c:pt>
                <c:pt idx="3">
                  <c:v>2010488</c:v>
                </c:pt>
                <c:pt idx="4">
                  <c:v>979928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2301698</c:v>
                </c:pt>
                <c:pt idx="9">
                  <c:v>1264826</c:v>
                </c:pt>
                <c:pt idx="10">
                  <c:v>2183798</c:v>
                </c:pt>
                <c:pt idx="11">
                  <c:v>0</c:v>
                </c:pt>
                <c:pt idx="12">
                  <c:v>0</c:v>
                </c:pt>
                <c:pt idx="13">
                  <c:v>45000</c:v>
                </c:pt>
                <c:pt idx="14">
                  <c:v>1263851</c:v>
                </c:pt>
                <c:pt idx="15">
                  <c:v>2592442</c:v>
                </c:pt>
                <c:pt idx="16">
                  <c:v>409670</c:v>
                </c:pt>
                <c:pt idx="17">
                  <c:v>0</c:v>
                </c:pt>
                <c:pt idx="18">
                  <c:v>85021</c:v>
                </c:pt>
                <c:pt idx="19">
                  <c:v>537844</c:v>
                </c:pt>
                <c:pt idx="20">
                  <c:v>2060805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954770</c:v>
                </c:pt>
                <c:pt idx="25">
                  <c:v>1388187</c:v>
                </c:pt>
                <c:pt idx="26">
                  <c:v>215256</c:v>
                </c:pt>
                <c:pt idx="27">
                  <c:v>0</c:v>
                </c:pt>
                <c:pt idx="28">
                  <c:v>245677</c:v>
                </c:pt>
                <c:pt idx="29">
                  <c:v>1350731</c:v>
                </c:pt>
                <c:pt idx="30">
                  <c:v>605401</c:v>
                </c:pt>
                <c:pt idx="31">
                  <c:v>829084</c:v>
                </c:pt>
                <c:pt idx="32">
                  <c:v>0</c:v>
                </c:pt>
                <c:pt idx="33">
                  <c:v>64141</c:v>
                </c:pt>
                <c:pt idx="34">
                  <c:v>732650</c:v>
                </c:pt>
                <c:pt idx="35">
                  <c:v>898541</c:v>
                </c:pt>
                <c:pt idx="36">
                  <c:v>0</c:v>
                </c:pt>
                <c:pt idx="37">
                  <c:v>507493</c:v>
                </c:pt>
                <c:pt idx="38">
                  <c:v>42941</c:v>
                </c:pt>
                <c:pt idx="39">
                  <c:v>411894</c:v>
                </c:pt>
                <c:pt idx="40">
                  <c:v>0</c:v>
                </c:pt>
                <c:pt idx="41">
                  <c:v>1160464</c:v>
                </c:pt>
                <c:pt idx="42">
                  <c:v>1773265</c:v>
                </c:pt>
                <c:pt idx="43">
                  <c:v>0</c:v>
                </c:pt>
                <c:pt idx="44">
                  <c:v>1295598</c:v>
                </c:pt>
                <c:pt idx="45">
                  <c:v>35000</c:v>
                </c:pt>
                <c:pt idx="47">
                  <c:v>601254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1-40D7-B77B-E0BE42BE3D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 MTD TLS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'!$D$1</c:f>
              <c:strCache>
                <c:ptCount val="1"/>
                <c:pt idx="0">
                  <c:v>% ACHIEVED WITH NEW  + EXISITNG BUSINESS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'!$A$2:$A$49</c:f>
              <c:strCache>
                <c:ptCount val="48"/>
                <c:pt idx="0">
                  <c:v>RACHAEL MBITHE</c:v>
                </c:pt>
                <c:pt idx="1">
                  <c:v>EMMILLY NYAWERA</c:v>
                </c:pt>
                <c:pt idx="2">
                  <c:v>ALICE LOMO</c:v>
                </c:pt>
                <c:pt idx="3">
                  <c:v>FRANSISCA JERUTICH</c:v>
                </c:pt>
                <c:pt idx="4">
                  <c:v>ROBERT GABRIEL</c:v>
                </c:pt>
                <c:pt idx="5">
                  <c:v>MORRIS MUGALO</c:v>
                </c:pt>
                <c:pt idx="6">
                  <c:v>HOSEA LAGAT</c:v>
                </c:pt>
                <c:pt idx="7">
                  <c:v>BERNARD KEROIGE</c:v>
                </c:pt>
                <c:pt idx="8">
                  <c:v>STEVE HABWE</c:v>
                </c:pt>
                <c:pt idx="9">
                  <c:v>RICHARD KABINGA SINGOMBE</c:v>
                </c:pt>
                <c:pt idx="10">
                  <c:v>STEPHENE NYAUMA</c:v>
                </c:pt>
                <c:pt idx="11">
                  <c:v>PETER OWUOR</c:v>
                </c:pt>
                <c:pt idx="12">
                  <c:v>OLIVER ODONGO</c:v>
                </c:pt>
                <c:pt idx="13">
                  <c:v>HAAVIAH ODONGO</c:v>
                </c:pt>
                <c:pt idx="14">
                  <c:v>FRIDAH MWONDO</c:v>
                </c:pt>
                <c:pt idx="15">
                  <c:v>GLADYS PAUL</c:v>
                </c:pt>
                <c:pt idx="16">
                  <c:v>IRENE MUSYOKI</c:v>
                </c:pt>
                <c:pt idx="17">
                  <c:v>FAITH NYIVA</c:v>
                </c:pt>
                <c:pt idx="18">
                  <c:v>JOSEPH NDOO KIMUNDI </c:v>
                </c:pt>
                <c:pt idx="19">
                  <c:v>JOHN MUSILI THIONGO</c:v>
                </c:pt>
                <c:pt idx="20">
                  <c:v>JANICE KAWIRA</c:v>
                </c:pt>
                <c:pt idx="21">
                  <c:v>JANET NDUNGWA</c:v>
                </c:pt>
                <c:pt idx="22">
                  <c:v>CAROLINE KAREBE</c:v>
                </c:pt>
                <c:pt idx="23">
                  <c:v>PAULINE RACHEL</c:v>
                </c:pt>
                <c:pt idx="24">
                  <c:v>STEVE ODONGO</c:v>
                </c:pt>
                <c:pt idx="25">
                  <c:v>LUKAS MANAMAWE</c:v>
                </c:pt>
                <c:pt idx="26">
                  <c:v>GLADYS WAKESHO</c:v>
                </c:pt>
                <c:pt idx="27">
                  <c:v>GEORGE OTIENO OGALLO</c:v>
                </c:pt>
                <c:pt idx="28">
                  <c:v>SELINA NALIAKA</c:v>
                </c:pt>
                <c:pt idx="29">
                  <c:v>NELSON MANDELA</c:v>
                </c:pt>
                <c:pt idx="30">
                  <c:v>BENARD OGELLO</c:v>
                </c:pt>
                <c:pt idx="31">
                  <c:v>CAROLINE MUTILE</c:v>
                </c:pt>
                <c:pt idx="32">
                  <c:v>FRED OGAYO</c:v>
                </c:pt>
                <c:pt idx="33">
                  <c:v>DAMSKY KISANYA</c:v>
                </c:pt>
                <c:pt idx="34">
                  <c:v>SAMWEL MUTINDA</c:v>
                </c:pt>
                <c:pt idx="35">
                  <c:v>WINFRED MAKENA</c:v>
                </c:pt>
                <c:pt idx="36">
                  <c:v>SALOME MWANDIRI</c:v>
                </c:pt>
                <c:pt idx="37">
                  <c:v>ELIJAH NGILA</c:v>
                </c:pt>
                <c:pt idx="38">
                  <c:v>DANIEL MUGUNA</c:v>
                </c:pt>
                <c:pt idx="39">
                  <c:v>CLAIRE WANGECHI</c:v>
                </c:pt>
                <c:pt idx="40">
                  <c:v>PIUS MUSEE</c:v>
                </c:pt>
                <c:pt idx="41">
                  <c:v>JEREMIAH KAMULA</c:v>
                </c:pt>
                <c:pt idx="42">
                  <c:v>ANTONE ODONGO</c:v>
                </c:pt>
                <c:pt idx="43">
                  <c:v>RUTH WAINAINA</c:v>
                </c:pt>
                <c:pt idx="44">
                  <c:v>MILLICENT KIRUKI</c:v>
                </c:pt>
                <c:pt idx="45">
                  <c:v>ISMAIL ISAA</c:v>
                </c:pt>
                <c:pt idx="47">
                  <c:v>MARTIN NAMAI</c:v>
                </c:pt>
              </c:strCache>
            </c:strRef>
          </c:cat>
          <c:val>
            <c:numRef>
              <c:f>'SALES '!$D$2:$D$49</c:f>
              <c:numCache>
                <c:formatCode>0.00%</c:formatCode>
                <c:ptCount val="48"/>
                <c:pt idx="0">
                  <c:v>0.23136866666666667</c:v>
                </c:pt>
                <c:pt idx="1">
                  <c:v>0.18727160000000001</c:v>
                </c:pt>
                <c:pt idx="2">
                  <c:v>0</c:v>
                </c:pt>
                <c:pt idx="3">
                  <c:v>0.50262200000000001</c:v>
                </c:pt>
                <c:pt idx="4">
                  <c:v>0.24498200000000001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1.150849</c:v>
                </c:pt>
                <c:pt idx="9">
                  <c:v>0.3162065</c:v>
                </c:pt>
                <c:pt idx="10">
                  <c:v>0.43675960000000003</c:v>
                </c:pt>
                <c:pt idx="11">
                  <c:v>0</c:v>
                </c:pt>
                <c:pt idx="12">
                  <c:v>0</c:v>
                </c:pt>
                <c:pt idx="13">
                  <c:v>1.125E-2</c:v>
                </c:pt>
                <c:pt idx="14">
                  <c:v>0.31596275000000001</c:v>
                </c:pt>
                <c:pt idx="15">
                  <c:v>0.64811050000000003</c:v>
                </c:pt>
                <c:pt idx="16">
                  <c:v>0.10241749999999999</c:v>
                </c:pt>
                <c:pt idx="17">
                  <c:v>0</c:v>
                </c:pt>
                <c:pt idx="18">
                  <c:v>2.4291714285714285E-2</c:v>
                </c:pt>
                <c:pt idx="19">
                  <c:v>0.10756880000000001</c:v>
                </c:pt>
                <c:pt idx="20">
                  <c:v>0.412161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0.19095400000000001</c:v>
                </c:pt>
                <c:pt idx="25">
                  <c:v>0.39662485714285717</c:v>
                </c:pt>
                <c:pt idx="26">
                  <c:v>4.3051199999999998E-2</c:v>
                </c:pt>
                <c:pt idx="27">
                  <c:v>0</c:v>
                </c:pt>
                <c:pt idx="28">
                  <c:v>7.0193428571428573E-2</c:v>
                </c:pt>
                <c:pt idx="29">
                  <c:v>0.2701462</c:v>
                </c:pt>
                <c:pt idx="30">
                  <c:v>0.1210802</c:v>
                </c:pt>
                <c:pt idx="31">
                  <c:v>0.23688114285714285</c:v>
                </c:pt>
                <c:pt idx="32">
                  <c:v>0</c:v>
                </c:pt>
                <c:pt idx="33">
                  <c:v>1.28282E-2</c:v>
                </c:pt>
                <c:pt idx="34">
                  <c:v>0.14652999999999999</c:v>
                </c:pt>
                <c:pt idx="35">
                  <c:v>0.17970820000000001</c:v>
                </c:pt>
                <c:pt idx="36">
                  <c:v>0</c:v>
                </c:pt>
                <c:pt idx="37">
                  <c:v>5.0749299999999997E-2</c:v>
                </c:pt>
                <c:pt idx="38">
                  <c:v>8.5882000000000007E-3</c:v>
                </c:pt>
                <c:pt idx="39">
                  <c:v>8.2378800000000002E-2</c:v>
                </c:pt>
                <c:pt idx="40">
                  <c:v>0</c:v>
                </c:pt>
                <c:pt idx="41">
                  <c:v>0.23209279999999999</c:v>
                </c:pt>
                <c:pt idx="42">
                  <c:v>0.354653</c:v>
                </c:pt>
                <c:pt idx="43">
                  <c:v>0</c:v>
                </c:pt>
                <c:pt idx="44">
                  <c:v>0.25911960000000001</c:v>
                </c:pt>
                <c:pt idx="45">
                  <c:v>7.0000000000000001E-3</c:v>
                </c:pt>
                <c:pt idx="47">
                  <c:v>0.1202508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911-B3C5-09926966C0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7942272"/>
        <c:axId val="77942688"/>
      </c:barChart>
      <c:catAx>
        <c:axId val="779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688"/>
        <c:crosses val="autoZero"/>
        <c:auto val="1"/>
        <c:lblAlgn val="ctr"/>
        <c:lblOffset val="100"/>
        <c:noMultiLvlLbl val="0"/>
      </c:catAx>
      <c:valAx>
        <c:axId val="7794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 OGADA WEEKLY TLS 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EFFICIENCY'!$D$3:$D$24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5-43DD-87F0-C3CA06CF17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0479"/>
        <c:axId val="1089488383"/>
      </c:barChart>
      <c:catAx>
        <c:axId val="10894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88383"/>
        <c:crosses val="autoZero"/>
        <c:auto val="1"/>
        <c:lblAlgn val="ctr"/>
        <c:lblOffset val="100"/>
        <c:noMultiLvlLbl val="0"/>
      </c:catAx>
      <c:valAx>
        <c:axId val="1089488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JOSEPHAT OGADA MONTH TO DATE TLS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EFFICIENCY'!$A$3:$A$24</c:f>
              <c:strCache>
                <c:ptCount val="22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  <c:pt idx="21">
                  <c:v> TOTAL </c:v>
                </c:pt>
              </c:strCache>
            </c:strRef>
          </c:cat>
          <c:val>
            <c:numRef>
              <c:f>'PRODUCT MANAGER EFFICIENCY'!$E$3:$E$24</c:f>
              <c:numCache>
                <c:formatCode>_(* #,##0.00_);_(* \(#,##0.00\);_(*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B02-8AF2-1F8E73D669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4887615"/>
        <c:axId val="1144896767"/>
      </c:barChart>
      <c:catAx>
        <c:axId val="114488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96767"/>
        <c:crosses val="autoZero"/>
        <c:auto val="1"/>
        <c:lblAlgn val="ctr"/>
        <c:lblOffset val="100"/>
        <c:noMultiLvlLbl val="0"/>
      </c:catAx>
      <c:valAx>
        <c:axId val="11448967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4488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9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TLS WEEKLY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EFFICIENCY'!$D$27</c:f>
              <c:strCache>
                <c:ptCount val="1"/>
                <c:pt idx="0">
                  <c:v>WEEK ONE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EFFICIENCY'!$D$28:$D$43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710-A84A-F8080029AF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1321711"/>
        <c:axId val="1071318799"/>
      </c:barChart>
      <c:catAx>
        <c:axId val="10713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18799"/>
        <c:crosses val="autoZero"/>
        <c:auto val="1"/>
        <c:lblAlgn val="ctr"/>
        <c:lblOffset val="100"/>
        <c:noMultiLvlLbl val="0"/>
      </c:catAx>
      <c:valAx>
        <c:axId val="1071318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132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MICHAEL OKINDA MONTH TO DATE TL SALES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MANAGER EFFICIENCY'!$E$27</c:f>
              <c:strCache>
                <c:ptCount val="1"/>
                <c:pt idx="0">
                  <c:v>MONTH TO DATE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6"/>
              <c:layout>
                <c:manualLayout>
                  <c:x val="4.2483656486743133E-2"/>
                  <c:y val="-1.067734064436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D5-4599-A350-78DF4A056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EFFICIENCY'!$A$28:$A$43</c:f>
              <c:strCache>
                <c:ptCount val="16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  <c:pt idx="15">
                  <c:v> TOTAL </c:v>
                </c:pt>
              </c:strCache>
            </c:strRef>
          </c:cat>
          <c:val>
            <c:numRef>
              <c:f>'PRODUCT MANAGER EFFICIENCY'!$E$28:$E$43</c:f>
              <c:numCache>
                <c:formatCode>_(* #,##0.00_);_(* \(#,##0.00\);_(* "-"??_);_(@_)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5-4599-A350-78DF4A056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25460271"/>
        <c:axId val="1225450287"/>
      </c:barChart>
      <c:catAx>
        <c:axId val="12254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50287"/>
        <c:crosses val="autoZero"/>
        <c:auto val="1"/>
        <c:lblAlgn val="ctr"/>
        <c:lblOffset val="100"/>
        <c:noMultiLvlLbl val="0"/>
      </c:catAx>
      <c:valAx>
        <c:axId val="12254502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22546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JOSEPHAT</a:t>
            </a:r>
            <a:r>
              <a:rPr lang="en-IN" baseline="0"/>
              <a:t> OGADA </a:t>
            </a:r>
            <a:r>
              <a:rPr lang="en-IN"/>
              <a:t>TLS DAILY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EFFICIENCY'!$A$3:$A$23</c:f>
              <c:strCache>
                <c:ptCount val="21"/>
                <c:pt idx="0">
                  <c:v>JANICE KAWIRA</c:v>
                </c:pt>
                <c:pt idx="1">
                  <c:v>MICHAEL GICHUNGE</c:v>
                </c:pt>
                <c:pt idx="2">
                  <c:v>FRIDAH MWONDO</c:v>
                </c:pt>
                <c:pt idx="3">
                  <c:v>IRENE MUSYOKI</c:v>
                </c:pt>
                <c:pt idx="4">
                  <c:v>RODAH MAINGI</c:v>
                </c:pt>
                <c:pt idx="5">
                  <c:v>EMMILLY NYAWERA</c:v>
                </c:pt>
                <c:pt idx="6">
                  <c:v>JOTHARM MUTUKU</c:v>
                </c:pt>
                <c:pt idx="7">
                  <c:v>WINFRED MAKENA</c:v>
                </c:pt>
                <c:pt idx="8">
                  <c:v>RACHAEL MBITHE</c:v>
                </c:pt>
                <c:pt idx="9">
                  <c:v>BRIAN OGARE</c:v>
                </c:pt>
                <c:pt idx="10">
                  <c:v>ROBERT KIRUI</c:v>
                </c:pt>
                <c:pt idx="11">
                  <c:v>LUKAS MANAMAWE</c:v>
                </c:pt>
                <c:pt idx="12">
                  <c:v>FIDELIS MUIA</c:v>
                </c:pt>
                <c:pt idx="13">
                  <c:v>GLADYS PAUL</c:v>
                </c:pt>
                <c:pt idx="14">
                  <c:v>CAROLINE KAREBE</c:v>
                </c:pt>
                <c:pt idx="15">
                  <c:v>STEVE ODONGO</c:v>
                </c:pt>
                <c:pt idx="16">
                  <c:v>FAITH GICHURU</c:v>
                </c:pt>
                <c:pt idx="17">
                  <c:v>SAMWEL MUTINDA</c:v>
                </c:pt>
                <c:pt idx="18">
                  <c:v>JOSEPH MUNGA</c:v>
                </c:pt>
                <c:pt idx="19">
                  <c:v>DANCUN KIMATHI</c:v>
                </c:pt>
                <c:pt idx="20">
                  <c:v>OTHER STAFF</c:v>
                </c:pt>
              </c:strCache>
            </c:strRef>
          </c:cat>
          <c:val>
            <c:numRef>
              <c:f>'PRODUCT MANAGER EFFICIENCY'!$C$3:$C$23</c:f>
              <c:numCache>
                <c:formatCode>_(* #,##0.00_);_(* \(#,##0.00\);_(* "-"??_);_(@_)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E-4BCE-A7A8-3E37527708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9483807"/>
        <c:axId val="1089478815"/>
      </c:barChart>
      <c:catAx>
        <c:axId val="108948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78815"/>
        <c:crosses val="autoZero"/>
        <c:auto val="1"/>
        <c:lblAlgn val="ctr"/>
        <c:lblOffset val="100"/>
        <c:noMultiLvlLbl val="0"/>
      </c:catAx>
      <c:valAx>
        <c:axId val="10894788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8948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MICHAEL OKINDA </a:t>
            </a:r>
            <a:r>
              <a:rPr lang="en-IN" baseline="0"/>
              <a:t>DAILY DLS SALES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MANAGER EFFICIENCY'!$A$28:$A$42</c:f>
              <c:strCache>
                <c:ptCount val="15"/>
                <c:pt idx="0">
                  <c:v>RICHARD KABINGA SINGOMBE</c:v>
                </c:pt>
                <c:pt idx="1">
                  <c:v>STEVE HABWE</c:v>
                </c:pt>
                <c:pt idx="2">
                  <c:v>ROBERT GABRIEL</c:v>
                </c:pt>
                <c:pt idx="3">
                  <c:v>FRANSISCA JERUTICH</c:v>
                </c:pt>
                <c:pt idx="4">
                  <c:v>ALICE LOMO</c:v>
                </c:pt>
                <c:pt idx="5">
                  <c:v>KELVIN KIMALELE</c:v>
                </c:pt>
                <c:pt idx="6">
                  <c:v>PHILIS MOMBI</c:v>
                </c:pt>
                <c:pt idx="7">
                  <c:v>ANDREW KHAMALA</c:v>
                </c:pt>
                <c:pt idx="8">
                  <c:v>PAULINE ACHIENG</c:v>
                </c:pt>
                <c:pt idx="9">
                  <c:v>WASHINGTONE OTIENO</c:v>
                </c:pt>
                <c:pt idx="10">
                  <c:v>STEPHENE NYAUMA</c:v>
                </c:pt>
                <c:pt idx="11">
                  <c:v>MOSES WANDERA</c:v>
                </c:pt>
                <c:pt idx="12">
                  <c:v>BENARD OGELLO</c:v>
                </c:pt>
                <c:pt idx="13">
                  <c:v>VIOLET VESINA</c:v>
                </c:pt>
                <c:pt idx="14">
                  <c:v>OTHER STAFF</c:v>
                </c:pt>
              </c:strCache>
            </c:strRef>
          </c:cat>
          <c:val>
            <c:numRef>
              <c:f>'PRODUCT MANAGER EFFICIENCY'!$C$28:$C$42</c:f>
              <c:numCache>
                <c:formatCode>_(* #,##0.00_);_(* \(#,##0.00\);_(* "-"??_);_(@_)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0-4005-BF02-A9E9BD7CC2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78722207"/>
        <c:axId val="1078698911"/>
      </c:barChart>
      <c:catAx>
        <c:axId val="107872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98911"/>
        <c:crosses val="autoZero"/>
        <c:auto val="1"/>
        <c:lblAlgn val="ctr"/>
        <c:lblOffset val="100"/>
        <c:noMultiLvlLbl val="0"/>
      </c:catAx>
      <c:valAx>
        <c:axId val="1078698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0787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03463125461719E-2"/>
          <c:y val="8.4533271867928694E-2"/>
          <c:w val="0.8330474422962576"/>
          <c:h val="0.8057524679103497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4B8-4E17-8C2F-DC81044DA52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F4B8-4E17-8C2F-DC81044DA52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4B8-4E17-8C2F-DC81044DA52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F4B8-4E17-8C2F-DC81044DA52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4B8-4E17-8C2F-DC81044DA52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F4B8-4E17-8C2F-DC81044DA52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35E-4C0F-94B6-EBAD88059B6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E34-41DD-A9C3-363A825C59E5}"/>
              </c:ext>
            </c:extLst>
          </c:dPt>
          <c:dLbls>
            <c:dLbl>
              <c:idx val="1"/>
              <c:layout>
                <c:manualLayout>
                  <c:x val="-1.3984074406978482E-16"/>
                  <c:y val="-5.66572237960340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B8-4E17-8C2F-DC81044DA524}"/>
                </c:ext>
              </c:extLst>
            </c:dLbl>
            <c:dLbl>
              <c:idx val="2"/>
              <c:layout>
                <c:manualLayout>
                  <c:x val="-3.8138825324181415E-3"/>
                  <c:y val="8.49858356940508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8-4E17-8C2F-DC81044DA524}"/>
                </c:ext>
              </c:extLst>
            </c:dLbl>
            <c:dLbl>
              <c:idx val="3"/>
              <c:layout>
                <c:manualLayout>
                  <c:x val="-6.674294431731502E-2"/>
                  <c:y val="7.55429650613786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8-4E17-8C2F-DC81044DA524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REGIONS!$F$5:$F$12</c:f>
              <c:strCache>
                <c:ptCount val="8"/>
                <c:pt idx="0">
                  <c:v>NAIROBI REGION</c:v>
                </c:pt>
                <c:pt idx="1">
                  <c:v>WESTERN REGION</c:v>
                </c:pt>
                <c:pt idx="2">
                  <c:v>COASTAL  REGION</c:v>
                </c:pt>
                <c:pt idx="3">
                  <c:v>MOUNT KENYA REGION</c:v>
                </c:pt>
                <c:pt idx="4">
                  <c:v>RIFT VALLEY REGION</c:v>
                </c:pt>
                <c:pt idx="5">
                  <c:v>NYANZA REGION</c:v>
                </c:pt>
                <c:pt idx="6">
                  <c:v>EASTERN REGION</c:v>
                </c:pt>
                <c:pt idx="7">
                  <c:v>LOWER EASTERN</c:v>
                </c:pt>
              </c:strCache>
            </c:strRef>
          </c:cat>
          <c:val>
            <c:numRef>
              <c:f>REGIONS!$G$5:$G$12</c:f>
              <c:numCache>
                <c:formatCode>_(* #,##0.00_);_(* \(#,##0.00\);_(* "-"??_);_(@_)</c:formatCode>
                <c:ptCount val="8"/>
                <c:pt idx="0">
                  <c:v>7214148.0999999996</c:v>
                </c:pt>
                <c:pt idx="1">
                  <c:v>0</c:v>
                </c:pt>
                <c:pt idx="2">
                  <c:v>5124119</c:v>
                </c:pt>
                <c:pt idx="3">
                  <c:v>5527248</c:v>
                </c:pt>
                <c:pt idx="4">
                  <c:v>3717886</c:v>
                </c:pt>
                <c:pt idx="5">
                  <c:v>6353714</c:v>
                </c:pt>
                <c:pt idx="6">
                  <c:v>3253818</c:v>
                </c:pt>
                <c:pt idx="7">
                  <c:v>4373599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8-4E17-8C2F-DC81044D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REGIONS!$N$3</c:f>
              <c:strCache>
                <c:ptCount val="1"/>
                <c:pt idx="0">
                  <c:v> BYPRODUCT </c:v>
                </c:pt>
              </c:strCache>
              <c:extLst xmlns:c15="http://schemas.microsoft.com/office/drawing/2012/chart"/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REGIONS!$L$4:$L$31</c15:sqref>
                  </c15:fullRef>
                </c:ext>
              </c:extLst>
              <c:f>REGIONS!$L$4:$L$28</c:f>
              <c:numCache>
                <c:formatCode>m/d/yy;@</c:formatCode>
                <c:ptCount val="25"/>
                <c:pt idx="0">
                  <c:v>45377</c:v>
                </c:pt>
                <c:pt idx="1">
                  <c:v>45349</c:v>
                </c:pt>
                <c:pt idx="2">
                  <c:v>45350</c:v>
                </c:pt>
                <c:pt idx="3">
                  <c:v>45351</c:v>
                </c:pt>
                <c:pt idx="4">
                  <c:v>45352</c:v>
                </c:pt>
                <c:pt idx="5">
                  <c:v>45353</c:v>
                </c:pt>
                <c:pt idx="6">
                  <c:v>45354</c:v>
                </c:pt>
                <c:pt idx="7">
                  <c:v>45355</c:v>
                </c:pt>
                <c:pt idx="8">
                  <c:v>45356</c:v>
                </c:pt>
                <c:pt idx="9">
                  <c:v>45357</c:v>
                </c:pt>
                <c:pt idx="10">
                  <c:v>45358</c:v>
                </c:pt>
                <c:pt idx="11">
                  <c:v>45359</c:v>
                </c:pt>
                <c:pt idx="12">
                  <c:v>45360</c:v>
                </c:pt>
                <c:pt idx="13">
                  <c:v>45361</c:v>
                </c:pt>
                <c:pt idx="14">
                  <c:v>45362</c:v>
                </c:pt>
                <c:pt idx="15">
                  <c:v>45363</c:v>
                </c:pt>
                <c:pt idx="16">
                  <c:v>45364</c:v>
                </c:pt>
                <c:pt idx="17">
                  <c:v>45365</c:v>
                </c:pt>
                <c:pt idx="18">
                  <c:v>45366</c:v>
                </c:pt>
                <c:pt idx="19">
                  <c:v>45367</c:v>
                </c:pt>
                <c:pt idx="20">
                  <c:v>45368</c:v>
                </c:pt>
                <c:pt idx="21">
                  <c:v>45369</c:v>
                </c:pt>
                <c:pt idx="22">
                  <c:v>45370</c:v>
                </c:pt>
                <c:pt idx="23">
                  <c:v>45371</c:v>
                </c:pt>
                <c:pt idx="24">
                  <c:v>45372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REGIONS!$N$4:$N$31</c15:sqref>
                  </c15:fullRef>
                </c:ext>
              </c:extLst>
              <c:f>REGIONS!$N$4:$N$28</c:f>
              <c:numCache>
                <c:formatCode>_(* #,##0.00_);_(* \(#,##0.00\);_(* "-"??_);_(@_)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C28-4A20-882A-958C75D9A6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948128"/>
        <c:axId val="421951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REGIONS!$M$3</c15:sqref>
                        </c15:formulaRef>
                      </c:ext>
                    </c:extLst>
                    <c:strCache>
                      <c:ptCount val="1"/>
                      <c:pt idx="0">
                        <c:v>DISBURSMENT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REGIONS!$L$4:$L$31</c15:sqref>
                        </c15:fullRef>
                        <c15:formulaRef>
                          <c15:sqref>REGIONS!$L$4:$L$28</c15:sqref>
                        </c15:formulaRef>
                      </c:ext>
                    </c:extLst>
                    <c:numCache>
                      <c:formatCode>m/d/yy;@</c:formatCode>
                      <c:ptCount val="25"/>
                      <c:pt idx="0">
                        <c:v>45377</c:v>
                      </c:pt>
                      <c:pt idx="1">
                        <c:v>45349</c:v>
                      </c:pt>
                      <c:pt idx="2">
                        <c:v>45350</c:v>
                      </c:pt>
                      <c:pt idx="3">
                        <c:v>45351</c:v>
                      </c:pt>
                      <c:pt idx="4">
                        <c:v>45352</c:v>
                      </c:pt>
                      <c:pt idx="5">
                        <c:v>45353</c:v>
                      </c:pt>
                      <c:pt idx="6">
                        <c:v>45354</c:v>
                      </c:pt>
                      <c:pt idx="7">
                        <c:v>45355</c:v>
                      </c:pt>
                      <c:pt idx="8">
                        <c:v>45356</c:v>
                      </c:pt>
                      <c:pt idx="9">
                        <c:v>45357</c:v>
                      </c:pt>
                      <c:pt idx="10">
                        <c:v>45358</c:v>
                      </c:pt>
                      <c:pt idx="11">
                        <c:v>45359</c:v>
                      </c:pt>
                      <c:pt idx="12">
                        <c:v>45360</c:v>
                      </c:pt>
                      <c:pt idx="13">
                        <c:v>45361</c:v>
                      </c:pt>
                      <c:pt idx="14">
                        <c:v>45362</c:v>
                      </c:pt>
                      <c:pt idx="15">
                        <c:v>45363</c:v>
                      </c:pt>
                      <c:pt idx="16">
                        <c:v>45364</c:v>
                      </c:pt>
                      <c:pt idx="17">
                        <c:v>45365</c:v>
                      </c:pt>
                      <c:pt idx="18">
                        <c:v>45366</c:v>
                      </c:pt>
                      <c:pt idx="19">
                        <c:v>45367</c:v>
                      </c:pt>
                      <c:pt idx="20">
                        <c:v>45368</c:v>
                      </c:pt>
                      <c:pt idx="21">
                        <c:v>45369</c:v>
                      </c:pt>
                      <c:pt idx="22">
                        <c:v>45370</c:v>
                      </c:pt>
                      <c:pt idx="23">
                        <c:v>45371</c:v>
                      </c:pt>
                      <c:pt idx="24">
                        <c:v>45372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REGIONS!$M$4:$M$31</c15:sqref>
                        </c15:fullRef>
                        <c15:formulaRef>
                          <c15:sqref>REGIONS!$M$4:$M$28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C28-4A20-882A-958C75D9A6AF}"/>
                  </c:ext>
                </c:extLst>
              </c15:ser>
            </c15:filteredLineSeries>
          </c:ext>
        </c:extLst>
      </c:lineChart>
      <c:dateAx>
        <c:axId val="4219481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1264"/>
        <c:crosses val="autoZero"/>
        <c:auto val="1"/>
        <c:lblOffset val="100"/>
        <c:baseTimeUnit val="days"/>
        <c:majorUnit val="1"/>
        <c:majorTimeUnit val="days"/>
      </c:dateAx>
      <c:valAx>
        <c:axId val="4219512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42194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MTD BYPRODUCT CHANGE PER EMPLOYER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CHANGE'!$G$3:$G$18</c:f>
              <c:strCache>
                <c:ptCount val="16"/>
                <c:pt idx="0">
                  <c:v>COUNTY</c:v>
                </c:pt>
                <c:pt idx="1">
                  <c:v>CHRYSAL EAST AFRICA</c:v>
                </c:pt>
                <c:pt idx="2">
                  <c:v>DCI</c:v>
                </c:pt>
                <c:pt idx="3">
                  <c:v>MINISTRIES</c:v>
                </c:pt>
                <c:pt idx="4">
                  <c:v>DOD</c:v>
                </c:pt>
                <c:pt idx="5">
                  <c:v>PARASTATAL</c:v>
                </c:pt>
                <c:pt idx="6">
                  <c:v>LABWARE</c:v>
                </c:pt>
                <c:pt idx="7">
                  <c:v>NYS</c:v>
                </c:pt>
                <c:pt idx="8">
                  <c:v>OOP MAIN</c:v>
                </c:pt>
                <c:pt idx="9">
                  <c:v>OOP POLICE</c:v>
                </c:pt>
                <c:pt idx="10">
                  <c:v>OOP-ADPOL</c:v>
                </c:pt>
                <c:pt idx="11">
                  <c:v>PRISONS</c:v>
                </c:pt>
                <c:pt idx="12">
                  <c:v>TSC</c:v>
                </c:pt>
                <c:pt idx="13">
                  <c:v>TSC SECRETARIAT</c:v>
                </c:pt>
                <c:pt idx="14">
                  <c:v>UNIVERISTY</c:v>
                </c:pt>
                <c:pt idx="15">
                  <c:v> TOTAL </c:v>
                </c:pt>
              </c:strCache>
            </c:strRef>
          </c:cat>
          <c:val>
            <c:numRef>
              <c:f>'BYPRODUCT CHANGE'!$N$3:$N$18</c:f>
              <c:numCache>
                <c:formatCode>0.00%</c:formatCode>
                <c:ptCount val="16"/>
                <c:pt idx="0">
                  <c:v>3.2253356432084067E-2</c:v>
                </c:pt>
                <c:pt idx="1">
                  <c:v>0</c:v>
                </c:pt>
                <c:pt idx="2">
                  <c:v>0</c:v>
                </c:pt>
                <c:pt idx="3">
                  <c:v>7.2365387362106542E-2</c:v>
                </c:pt>
                <c:pt idx="4">
                  <c:v>8.3559074807251513E-2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3.6275258732438712E-3</c:v>
                </c:pt>
                <c:pt idx="10">
                  <c:v>-4.2946854850708345E-3</c:v>
                </c:pt>
                <c:pt idx="11">
                  <c:v>1.6579032870826824E-2</c:v>
                </c:pt>
                <c:pt idx="12">
                  <c:v>3.8527784886210746E-2</c:v>
                </c:pt>
                <c:pt idx="13">
                  <c:v>0</c:v>
                </c:pt>
                <c:pt idx="14">
                  <c:v>0</c:v>
                </c:pt>
                <c:pt idx="15">
                  <c:v>2.4665592330953241E-2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153-B940-43659E70A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224303"/>
        <c:axId val="1915225135"/>
      </c:barChart>
      <c:catAx>
        <c:axId val="19152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5135"/>
        <c:crosses val="autoZero"/>
        <c:auto val="1"/>
        <c:lblAlgn val="ctr"/>
        <c:lblOffset val="100"/>
        <c:noMultiLvlLbl val="0"/>
      </c:catAx>
      <c:valAx>
        <c:axId val="1915225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522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COUNTY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CHANGE'!$I$20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CHANGE'!$A$21:$A$57</c:f>
              <c:strCache>
                <c:ptCount val="37"/>
                <c:pt idx="0">
                  <c:v>BARINGO</c:v>
                </c:pt>
                <c:pt idx="1">
                  <c:v>BUNGOMA COUNTY</c:v>
                </c:pt>
                <c:pt idx="2">
                  <c:v>BUSIA COUNTY</c:v>
                </c:pt>
                <c:pt idx="3">
                  <c:v>ELGEIYO MARAKWET</c:v>
                </c:pt>
                <c:pt idx="4">
                  <c:v>GARISSA COUNTY</c:v>
                </c:pt>
                <c:pt idx="5">
                  <c:v>HOMABAY COUNTY</c:v>
                </c:pt>
                <c:pt idx="6">
                  <c:v>LAIKIPIA COUNTY</c:v>
                </c:pt>
                <c:pt idx="7">
                  <c:v>ISIOLO</c:v>
                </c:pt>
                <c:pt idx="8">
                  <c:v>KAJIADO</c:v>
                </c:pt>
                <c:pt idx="9">
                  <c:v>KAKAMEGA COUNTY</c:v>
                </c:pt>
                <c:pt idx="10">
                  <c:v>KIAMBU COUNTY</c:v>
                </c:pt>
                <c:pt idx="11">
                  <c:v>BOMET COUNTY</c:v>
                </c:pt>
                <c:pt idx="12">
                  <c:v>KILIFI</c:v>
                </c:pt>
                <c:pt idx="13">
                  <c:v>KISII COUNTY</c:v>
                </c:pt>
                <c:pt idx="14">
                  <c:v>KISUMU COUNTY</c:v>
                </c:pt>
                <c:pt idx="15">
                  <c:v>KITUI COUNTY</c:v>
                </c:pt>
                <c:pt idx="16">
                  <c:v>KWALE COUNTY</c:v>
                </c:pt>
                <c:pt idx="17">
                  <c:v>LAMU COUNTY</c:v>
                </c:pt>
                <c:pt idx="18">
                  <c:v>MACHAKOS COUNTY</c:v>
                </c:pt>
                <c:pt idx="19">
                  <c:v>MAKUENI COUNTY</c:v>
                </c:pt>
                <c:pt idx="20">
                  <c:v>MARSABIT COUNTY</c:v>
                </c:pt>
                <c:pt idx="21">
                  <c:v>MIGORI COUNTY</c:v>
                </c:pt>
                <c:pt idx="22">
                  <c:v>MURANGA COUNTY</c:v>
                </c:pt>
                <c:pt idx="23">
                  <c:v>MOMBASA COUNTY</c:v>
                </c:pt>
                <c:pt idx="24">
                  <c:v>NAIROBI COUNTY</c:v>
                </c:pt>
                <c:pt idx="25">
                  <c:v>NAKURU COUNTY</c:v>
                </c:pt>
                <c:pt idx="26">
                  <c:v>NANDI COUNTY</c:v>
                </c:pt>
                <c:pt idx="27">
                  <c:v>NYAMIRA COUNTY</c:v>
                </c:pt>
                <c:pt idx="28">
                  <c:v>SIAYA COUNTY</c:v>
                </c:pt>
                <c:pt idx="29">
                  <c:v>TAITA TAVETA COUNTY</c:v>
                </c:pt>
                <c:pt idx="30">
                  <c:v>TANA RIVER</c:v>
                </c:pt>
                <c:pt idx="31">
                  <c:v>THARAKA NITHI COUNTY</c:v>
                </c:pt>
                <c:pt idx="32">
                  <c:v>TRANZOIA COUNTY</c:v>
                </c:pt>
                <c:pt idx="33">
                  <c:v>UASIN GISHU COUNTY</c:v>
                </c:pt>
                <c:pt idx="34">
                  <c:v>WAJIR COUNTY</c:v>
                </c:pt>
                <c:pt idx="35">
                  <c:v>VIHIGA COUNTY</c:v>
                </c:pt>
                <c:pt idx="36">
                  <c:v> TOTAL </c:v>
                </c:pt>
              </c:strCache>
            </c:strRef>
          </c:cat>
          <c:val>
            <c:numRef>
              <c:f>'BYPRODUCT CHANGE'!$I$21:$I$57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6.766901200168117E-2</c:v>
                </c:pt>
                <c:pt idx="6">
                  <c:v>3.0313690999706832E-2</c:v>
                </c:pt>
                <c:pt idx="7">
                  <c:v>0</c:v>
                </c:pt>
                <c:pt idx="8">
                  <c:v>0</c:v>
                </c:pt>
                <c:pt idx="9">
                  <c:v>4.306560879863515E-5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4.5554423136261207E-2</c:v>
                </c:pt>
                <c:pt idx="14">
                  <c:v>2.1262137026363198E-3</c:v>
                </c:pt>
                <c:pt idx="15">
                  <c:v>0.10075100429011793</c:v>
                </c:pt>
                <c:pt idx="16">
                  <c:v>3.6182425209282436E-2</c:v>
                </c:pt>
                <c:pt idx="17">
                  <c:v>0</c:v>
                </c:pt>
                <c:pt idx="18">
                  <c:v>5.1641008601912355E-2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4.7181811874089319E-2</c:v>
                </c:pt>
                <c:pt idx="23">
                  <c:v>1.13869190830907E-2</c:v>
                </c:pt>
                <c:pt idx="24">
                  <c:v>4.9572035563414871E-2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3.4762274849196216E-2</c:v>
                </c:pt>
                <c:pt idx="31">
                  <c:v>0</c:v>
                </c:pt>
                <c:pt idx="32">
                  <c:v>0</c:v>
                </c:pt>
                <c:pt idx="33">
                  <c:v>0.16421561975364168</c:v>
                </c:pt>
                <c:pt idx="34">
                  <c:v>0.47921635828914155</c:v>
                </c:pt>
                <c:pt idx="35">
                  <c:v>0</c:v>
                </c:pt>
                <c:pt idx="36">
                  <c:v>3.0401467109519506E-2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C-4925-B631-6408CBE313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1995423"/>
        <c:axId val="1551987519"/>
      </c:barChart>
      <c:catAx>
        <c:axId val="155199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987519"/>
        <c:crosses val="autoZero"/>
        <c:auto val="1"/>
        <c:lblAlgn val="ctr"/>
        <c:lblOffset val="100"/>
        <c:noMultiLvlLbl val="0"/>
      </c:catAx>
      <c:valAx>
        <c:axId val="15519875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199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MINISTRIES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CHANGE'!$I$59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CHANGE'!$A$60:$A$101</c:f>
              <c:strCache>
                <c:ptCount val="42"/>
                <c:pt idx="0">
                  <c:v>DEVOLUTION &amp; PLANING - DEVOLUTION</c:v>
                </c:pt>
                <c:pt idx="1">
                  <c:v>DIRECTORATE OF PUBLIC PROSECUTION</c:v>
                </c:pt>
                <c:pt idx="2">
                  <c:v>EAST AFRICAN, COMMERCE &amp; TOURISM - EAST AFRICAN</c:v>
                </c:pt>
                <c:pt idx="3">
                  <c:v>INDUSTRIALISATION AND ENTERPRISE DEVELOPMENT</c:v>
                </c:pt>
                <c:pt idx="4">
                  <c:v>INTERIOR &amp; COORDINATION OF NAT. GOVT - CORDINATION</c:v>
                </c:pt>
                <c:pt idx="5">
                  <c:v>INTERIOR &amp; COORDINATION OF NAT. GOVT - IMMIGRATION</c:v>
                </c:pt>
                <c:pt idx="6">
                  <c:v>MINISTRY OF AGRICULTURE LIVESTOCK AND FISHERIES</c:v>
                </c:pt>
                <c:pt idx="7">
                  <c:v>MINISTRY OF EDUCATION(EARLY LEARNING)</c:v>
                </c:pt>
                <c:pt idx="8">
                  <c:v>MINISTRY OF ENERGY</c:v>
                </c:pt>
                <c:pt idx="9">
                  <c:v>MINISTRY OF ENVIRONMENT</c:v>
                </c:pt>
                <c:pt idx="10">
                  <c:v>MINISTRY OF FISHERIES</c:v>
                </c:pt>
                <c:pt idx="11">
                  <c:v>MINISTRY OF FOREIGN AFFAIRS</c:v>
                </c:pt>
                <c:pt idx="12">
                  <c:v>MINISTRY OF HEALTH</c:v>
                </c:pt>
                <c:pt idx="13">
                  <c:v>MINISTRY OF INFORMATION &amp; TECHNOLOGY ICT</c:v>
                </c:pt>
                <c:pt idx="14">
                  <c:v>MINISTRY OF IRRIGATION</c:v>
                </c:pt>
                <c:pt idx="15">
                  <c:v>MINISTRY OF INFRASTRUCTURE</c:v>
                </c:pt>
                <c:pt idx="16">
                  <c:v>MINISTRY OF LABOUR</c:v>
                </c:pt>
                <c:pt idx="17">
                  <c:v>MINISTRY OF LABOUR &amp; SOCIAL PROTECTION</c:v>
                </c:pt>
                <c:pt idx="18">
                  <c:v>MINISTRY OF LANDS</c:v>
                </c:pt>
                <c:pt idx="19">
                  <c:v>MINISTRY OF TRADE</c:v>
                </c:pt>
                <c:pt idx="20">
                  <c:v>MINISTRY OF PETROLEUM</c:v>
                </c:pt>
                <c:pt idx="21">
                  <c:v>MINISTRY OF PUBLIC SERVICE, YOUTH AND GENDER</c:v>
                </c:pt>
                <c:pt idx="22">
                  <c:v>State Department for Public Health &amp; Professional Standards.</c:v>
                </c:pt>
                <c:pt idx="23">
                  <c:v>MINISTRY OF SPORTS, CULTURE - ARTS AND CULTURE</c:v>
                </c:pt>
                <c:pt idx="24">
                  <c:v>MINISTRY OF ENVIRONMENT AND FORESTRY</c:v>
                </c:pt>
                <c:pt idx="25">
                  <c:v>MINISTRY OF DEFENCE</c:v>
                </c:pt>
                <c:pt idx="26">
                  <c:v>MINISTRY OF VOCATIONAL TRAINING (EDUCATION)</c:v>
                </c:pt>
                <c:pt idx="27">
                  <c:v>STATE DEPARTMENT FOR WATER AND SANITATION</c:v>
                </c:pt>
                <c:pt idx="28">
                  <c:v>STATE DEPARTMENT FOR MINING</c:v>
                </c:pt>
                <c:pt idx="29">
                  <c:v>NAROK COUNTY</c:v>
                </c:pt>
                <c:pt idx="30">
                  <c:v>NATIONAL TREASURY AND PLANNING</c:v>
                </c:pt>
                <c:pt idx="31">
                  <c:v>NORTH CORRIDOR DEVELOPMENT</c:v>
                </c:pt>
                <c:pt idx="32">
                  <c:v>OFFICE - ATTORNEY GENERAL &amp; DEPARTMENT OF JUSTICE</c:v>
                </c:pt>
                <c:pt idx="33">
                  <c:v>PUBLIC WORKS</c:v>
                </c:pt>
                <c:pt idx="34">
                  <c:v>STATE DEPARTMENT FOR YOUTH AFFAIRS AND THE ARTS</c:v>
                </c:pt>
                <c:pt idx="35">
                  <c:v>STATE DEPARTMENT FOR PARLIAMENTARY AFFAIRS</c:v>
                </c:pt>
                <c:pt idx="36">
                  <c:v>STATE DEPARTMENT DIASPORA AFFAIRS</c:v>
                </c:pt>
                <c:pt idx="37">
                  <c:v>STATE DEPT UNIVERSITY EDUCATION</c:v>
                </c:pt>
                <c:pt idx="38">
                  <c:v>STATE HOUSE</c:v>
                </c:pt>
                <c:pt idx="39">
                  <c:v>THE PRESIDENCY - CABINET OFFICE</c:v>
                </c:pt>
                <c:pt idx="40">
                  <c:v>TRANSPORT AND INFRASTRUCTURE-HOUSING &amp; URBAN DVPT</c:v>
                </c:pt>
                <c:pt idx="41">
                  <c:v> TOTAL </c:v>
                </c:pt>
              </c:strCache>
            </c:strRef>
          </c:cat>
          <c:val>
            <c:numRef>
              <c:f>'BYPRODUCT CHANGE'!$I$60:$I$101</c:f>
              <c:numCache>
                <c:formatCode>0.00%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0.15371954128008922</c:v>
                </c:pt>
                <c:pt idx="6">
                  <c:v>0</c:v>
                </c:pt>
                <c:pt idx="7">
                  <c:v>3.679461865746283E-3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1.0844988907109097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0.21630409489129135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19.676571428571428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2.9651159313681515E-2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0.21279166666666666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7.5116630576580509E-2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F-45BD-98DF-4DA64C6C71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6758975"/>
        <c:axId val="1556756063"/>
      </c:barChart>
      <c:catAx>
        <c:axId val="15567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56063"/>
        <c:crosses val="autoZero"/>
        <c:auto val="1"/>
        <c:lblAlgn val="ctr"/>
        <c:lblOffset val="100"/>
        <c:noMultiLvlLbl val="0"/>
      </c:catAx>
      <c:valAx>
        <c:axId val="15567560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5675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SECURITY  EMPLOYERS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CHANGE'!$I$103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CHANGE'!$A$104:$A$111</c:f>
              <c:strCache>
                <c:ptCount val="8"/>
                <c:pt idx="0">
                  <c:v>DCI</c:v>
                </c:pt>
                <c:pt idx="1">
                  <c:v>DOD</c:v>
                </c:pt>
                <c:pt idx="2">
                  <c:v>NYS</c:v>
                </c:pt>
                <c:pt idx="3">
                  <c:v>OOP MAIN</c:v>
                </c:pt>
                <c:pt idx="4">
                  <c:v>OOP POLICE</c:v>
                </c:pt>
                <c:pt idx="5">
                  <c:v>OOP-ADPOL</c:v>
                </c:pt>
                <c:pt idx="6">
                  <c:v>PRISONS</c:v>
                </c:pt>
                <c:pt idx="7">
                  <c:v> TOTAL </c:v>
                </c:pt>
              </c:strCache>
            </c:strRef>
          </c:cat>
          <c:val>
            <c:numRef>
              <c:f>'BYPRODUCT CHANGE'!$I$104:$I$111</c:f>
              <c:numCache>
                <c:formatCode>0.00%</c:formatCode>
                <c:ptCount val="8"/>
                <c:pt idx="0">
                  <c:v>0</c:v>
                </c:pt>
                <c:pt idx="1">
                  <c:v>7.7115384615384613E-2</c:v>
                </c:pt>
                <c:pt idx="2">
                  <c:v>0</c:v>
                </c:pt>
                <c:pt idx="3">
                  <c:v>0</c:v>
                </c:pt>
                <c:pt idx="4">
                  <c:v>3.6144144911605587E-3</c:v>
                </c:pt>
                <c:pt idx="5">
                  <c:v>0</c:v>
                </c:pt>
                <c:pt idx="6">
                  <c:v>1.6308651206397119E-2</c:v>
                </c:pt>
                <c:pt idx="7">
                  <c:v>6.7016732875288558E-3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0-4E23-A5D5-97BA9D906D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9903183"/>
        <c:axId val="1879921487"/>
      </c:barChart>
      <c:catAx>
        <c:axId val="187990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21487"/>
        <c:crosses val="autoZero"/>
        <c:auto val="1"/>
        <c:lblAlgn val="ctr"/>
        <c:lblOffset val="100"/>
        <c:noMultiLvlLbl val="0"/>
      </c:catAx>
      <c:valAx>
        <c:axId val="18799214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7990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PARASTATAL EMPLOYERS MONTHLY PROJECTED %CHANGE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CHANGE'!$A$114:$A$117</c:f>
              <c:strCache>
                <c:ptCount val="4"/>
                <c:pt idx="0">
                  <c:v>KENYA FOREST SERVICES</c:v>
                </c:pt>
                <c:pt idx="1">
                  <c:v>KENYATTA NATIONAL HOSPITAL</c:v>
                </c:pt>
                <c:pt idx="2">
                  <c:v>KMTC</c:v>
                </c:pt>
                <c:pt idx="3">
                  <c:v> TOTAL </c:v>
                </c:pt>
              </c:strCache>
            </c:strRef>
          </c:cat>
          <c:val>
            <c:numRef>
              <c:f>'BYPRODUCT CHANGE'!$I$114:$I$117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D-4388-8A73-C7353859BB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13139823"/>
        <c:axId val="1013138159"/>
      </c:barChart>
      <c:catAx>
        <c:axId val="10131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38159"/>
        <c:crosses val="autoZero"/>
        <c:auto val="1"/>
        <c:lblAlgn val="ctr"/>
        <c:lblOffset val="100"/>
        <c:noMultiLvlLbl val="0"/>
      </c:catAx>
      <c:valAx>
        <c:axId val="1013138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1313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 MONTHLY PROJECTED %CHANGE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CHANGE'!$I$124</c:f>
              <c:strCache>
                <c:ptCount val="1"/>
                <c:pt idx="0">
                  <c:v>MONTHLY PROJECTED %CHANGE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CHANGE'!$A$125:$A$127</c:f>
              <c:strCache>
                <c:ptCount val="3"/>
                <c:pt idx="0">
                  <c:v>TSC</c:v>
                </c:pt>
                <c:pt idx="1">
                  <c:v>TSC SECRETARIAT</c:v>
                </c:pt>
                <c:pt idx="2">
                  <c:v> TOTAL </c:v>
                </c:pt>
              </c:strCache>
            </c:strRef>
          </c:cat>
          <c:val>
            <c:numRef>
              <c:f>'BYPRODUCT CHANGE'!$I$125:$I$127</c:f>
              <c:numCache>
                <c:formatCode>0.00%</c:formatCode>
                <c:ptCount val="3"/>
                <c:pt idx="0">
                  <c:v>3.8527784886210746E-2</c:v>
                </c:pt>
                <c:pt idx="1">
                  <c:v>0</c:v>
                </c:pt>
                <c:pt idx="2">
                  <c:v>3.8259368874508023E-2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1-4CB3-A2F7-30F49D2984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81674399"/>
        <c:axId val="1881671903"/>
      </c:barChart>
      <c:catAx>
        <c:axId val="18816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71903"/>
        <c:crosses val="autoZero"/>
        <c:auto val="1"/>
        <c:lblAlgn val="ctr"/>
        <c:lblOffset val="100"/>
        <c:noMultiLvlLbl val="0"/>
      </c:catAx>
      <c:valAx>
        <c:axId val="188167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8167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BYPRODUCT LOST LOST PER BRANCH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CHANGE'!$B$162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'BYPRODUCT CHANGE'!$A$163:$A$176</c:f>
              <c:strCache>
                <c:ptCount val="14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VOI</c:v>
                </c:pt>
                <c:pt idx="5">
                  <c:v>MOMBASA</c:v>
                </c:pt>
                <c:pt idx="6">
                  <c:v>THIKA</c:v>
                </c:pt>
                <c:pt idx="7">
                  <c:v>TRADE CENTER</c:v>
                </c:pt>
                <c:pt idx="8">
                  <c:v>KISUMU</c:v>
                </c:pt>
                <c:pt idx="9">
                  <c:v>NAKURU</c:v>
                </c:pt>
                <c:pt idx="10">
                  <c:v>KITUI</c:v>
                </c:pt>
                <c:pt idx="11">
                  <c:v>MACHAKOS</c:v>
                </c:pt>
                <c:pt idx="12">
                  <c:v>HOMABAY</c:v>
                </c:pt>
                <c:pt idx="13">
                  <c:v> TOTAL </c:v>
                </c:pt>
              </c:strCache>
            </c:strRef>
          </c:cat>
          <c:val>
            <c:numRef>
              <c:f>'BYPRODUCT CHANGE'!$B$163:$B$176</c:f>
              <c:numCache>
                <c:formatCode>_(* #,##0.00_);_(* \(#,##0.00\);_(* "-"??_);_(@_)</c:formatCode>
                <c:ptCount val="14"/>
                <c:pt idx="0">
                  <c:v>14577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15995.150000000001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30572.15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0-4D51-A104-C28DE58976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487935"/>
        <c:axId val="27502911"/>
      </c:barChart>
      <c:catAx>
        <c:axId val="2748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2911"/>
        <c:crosses val="autoZero"/>
        <c:auto val="1"/>
        <c:lblAlgn val="ctr"/>
        <c:lblOffset val="100"/>
        <c:noMultiLvlLbl val="0"/>
      </c:catAx>
      <c:valAx>
        <c:axId val="27502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2748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'BYPRODUCT CHANGE'!$J$162</c:f>
              <c:strCache>
                <c:ptCount val="1"/>
                <c:pt idx="0">
                  <c:v>BYPRODUCT LOST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'BYPRODUCT CHANGE'!$J$163:$J$170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14577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15995.150000000001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'BYPRODUCT CHANGE'!$H$163:$H$170</c15:sqref>
                        </c15:formulaRef>
                      </c:ext>
                    </c:extLst>
                    <c:strCache>
                      <c:ptCount val="8"/>
                      <c:pt idx="0">
                        <c:v>NYANZA REGION</c:v>
                      </c:pt>
                      <c:pt idx="1">
                        <c:v>NAIROBI REGION</c:v>
                      </c:pt>
                      <c:pt idx="2">
                        <c:v>RIFT VALLEY REGION</c:v>
                      </c:pt>
                      <c:pt idx="3">
                        <c:v>LOWER EASTERN</c:v>
                      </c:pt>
                      <c:pt idx="4">
                        <c:v>COASTAL  REGION</c:v>
                      </c:pt>
                      <c:pt idx="5">
                        <c:v>MOUNT KENYA REGION</c:v>
                      </c:pt>
                      <c:pt idx="6">
                        <c:v>EASTERN REGION</c:v>
                      </c:pt>
                      <c:pt idx="7">
                        <c:v>WESTERN REGION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953-4C5B-B65E-8478EE93FA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4042176"/>
        <c:axId val="614045088"/>
      </c:barChart>
      <c:catAx>
        <c:axId val="614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45088"/>
        <c:crosses val="autoZero"/>
        <c:auto val="1"/>
        <c:lblAlgn val="ctr"/>
        <c:lblOffset val="100"/>
        <c:noMultiLvlLbl val="0"/>
      </c:catAx>
      <c:valAx>
        <c:axId val="614045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61404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PERFORMANCE'!$A$2:$B$2</c:f>
              <c:strCache>
                <c:ptCount val="2"/>
                <c:pt idx="0">
                  <c:v>NAIROBI REGION</c:v>
                </c:pt>
                <c:pt idx="1">
                  <c:v>NAIROBI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PERFORMANCE'!$C$2:$I$2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0-4CD1-AF91-13CD60BEFD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5968"/>
        <c:axId val="38390112"/>
      </c:barChart>
      <c:catAx>
        <c:axId val="383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0112"/>
        <c:crosses val="autoZero"/>
        <c:auto val="1"/>
        <c:lblAlgn val="ctr"/>
        <c:lblOffset val="100"/>
        <c:noMultiLvlLbl val="0"/>
      </c:catAx>
      <c:valAx>
        <c:axId val="38390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PERFORMANCE'!$A$10</c:f>
              <c:strCache>
                <c:ptCount val="1"/>
                <c:pt idx="0">
                  <c:v>MICHAEL OKINDA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PERFORMANCE'!$B$1:$I$1</c:f>
              <c:strCache>
                <c:ptCount val="8"/>
                <c:pt idx="0">
                  <c:v>RSM NAME </c:v>
                </c:pt>
                <c:pt idx="1">
                  <c:v>Monday, July 10, 2023</c:v>
                </c:pt>
                <c:pt idx="2">
                  <c:v>Tuesday, July 11, 2023</c:v>
                </c:pt>
                <c:pt idx="3">
                  <c:v>Wednesday, July 12, 2023</c:v>
                </c:pt>
                <c:pt idx="4">
                  <c:v>Thursday, July 13, 2023</c:v>
                </c:pt>
                <c:pt idx="5">
                  <c:v>Friday, July 14, 2023</c:v>
                </c:pt>
                <c:pt idx="6">
                  <c:v>Saturday, July 15, 2023</c:v>
                </c:pt>
                <c:pt idx="7">
                  <c:v>TOTAL</c:v>
                </c:pt>
              </c:strCache>
            </c:strRef>
          </c:cat>
          <c:val>
            <c:numRef>
              <c:f>'DAY TO DAY PERFORMANCE'!$B$10:$I$10</c:f>
              <c:numCache>
                <c:formatCode>_(* #,##0.00_);_(* \(#,##0.00\);_(* "-"??_);_(@_)</c:formatCode>
                <c:ptCount val="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41C2-AF73-5873EA777E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2368720"/>
        <c:axId val="2002370800"/>
      </c:barChart>
      <c:catAx>
        <c:axId val="20023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0800"/>
        <c:crosses val="autoZero"/>
        <c:auto val="1"/>
        <c:lblAlgn val="ctr"/>
        <c:lblOffset val="100"/>
        <c:noMultiLvlLbl val="0"/>
      </c:catAx>
      <c:valAx>
        <c:axId val="2002370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0236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PERFORMANCE'!$A$3:$B$3</c:f>
              <c:strCache>
                <c:ptCount val="2"/>
                <c:pt idx="0">
                  <c:v>WESTERN REGION</c:v>
                </c:pt>
                <c:pt idx="1">
                  <c:v>WESTERN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PERFORMANCE'!$C$3:$I$3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8-4237-B52B-E0D56C5D31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371392"/>
        <c:axId val="38373472"/>
      </c:barChart>
      <c:catAx>
        <c:axId val="383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3472"/>
        <c:crosses val="autoZero"/>
        <c:auto val="1"/>
        <c:lblAlgn val="ctr"/>
        <c:lblOffset val="100"/>
        <c:noMultiLvlLbl val="0"/>
      </c:catAx>
      <c:valAx>
        <c:axId val="383734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3837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PERFORMANCE'!$A$4:$B$4</c:f>
              <c:strCache>
                <c:ptCount val="2"/>
                <c:pt idx="0">
                  <c:v>COASTAL  REGION</c:v>
                </c:pt>
                <c:pt idx="1">
                  <c:v>COASTAL 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PERFORMANCE'!$C$4:$I$4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8-45C4-8630-F0F76041E7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46048"/>
        <c:axId val="1931054368"/>
      </c:barChart>
      <c:catAx>
        <c:axId val="19310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54368"/>
        <c:crosses val="autoZero"/>
        <c:auto val="1"/>
        <c:lblAlgn val="ctr"/>
        <c:lblOffset val="100"/>
        <c:noMultiLvlLbl val="0"/>
      </c:catAx>
      <c:valAx>
        <c:axId val="1931054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PERFORMANCE'!$A$5:$B$5</c:f>
              <c:strCache>
                <c:ptCount val="2"/>
                <c:pt idx="0">
                  <c:v>MOUNT KENYA REGION</c:v>
                </c:pt>
                <c:pt idx="1">
                  <c:v>MOUNT KENYA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PERFORMANCE'!$C$5:$I$5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9-41AE-951A-EF1715A81A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616608"/>
        <c:axId val="74617440"/>
      </c:barChart>
      <c:catAx>
        <c:axId val="746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7440"/>
        <c:crosses val="autoZero"/>
        <c:auto val="1"/>
        <c:lblAlgn val="ctr"/>
        <c:lblOffset val="100"/>
        <c:noMultiLvlLbl val="0"/>
      </c:catAx>
      <c:valAx>
        <c:axId val="74617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7461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PERFORMANCE'!$A$7:$B$7</c:f>
              <c:strCache>
                <c:ptCount val="2"/>
                <c:pt idx="0">
                  <c:v>NYANZA REGION</c:v>
                </c:pt>
                <c:pt idx="1">
                  <c:v>NYANZA REGION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PERFORMANCE'!$C$7:$I$7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F-4A29-B06D-1A6943A64E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1079328"/>
        <c:axId val="1931067680"/>
      </c:barChart>
      <c:catAx>
        <c:axId val="19310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67680"/>
        <c:crosses val="autoZero"/>
        <c:auto val="1"/>
        <c:lblAlgn val="ctr"/>
        <c:lblOffset val="100"/>
        <c:noMultiLvlLbl val="0"/>
      </c:catAx>
      <c:valAx>
        <c:axId val="19310676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310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TO DAY PERFORMANCE'!$A$9:$B$9</c:f>
              <c:strCache>
                <c:ptCount val="2"/>
                <c:pt idx="0">
                  <c:v>LOWER EASTERN</c:v>
                </c:pt>
                <c:pt idx="1">
                  <c:v>LOWER EASTERN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'DAY TO DAY PERFORMANCE'!$C$1:$I$1</c:f>
              <c:strCache>
                <c:ptCount val="7"/>
                <c:pt idx="0">
                  <c:v>Monday, July 10, 2023</c:v>
                </c:pt>
                <c:pt idx="1">
                  <c:v>Tuesday, July 11, 2023</c:v>
                </c:pt>
                <c:pt idx="2">
                  <c:v>Wednesday, July 12, 2023</c:v>
                </c:pt>
                <c:pt idx="3">
                  <c:v>Thursday, July 13, 2023</c:v>
                </c:pt>
                <c:pt idx="4">
                  <c:v>Friday, July 14, 2023</c:v>
                </c:pt>
                <c:pt idx="5">
                  <c:v>Saturday, July 15, 2023</c:v>
                </c:pt>
                <c:pt idx="6">
                  <c:v>TOTAL</c:v>
                </c:pt>
              </c:strCache>
            </c:strRef>
          </c:cat>
          <c:val>
            <c:numRef>
              <c:f>'DAY TO DAY PERFORMANCE'!$C$9:$I$9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48F0-823F-B24CB63369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3950976"/>
        <c:axId val="83943488"/>
      </c:barChart>
      <c:catAx>
        <c:axId val="839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3488"/>
        <c:crosses val="autoZero"/>
        <c:auto val="1"/>
        <c:lblAlgn val="ctr"/>
        <c:lblOffset val="100"/>
        <c:noMultiLvlLbl val="0"/>
      </c:catAx>
      <c:valAx>
        <c:axId val="8394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8395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523874</xdr:colOff>
      <xdr:row>15</xdr:row>
      <xdr:rowOff>80961</xdr:rowOff>
    </xdr:from>
    <xdr:to>
      <xdr:col>21</xdr:col>
      <xdr:colOff>95250</xdr:colOff>
      <xdr:row>41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EF883-6591-0DA0-8948-5CC92B1A7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200024</xdr:colOff>
      <xdr:row>16</xdr:row>
      <xdr:rowOff>4762</xdr:rowOff>
    </xdr:from>
    <xdr:to>
      <xdr:col>37</xdr:col>
      <xdr:colOff>238125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67F41-D190-237F-A9FF-BC290A86D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133347</xdr:colOff>
      <xdr:row>60</xdr:row>
      <xdr:rowOff>166682</xdr:rowOff>
    </xdr:from>
    <xdr:to>
      <xdr:col>31</xdr:col>
      <xdr:colOff>47624</xdr:colOff>
      <xdr:row>130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D7A078-6417-1115-F511-A42FF8EE3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247648</xdr:colOff>
      <xdr:row>12</xdr:row>
      <xdr:rowOff>90486</xdr:rowOff>
    </xdr:from>
    <xdr:to>
      <xdr:col>18</xdr:col>
      <xdr:colOff>333374</xdr:colOff>
      <xdr:row>57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8DC2F-A53D-3888-374F-192423186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476250</xdr:colOff>
      <xdr:row>12</xdr:row>
      <xdr:rowOff>90487</xdr:rowOff>
    </xdr:from>
    <xdr:to>
      <xdr:col>37</xdr:col>
      <xdr:colOff>266699</xdr:colOff>
      <xdr:row>56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25BD4-D8CB-BF01-2B8C-AB10C5BB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238125</xdr:colOff>
      <xdr:row>57</xdr:row>
      <xdr:rowOff>182878</xdr:rowOff>
    </xdr:from>
    <xdr:to>
      <xdr:col>27</xdr:col>
      <xdr:colOff>304800</xdr:colOff>
      <xdr:row>106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81CDC-7B08-A66A-434E-ABDA95406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217170</xdr:colOff>
      <xdr:row>109</xdr:row>
      <xdr:rowOff>40005</xdr:rowOff>
    </xdr:from>
    <xdr:to>
      <xdr:col>27</xdr:col>
      <xdr:colOff>398145</xdr:colOff>
      <xdr:row>160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C9D40-34DE-481B-ABEA-68526784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99</xdr:row>
      <xdr:rowOff>57148</xdr:rowOff>
    </xdr:from>
    <xdr:to>
      <xdr:col>6</xdr:col>
      <xdr:colOff>11664</xdr:colOff>
      <xdr:row>119</xdr:row>
      <xdr:rowOff>174945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25D43-E7AC-F11D-8CB9-F0440B6F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189634</xdr:colOff>
      <xdr:row>0</xdr:row>
      <xdr:rowOff>25977</xdr:rowOff>
    </xdr:from>
    <xdr:to>
      <xdr:col>23</xdr:col>
      <xdr:colOff>129887</xdr:colOff>
      <xdr:row>14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580160</xdr:colOff>
      <xdr:row>62</xdr:row>
      <xdr:rowOff>174042</xdr:rowOff>
    </xdr:from>
    <xdr:to>
      <xdr:col>38</xdr:col>
      <xdr:colOff>268432</xdr:colOff>
      <xdr:row>124</xdr:row>
      <xdr:rowOff>131618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541191</xdr:colOff>
      <xdr:row>0</xdr:row>
      <xdr:rowOff>0</xdr:rowOff>
    </xdr:from>
    <xdr:to>
      <xdr:col>31</xdr:col>
      <xdr:colOff>402645</xdr:colOff>
      <xdr:row>15</xdr:row>
      <xdr:rowOff>67541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5104E-3531-04AD-C62E-96AFE3EE9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108238</xdr:colOff>
      <xdr:row>15</xdr:row>
      <xdr:rowOff>169718</xdr:rowOff>
    </xdr:from>
    <xdr:to>
      <xdr:col>18</xdr:col>
      <xdr:colOff>207818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9CFAE3-48EA-EA99-FEC5-D1A83469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324717</xdr:colOff>
      <xdr:row>15</xdr:row>
      <xdr:rowOff>161060</xdr:rowOff>
    </xdr:from>
    <xdr:to>
      <xdr:col>26</xdr:col>
      <xdr:colOff>186172</xdr:colOff>
      <xdr:row>60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78DE66-1257-371B-5F60-A0B3D79A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177511</xdr:colOff>
      <xdr:row>0</xdr:row>
      <xdr:rowOff>34636</xdr:rowOff>
    </xdr:from>
    <xdr:to>
      <xdr:col>40</xdr:col>
      <xdr:colOff>38966</xdr:colOff>
      <xdr:row>15</xdr:row>
      <xdr:rowOff>102177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E93E0E-8442-8598-4A5A-BB36A807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463261</xdr:colOff>
      <xdr:row>15</xdr:row>
      <xdr:rowOff>169719</xdr:rowOff>
    </xdr:from>
    <xdr:to>
      <xdr:col>34</xdr:col>
      <xdr:colOff>324715</xdr:colOff>
      <xdr:row>60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12B58C-3E48-AC9D-6161-72B2ABC4F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47624</xdr:colOff>
      <xdr:row>60</xdr:row>
      <xdr:rowOff>0</xdr:rowOff>
    </xdr:from>
    <xdr:to>
      <xdr:col>18</xdr:col>
      <xdr:colOff>216478</xdr:colOff>
      <xdr:row>60</xdr:row>
      <xdr:rowOff>176647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7DC76E-8614-FFED-F7A8-3E97DF2C1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298738</xdr:colOff>
      <xdr:row>60</xdr:row>
      <xdr:rowOff>0</xdr:rowOff>
    </xdr:from>
    <xdr:to>
      <xdr:col>26</xdr:col>
      <xdr:colOff>160193</xdr:colOff>
      <xdr:row>60</xdr:row>
      <xdr:rowOff>167987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D75D14-D5F4-B775-46E9-62EDA2BED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385331</xdr:colOff>
      <xdr:row>60</xdr:row>
      <xdr:rowOff>0</xdr:rowOff>
    </xdr:from>
    <xdr:to>
      <xdr:col>34</xdr:col>
      <xdr:colOff>246785</xdr:colOff>
      <xdr:row>60</xdr:row>
      <xdr:rowOff>167987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DAF303-9CA3-4308-EBD9-4D7DC7685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12990</xdr:colOff>
      <xdr:row>61</xdr:row>
      <xdr:rowOff>0</xdr:rowOff>
    </xdr:from>
    <xdr:to>
      <xdr:col>20</xdr:col>
      <xdr:colOff>51956</xdr:colOff>
      <xdr:row>62</xdr:row>
      <xdr:rowOff>17319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6116BA-A29C-017C-DB77-244D1553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1369868</xdr:colOff>
      <xdr:row>131</xdr:row>
      <xdr:rowOff>124690</xdr:rowOff>
    </xdr:from>
    <xdr:to>
      <xdr:col>36</xdr:col>
      <xdr:colOff>364550</xdr:colOff>
      <xdr:row>193</xdr:row>
      <xdr:rowOff>150668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ADBB62-3971-4C2A-A0EE-CF9C515BA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64941</xdr:colOff>
      <xdr:row>79</xdr:row>
      <xdr:rowOff>187034</xdr:rowOff>
    </xdr:from>
    <xdr:to>
      <xdr:col>5</xdr:col>
      <xdr:colOff>242454</xdr:colOff>
      <xdr:row>97</xdr:row>
      <xdr:rowOff>51953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5B7D9DA-5227-D86E-5C1A-848822C9A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1259543</xdr:colOff>
      <xdr:row>44</xdr:row>
      <xdr:rowOff>0</xdr:rowOff>
    </xdr:from>
    <xdr:to>
      <xdr:col>35</xdr:col>
      <xdr:colOff>555814</xdr:colOff>
      <xdr:row>89</xdr:row>
      <xdr:rowOff>376518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8F710-D636-77B1-79C1-54CAFA997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152960</xdr:colOff>
      <xdr:row>94</xdr:row>
      <xdr:rowOff>40621</xdr:rowOff>
    </xdr:from>
    <xdr:to>
      <xdr:col>20</xdr:col>
      <xdr:colOff>72838</xdr:colOff>
      <xdr:row>113</xdr:row>
      <xdr:rowOff>104216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9B2B04-7715-23E2-E24E-DC5C6DD2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476249</xdr:colOff>
      <xdr:row>0</xdr:row>
      <xdr:rowOff>76200</xdr:rowOff>
    </xdr:from>
    <xdr:to>
      <xdr:col>27</xdr:col>
      <xdr:colOff>257175</xdr:colOff>
      <xdr:row>17</xdr:row>
      <xdr:rowOff>61914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2ECC0-F282-EC88-4747-4A2E56706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114300</xdr:colOff>
      <xdr:row>19</xdr:row>
      <xdr:rowOff>9525</xdr:rowOff>
    </xdr:from>
    <xdr:to>
      <xdr:col>26</xdr:col>
      <xdr:colOff>1285875</xdr:colOff>
      <xdr:row>44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5C33A7-566E-8A37-FDD7-23170C7B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161924</xdr:colOff>
      <xdr:row>48</xdr:row>
      <xdr:rowOff>42861</xdr:rowOff>
    </xdr:from>
    <xdr:to>
      <xdr:col>26</xdr:col>
      <xdr:colOff>657224</xdr:colOff>
      <xdr:row>66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81840-308E-291B-02B5-C4A791BD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9524</xdr:colOff>
      <xdr:row>67</xdr:row>
      <xdr:rowOff>66675</xdr:rowOff>
    </xdr:from>
    <xdr:to>
      <xdr:col>24</xdr:col>
      <xdr:colOff>390524</xdr:colOff>
      <xdr:row>86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51E8EF-9C45-4001-4786-086359DBA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542924</xdr:colOff>
      <xdr:row>87</xdr:row>
      <xdr:rowOff>33337</xdr:rowOff>
    </xdr:from>
    <xdr:to>
      <xdr:col>23</xdr:col>
      <xdr:colOff>209550</xdr:colOff>
      <xdr:row>108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3306CA-17D2-8A6C-01A3-6DA6C0D5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180975</xdr:colOff>
      <xdr:row>114</xdr:row>
      <xdr:rowOff>119061</xdr:rowOff>
    </xdr:from>
    <xdr:to>
      <xdr:col>21</xdr:col>
      <xdr:colOff>485775</xdr:colOff>
      <xdr:row>133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CE6C59-C2F2-B50D-79B9-40D0E14FB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161925</xdr:colOff>
      <xdr:row>131</xdr:row>
      <xdr:rowOff>42862</xdr:rowOff>
    </xdr:from>
    <xdr:to>
      <xdr:col>6</xdr:col>
      <xdr:colOff>28576</xdr:colOff>
      <xdr:row>147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E5A94-4320-25AA-A93D-D23966640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200025</xdr:colOff>
      <xdr:row>133</xdr:row>
      <xdr:rowOff>176212</xdr:rowOff>
    </xdr:from>
    <xdr:to>
      <xdr:col>21</xdr:col>
      <xdr:colOff>552450</xdr:colOff>
      <xdr:row>150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84BC8-0CBD-5B33-8C44-25764B540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</xdr:colOff>
      <xdr:row>114</xdr:row>
      <xdr:rowOff>138111</xdr:rowOff>
    </xdr:from>
    <xdr:to>
      <xdr:col>6</xdr:col>
      <xdr:colOff>390525</xdr:colOff>
      <xdr:row>129</xdr:row>
      <xdr:rowOff>47624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6AF888-4040-80BE-DA46-C253E1AD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428623</xdr:colOff>
      <xdr:row>1</xdr:row>
      <xdr:rowOff>90485</xdr:rowOff>
    </xdr:from>
    <xdr:to>
      <xdr:col>28</xdr:col>
      <xdr:colOff>9525</xdr:colOff>
      <xdr:row>54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33EEC-0C44-EEBC-E7AD-779973C7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447675</xdr:colOff>
      <xdr:row>74</xdr:row>
      <xdr:rowOff>171450</xdr:rowOff>
    </xdr:from>
    <xdr:to>
      <xdr:col>18</xdr:col>
      <xdr:colOff>381002</xdr:colOff>
      <xdr:row>134</xdr:row>
      <xdr:rowOff>109540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986CF-F009-4D09-8C9D-54CDDB5EB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270</xdr:row>
      <xdr:rowOff>38100</xdr:rowOff>
    </xdr:from>
    <xdr:to>
      <xdr:col>6</xdr:col>
      <xdr:colOff>0</xdr:colOff>
      <xdr:row>297</xdr:row>
      <xdr:rowOff>14290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945CAC-1CB6-4B4E-A2E0-57E0A7A9E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298</xdr:row>
      <xdr:rowOff>28575</xdr:rowOff>
    </xdr:from>
    <xdr:to>
      <xdr:col>6</xdr:col>
      <xdr:colOff>0</xdr:colOff>
      <xdr:row>325</xdr:row>
      <xdr:rowOff>4765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9A8F68-CA4E-47B2-ACBC-F3EA89963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19050</xdr:rowOff>
    </xdr:from>
    <xdr:to>
      <xdr:col>8</xdr:col>
      <xdr:colOff>466725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4090C-D53A-4C2C-9484-8528167AF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28574</xdr:colOff>
      <xdr:row>0</xdr:row>
      <xdr:rowOff>85725</xdr:rowOff>
    </xdr:from>
    <xdr:to>
      <xdr:col>17</xdr:col>
      <xdr:colOff>209549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64B4B-0556-44FF-B184-DF65B8C24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16</xdr:row>
      <xdr:rowOff>28575</xdr:rowOff>
    </xdr:from>
    <xdr:to>
      <xdr:col>8</xdr:col>
      <xdr:colOff>438150</xdr:colOff>
      <xdr:row>30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09EA76-BD07-4D18-9AC1-E2C46CA78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16</xdr:row>
      <xdr:rowOff>104775</xdr:rowOff>
    </xdr:from>
    <xdr:to>
      <xdr:col>17</xdr:col>
      <xdr:colOff>114300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FD62E-B417-430B-BE48-961052C5F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342899</xdr:colOff>
      <xdr:row>0</xdr:row>
      <xdr:rowOff>85725</xdr:rowOff>
    </xdr:from>
    <xdr:to>
      <xdr:col>25</xdr:col>
      <xdr:colOff>485774</xdr:colOff>
      <xdr:row>15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7869BE-372B-4C05-BF00-7C3695BF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16</xdr:row>
      <xdr:rowOff>47625</xdr:rowOff>
    </xdr:from>
    <xdr:to>
      <xdr:col>25</xdr:col>
      <xdr:colOff>514350</xdr:colOff>
      <xdr:row>30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DFC989-277A-4FFB-AA87-0863B97A9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30</xdr:row>
      <xdr:rowOff>171450</xdr:rowOff>
    </xdr:from>
    <xdr:to>
      <xdr:col>8</xdr:col>
      <xdr:colOff>342900</xdr:colOff>
      <xdr:row>45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0555B2-2F35-4FA4-AFBB-8478FF16B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600074</xdr:colOff>
      <xdr:row>31</xdr:row>
      <xdr:rowOff>19050</xdr:rowOff>
    </xdr:from>
    <xdr:to>
      <xdr:col>17</xdr:col>
      <xdr:colOff>76199</xdr:colOff>
      <xdr:row>45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4FA945-DC80-49E5-A402-5E44BACAF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76199</xdr:colOff>
      <xdr:row>47</xdr:row>
      <xdr:rowOff>76200</xdr:rowOff>
    </xdr:from>
    <xdr:to>
      <xdr:col>8</xdr:col>
      <xdr:colOff>314324</xdr:colOff>
      <xdr:row>62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6ED872-0533-4D13-86C2-839ED27BF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561975</xdr:colOff>
      <xdr:row>47</xdr:row>
      <xdr:rowOff>85725</xdr:rowOff>
    </xdr:from>
    <xdr:to>
      <xdr:col>16</xdr:col>
      <xdr:colOff>581025</xdr:colOff>
      <xdr:row>61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75F2E1-543F-4ACA-B875-2F05D005C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161924</xdr:colOff>
      <xdr:row>47</xdr:row>
      <xdr:rowOff>76200</xdr:rowOff>
    </xdr:from>
    <xdr:to>
      <xdr:col>25</xdr:col>
      <xdr:colOff>457199</xdr:colOff>
      <xdr:row>61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3B3FDB-01A7-40A6-845D-9614218B7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47625</xdr:colOff>
      <xdr:row>63</xdr:row>
      <xdr:rowOff>9524</xdr:rowOff>
    </xdr:from>
    <xdr:to>
      <xdr:col>8</xdr:col>
      <xdr:colOff>257175</xdr:colOff>
      <xdr:row>77</xdr:row>
      <xdr:rowOff>190499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FCB0EEF-0F68-44C1-8CCC-48242F5A3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552449</xdr:colOff>
      <xdr:row>62</xdr:row>
      <xdr:rowOff>152400</xdr:rowOff>
    </xdr:from>
    <xdr:to>
      <xdr:col>16</xdr:col>
      <xdr:colOff>561974</xdr:colOff>
      <xdr:row>78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F228C72-D650-4C4A-B687-1CBC0E0EE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171449</xdr:colOff>
      <xdr:row>62</xdr:row>
      <xdr:rowOff>114299</xdr:rowOff>
    </xdr:from>
    <xdr:to>
      <xdr:col>25</xdr:col>
      <xdr:colOff>409574</xdr:colOff>
      <xdr:row>77</xdr:row>
      <xdr:rowOff>142874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DA0A14-9BA9-4D80-8005-4EA8C670A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47624</xdr:colOff>
      <xdr:row>78</xdr:row>
      <xdr:rowOff>114300</xdr:rowOff>
    </xdr:from>
    <xdr:to>
      <xdr:col>8</xdr:col>
      <xdr:colOff>266700</xdr:colOff>
      <xdr:row>94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F7CCA6F-A24F-4123-9B64-20728DA5D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552450</xdr:colOff>
      <xdr:row>78</xdr:row>
      <xdr:rowOff>123825</xdr:rowOff>
    </xdr:from>
    <xdr:to>
      <xdr:col>16</xdr:col>
      <xdr:colOff>571500</xdr:colOff>
      <xdr:row>93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CD3D4B2-4957-4559-B51C-CDD67F714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19048</xdr:colOff>
      <xdr:row>97</xdr:row>
      <xdr:rowOff>133349</xdr:rowOff>
    </xdr:from>
    <xdr:to>
      <xdr:col>8</xdr:col>
      <xdr:colOff>323849</xdr:colOff>
      <xdr:row>113</xdr:row>
      <xdr:rowOff>9524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70FAB0-926C-449B-B5B5-9C62F2254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600074</xdr:colOff>
      <xdr:row>97</xdr:row>
      <xdr:rowOff>142874</xdr:rowOff>
    </xdr:from>
    <xdr:to>
      <xdr:col>16</xdr:col>
      <xdr:colOff>476249</xdr:colOff>
      <xdr:row>113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CA0911F-D163-4059-A8E1-C117B746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0</xdr:colOff>
      <xdr:row>97</xdr:row>
      <xdr:rowOff>161924</xdr:rowOff>
    </xdr:from>
    <xdr:to>
      <xdr:col>24</xdr:col>
      <xdr:colOff>476250</xdr:colOff>
      <xdr:row>113</xdr:row>
      <xdr:rowOff>114300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80566CD-54C8-4DD9-8F64-F9E8F7264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38099</xdr:colOff>
      <xdr:row>113</xdr:row>
      <xdr:rowOff>66675</xdr:rowOff>
    </xdr:from>
    <xdr:to>
      <xdr:col>8</xdr:col>
      <xdr:colOff>276224</xdr:colOff>
      <xdr:row>127</xdr:row>
      <xdr:rowOff>142875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A59BB5-D27F-4DAF-AC32-7E89C07D1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600075</xdr:colOff>
      <xdr:row>113</xdr:row>
      <xdr:rowOff>171450</xdr:rowOff>
    </xdr:from>
    <xdr:to>
      <xdr:col>16</xdr:col>
      <xdr:colOff>447675</xdr:colOff>
      <xdr:row>128</xdr:row>
      <xdr:rowOff>57150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F1E9179-9F34-46C1-B283-6A0B6DEA0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581025</xdr:colOff>
      <xdr:row>114</xdr:row>
      <xdr:rowOff>9525</xdr:rowOff>
    </xdr:from>
    <xdr:to>
      <xdr:col>24</xdr:col>
      <xdr:colOff>523875</xdr:colOff>
      <xdr:row>128</xdr:row>
      <xdr:rowOff>85725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94FBAE4-5CF0-410F-ACE1-CD76B7AB8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57150</xdr:colOff>
      <xdr:row>128</xdr:row>
      <xdr:rowOff>28575</xdr:rowOff>
    </xdr:from>
    <xdr:to>
      <xdr:col>8</xdr:col>
      <xdr:colOff>228600</xdr:colOff>
      <xdr:row>143</xdr:row>
      <xdr:rowOff>142875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A6023C9-7B5C-4C4F-82E3-39FEA09E0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590549</xdr:colOff>
      <xdr:row>128</xdr:row>
      <xdr:rowOff>104775</xdr:rowOff>
    </xdr:from>
    <xdr:to>
      <xdr:col>16</xdr:col>
      <xdr:colOff>409575</xdr:colOff>
      <xdr:row>144</xdr:row>
      <xdr:rowOff>28575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A187C62-0FE5-416A-AFB3-55C0079F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333375</xdr:colOff>
      <xdr:row>31</xdr:row>
      <xdr:rowOff>28575</xdr:rowOff>
    </xdr:from>
    <xdr:to>
      <xdr:col>25</xdr:col>
      <xdr:colOff>533400</xdr:colOff>
      <xdr:row>45</xdr:row>
      <xdr:rowOff>104775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777C8BB-EE27-4A2D-9D3C-039A149F9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142875</xdr:colOff>
      <xdr:row>78</xdr:row>
      <xdr:rowOff>180975</xdr:rowOff>
    </xdr:from>
    <xdr:to>
      <xdr:col>25</xdr:col>
      <xdr:colOff>409575</xdr:colOff>
      <xdr:row>93</xdr:row>
      <xdr:rowOff>66675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3DD7166-5D01-4352-A9D7-58A9CDA80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514348</xdr:colOff>
      <xdr:row>0</xdr:row>
      <xdr:rowOff>176210</xdr:rowOff>
    </xdr:from>
    <xdr:to>
      <xdr:col>33</xdr:col>
      <xdr:colOff>361949</xdr:colOff>
      <xdr:row>53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C24B6-412F-6329-D3D3-329683DF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54</xdr:row>
      <xdr:rowOff>0</xdr:rowOff>
    </xdr:from>
    <xdr:to>
      <xdr:col>33</xdr:col>
      <xdr:colOff>304801</xdr:colOff>
      <xdr:row>90</xdr:row>
      <xdr:rowOff>166690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FCD49-51C8-468B-A736-D61273569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0</xdr:row>
      <xdr:rowOff>0</xdr:rowOff>
    </xdr:from>
    <xdr:to>
      <xdr:col>28</xdr:col>
      <xdr:colOff>114300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3E8F3-681B-A08A-F8C8-28C827C07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19048</xdr:colOff>
      <xdr:row>0</xdr:row>
      <xdr:rowOff>57150</xdr:rowOff>
    </xdr:from>
    <xdr:to>
      <xdr:col>51</xdr:col>
      <xdr:colOff>228600</xdr:colOff>
      <xdr:row>23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CB53D-A3A3-7887-9BBD-2302346DB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123825</xdr:colOff>
      <xdr:row>25</xdr:row>
      <xdr:rowOff>4761</xdr:rowOff>
    </xdr:from>
    <xdr:to>
      <xdr:col>27</xdr:col>
      <xdr:colOff>581025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F01884-EE27-5C58-D7B1-B6DB9C234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161923</xdr:colOff>
      <xdr:row>24</xdr:row>
      <xdr:rowOff>185736</xdr:rowOff>
    </xdr:from>
    <xdr:to>
      <xdr:col>50</xdr:col>
      <xdr:colOff>600075</xdr:colOff>
      <xdr:row>45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D57D9B-BD09-422A-4668-6EADDE757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43</xdr:row>
      <xdr:rowOff>119062</xdr:rowOff>
    </xdr:from>
    <xdr:to>
      <xdr:col>8</xdr:col>
      <xdr:colOff>190500</xdr:colOff>
      <xdr:row>63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7B7A20-F1D8-E28B-7A18-47E411137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581024</xdr:colOff>
      <xdr:row>43</xdr:row>
      <xdr:rowOff>109536</xdr:rowOff>
    </xdr:from>
    <xdr:to>
      <xdr:col>24</xdr:col>
      <xdr:colOff>561975</xdr:colOff>
      <xdr:row>63</xdr:row>
      <xdr:rowOff>161924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AE9D3C-BD6E-9941-AD56-AADEFDCAA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14</xdr:row>
      <xdr:rowOff>11430</xdr:rowOff>
    </xdr:from>
    <xdr:to>
      <xdr:col>10</xdr:col>
      <xdr:colOff>243840</xdr:colOff>
      <xdr:row>34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30479</xdr:colOff>
      <xdr:row>35</xdr:row>
      <xdr:rowOff>125730</xdr:rowOff>
    </xdr:from>
    <xdr:to>
      <xdr:col>13</xdr:col>
      <xdr:colOff>561975</xdr:colOff>
      <xdr:row>51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740051</xdr:colOff>
      <xdr:row>1</xdr:row>
      <xdr:rowOff>15736</xdr:rowOff>
    </xdr:from>
    <xdr:to>
      <xdr:col>16</xdr:col>
      <xdr:colOff>1783660</xdr:colOff>
      <xdr:row>14</xdr:row>
      <xdr:rowOff>81169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1FEC94-41B5-20B6-F63E-8FF087490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687868</xdr:colOff>
      <xdr:row>18</xdr:row>
      <xdr:rowOff>98356</xdr:rowOff>
    </xdr:from>
    <xdr:to>
      <xdr:col>17</xdr:col>
      <xdr:colOff>60047</xdr:colOff>
      <xdr:row>40</xdr:row>
      <xdr:rowOff>149502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394FF-A5E4-7CFA-9785-7D57C78C7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116370</xdr:colOff>
      <xdr:row>44</xdr:row>
      <xdr:rowOff>55699</xdr:rowOff>
    </xdr:from>
    <xdr:to>
      <xdr:col>16</xdr:col>
      <xdr:colOff>1697520</xdr:colOff>
      <xdr:row>61</xdr:row>
      <xdr:rowOff>149915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938CF-9538-6866-1B1F-48C033C1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57149</xdr:colOff>
      <xdr:row>58</xdr:row>
      <xdr:rowOff>166687</xdr:rowOff>
    </xdr:from>
    <xdr:to>
      <xdr:col>14</xdr:col>
      <xdr:colOff>1171574</xdr:colOff>
      <xdr:row>75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77F793-AAAF-C85E-6755-89B1AF068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28575</xdr:colOff>
      <xdr:row>76</xdr:row>
      <xdr:rowOff>42862</xdr:rowOff>
    </xdr:from>
    <xdr:to>
      <xdr:col>14</xdr:col>
      <xdr:colOff>1162051</xdr:colOff>
      <xdr:row>98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A0F1F5-4AD1-FBB4-C241-529B49B42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38099</xdr:colOff>
      <xdr:row>99</xdr:row>
      <xdr:rowOff>61912</xdr:rowOff>
    </xdr:from>
    <xdr:to>
      <xdr:col>14</xdr:col>
      <xdr:colOff>1285874</xdr:colOff>
      <xdr:row>111</xdr:row>
      <xdr:rowOff>228600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2B79D4-F5B3-6C88-3A18-DA3313E70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178</xdr:row>
      <xdr:rowOff>14287</xdr:rowOff>
    </xdr:from>
    <xdr:to>
      <xdr:col>14</xdr:col>
      <xdr:colOff>1247775</xdr:colOff>
      <xdr:row>194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742F5-9266-BB52-3605-18044CE09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453059</xdr:colOff>
      <xdr:row>159</xdr:row>
      <xdr:rowOff>115749</xdr:rowOff>
    </xdr:from>
    <xdr:to>
      <xdr:col>14</xdr:col>
      <xdr:colOff>1600200</xdr:colOff>
      <xdr:row>176</xdr:row>
      <xdr:rowOff>15737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C1F11B-943F-E1A1-37E0-DC8546D0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238124</xdr:colOff>
      <xdr:row>0</xdr:row>
      <xdr:rowOff>38101</xdr:rowOff>
    </xdr:from>
    <xdr:to>
      <xdr:col>23</xdr:col>
      <xdr:colOff>57149</xdr:colOff>
      <xdr:row>12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26EB3-C57A-8DBF-8807-5A216838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209549</xdr:colOff>
      <xdr:row>13</xdr:row>
      <xdr:rowOff>23811</xdr:rowOff>
    </xdr:from>
    <xdr:to>
      <xdr:col>23</xdr:col>
      <xdr:colOff>200024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43DC9-8BA7-5ADA-647F-F6AE97DD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228600</xdr:colOff>
      <xdr:row>0</xdr:row>
      <xdr:rowOff>23812</xdr:rowOff>
    </xdr:from>
    <xdr:to>
      <xdr:col>30</xdr:col>
      <xdr:colOff>342900</xdr:colOff>
      <xdr:row>12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EABDD-6CE7-2E0F-ECDF-E2F8525A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219075</xdr:colOff>
      <xdr:row>12</xdr:row>
      <xdr:rowOff>161924</xdr:rowOff>
    </xdr:from>
    <xdr:to>
      <xdr:col>30</xdr:col>
      <xdr:colOff>523875</xdr:colOff>
      <xdr:row>26</xdr:row>
      <xdr:rowOff>133349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1754F6-CF9C-4830-9BF4-5EF5FB8B5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209549</xdr:colOff>
      <xdr:row>27</xdr:row>
      <xdr:rowOff>100012</xdr:rowOff>
    </xdr:from>
    <xdr:to>
      <xdr:col>22</xdr:col>
      <xdr:colOff>342900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4E0D90-2ABB-C934-F1D8-A09B6D8BE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133350</xdr:colOff>
      <xdr:row>27</xdr:row>
      <xdr:rowOff>85725</xdr:rowOff>
    </xdr:from>
    <xdr:to>
      <xdr:col>31</xdr:col>
      <xdr:colOff>200025</xdr:colOff>
      <xdr:row>39</xdr:row>
      <xdr:rowOff>9524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1BCAF7-562B-411F-B573-7640B36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180975</xdr:colOff>
      <xdr:row>39</xdr:row>
      <xdr:rowOff>0</xdr:rowOff>
    </xdr:from>
    <xdr:to>
      <xdr:col>22</xdr:col>
      <xdr:colOff>257175</xdr:colOff>
      <xdr:row>53</xdr:row>
      <xdr:rowOff>104775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4DC92E-F18C-4297-A800-DF4C67A35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ILY%20DISBURSMENT%20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NTHLY%20DISBURSEME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DISBURSMENT 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ISBURSEME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78"/>
  <sheetViews>
    <sheetView tabSelected="1" zoomScaleNormal="100" workbookViewId="0">
      <selection activeCell="E12" sqref="E12"/>
    </sheetView>
  </sheetViews>
  <sheetFormatPr defaultColWidth="8.85546875" defaultRowHeight="15"/>
  <cols>
    <col min="1" max="1" width="25.140625" style="8" bestFit="1" customWidth="1"/>
    <col min="2" max="2" width="28.42578125" style="8" bestFit="1" customWidth="1"/>
    <col min="3" max="3" width="17.7109375" style="8" bestFit="1" customWidth="1"/>
    <col min="4" max="4" width="19.7109375" style="8" bestFit="1" customWidth="1"/>
    <col min="5" max="5" width="15.28515625" style="8" bestFit="1" customWidth="1"/>
    <col min="6" max="6" width="21.140625" style="8" bestFit="1" customWidth="1"/>
    <col min="7" max="7" width="20.42578125" style="8" bestFit="1" customWidth="1"/>
    <col min="8" max="8" width="22.42578125" style="8" bestFit="1" customWidth="1"/>
    <col min="9" max="9" width="19.140625" style="8" bestFit="1" customWidth="1"/>
    <col min="10" max="10" width="14.28515625" style="8" bestFit="1" customWidth="1"/>
    <col min="11" max="11" width="7.42578125" style="8" bestFit="1" customWidth="1"/>
    <col min="12" max="12" width="12.42578125" style="8" bestFit="1" customWidth="1"/>
    <col min="13" max="13" width="14.28515625" style="8" bestFit="1" customWidth="1"/>
    <col min="14" max="14" width="12" style="8" bestFit="1" customWidth="1"/>
    <col min="15" max="15" width="19.7109375" style="8" bestFit="1" customWidth="1"/>
    <col min="16" max="16384" width="8.85546875" style="8"/>
  </cols>
  <sheetData>
    <row r="1" spans="1:17" ht="15.75">
      <c r="A1" s="67" t="s">
        <v>229</v>
      </c>
      <c r="B1" s="68">
        <v>45425</v>
      </c>
      <c r="C1" s="69">
        <f>VLOOKUP(B1,'disbursment and by product summ'!A:N,13,FALSE)</f>
        <v>3121513</v>
      </c>
      <c r="D1" s="67" t="s">
        <v>147</v>
      </c>
      <c r="E1" s="70">
        <f>VLOOKUP(B1,'disbursment and by product summ'!A:N,14,FALSE)</f>
        <v>12</v>
      </c>
      <c r="F1" s="71" t="s">
        <v>66</v>
      </c>
      <c r="G1" s="72">
        <f>D9</f>
        <v>74728.381062770553</v>
      </c>
      <c r="H1" s="684" t="s">
        <v>93</v>
      </c>
      <c r="I1" s="685"/>
      <c r="J1" s="685"/>
      <c r="K1" s="685"/>
      <c r="L1" s="685"/>
      <c r="M1" s="685"/>
      <c r="N1" s="686"/>
      <c r="O1" s="302"/>
    </row>
    <row r="2" spans="1:17" ht="15.75">
      <c r="A2" s="682" t="s">
        <v>506</v>
      </c>
      <c r="B2" s="682"/>
      <c r="C2" s="682"/>
      <c r="D2" s="682"/>
      <c r="F2" s="113" t="s">
        <v>169</v>
      </c>
      <c r="G2" s="29">
        <v>16041666.666666666</v>
      </c>
      <c r="H2" s="113" t="s">
        <v>94</v>
      </c>
      <c r="I2" s="113" t="s">
        <v>176</v>
      </c>
      <c r="J2" s="113" t="s">
        <v>95</v>
      </c>
      <c r="K2" s="113" t="s">
        <v>96</v>
      </c>
      <c r="L2" s="113" t="s">
        <v>66</v>
      </c>
      <c r="M2" s="113" t="s">
        <v>169</v>
      </c>
      <c r="N2" s="113" t="s">
        <v>170</v>
      </c>
      <c r="O2" s="305" t="s">
        <v>412</v>
      </c>
    </row>
    <row r="3" spans="1:17" ht="15.75">
      <c r="A3" s="67" t="s">
        <v>59</v>
      </c>
      <c r="B3" s="73" t="s">
        <v>60</v>
      </c>
      <c r="C3" s="12" t="s">
        <v>61</v>
      </c>
      <c r="D3" s="12" t="s">
        <v>17</v>
      </c>
      <c r="F3" s="113" t="s">
        <v>214</v>
      </c>
      <c r="G3" s="55">
        <f>C1/G2</f>
        <v>0.19458782337662339</v>
      </c>
      <c r="H3" s="21" t="s">
        <v>101</v>
      </c>
      <c r="I3" s="21" t="str">
        <f>H3</f>
        <v>NAIROBI REGION</v>
      </c>
      <c r="J3" s="29">
        <f>SUMIFS('Fully Booked'!Q:Q,'Fully Booked'!C:C,'DAILY SALES '!H3,'Fully Booked'!L:L,'DAILY SALES '!$B$1)</f>
        <v>648025</v>
      </c>
      <c r="K3" s="21">
        <f>COUNTIFS('Fully Booked'!C:C,'DAILY SALES '!H3,'Fully Booked'!L:L,'DAILY SALES '!$B$1)</f>
        <v>3</v>
      </c>
      <c r="L3" s="29">
        <f>SUMIFS('Fully Booked'!AF:AF,'Fully Booked'!C:C,'DAILY SALES '!H3,'Fully Booked'!L:L,'DAILY SALES '!$B$1)</f>
        <v>14873.716666666667</v>
      </c>
      <c r="M3" s="29">
        <f>42000000/24</f>
        <v>1750000</v>
      </c>
      <c r="N3" s="303">
        <f>IFERROR(J3/M3,0)</f>
        <v>0.37030000000000002</v>
      </c>
      <c r="O3" s="163">
        <f>M3-J3</f>
        <v>1101975</v>
      </c>
      <c r="P3" s="121"/>
    </row>
    <row r="4" spans="1:17">
      <c r="A4" s="74" t="s">
        <v>62</v>
      </c>
      <c r="B4" s="75">
        <f>COUNTIFS('Fully Booked'!U:U,A4,'Fully Booked'!L:L,'DAILY SALES '!$B$1)</f>
        <v>3</v>
      </c>
      <c r="C4" s="76">
        <f>SUMIFS('Fully Booked'!Q:Q,'Fully Booked'!U:U,A4,'Fully Booked'!L:L,'DAILY SALES '!$B$1)</f>
        <v>164473</v>
      </c>
      <c r="D4" s="76">
        <f>SUMIFS('Fully Booked'!AF:AF,'Fully Booked'!U:U,A4,'Fully Booked'!L:L,'DAILY SALES '!$B$1)</f>
        <v>5862.0347222222226</v>
      </c>
      <c r="F4" s="113" t="s">
        <v>408</v>
      </c>
      <c r="G4" s="212">
        <f>G2-C1</f>
        <v>12920153.666666666</v>
      </c>
      <c r="H4" s="21" t="s">
        <v>168</v>
      </c>
      <c r="I4" s="21" t="str">
        <f t="shared" ref="I4:I10" si="0">H4</f>
        <v>WESTERN REGION</v>
      </c>
      <c r="J4" s="29">
        <f>SUMIFS('Fully Booked'!Q:Q,'Fully Booked'!C:C,'DAILY SALES '!H4,'Fully Booked'!L:L,'DAILY SALES '!$B$1)</f>
        <v>92101</v>
      </c>
      <c r="K4" s="21">
        <f>COUNTIFS('Fully Booked'!C:C,'DAILY SALES '!H4,'Fully Booked'!L:L,'DAILY SALES '!$B$1)</f>
        <v>1</v>
      </c>
      <c r="L4" s="29">
        <f>SUMIFS('Fully Booked'!AF:AF,'Fully Booked'!C:C,'DAILY SALES '!H4,'Fully Booked'!L:L,'DAILY SALES '!$B$1)</f>
        <v>2723.9568484848487</v>
      </c>
      <c r="M4" s="29">
        <f>30000000/24</f>
        <v>1250000</v>
      </c>
      <c r="N4" s="303">
        <f t="shared" ref="N4:N10" si="1">IFERROR(J4/M4,0)</f>
        <v>7.3680800000000005E-2</v>
      </c>
      <c r="O4" s="163">
        <f t="shared" ref="O4:O10" si="2">M4-J4</f>
        <v>1157899</v>
      </c>
      <c r="P4" s="121"/>
    </row>
    <row r="5" spans="1:17">
      <c r="A5" s="74" t="s">
        <v>63</v>
      </c>
      <c r="B5" s="75">
        <f>COUNTIFS('Fully Booked'!U:U,A5,'Fully Booked'!L:L,'DAILY SALES '!$B$1)</f>
        <v>4</v>
      </c>
      <c r="C5" s="76">
        <f>SUMIFS('Fully Booked'!Q:Q,'Fully Booked'!U:U,A5,'Fully Booked'!L:L,'DAILY SALES '!$B$1)</f>
        <v>767012</v>
      </c>
      <c r="D5" s="76">
        <f>SUMIFS('Fully Booked'!AF:AF,'Fully Booked'!U:U,A5,'Fully Booked'!L:L,'DAILY SALES '!$B$1)</f>
        <v>17604.75161904762</v>
      </c>
      <c r="E5" s="21"/>
      <c r="F5" s="21"/>
      <c r="G5" s="21"/>
      <c r="H5" s="21" t="s">
        <v>99</v>
      </c>
      <c r="I5" s="21" t="str">
        <f t="shared" si="0"/>
        <v>COASTAL  REGION</v>
      </c>
      <c r="J5" s="29">
        <f>SUMIFS('Fully Booked'!Q:Q,'Fully Booked'!C:C,'DAILY SALES '!H5,'Fully Booked'!L:L,'DAILY SALES '!$B$1)</f>
        <v>200733</v>
      </c>
      <c r="K5" s="21">
        <f>COUNTIFS('Fully Booked'!C:C,'DAILY SALES '!H5,'Fully Booked'!L:L,'DAILY SALES '!$B$1)</f>
        <v>3</v>
      </c>
      <c r="L5" s="29">
        <f>SUMIFS('Fully Booked'!AF:AF,'Fully Booked'!C:C,'DAILY SALES '!H5,'Fully Booked'!L:L,'DAILY SALES '!$B$1)</f>
        <v>6364.0366190476198</v>
      </c>
      <c r="M5" s="29">
        <f>45000000/24</f>
        <v>1875000</v>
      </c>
      <c r="N5" s="303">
        <f t="shared" si="1"/>
        <v>0.1070576</v>
      </c>
      <c r="O5" s="163">
        <f t="shared" si="2"/>
        <v>1674267</v>
      </c>
      <c r="P5" s="121"/>
    </row>
    <row r="6" spans="1:17">
      <c r="A6" s="74" t="s">
        <v>187</v>
      </c>
      <c r="B6" s="75">
        <f>COUNTIFS('Fully Booked'!U:U,A6,'Fully Booked'!L:L,'DAILY SALES '!$B$1)</f>
        <v>0</v>
      </c>
      <c r="C6" s="76">
        <f>SUMIFS('Fully Booked'!Q:Q,'Fully Booked'!U:U,A6,'Fully Booked'!L:L,'DAILY SALES '!$B$1)</f>
        <v>0</v>
      </c>
      <c r="D6" s="76">
        <f>SUMIFS('Fully Booked'!AF:AF,'Fully Booked'!U:U,A6,'Fully Booked'!L:L,'DAILY SALES '!$B$1)</f>
        <v>0</v>
      </c>
      <c r="E6" s="21"/>
      <c r="F6" s="21"/>
      <c r="G6" s="21"/>
      <c r="H6" s="21" t="s">
        <v>133</v>
      </c>
      <c r="I6" s="21" t="str">
        <f t="shared" si="0"/>
        <v>MOUNT KENYA REGION</v>
      </c>
      <c r="J6" s="29">
        <f>SUMIFS('Fully Booked'!Q:Q,'Fully Booked'!C:C,'DAILY SALES '!H6,'Fully Booked'!L:L,'DAILY SALES '!$B$1)</f>
        <v>590277</v>
      </c>
      <c r="K6" s="21">
        <f>COUNTIFS('Fully Booked'!C:C,'DAILY SALES '!H6,'Fully Booked'!L:L,'DAILY SALES '!$B$1)</f>
        <v>2</v>
      </c>
      <c r="L6" s="29">
        <f>SUMIFS('Fully Booked'!AF:AF,'Fully Booked'!C:C,'DAILY SALES '!H6,'Fully Booked'!L:L,'DAILY SALES '!$B$1)</f>
        <v>13878.514007936508</v>
      </c>
      <c r="M6" s="29">
        <f>45000000/24</f>
        <v>1875000</v>
      </c>
      <c r="N6" s="303">
        <f t="shared" si="1"/>
        <v>0.31481439999999999</v>
      </c>
      <c r="O6" s="163">
        <f t="shared" si="2"/>
        <v>1284723</v>
      </c>
      <c r="P6" s="121"/>
    </row>
    <row r="7" spans="1:17">
      <c r="A7" s="74" t="s">
        <v>188</v>
      </c>
      <c r="B7" s="75">
        <f>COUNTIFS('Fully Booked'!U:U,A7,'Fully Booked'!L:L,'DAILY SALES '!$B$1)</f>
        <v>0</v>
      </c>
      <c r="C7" s="76">
        <f>SUMIFS('Fully Booked'!Q:Q,'Fully Booked'!U:U,A7,'Fully Booked'!L:L,'DAILY SALES '!$B$1)</f>
        <v>0</v>
      </c>
      <c r="D7" s="76">
        <f>SUMIFS('Fully Booked'!AF:AF,'Fully Booked'!U:U,A7,'Fully Booked'!L:L,'DAILY SALES '!$B$1)</f>
        <v>0</v>
      </c>
      <c r="E7" s="21"/>
      <c r="F7" s="29"/>
      <c r="G7" s="21"/>
      <c r="H7" s="21" t="s">
        <v>97</v>
      </c>
      <c r="I7" s="21" t="str">
        <f t="shared" si="0"/>
        <v>RIFT VALLEY REGION</v>
      </c>
      <c r="J7" s="29">
        <f>SUMIFS('Fully Booked'!Q:Q,'Fully Booked'!C:C,'DAILY SALES '!H7,'Fully Booked'!L:L,'DAILY SALES '!$B$1)</f>
        <v>0</v>
      </c>
      <c r="K7" s="21">
        <f>COUNTIFS('Fully Booked'!C:C,'DAILY SALES '!H7,'Fully Booked'!L:L,'DAILY SALES '!$B$1)</f>
        <v>0</v>
      </c>
      <c r="L7" s="29">
        <f>SUMIFS('Fully Booked'!AF:AF,'Fully Booked'!C:C,'DAILY SALES '!H7,'Fully Booked'!L:L,'DAILY SALES '!$B$1)</f>
        <v>0</v>
      </c>
      <c r="M7" s="29">
        <f>30000000/24</f>
        <v>1250000</v>
      </c>
      <c r="N7" s="303">
        <f t="shared" si="1"/>
        <v>0</v>
      </c>
      <c r="O7" s="163">
        <f t="shared" si="2"/>
        <v>1250000</v>
      </c>
      <c r="P7" s="204"/>
    </row>
    <row r="8" spans="1:17">
      <c r="A8" s="74" t="s">
        <v>64</v>
      </c>
      <c r="B8" s="75">
        <f>COUNTIFS('Fully Booked'!U:U,A8,'Fully Booked'!L:L,'DAILY SALES '!$B$1)</f>
        <v>5</v>
      </c>
      <c r="C8" s="76">
        <f>SUMIFS('Fully Booked'!Q:Q,'Fully Booked'!U:U,A8,'Fully Booked'!L:L,'DAILY SALES '!$B$1)</f>
        <v>2190028</v>
      </c>
      <c r="D8" s="76">
        <f>SUMIFS('Fully Booked'!AF:AF,'Fully Booked'!U:U,A8,'Fully Booked'!L:L,'DAILY SALES '!$B$1)</f>
        <v>51261.594721500718</v>
      </c>
      <c r="E8" s="17"/>
      <c r="F8" s="21"/>
      <c r="G8" s="21"/>
      <c r="H8" s="21" t="s">
        <v>167</v>
      </c>
      <c r="I8" s="21" t="str">
        <f t="shared" si="0"/>
        <v>NYANZA REGION</v>
      </c>
      <c r="J8" s="29">
        <f>SUMIFS('Fully Booked'!Q:Q,'Fully Booked'!C:C,'DAILY SALES '!H8,'Fully Booked'!L:L,'DAILY SALES '!$B$1)</f>
        <v>96496</v>
      </c>
      <c r="K8" s="21">
        <f>COUNTIFS('Fully Booked'!C:C,'DAILY SALES '!H8,'Fully Booked'!L:L,'DAILY SALES '!$B$1)</f>
        <v>1</v>
      </c>
      <c r="L8" s="29">
        <f>SUMIFS('Fully Booked'!AF:AF,'Fully Booked'!C:C,'DAILY SALES '!H8,'Fully Booked'!L:L,'DAILY SALES '!$B$1)</f>
        <v>2600.0311111111114</v>
      </c>
      <c r="M8" s="29">
        <f>30000000/24</f>
        <v>1250000</v>
      </c>
      <c r="N8" s="303">
        <f t="shared" si="1"/>
        <v>7.7196799999999996E-2</v>
      </c>
      <c r="O8" s="163">
        <f t="shared" si="2"/>
        <v>1153504</v>
      </c>
      <c r="P8" s="204"/>
    </row>
    <row r="9" spans="1:17">
      <c r="A9" s="77" t="s">
        <v>67</v>
      </c>
      <c r="B9" s="78">
        <f>SUM(B4:B8)</f>
        <v>12</v>
      </c>
      <c r="C9" s="79">
        <f>SUM(C4:C8)</f>
        <v>3121513</v>
      </c>
      <c r="D9" s="79">
        <f>SUM(D4:D8)</f>
        <v>74728.381062770553</v>
      </c>
      <c r="F9" s="116"/>
      <c r="H9" s="21" t="s">
        <v>422</v>
      </c>
      <c r="I9" s="21" t="str">
        <f t="shared" si="0"/>
        <v>EASTERN REGION</v>
      </c>
      <c r="J9" s="29">
        <f>SUMIFS('Fully Booked'!Q:Q,'Fully Booked'!C:C,'DAILY SALES '!H9,'Fully Booked'!L:L,'DAILY SALES '!$B$1)</f>
        <v>0</v>
      </c>
      <c r="K9" s="21">
        <f>COUNTIFS('Fully Booked'!C:C,'DAILY SALES '!H9,'Fully Booked'!L:L,'DAILY SALES '!$B$1)</f>
        <v>0</v>
      </c>
      <c r="L9" s="29">
        <f>SUMIFS('Fully Booked'!AF:AF,'Fully Booked'!C:C,'DAILY SALES '!H9,'Fully Booked'!L:L,'DAILY SALES '!$B$1)</f>
        <v>0</v>
      </c>
      <c r="M9" s="29">
        <f>16000000/24</f>
        <v>666666.66666666663</v>
      </c>
      <c r="N9" s="303">
        <f t="shared" si="1"/>
        <v>0</v>
      </c>
      <c r="O9" s="163">
        <f>M9-J9</f>
        <v>666666.66666666663</v>
      </c>
      <c r="P9" s="204"/>
    </row>
    <row r="10" spans="1:17" s="422" customFormat="1">
      <c r="H10" s="205" t="s">
        <v>98</v>
      </c>
      <c r="I10" s="205" t="str">
        <f t="shared" si="0"/>
        <v>LOWER EASTERN</v>
      </c>
      <c r="J10" s="320">
        <f>SUMIFS('Fully Booked'!Q:Q,'Fully Booked'!C:C,'DAILY SALES '!H10,'Fully Booked'!L:L,'DAILY SALES '!$B$1)</f>
        <v>1493881</v>
      </c>
      <c r="K10" s="205">
        <f>COUNTIFS('Fully Booked'!C:C,'DAILY SALES '!H10,'Fully Booked'!L:L,'DAILY SALES '!$B$1)</f>
        <v>2</v>
      </c>
      <c r="L10" s="320">
        <f>SUMIFS('Fully Booked'!AF:AF,'Fully Booked'!C:C,'DAILY SALES '!H10,'Fully Booked'!L:L,'DAILY SALES '!$B$1)</f>
        <v>34288.125809523808</v>
      </c>
      <c r="M10" s="320">
        <f>24000000/24</f>
        <v>1000000</v>
      </c>
      <c r="N10" s="450">
        <f t="shared" si="1"/>
        <v>1.493881</v>
      </c>
      <c r="O10" s="451">
        <f t="shared" si="2"/>
        <v>-493881</v>
      </c>
      <c r="P10" s="318"/>
    </row>
    <row r="11" spans="1:17">
      <c r="H11" s="687" t="s">
        <v>493</v>
      </c>
      <c r="I11" s="687"/>
      <c r="J11" s="160">
        <f>SUM(J3:J10)</f>
        <v>3121513</v>
      </c>
      <c r="K11" s="457">
        <f>SUM(K3:K10)</f>
        <v>12</v>
      </c>
      <c r="L11" s="160">
        <f>SUM(L3:L10)</f>
        <v>74728.381062770553</v>
      </c>
      <c r="M11" s="160">
        <f>G2</f>
        <v>16041666.666666666</v>
      </c>
      <c r="N11" s="210">
        <f>G3</f>
        <v>0.19458782337662339</v>
      </c>
      <c r="O11" s="160">
        <f>G2-J11</f>
        <v>12920153.666666666</v>
      </c>
      <c r="P11" s="125"/>
    </row>
    <row r="12" spans="1:17">
      <c r="A12" s="458" t="s">
        <v>909</v>
      </c>
      <c r="B12" s="459">
        <f>((E62)*((COUNTIF(C17:C60,"&gt;0"))/COUNTA(C17:C60)))</f>
        <v>1.3621147636363637E-2</v>
      </c>
      <c r="H12" s="640"/>
      <c r="I12" s="640"/>
      <c r="J12" s="331"/>
      <c r="K12" s="641"/>
      <c r="L12" s="331"/>
      <c r="M12" s="331"/>
      <c r="N12" s="642"/>
      <c r="O12" s="331"/>
      <c r="P12" s="125"/>
    </row>
    <row r="13" spans="1:17">
      <c r="H13" s="640"/>
      <c r="I13" s="640"/>
      <c r="J13" s="331"/>
      <c r="K13" s="641"/>
      <c r="L13" s="331"/>
      <c r="M13" s="331"/>
      <c r="N13" s="642"/>
      <c r="O13" s="331"/>
      <c r="P13" s="125"/>
    </row>
    <row r="14" spans="1:17" ht="15.75">
      <c r="H14" s="112"/>
      <c r="P14" s="125"/>
    </row>
    <row r="15" spans="1:17" ht="15.75">
      <c r="A15" s="688" t="s">
        <v>191</v>
      </c>
      <c r="B15" s="689"/>
      <c r="C15" s="689"/>
      <c r="D15" s="689"/>
      <c r="E15" s="689"/>
      <c r="F15" s="689"/>
      <c r="G15" s="689"/>
      <c r="H15" s="690"/>
      <c r="J15" s="400"/>
      <c r="Q15" s="125"/>
    </row>
    <row r="16" spans="1:17" ht="15.75">
      <c r="A16" s="80" t="s">
        <v>163</v>
      </c>
      <c r="B16" s="80" t="s">
        <v>72</v>
      </c>
      <c r="C16" s="80" t="s">
        <v>61</v>
      </c>
      <c r="D16" s="80" t="s">
        <v>215</v>
      </c>
      <c r="E16" s="80" t="s">
        <v>214</v>
      </c>
      <c r="F16" s="81" t="s">
        <v>190</v>
      </c>
      <c r="G16" s="81" t="s">
        <v>409</v>
      </c>
      <c r="H16" s="81" t="s">
        <v>2522</v>
      </c>
      <c r="I16" s="400"/>
      <c r="Q16" s="125"/>
    </row>
    <row r="17" spans="1:17">
      <c r="A17" s="74" t="s">
        <v>32</v>
      </c>
      <c r="B17" s="74" t="s">
        <v>31</v>
      </c>
      <c r="C17" s="72">
        <f>SUMIFS('Fully Booked'!Q:Q,'Fully Booked'!D:D,'DAILY SALES '!A17,'Fully Booked'!L:L,'DAILY SALES '!$B$1)</f>
        <v>180790</v>
      </c>
      <c r="D17" s="72">
        <v>288461.53846153844</v>
      </c>
      <c r="E17" s="95">
        <f>IFERROR(C17/D17,0)</f>
        <v>0.62673866666666667</v>
      </c>
      <c r="F17" s="74" t="str">
        <f>IF(C17&gt;0,"DISBURSED","NOT DIRSBURSED")</f>
        <v>DISBURSED</v>
      </c>
      <c r="G17" s="300">
        <f t="shared" ref="G17:G60" si="3">D17-C17</f>
        <v>107671.53846153844</v>
      </c>
      <c r="H17" s="84">
        <f>COUNTIFS('Fully Booked'!L:L,'DAILY SALES '!$B$1,'Fully Booked'!D:D,'DAILY SALES '!A17)</f>
        <v>1</v>
      </c>
      <c r="I17" s="400"/>
      <c r="J17" s="400"/>
      <c r="Q17" s="125"/>
    </row>
    <row r="18" spans="1:17" s="455" customFormat="1">
      <c r="A18" s="452" t="s">
        <v>458</v>
      </c>
      <c r="B18" s="452" t="s">
        <v>31</v>
      </c>
      <c r="C18" s="72">
        <f>SUMIFS('Fully Booked'!Q:Q,'Fully Booked'!D:D,'DAILY SALES '!A18,'Fully Booked'!L:L,'DAILY SALES '!$B$1)</f>
        <v>0</v>
      </c>
      <c r="D18" s="72">
        <v>192307.69230769231</v>
      </c>
      <c r="E18" s="95">
        <f t="shared" ref="E18:E60" si="4">IFERROR(C18/D18,0)</f>
        <v>0</v>
      </c>
      <c r="F18" s="453" t="str">
        <f t="shared" ref="F18:F60" si="5">IF(C18&gt;0,"DISBURSED","NOT DIRSBURSED")</f>
        <v>NOT DIRSBURSED</v>
      </c>
      <c r="G18" s="454">
        <f t="shared" si="3"/>
        <v>192307.69230769231</v>
      </c>
      <c r="H18" s="84">
        <f>COUNTIFS('Fully Booked'!L:L,'DAILY SALES '!$B$1,'Fully Booked'!D:D,'DAILY SALES '!A18)</f>
        <v>0</v>
      </c>
      <c r="I18" s="400"/>
      <c r="J18" s="400"/>
      <c r="Q18" s="456"/>
    </row>
    <row r="19" spans="1:17" s="455" customFormat="1">
      <c r="A19" s="452" t="s">
        <v>211</v>
      </c>
      <c r="B19" s="452" t="s">
        <v>23</v>
      </c>
      <c r="C19" s="72">
        <f>SUMIFS('Fully Booked'!Q:Q,'Fully Booked'!D:D,'DAILY SALES '!A19,'Fully Booked'!L:L,'DAILY SALES '!$B$1)</f>
        <v>0</v>
      </c>
      <c r="D19" s="72">
        <v>153846.15384615384</v>
      </c>
      <c r="E19" s="95">
        <f t="shared" ref="E19:E21" si="6">IFERROR(C19/D19,0)</f>
        <v>0</v>
      </c>
      <c r="F19" s="453" t="str">
        <f t="shared" ref="F19:F21" si="7">IF(C19&gt;0,"DISBURSED","NOT DIRSBURSED")</f>
        <v>NOT DIRSBURSED</v>
      </c>
      <c r="G19" s="454">
        <f t="shared" ref="G19:G21" si="8">D19-C19</f>
        <v>153846.15384615384</v>
      </c>
      <c r="H19" s="84">
        <f>COUNTIFS('Fully Booked'!L:L,'DAILY SALES '!$B$1,'Fully Booked'!D:D,'DAILY SALES '!A19)</f>
        <v>0</v>
      </c>
      <c r="I19" s="400"/>
      <c r="J19" s="400"/>
      <c r="Q19" s="551"/>
    </row>
    <row r="20" spans="1:17">
      <c r="A20" s="19" t="s">
        <v>449</v>
      </c>
      <c r="B20" s="19" t="s">
        <v>23</v>
      </c>
      <c r="C20" s="72">
        <f>SUMIFS('Fully Booked'!Q:Q,'Fully Booked'!D:D,'DAILY SALES '!A20,'Fully Booked'!L:L,'DAILY SALES '!$B$1)</f>
        <v>0</v>
      </c>
      <c r="D20" s="72">
        <v>153846.15384615384</v>
      </c>
      <c r="E20" s="95">
        <f t="shared" si="6"/>
        <v>0</v>
      </c>
      <c r="F20" s="453" t="str">
        <f t="shared" si="7"/>
        <v>NOT DIRSBURSED</v>
      </c>
      <c r="G20" s="454">
        <f t="shared" si="8"/>
        <v>153846.15384615384</v>
      </c>
      <c r="H20" s="84">
        <f>COUNTIFS('Fully Booked'!L:L,'DAILY SALES '!$B$1,'Fully Booked'!D:D,'DAILY SALES '!A20)</f>
        <v>0</v>
      </c>
      <c r="I20" s="400"/>
      <c r="J20" s="400"/>
    </row>
    <row r="21" spans="1:17">
      <c r="A21" s="19" t="s">
        <v>48</v>
      </c>
      <c r="B21" s="19" t="s">
        <v>23</v>
      </c>
      <c r="C21" s="72">
        <f>SUMIFS('Fully Booked'!Q:Q,'Fully Booked'!D:D,'DAILY SALES '!A21,'Fully Booked'!L:L,'DAILY SALES '!$B$1)</f>
        <v>0</v>
      </c>
      <c r="D21" s="72">
        <v>192307.69230769231</v>
      </c>
      <c r="E21" s="95">
        <f t="shared" si="6"/>
        <v>0</v>
      </c>
      <c r="F21" s="453" t="str">
        <f t="shared" si="7"/>
        <v>NOT DIRSBURSED</v>
      </c>
      <c r="G21" s="454">
        <f t="shared" si="8"/>
        <v>192307.69230769231</v>
      </c>
      <c r="H21" s="84">
        <f>COUNTIFS('Fully Booked'!L:L,'DAILY SALES '!$B$1,'Fully Booked'!D:D,'DAILY SALES '!A21)</f>
        <v>0</v>
      </c>
      <c r="I21" s="400"/>
      <c r="J21" s="400"/>
    </row>
    <row r="22" spans="1:17">
      <c r="A22" s="19" t="s">
        <v>982</v>
      </c>
      <c r="B22" s="19" t="s">
        <v>23</v>
      </c>
      <c r="C22" s="72">
        <f>SUMIFS('Fully Booked'!Q:Q,'Fully Booked'!D:D,'DAILY SALES '!A22,'Fully Booked'!L:L,'DAILY SALES '!$B$1)</f>
        <v>0</v>
      </c>
      <c r="D22" s="72">
        <v>153846.15384615384</v>
      </c>
      <c r="E22" s="95">
        <f t="shared" si="4"/>
        <v>0</v>
      </c>
      <c r="F22" s="74" t="str">
        <f t="shared" si="5"/>
        <v>NOT DIRSBURSED</v>
      </c>
      <c r="G22" s="300">
        <f t="shared" si="3"/>
        <v>153846.15384615384</v>
      </c>
      <c r="H22" s="84">
        <f>COUNTIFS('Fully Booked'!L:L,'DAILY SALES '!$B$1,'Fully Booked'!D:D,'DAILY SALES '!A22)</f>
        <v>0</v>
      </c>
      <c r="I22" s="400"/>
      <c r="J22" s="400"/>
    </row>
    <row r="23" spans="1:17" s="393" customFormat="1">
      <c r="A23" s="19" t="s">
        <v>4222</v>
      </c>
      <c r="B23" s="19" t="s">
        <v>23</v>
      </c>
      <c r="C23" s="72">
        <f>SUMIFS('Fully Booked'!Q:Q,'Fully Booked'!D:D,'DAILY SALES '!A23,'Fully Booked'!L:L,'DAILY SALES '!$B$1)</f>
        <v>0</v>
      </c>
      <c r="D23" s="72">
        <v>134615.38461538462</v>
      </c>
      <c r="E23" s="95">
        <f t="shared" si="4"/>
        <v>0</v>
      </c>
      <c r="F23" s="74" t="str">
        <f t="shared" si="5"/>
        <v>NOT DIRSBURSED</v>
      </c>
      <c r="G23" s="300">
        <f t="shared" si="3"/>
        <v>134615.38461538462</v>
      </c>
      <c r="H23" s="84">
        <f>COUNTIFS('Fully Booked'!L:L,'DAILY SALES '!$B$1,'Fully Booked'!D:D,'DAILY SALES '!A23)</f>
        <v>0</v>
      </c>
      <c r="I23" s="400"/>
      <c r="J23" s="400"/>
    </row>
    <row r="24" spans="1:17" s="393" customFormat="1">
      <c r="A24" s="180" t="s">
        <v>453</v>
      </c>
      <c r="B24" s="383" t="s">
        <v>39</v>
      </c>
      <c r="C24" s="72">
        <f>SUMIFS('Fully Booked'!Q:Q,'Fully Booked'!D:D,'DAILY SALES '!A24,'Fully Booked'!L:L,'DAILY SALES '!$B$1)</f>
        <v>96496</v>
      </c>
      <c r="D24" s="72">
        <v>153846.15384615384</v>
      </c>
      <c r="E24" s="95">
        <f t="shared" ref="E24:E25" si="9">IFERROR(C24/D24,0)</f>
        <v>0.627224</v>
      </c>
      <c r="F24" s="74" t="str">
        <f t="shared" ref="F24:F25" si="10">IF(C24&gt;0,"DISBURSED","NOT DIRSBURSED")</f>
        <v>DISBURSED</v>
      </c>
      <c r="G24" s="300">
        <f t="shared" ref="G24:G25" si="11">D24-C24</f>
        <v>57350.153846153844</v>
      </c>
      <c r="H24" s="84">
        <f>COUNTIFS('Fully Booked'!L:L,'DAILY SALES '!$B$1,'Fully Booked'!D:D,'DAILY SALES '!A24)</f>
        <v>1</v>
      </c>
      <c r="I24" s="400"/>
      <c r="J24" s="400"/>
    </row>
    <row r="25" spans="1:17">
      <c r="A25" s="383" t="s">
        <v>4223</v>
      </c>
      <c r="B25" s="383" t="s">
        <v>39</v>
      </c>
      <c r="C25" s="72">
        <f>SUMIFS('Fully Booked'!Q:Q,'Fully Booked'!D:D,'DAILY SALES '!A25,'Fully Booked'!L:L,'DAILY SALES '!$B$1)</f>
        <v>0</v>
      </c>
      <c r="D25" s="72">
        <v>134615.38461538462</v>
      </c>
      <c r="E25" s="95">
        <f t="shared" si="9"/>
        <v>0</v>
      </c>
      <c r="F25" s="74" t="str">
        <f t="shared" si="10"/>
        <v>NOT DIRSBURSED</v>
      </c>
      <c r="G25" s="300">
        <f t="shared" si="11"/>
        <v>134615.38461538462</v>
      </c>
      <c r="H25" s="84">
        <f>COUNTIFS('Fully Booked'!L:L,'DAILY SALES '!$B$1,'Fully Booked'!D:D,'DAILY SALES '!A25)</f>
        <v>0</v>
      </c>
      <c r="I25" s="400"/>
      <c r="J25" s="400"/>
    </row>
    <row r="26" spans="1:17">
      <c r="A26" s="383" t="s">
        <v>456</v>
      </c>
      <c r="B26" s="383" t="s">
        <v>29</v>
      </c>
      <c r="C26" s="72">
        <f>SUMIFS('Fully Booked'!Q:Q,'Fully Booked'!D:D,'DAILY SALES '!A26,'Fully Booked'!L:L,'DAILY SALES '!$B$1)</f>
        <v>92101</v>
      </c>
      <c r="D26" s="72">
        <v>192307.69230769231</v>
      </c>
      <c r="E26" s="95">
        <f t="shared" si="4"/>
        <v>0.4789252</v>
      </c>
      <c r="F26" s="366" t="str">
        <f t="shared" ref="F26" si="12">IF(C26&gt;0,"DISBURSED","NOT DIRSBURSED")</f>
        <v>DISBURSED</v>
      </c>
      <c r="G26" s="416">
        <f t="shared" si="3"/>
        <v>100206.69230769231</v>
      </c>
      <c r="H26" s="84">
        <f>COUNTIFS('Fully Booked'!L:L,'DAILY SALES '!$B$1,'Fully Booked'!D:D,'DAILY SALES '!A26)</f>
        <v>1</v>
      </c>
      <c r="I26" s="400"/>
      <c r="J26" s="400"/>
    </row>
    <row r="27" spans="1:17">
      <c r="A27" s="383" t="s">
        <v>457</v>
      </c>
      <c r="B27" s="383" t="s">
        <v>29</v>
      </c>
      <c r="C27" s="72">
        <f>SUMIFS('Fully Booked'!Q:Q,'Fully Booked'!D:D,'DAILY SALES '!A27,'Fully Booked'!L:L,'DAILY SALES '!$B$1)</f>
        <v>0</v>
      </c>
      <c r="D27" s="72">
        <v>153846.15384615384</v>
      </c>
      <c r="E27" s="95">
        <f t="shared" si="4"/>
        <v>0</v>
      </c>
      <c r="F27" s="366" t="str">
        <f t="shared" ref="F27:F46" si="13">IF(C27&gt;0,"DISBURSED","NOT DIRSBURSED")</f>
        <v>NOT DIRSBURSED</v>
      </c>
      <c r="G27" s="416">
        <f t="shared" ref="G27:G44" si="14">D27-C27</f>
        <v>153846.15384615384</v>
      </c>
      <c r="H27" s="84">
        <f>COUNTIFS('Fully Booked'!L:L,'DAILY SALES '!$B$1,'Fully Booked'!D:D,'DAILY SALES '!A27)</f>
        <v>0</v>
      </c>
      <c r="I27" s="400"/>
      <c r="J27" s="400"/>
    </row>
    <row r="28" spans="1:17">
      <c r="A28" s="383" t="s">
        <v>932</v>
      </c>
      <c r="B28" s="383" t="s">
        <v>29</v>
      </c>
      <c r="C28" s="72">
        <f>SUMIFS('Fully Booked'!Q:Q,'Fully Booked'!D:D,'DAILY SALES '!A28,'Fully Booked'!L:L,'DAILY SALES '!$B$1)</f>
        <v>0</v>
      </c>
      <c r="D28" s="72">
        <v>153846.15384615384</v>
      </c>
      <c r="E28" s="95">
        <f t="shared" si="4"/>
        <v>0</v>
      </c>
      <c r="F28" s="366" t="str">
        <f t="shared" si="13"/>
        <v>NOT DIRSBURSED</v>
      </c>
      <c r="G28" s="416">
        <f t="shared" si="14"/>
        <v>153846.15384615384</v>
      </c>
      <c r="H28" s="84">
        <f>COUNTIFS('Fully Booked'!L:L,'DAILY SALES '!$B$1,'Fully Booked'!D:D,'DAILY SALES '!A28)</f>
        <v>0</v>
      </c>
      <c r="I28" s="400"/>
      <c r="J28" s="400"/>
    </row>
    <row r="29" spans="1:17">
      <c r="A29" s="383" t="s">
        <v>2098</v>
      </c>
      <c r="B29" s="383" t="s">
        <v>29</v>
      </c>
      <c r="C29" s="72">
        <f>SUMIFS('Fully Booked'!Q:Q,'Fully Booked'!D:D,'DAILY SALES '!A29,'Fully Booked'!L:L,'DAILY SALES '!$B$1)</f>
        <v>0</v>
      </c>
      <c r="D29" s="72">
        <v>134615.38461538462</v>
      </c>
      <c r="E29" s="95">
        <f t="shared" si="4"/>
        <v>0</v>
      </c>
      <c r="F29" s="366" t="str">
        <f t="shared" si="13"/>
        <v>NOT DIRSBURSED</v>
      </c>
      <c r="G29" s="416">
        <f t="shared" si="14"/>
        <v>134615.38461538462</v>
      </c>
      <c r="H29" s="84">
        <f>COUNTIFS('Fully Booked'!L:L,'DAILY SALES '!$B$1,'Fully Booked'!D:D,'DAILY SALES '!A29)</f>
        <v>0</v>
      </c>
      <c r="I29" s="400"/>
      <c r="J29" s="400"/>
    </row>
    <row r="30" spans="1:17">
      <c r="A30" s="383" t="s">
        <v>212</v>
      </c>
      <c r="B30" s="383" t="s">
        <v>184</v>
      </c>
      <c r="C30" s="72">
        <f>SUMIFS('Fully Booked'!Q:Q,'Fully Booked'!D:D,'DAILY SALES '!A30,'Fully Booked'!L:L,'DAILY SALES '!$B$1)</f>
        <v>0</v>
      </c>
      <c r="D30" s="72">
        <v>192307.69230769231</v>
      </c>
      <c r="E30" s="95">
        <f t="shared" si="4"/>
        <v>0</v>
      </c>
      <c r="F30" s="366" t="str">
        <f t="shared" si="13"/>
        <v>NOT DIRSBURSED</v>
      </c>
      <c r="G30" s="416">
        <f t="shared" si="14"/>
        <v>192307.69230769231</v>
      </c>
      <c r="H30" s="84">
        <f>COUNTIFS('Fully Booked'!L:L,'DAILY SALES '!$B$1,'Fully Booked'!D:D,'DAILY SALES '!A30)</f>
        <v>0</v>
      </c>
      <c r="I30" s="400"/>
      <c r="J30" s="400"/>
    </row>
    <row r="31" spans="1:17">
      <c r="A31" s="383" t="s">
        <v>206</v>
      </c>
      <c r="B31" s="383" t="s">
        <v>184</v>
      </c>
      <c r="C31" s="72">
        <f>SUMIFS('Fully Booked'!Q:Q,'Fully Booked'!D:D,'DAILY SALES '!A31,'Fully Booked'!L:L,'DAILY SALES '!$B$1)</f>
        <v>1079557</v>
      </c>
      <c r="D31" s="72">
        <v>192307.69230769231</v>
      </c>
      <c r="E31" s="95">
        <f t="shared" si="4"/>
        <v>5.6136964000000003</v>
      </c>
      <c r="F31" s="366" t="str">
        <f t="shared" si="13"/>
        <v>DISBURSED</v>
      </c>
      <c r="G31" s="416">
        <f t="shared" si="14"/>
        <v>-887249.30769230775</v>
      </c>
      <c r="H31" s="84">
        <f>COUNTIFS('Fully Booked'!L:L,'DAILY SALES '!$B$1,'Fully Booked'!D:D,'DAILY SALES '!A31)</f>
        <v>1</v>
      </c>
      <c r="I31" s="400"/>
      <c r="J31" s="400"/>
    </row>
    <row r="32" spans="1:17">
      <c r="A32" s="383" t="s">
        <v>419</v>
      </c>
      <c r="B32" s="383" t="s">
        <v>184</v>
      </c>
      <c r="C32" s="72">
        <f>SUMIFS('Fully Booked'!Q:Q,'Fully Booked'!D:D,'DAILY SALES '!A32,'Fully Booked'!L:L,'DAILY SALES '!$B$1)</f>
        <v>0</v>
      </c>
      <c r="D32" s="72">
        <v>192307.69230769231</v>
      </c>
      <c r="E32" s="95">
        <f t="shared" si="4"/>
        <v>0</v>
      </c>
      <c r="F32" s="366" t="str">
        <f t="shared" si="13"/>
        <v>NOT DIRSBURSED</v>
      </c>
      <c r="G32" s="416">
        <f t="shared" si="14"/>
        <v>192307.69230769231</v>
      </c>
      <c r="H32" s="84">
        <f>COUNTIFS('Fully Booked'!L:L,'DAILY SALES '!$B$1,'Fully Booked'!D:D,'DAILY SALES '!A32)</f>
        <v>0</v>
      </c>
      <c r="I32" s="400"/>
      <c r="J32" s="400"/>
    </row>
    <row r="33" spans="1:11">
      <c r="A33" s="383" t="s">
        <v>4224</v>
      </c>
      <c r="B33" s="383" t="s">
        <v>184</v>
      </c>
      <c r="C33" s="72">
        <f>SUMIFS('Fully Booked'!Q:Q,'Fully Booked'!D:D,'DAILY SALES '!A33,'Fully Booked'!L:L,'DAILY SALES '!$B$1)</f>
        <v>0</v>
      </c>
      <c r="D33" s="72">
        <v>192307.69230769231</v>
      </c>
      <c r="E33" s="95">
        <f t="shared" si="4"/>
        <v>0</v>
      </c>
      <c r="F33" s="366" t="str">
        <f t="shared" si="13"/>
        <v>NOT DIRSBURSED</v>
      </c>
      <c r="G33" s="416">
        <f t="shared" si="14"/>
        <v>192307.69230769231</v>
      </c>
      <c r="H33" s="84">
        <f>COUNTIFS('Fully Booked'!L:L,'DAILY SALES '!$B$1,'Fully Booked'!D:D,'DAILY SALES '!A33)</f>
        <v>0</v>
      </c>
      <c r="I33" s="400"/>
      <c r="J33" s="400"/>
    </row>
    <row r="34" spans="1:11">
      <c r="A34" s="383" t="s">
        <v>3733</v>
      </c>
      <c r="B34" s="383" t="s">
        <v>20</v>
      </c>
      <c r="C34" s="72">
        <f>SUMIFS('Fully Booked'!Q:Q,'Fully Booked'!D:D,'DAILY SALES '!A34,'Fully Booked'!L:L,'DAILY SALES '!$B$1)</f>
        <v>0</v>
      </c>
      <c r="D34" s="72">
        <v>192307.69230769231</v>
      </c>
      <c r="E34" s="95">
        <f t="shared" si="4"/>
        <v>0</v>
      </c>
      <c r="F34" s="366" t="str">
        <f t="shared" si="13"/>
        <v>NOT DIRSBURSED</v>
      </c>
      <c r="G34" s="416">
        <f t="shared" si="14"/>
        <v>192307.69230769231</v>
      </c>
      <c r="H34" s="84">
        <f>COUNTIFS('Fully Booked'!L:L,'DAILY SALES '!$B$1,'Fully Booked'!D:D,'DAILY SALES '!A34)</f>
        <v>0</v>
      </c>
      <c r="I34" s="400"/>
      <c r="J34" s="400"/>
    </row>
    <row r="35" spans="1:11">
      <c r="A35" s="383" t="s">
        <v>3734</v>
      </c>
      <c r="B35" s="383" t="s">
        <v>24</v>
      </c>
      <c r="C35" s="72">
        <f>SUMIFS('Fully Booked'!Q:Q,'Fully Booked'!D:D,'DAILY SALES '!A35,'Fully Booked'!L:L,'DAILY SALES '!$B$1)</f>
        <v>0</v>
      </c>
      <c r="D35" s="72">
        <v>134615.38461538462</v>
      </c>
      <c r="E35" s="95">
        <f t="shared" si="4"/>
        <v>0</v>
      </c>
      <c r="F35" s="366" t="str">
        <f t="shared" si="13"/>
        <v>NOT DIRSBURSED</v>
      </c>
      <c r="G35" s="416">
        <f t="shared" si="14"/>
        <v>134615.38461538462</v>
      </c>
      <c r="H35" s="84">
        <f>COUNTIFS('Fully Booked'!L:L,'DAILY SALES '!$B$1,'Fully Booked'!D:D,'DAILY SALES '!A35)</f>
        <v>0</v>
      </c>
      <c r="I35" s="400"/>
      <c r="J35" s="400"/>
    </row>
    <row r="36" spans="1:11">
      <c r="A36" s="383" t="s">
        <v>200</v>
      </c>
      <c r="B36" s="383" t="s">
        <v>24</v>
      </c>
      <c r="C36" s="72">
        <f>SUMIFS('Fully Booked'!Q:Q,'Fully Booked'!D:D,'DAILY SALES '!A36,'Fully Booked'!L:L,'DAILY SALES '!$B$1)</f>
        <v>0</v>
      </c>
      <c r="D36" s="72">
        <v>192307.69230769231</v>
      </c>
      <c r="E36" s="95">
        <f t="shared" si="4"/>
        <v>0</v>
      </c>
      <c r="F36" s="366" t="str">
        <f t="shared" si="13"/>
        <v>NOT DIRSBURSED</v>
      </c>
      <c r="G36" s="416">
        <f t="shared" si="14"/>
        <v>192307.69230769231</v>
      </c>
      <c r="H36" s="84">
        <f>COUNTIFS('Fully Booked'!L:L,'DAILY SALES '!$B$1,'Fully Booked'!D:D,'DAILY SALES '!A36)</f>
        <v>0</v>
      </c>
      <c r="I36" s="400"/>
      <c r="J36" s="400"/>
    </row>
    <row r="37" spans="1:11">
      <c r="A37" s="383" t="s">
        <v>538</v>
      </c>
      <c r="B37" s="383" t="s">
        <v>24</v>
      </c>
      <c r="C37" s="72">
        <f>SUMIFS('Fully Booked'!Q:Q,'Fully Booked'!D:D,'DAILY SALES '!A37,'Fully Booked'!L:L,'DAILY SALES '!$B$1)</f>
        <v>0</v>
      </c>
      <c r="D37" s="72">
        <v>134615.38461538462</v>
      </c>
      <c r="E37" s="95">
        <f t="shared" si="4"/>
        <v>0</v>
      </c>
      <c r="F37" s="366" t="str">
        <f t="shared" si="13"/>
        <v>NOT DIRSBURSED</v>
      </c>
      <c r="G37" s="416">
        <f t="shared" si="14"/>
        <v>134615.38461538462</v>
      </c>
      <c r="H37" s="84">
        <f>COUNTIFS('Fully Booked'!L:L,'DAILY SALES '!$B$1,'Fully Booked'!D:D,'DAILY SALES '!A37)</f>
        <v>0</v>
      </c>
      <c r="I37" s="400"/>
      <c r="J37" s="400"/>
    </row>
    <row r="38" spans="1:11">
      <c r="A38" s="383" t="s">
        <v>440</v>
      </c>
      <c r="B38" s="383" t="s">
        <v>37</v>
      </c>
      <c r="C38" s="72">
        <f>SUMIFS('Fully Booked'!Q:Q,'Fully Booked'!D:D,'DAILY SALES '!A38,'Fully Booked'!L:L,'DAILY SALES '!$B$1)</f>
        <v>66746</v>
      </c>
      <c r="D38" s="72">
        <v>192307.69230769231</v>
      </c>
      <c r="E38" s="95">
        <f t="shared" si="4"/>
        <v>0.34707919999999998</v>
      </c>
      <c r="F38" s="366" t="str">
        <f t="shared" si="13"/>
        <v>DISBURSED</v>
      </c>
      <c r="G38" s="416">
        <f t="shared" si="14"/>
        <v>125561.69230769231</v>
      </c>
      <c r="H38" s="84">
        <f>COUNTIFS('Fully Booked'!L:L,'DAILY SALES '!$B$1,'Fully Booked'!D:D,'DAILY SALES '!A38)</f>
        <v>1</v>
      </c>
      <c r="I38" s="400"/>
      <c r="J38" s="400"/>
    </row>
    <row r="39" spans="1:11">
      <c r="A39" s="383" t="s">
        <v>461</v>
      </c>
      <c r="B39" s="383" t="s">
        <v>37</v>
      </c>
      <c r="C39" s="72">
        <f>SUMIFS('Fully Booked'!Q:Q,'Fully Booked'!D:D,'DAILY SALES '!A39,'Fully Booked'!L:L,'DAILY SALES '!$B$1)</f>
        <v>0</v>
      </c>
      <c r="D39" s="72">
        <v>134615.38461538462</v>
      </c>
      <c r="E39" s="95">
        <f t="shared" si="4"/>
        <v>0</v>
      </c>
      <c r="F39" s="366" t="str">
        <f t="shared" si="13"/>
        <v>NOT DIRSBURSED</v>
      </c>
      <c r="G39" s="416">
        <f t="shared" si="14"/>
        <v>134615.38461538462</v>
      </c>
      <c r="H39" s="84">
        <f>COUNTIFS('Fully Booked'!L:L,'DAILY SALES '!$B$1,'Fully Booked'!D:D,'DAILY SALES '!A39)</f>
        <v>0</v>
      </c>
      <c r="I39" s="400"/>
      <c r="J39" s="400"/>
    </row>
    <row r="40" spans="1:11">
      <c r="A40" s="383" t="s">
        <v>911</v>
      </c>
      <c r="B40" s="339" t="s">
        <v>37</v>
      </c>
      <c r="C40" s="72">
        <f>SUMIFS('Fully Booked'!Q:Q,'Fully Booked'!D:D,'DAILY SALES '!A40,'Fully Booked'!L:L,'DAILY SALES '!$B$1)</f>
        <v>0</v>
      </c>
      <c r="D40" s="72">
        <v>192307.69230769231</v>
      </c>
      <c r="E40" s="95">
        <f t="shared" si="4"/>
        <v>0</v>
      </c>
      <c r="F40" s="366" t="str">
        <f t="shared" si="13"/>
        <v>NOT DIRSBURSED</v>
      </c>
      <c r="G40" s="416">
        <f t="shared" si="14"/>
        <v>192307.69230769231</v>
      </c>
      <c r="H40" s="84">
        <f>COUNTIFS('Fully Booked'!L:L,'DAILY SALES '!$B$1,'Fully Booked'!D:D,'DAILY SALES '!A40)</f>
        <v>0</v>
      </c>
      <c r="I40" s="400"/>
      <c r="J40" s="400"/>
    </row>
    <row r="41" spans="1:11">
      <c r="A41" s="329" t="s">
        <v>926</v>
      </c>
      <c r="B41" s="339" t="s">
        <v>37</v>
      </c>
      <c r="C41" s="72">
        <f>SUMIFS('Fully Booked'!Q:Q,'Fully Booked'!D:D,'DAILY SALES '!A41,'Fully Booked'!L:L,'DAILY SALES '!$B$1)</f>
        <v>118987</v>
      </c>
      <c r="D41" s="72">
        <v>192307.69230769231</v>
      </c>
      <c r="E41" s="95">
        <f t="shared" si="4"/>
        <v>0.61873239999999996</v>
      </c>
      <c r="F41" s="366" t="str">
        <f t="shared" si="13"/>
        <v>DISBURSED</v>
      </c>
      <c r="G41" s="416">
        <f t="shared" si="14"/>
        <v>73320.692307692312</v>
      </c>
      <c r="H41" s="84">
        <f>COUNTIFS('Fully Booked'!L:L,'DAILY SALES '!$B$1,'Fully Booked'!D:D,'DAILY SALES '!A41)</f>
        <v>1</v>
      </c>
      <c r="I41" s="400"/>
      <c r="J41" s="400"/>
    </row>
    <row r="42" spans="1:11">
      <c r="A42" s="329" t="s">
        <v>935</v>
      </c>
      <c r="B42" s="449" t="s">
        <v>37</v>
      </c>
      <c r="C42" s="72">
        <f>SUMIFS('Fully Booked'!Q:Q,'Fully Booked'!D:D,'DAILY SALES '!A42,'Fully Booked'!L:L,'DAILY SALES '!$B$1)</f>
        <v>0</v>
      </c>
      <c r="D42" s="72">
        <v>192307.69230769231</v>
      </c>
      <c r="E42" s="95">
        <f t="shared" si="4"/>
        <v>0</v>
      </c>
      <c r="F42" s="366" t="str">
        <f t="shared" si="13"/>
        <v>NOT DIRSBURSED</v>
      </c>
      <c r="G42" s="416">
        <f t="shared" si="14"/>
        <v>192307.69230769231</v>
      </c>
      <c r="H42" s="84">
        <f>COUNTIFS('Fully Booked'!L:L,'DAILY SALES '!$B$1,'Fully Booked'!D:D,'DAILY SALES '!A42)</f>
        <v>0</v>
      </c>
      <c r="I42" s="400"/>
      <c r="J42" s="400"/>
    </row>
    <row r="43" spans="1:11">
      <c r="A43" s="19" t="s">
        <v>209</v>
      </c>
      <c r="B43" s="19" t="s">
        <v>27</v>
      </c>
      <c r="C43" s="72">
        <f>SUMIFS('Fully Booked'!Q:Q,'Fully Booked'!D:D,'DAILY SALES '!A43,'Fully Booked'!L:L,'DAILY SALES '!$B$1)</f>
        <v>0</v>
      </c>
      <c r="D43" s="72">
        <v>192307.69230769231</v>
      </c>
      <c r="E43" s="95">
        <f t="shared" si="4"/>
        <v>0</v>
      </c>
      <c r="F43" s="366" t="str">
        <f t="shared" si="13"/>
        <v>NOT DIRSBURSED</v>
      </c>
      <c r="G43" s="416">
        <f t="shared" si="14"/>
        <v>192307.69230769231</v>
      </c>
      <c r="H43" s="84">
        <f>COUNTIFS('Fully Booked'!L:L,'DAILY SALES '!$B$1,'Fully Booked'!D:D,'DAILY SALES '!A43)</f>
        <v>0</v>
      </c>
      <c r="I43" s="400"/>
      <c r="J43" s="400"/>
    </row>
    <row r="44" spans="1:11">
      <c r="A44" s="19" t="s">
        <v>891</v>
      </c>
      <c r="B44" s="19" t="s">
        <v>38</v>
      </c>
      <c r="C44" s="72">
        <f>SUMIFS('Fully Booked'!Q:Q,'Fully Booked'!D:D,'DAILY SALES '!A44,'Fully Booked'!L:L,'DAILY SALES '!$B$1)</f>
        <v>0</v>
      </c>
      <c r="D44" s="72">
        <v>192307.69230769231</v>
      </c>
      <c r="E44" s="95">
        <f t="shared" si="4"/>
        <v>0</v>
      </c>
      <c r="F44" s="366" t="str">
        <f t="shared" si="13"/>
        <v>NOT DIRSBURSED</v>
      </c>
      <c r="G44" s="416">
        <f t="shared" si="14"/>
        <v>192307.69230769231</v>
      </c>
      <c r="H44" s="84">
        <f>COUNTIFS('Fully Booked'!L:L,'DAILY SALES '!$B$1,'Fully Booked'!D:D,'DAILY SALES '!A44)</f>
        <v>0</v>
      </c>
      <c r="I44" s="400"/>
      <c r="J44" s="400"/>
    </row>
    <row r="45" spans="1:11">
      <c r="A45" s="19" t="s">
        <v>4225</v>
      </c>
      <c r="B45" s="19" t="s">
        <v>38</v>
      </c>
      <c r="C45" s="72">
        <f>SUMIFS('Fully Booked'!Q:Q,'Fully Booked'!D:D,'DAILY SALES '!A45,'Fully Booked'!L:L,'DAILY SALES '!$B$1)</f>
        <v>0</v>
      </c>
      <c r="D45" s="72">
        <v>134615.38461538462</v>
      </c>
      <c r="E45" s="95">
        <f t="shared" si="4"/>
        <v>0</v>
      </c>
      <c r="F45" s="366" t="str">
        <f t="shared" si="13"/>
        <v>NOT DIRSBURSED</v>
      </c>
      <c r="G45" s="300">
        <f t="shared" si="3"/>
        <v>134615.38461538462</v>
      </c>
      <c r="H45" s="84">
        <f>COUNTIFS('Fully Booked'!L:L,'DAILY SALES '!$B$1,'Fully Booked'!D:D,'DAILY SALES '!A45)</f>
        <v>0</v>
      </c>
      <c r="I45" s="400"/>
      <c r="J45" s="400"/>
    </row>
    <row r="46" spans="1:11">
      <c r="A46" s="19" t="s">
        <v>3590</v>
      </c>
      <c r="B46" s="19" t="s">
        <v>38</v>
      </c>
      <c r="C46" s="72">
        <f>SUMIFS('Fully Booked'!Q:Q,'Fully Booked'!D:D,'DAILY SALES '!A46,'Fully Booked'!L:L,'DAILY SALES '!$B$1)</f>
        <v>0</v>
      </c>
      <c r="D46" s="72">
        <v>192307.69230769231</v>
      </c>
      <c r="E46" s="95">
        <f t="shared" si="4"/>
        <v>0</v>
      </c>
      <c r="F46" s="366" t="str">
        <f t="shared" si="13"/>
        <v>NOT DIRSBURSED</v>
      </c>
      <c r="G46" s="300">
        <f t="shared" si="3"/>
        <v>192307.69230769231</v>
      </c>
      <c r="H46" s="84">
        <f>COUNTIFS('Fully Booked'!L:L,'DAILY SALES '!$B$1,'Fully Booked'!D:D,'DAILY SALES '!A46)</f>
        <v>0</v>
      </c>
      <c r="I46" s="400"/>
      <c r="J46" s="400"/>
      <c r="K46" s="8" t="s">
        <v>232</v>
      </c>
    </row>
    <row r="47" spans="1:11">
      <c r="A47" s="19" t="s">
        <v>460</v>
      </c>
      <c r="B47" s="19" t="s">
        <v>49</v>
      </c>
      <c r="C47" s="72">
        <f>SUMIFS('Fully Booked'!Q:Q,'Fully Booked'!D:D,'DAILY SALES '!A47,'Fully Booked'!L:L,'DAILY SALES '!$B$1)</f>
        <v>507550</v>
      </c>
      <c r="D47" s="72">
        <v>192307.69230769231</v>
      </c>
      <c r="E47" s="95">
        <f t="shared" si="4"/>
        <v>2.6392599999999997</v>
      </c>
      <c r="F47" s="74" t="str">
        <f t="shared" si="5"/>
        <v>DISBURSED</v>
      </c>
      <c r="G47" s="300">
        <f t="shared" si="3"/>
        <v>-315242.30769230769</v>
      </c>
      <c r="H47" s="84">
        <f>COUNTIFS('Fully Booked'!L:L,'DAILY SALES '!$B$1,'Fully Booked'!D:D,'DAILY SALES '!A47)</f>
        <v>1</v>
      </c>
      <c r="I47" s="400"/>
      <c r="J47" s="400"/>
    </row>
    <row r="48" spans="1:11">
      <c r="A48" s="180" t="s">
        <v>189</v>
      </c>
      <c r="B48" s="19" t="s">
        <v>49</v>
      </c>
      <c r="C48" s="72">
        <f>SUMIFS('Fully Booked'!Q:Q,'Fully Booked'!D:D,'DAILY SALES '!A48,'Fully Booked'!L:L,'DAILY SALES '!$B$1)</f>
        <v>82727</v>
      </c>
      <c r="D48" s="72">
        <v>153846.15384615384</v>
      </c>
      <c r="E48" s="95">
        <f t="shared" ref="E48:E50" si="15">IFERROR(C48/D48,0)</f>
        <v>0.53772549999999997</v>
      </c>
      <c r="F48" s="366" t="str">
        <f t="shared" si="5"/>
        <v>DISBURSED</v>
      </c>
      <c r="G48" s="300">
        <f t="shared" ref="G48:G50" si="16">D48-C48</f>
        <v>71119.153846153844</v>
      </c>
      <c r="H48" s="84">
        <f>COUNTIFS('Fully Booked'!L:L,'DAILY SALES '!$B$1,'Fully Booked'!D:D,'DAILY SALES '!A48)</f>
        <v>1</v>
      </c>
      <c r="I48" s="400"/>
      <c r="J48" s="400"/>
    </row>
    <row r="49" spans="1:10">
      <c r="A49" s="19" t="s">
        <v>4226</v>
      </c>
      <c r="B49" s="19" t="s">
        <v>49</v>
      </c>
      <c r="C49" s="72">
        <f>SUMIFS('Fully Booked'!Q:Q,'Fully Booked'!D:D,'DAILY SALES '!A49,'Fully Booked'!L:L,'DAILY SALES '!$B$1)</f>
        <v>0</v>
      </c>
      <c r="D49" s="72">
        <v>134615.38461538462</v>
      </c>
      <c r="E49" s="95">
        <f t="shared" si="15"/>
        <v>0</v>
      </c>
      <c r="F49" s="74" t="str">
        <f t="shared" ref="F49:F50" si="17">IF(C49&gt;0,"DISBURSED","NOT DIRSBURSED")</f>
        <v>NOT DIRSBURSED</v>
      </c>
      <c r="G49" s="300">
        <f t="shared" si="16"/>
        <v>134615.38461538462</v>
      </c>
      <c r="H49" s="84">
        <f>COUNTIFS('Fully Booked'!L:L,'DAILY SALES '!$B$1,'Fully Booked'!D:D,'DAILY SALES '!A49)</f>
        <v>0</v>
      </c>
      <c r="I49" s="400"/>
      <c r="J49" s="400"/>
    </row>
    <row r="50" spans="1:10">
      <c r="A50" s="19" t="s">
        <v>938</v>
      </c>
      <c r="B50" s="19" t="s">
        <v>49</v>
      </c>
      <c r="C50" s="72">
        <f>SUMIFS('Fully Booked'!Q:Q,'Fully Booked'!D:D,'DAILY SALES '!A50,'Fully Booked'!L:L,'DAILY SALES '!$B$1)</f>
        <v>0</v>
      </c>
      <c r="D50" s="72">
        <v>134615.38461538462</v>
      </c>
      <c r="E50" s="95">
        <f t="shared" si="15"/>
        <v>0</v>
      </c>
      <c r="F50" s="366" t="str">
        <f t="shared" si="17"/>
        <v>NOT DIRSBURSED</v>
      </c>
      <c r="G50" s="300">
        <f t="shared" si="16"/>
        <v>134615.38461538462</v>
      </c>
      <c r="H50" s="84">
        <f>COUNTIFS('Fully Booked'!L:L,'DAILY SALES '!$B$1,'Fully Booked'!D:D,'DAILY SALES '!A50)</f>
        <v>0</v>
      </c>
      <c r="I50" s="400"/>
      <c r="J50" s="400"/>
    </row>
    <row r="51" spans="1:10">
      <c r="A51" s="19" t="s">
        <v>555</v>
      </c>
      <c r="B51" s="19" t="s">
        <v>49</v>
      </c>
      <c r="C51" s="72">
        <f>SUMIFS('Fully Booked'!Q:Q,'Fully Booked'!D:D,'DAILY SALES '!A51,'Fully Booked'!L:L,'DAILY SALES '!$B$1)</f>
        <v>0</v>
      </c>
      <c r="D51" s="72">
        <v>134615.38461538462</v>
      </c>
      <c r="E51" s="95">
        <f t="shared" ref="E51" si="18">IFERROR(C51/D51,0)</f>
        <v>0</v>
      </c>
      <c r="F51" s="366" t="str">
        <f t="shared" ref="F51" si="19">IF(C51&gt;0,"DISBURSED","NOT DIRSBURSED")</f>
        <v>NOT DIRSBURSED</v>
      </c>
      <c r="G51" s="300">
        <f t="shared" ref="G51" si="20">D51-C51</f>
        <v>134615.38461538462</v>
      </c>
      <c r="H51" s="84">
        <f>COUNTIFS('Fully Booked'!L:L,'DAILY SALES '!$B$1,'Fully Booked'!D:D,'DAILY SALES '!A51)</f>
        <v>0</v>
      </c>
      <c r="I51" s="400"/>
      <c r="J51" s="400"/>
    </row>
    <row r="52" spans="1:10">
      <c r="A52" s="19" t="s">
        <v>619</v>
      </c>
      <c r="B52" s="19" t="s">
        <v>49</v>
      </c>
      <c r="C52" s="72">
        <f>SUMIFS('Fully Booked'!Q:Q,'Fully Booked'!D:D,'DAILY SALES '!A52,'Fully Booked'!L:L,'DAILY SALES '!$B$1)</f>
        <v>0</v>
      </c>
      <c r="D52" s="72">
        <v>134615.38461538462</v>
      </c>
      <c r="E52" s="95">
        <f t="shared" si="4"/>
        <v>0</v>
      </c>
      <c r="F52" s="74" t="str">
        <f t="shared" si="5"/>
        <v>NOT DIRSBURSED</v>
      </c>
      <c r="G52" s="300">
        <f t="shared" si="3"/>
        <v>134615.38461538462</v>
      </c>
      <c r="H52" s="84">
        <f>COUNTIFS('Fully Booked'!L:L,'DAILY SALES '!$B$1,'Fully Booked'!D:D,'DAILY SALES '!A52)</f>
        <v>0</v>
      </c>
      <c r="I52" s="400"/>
      <c r="J52" s="400"/>
    </row>
    <row r="53" spans="1:10">
      <c r="A53" s="19" t="s">
        <v>940</v>
      </c>
      <c r="B53" s="19" t="s">
        <v>49</v>
      </c>
      <c r="C53" s="72">
        <f>SUMIFS('Fully Booked'!Q:Q,'Fully Booked'!D:D,'DAILY SALES '!A53,'Fully Booked'!L:L,'DAILY SALES '!$B$1)</f>
        <v>0</v>
      </c>
      <c r="D53" s="72">
        <v>134615.38461538462</v>
      </c>
      <c r="E53" s="95">
        <f t="shared" si="4"/>
        <v>0</v>
      </c>
      <c r="F53" s="74" t="str">
        <f t="shared" si="5"/>
        <v>NOT DIRSBURSED</v>
      </c>
      <c r="G53" s="300">
        <f t="shared" si="3"/>
        <v>134615.38461538462</v>
      </c>
      <c r="H53" s="84">
        <f>COUNTIFS('Fully Booked'!L:L,'DAILY SALES '!$B$1,'Fully Booked'!D:D,'DAILY SALES '!A53)</f>
        <v>0</v>
      </c>
      <c r="I53" s="400"/>
      <c r="J53" s="400"/>
    </row>
    <row r="54" spans="1:10">
      <c r="A54" s="19" t="s">
        <v>4227</v>
      </c>
      <c r="B54" s="19" t="s">
        <v>49</v>
      </c>
      <c r="C54" s="72">
        <f>SUMIFS('Fully Booked'!Q:Q,'Fully Booked'!D:D,'DAILY SALES '!A54,'Fully Booked'!L:L,'DAILY SALES '!$B$1)</f>
        <v>0</v>
      </c>
      <c r="D54" s="72">
        <v>134615.38461538462</v>
      </c>
      <c r="E54" s="95">
        <f t="shared" si="4"/>
        <v>0</v>
      </c>
      <c r="F54" s="74" t="str">
        <f t="shared" si="5"/>
        <v>NOT DIRSBURSED</v>
      </c>
      <c r="G54" s="300">
        <f t="shared" si="3"/>
        <v>134615.38461538462</v>
      </c>
      <c r="H54" s="84">
        <f>COUNTIFS('Fully Booked'!L:L,'DAILY SALES '!$B$1,'Fully Booked'!D:D,'DAILY SALES '!A54)</f>
        <v>0</v>
      </c>
      <c r="I54" s="400"/>
      <c r="J54" s="400"/>
    </row>
    <row r="55" spans="1:10">
      <c r="A55" s="19" t="s">
        <v>942</v>
      </c>
      <c r="B55" s="19" t="s">
        <v>49</v>
      </c>
      <c r="C55" s="72">
        <f>SUMIFS('Fully Booked'!Q:Q,'Fully Booked'!D:D,'DAILY SALES '!A55,'Fully Booked'!L:L,'DAILY SALES '!$B$1)</f>
        <v>0</v>
      </c>
      <c r="D55" s="72">
        <v>134615.38461538462</v>
      </c>
      <c r="E55" s="95">
        <f t="shared" si="4"/>
        <v>0</v>
      </c>
      <c r="F55" s="74" t="str">
        <f t="shared" si="5"/>
        <v>NOT DIRSBURSED</v>
      </c>
      <c r="G55" s="300">
        <f t="shared" si="3"/>
        <v>134615.38461538462</v>
      </c>
      <c r="H55" s="84">
        <f>COUNTIFS('Fully Booked'!L:L,'DAILY SALES '!$B$1,'Fully Booked'!D:D,'DAILY SALES '!A55)</f>
        <v>0</v>
      </c>
      <c r="I55" s="400"/>
      <c r="J55" s="400"/>
    </row>
    <row r="56" spans="1:10">
      <c r="A56" s="19" t="s">
        <v>3253</v>
      </c>
      <c r="B56" s="19" t="s">
        <v>49</v>
      </c>
      <c r="C56" s="72">
        <f>SUMIFS('Fully Booked'!Q:Q,'Fully Booked'!D:D,'DAILY SALES '!A56,'Fully Booked'!L:L,'DAILY SALES '!$B$1)</f>
        <v>0</v>
      </c>
      <c r="D56" s="72">
        <v>134615.38461538462</v>
      </c>
      <c r="E56" s="95">
        <f t="shared" si="4"/>
        <v>0</v>
      </c>
      <c r="F56" s="74" t="str">
        <f t="shared" si="5"/>
        <v>NOT DIRSBURSED</v>
      </c>
      <c r="G56" s="300">
        <f t="shared" si="3"/>
        <v>134615.38461538462</v>
      </c>
      <c r="H56" s="84">
        <f>COUNTIFS('Fully Booked'!L:L,'DAILY SALES '!$B$1,'Fully Booked'!D:D,'DAILY SALES '!A56)</f>
        <v>0</v>
      </c>
      <c r="I56" s="400"/>
      <c r="J56" s="400"/>
    </row>
    <row r="57" spans="1:10">
      <c r="A57" s="19" t="s">
        <v>4228</v>
      </c>
      <c r="B57" s="19" t="s">
        <v>49</v>
      </c>
      <c r="C57" s="72">
        <f>SUMIFS('Fully Booked'!Q:Q,'Fully Booked'!D:D,'DAILY SALES '!A57,'Fully Booked'!L:L,'DAILY SALES '!$B$1)</f>
        <v>0</v>
      </c>
      <c r="D57" s="72">
        <v>192307.69230769231</v>
      </c>
      <c r="E57" s="95">
        <f t="shared" si="4"/>
        <v>0</v>
      </c>
      <c r="F57" s="74" t="str">
        <f t="shared" si="5"/>
        <v>NOT DIRSBURSED</v>
      </c>
      <c r="G57" s="300">
        <f t="shared" si="3"/>
        <v>192307.69230769231</v>
      </c>
      <c r="H57" s="84">
        <f>COUNTIFS('Fully Booked'!L:L,'DAILY SALES '!$B$1,'Fully Booked'!D:D,'DAILY SALES '!A57)</f>
        <v>0</v>
      </c>
      <c r="I57" s="400"/>
      <c r="J57" s="400"/>
    </row>
    <row r="58" spans="1:10">
      <c r="A58" s="19" t="s">
        <v>492</v>
      </c>
      <c r="B58" s="19" t="s">
        <v>241</v>
      </c>
      <c r="C58" s="72">
        <f>SUMIFS('Fully Booked'!Q:Q,'Fully Booked'!D:D,'DAILY SALES '!A58,'Fully Booked'!L:L,'DAILY SALES '!$B$1)</f>
        <v>0</v>
      </c>
      <c r="D58" s="72">
        <v>230769.23076923078</v>
      </c>
      <c r="E58" s="95">
        <f t="shared" si="4"/>
        <v>0</v>
      </c>
      <c r="F58" s="74" t="str">
        <f t="shared" si="5"/>
        <v>NOT DIRSBURSED</v>
      </c>
      <c r="G58" s="300">
        <f t="shared" si="3"/>
        <v>230769.23076923078</v>
      </c>
      <c r="H58" s="84">
        <f>COUNTIFS('Fully Booked'!L:L,'DAILY SALES '!$B$1,'Fully Booked'!D:D,'DAILY SALES '!A58)</f>
        <v>0</v>
      </c>
      <c r="I58" s="400"/>
      <c r="J58" s="400"/>
    </row>
    <row r="59" spans="1:10">
      <c r="A59" s="19" t="s">
        <v>3736</v>
      </c>
      <c r="B59" s="19" t="s">
        <v>241</v>
      </c>
      <c r="C59" s="72">
        <f>SUMIFS('Fully Booked'!Q:Q,'Fully Booked'!D:D,'DAILY SALES '!A59,'Fully Booked'!L:L,'DAILY SALES '!$B$1)</f>
        <v>0</v>
      </c>
      <c r="D59" s="72">
        <v>134615.38461538462</v>
      </c>
      <c r="E59" s="95">
        <f t="shared" si="4"/>
        <v>0</v>
      </c>
      <c r="F59" s="74" t="str">
        <f t="shared" si="5"/>
        <v>NOT DIRSBURSED</v>
      </c>
      <c r="G59" s="300">
        <f t="shared" si="3"/>
        <v>134615.38461538462</v>
      </c>
      <c r="H59" s="84">
        <f>COUNTIFS('Fully Booked'!L:L,'DAILY SALES '!$B$1,'Fully Booked'!D:D,'DAILY SALES '!A59)</f>
        <v>0</v>
      </c>
      <c r="I59" s="400"/>
      <c r="J59" s="180"/>
    </row>
    <row r="60" spans="1:10">
      <c r="A60" s="19" t="s">
        <v>3737</v>
      </c>
      <c r="B60" s="19" t="s">
        <v>47</v>
      </c>
      <c r="C60" s="72">
        <f>SUMIFS('Fully Booked'!Q:Q,'Fully Booked'!D:D,'DAILY SALES '!A60,'Fully Booked'!L:L,'DAILY SALES '!$B$1)</f>
        <v>0</v>
      </c>
      <c r="D60" s="72">
        <v>192307.69230769231</v>
      </c>
      <c r="E60" s="95">
        <f t="shared" si="4"/>
        <v>0</v>
      </c>
      <c r="F60" s="74" t="str">
        <f t="shared" si="5"/>
        <v>NOT DIRSBURSED</v>
      </c>
      <c r="G60" s="300">
        <f t="shared" si="3"/>
        <v>192307.69230769231</v>
      </c>
      <c r="H60" s="84">
        <f>COUNTIFS('Fully Booked'!L:L,'DAILY SALES '!$B$1,'Fully Booked'!D:D,'DAILY SALES '!A60)</f>
        <v>0</v>
      </c>
      <c r="I60" s="400"/>
      <c r="J60" s="400"/>
    </row>
    <row r="61" spans="1:10">
      <c r="A61" s="19" t="s">
        <v>407</v>
      </c>
      <c r="B61" s="19"/>
      <c r="C61" s="72">
        <f>SUMIFS('Fully Booked'!Q:Q,'Fully Booked'!D:D,'DAILY SALES '!A61,'Fully Booked'!L:L,'DAILY SALES '!$B$1)</f>
        <v>896559</v>
      </c>
      <c r="D61" s="72"/>
      <c r="E61" s="95"/>
      <c r="F61" s="74"/>
      <c r="G61" s="300"/>
      <c r="H61" s="84">
        <f>COUNTIFS('Fully Booked'!L:L,'DAILY SALES '!$B$1,'Fully Booked'!D:D,'DAILY SALES '!A61)</f>
        <v>4</v>
      </c>
      <c r="I61" s="400"/>
      <c r="J61" s="400"/>
    </row>
    <row r="62" spans="1:10">
      <c r="A62" s="52" t="s">
        <v>71</v>
      </c>
      <c r="B62" s="52"/>
      <c r="C62" s="66">
        <f>SUM(C17:C61)</f>
        <v>3121513</v>
      </c>
      <c r="D62" s="66">
        <v>41666666.666666664</v>
      </c>
      <c r="E62" s="123">
        <f>C62/D62</f>
        <v>7.4916311999999999E-2</v>
      </c>
      <c r="F62" s="122"/>
      <c r="G62" s="301">
        <f>G4</f>
        <v>12920153.666666666</v>
      </c>
      <c r="H62" s="122">
        <f>SUM(H17:H61)</f>
        <v>12</v>
      </c>
      <c r="I62" s="400"/>
      <c r="J62" s="400"/>
    </row>
    <row r="63" spans="1:10">
      <c r="B63" s="8" t="s">
        <v>224</v>
      </c>
      <c r="C63" s="8" t="s">
        <v>224</v>
      </c>
      <c r="I63" s="400"/>
      <c r="J63" s="400"/>
    </row>
    <row r="64" spans="1:10" ht="15.75">
      <c r="A64" s="683" t="s">
        <v>193</v>
      </c>
      <c r="B64" s="683"/>
      <c r="C64" s="683"/>
      <c r="D64" s="683"/>
      <c r="I64" s="400"/>
      <c r="J64" s="400"/>
    </row>
    <row r="65" spans="1:10" ht="15.75">
      <c r="A65" s="82" t="s">
        <v>65</v>
      </c>
      <c r="B65" s="83" t="s">
        <v>151</v>
      </c>
      <c r="C65" s="83" t="s">
        <v>17</v>
      </c>
      <c r="D65" s="83" t="s">
        <v>192</v>
      </c>
      <c r="I65" s="400"/>
      <c r="J65" s="400"/>
    </row>
    <row r="66" spans="1:10">
      <c r="A66" s="69" t="s">
        <v>128</v>
      </c>
      <c r="B66" s="72">
        <f>SUMIFS('Fully Booked'!Q:Q,'Fully Booked'!N:N,'DAILY SALES '!A66,'Fully Booked'!L:L,'DAILY SALES '!$B$1)</f>
        <v>0</v>
      </c>
      <c r="C66" s="72">
        <f>SUMIFS('Fully Booked'!AF:AF,'Fully Booked'!L:L,'DAILY SALES '!$B$1,'Fully Booked'!N:N,'DAILY SALES '!A66)</f>
        <v>0</v>
      </c>
      <c r="D66" s="74" t="str">
        <f>IF(B66&gt;0,"DISBURSED TO","NOT DISBURSED TO")</f>
        <v>NOT DISBURSED TO</v>
      </c>
      <c r="I66" s="400"/>
      <c r="J66" s="400"/>
    </row>
    <row r="67" spans="1:10">
      <c r="A67" s="69" t="s">
        <v>329</v>
      </c>
      <c r="B67" s="72">
        <f>SUMIFS('Fully Booked'!Q:Q,'Fully Booked'!N:N,'DAILY SALES '!A67,'Fully Booked'!L:L,'DAILY SALES '!$B$1)</f>
        <v>0</v>
      </c>
      <c r="C67" s="72">
        <f>SUMIFS('Fully Booked'!AF:AF,'Fully Booked'!L:L,'DAILY SALES '!$B$1,'Fully Booked'!N:N,'DAILY SALES '!A67)</f>
        <v>0</v>
      </c>
      <c r="D67" s="74" t="str">
        <f>IF(B67&gt;0,"DISBURSED TO","NOT DISBURSED TO")</f>
        <v>NOT DISBURSED TO</v>
      </c>
      <c r="I67" s="400"/>
      <c r="J67" s="400"/>
    </row>
    <row r="68" spans="1:10">
      <c r="A68" s="69" t="s">
        <v>43</v>
      </c>
      <c r="B68" s="72">
        <f>SUMIFS('Fully Booked'!Q:Q,'Fully Booked'!N:N,'DAILY SALES '!A68,'Fully Booked'!L:L,'DAILY SALES '!$B$1)</f>
        <v>2556805</v>
      </c>
      <c r="C68" s="72">
        <f>SUMIFS('Fully Booked'!AF:AF,'Fully Booked'!L:L,'DAILY SALES '!$B$1,'Fully Booked'!N:N,'DAILY SALES '!A68)</f>
        <v>60910.714435786431</v>
      </c>
      <c r="D68" s="74" t="str">
        <f t="shared" ref="D68:D77" si="21">IF(B68&gt;0,"DISBURSED TO","NOT DISBURSED TO")</f>
        <v>DISBURSED TO</v>
      </c>
      <c r="I68" s="400"/>
      <c r="J68" s="400"/>
    </row>
    <row r="69" spans="1:10">
      <c r="A69" s="69" t="s">
        <v>148</v>
      </c>
      <c r="B69" s="72">
        <f>SUMIFS('Fully Booked'!Q:Q,'Fully Booked'!N:N,'DAILY SALES '!A69,'Fully Booked'!L:L,'DAILY SALES '!$B$1)</f>
        <v>82727</v>
      </c>
      <c r="C69" s="72">
        <f>SUMIFS('Fully Booked'!AF:AF,'Fully Booked'!L:L,'DAILY SALES '!$B$1,'Fully Booked'!N:N,'DAILY SALES '!A69)</f>
        <v>2229.0330555555556</v>
      </c>
      <c r="D69" s="74" t="str">
        <f t="shared" si="21"/>
        <v>DISBURSED TO</v>
      </c>
      <c r="I69" s="400"/>
      <c r="J69" s="400"/>
    </row>
    <row r="70" spans="1:10">
      <c r="A70" s="84" t="s">
        <v>173</v>
      </c>
      <c r="B70" s="72">
        <f>SUMIFS('Fully Booked'!Q:Q,'Fully Booked'!N:N,'DAILY SALES '!A70,'Fully Booked'!L:L,'DAILY SALES '!$B$1)</f>
        <v>481981</v>
      </c>
      <c r="C70" s="72">
        <f>SUMIFS('Fully Booked'!AF:AF,'Fully Booked'!L:L,'DAILY SALES '!$B$1,'Fully Booked'!N:N,'DAILY SALES '!A70)</f>
        <v>11588.633571428572</v>
      </c>
      <c r="D70" s="74" t="str">
        <f t="shared" si="21"/>
        <v>DISBURSED TO</v>
      </c>
      <c r="I70" s="400"/>
      <c r="J70" s="400"/>
    </row>
    <row r="71" spans="1:10">
      <c r="A71" s="19" t="s">
        <v>21</v>
      </c>
      <c r="B71" s="72">
        <f>SUMIFS('Fully Booked'!Q:Q,'Fully Booked'!N:N,'DAILY SALES '!A71,'Fully Booked'!L:L,'DAILY SALES '!$B$1)</f>
        <v>0</v>
      </c>
      <c r="C71" s="72">
        <f>SUMIFS('Fully Booked'!AF:AF,'Fully Booked'!L:L,'DAILY SALES '!$B$1,'Fully Booked'!N:N,'DAILY SALES '!A71)</f>
        <v>0</v>
      </c>
      <c r="D71" s="74" t="str">
        <f t="shared" si="21"/>
        <v>NOT DISBURSED TO</v>
      </c>
      <c r="I71" s="400"/>
      <c r="J71" s="400"/>
    </row>
    <row r="72" spans="1:10">
      <c r="A72" s="19" t="s">
        <v>174</v>
      </c>
      <c r="B72" s="72">
        <f>SUMIFS('Fully Booked'!Q:Q,'Fully Booked'!N:N,'DAILY SALES '!A72,'Fully Booked'!L:L,'DAILY SALES '!$B$1)</f>
        <v>0</v>
      </c>
      <c r="C72" s="72">
        <f>SUMIFS('Fully Booked'!AF:AF,'Fully Booked'!L:L,'DAILY SALES '!$B$1,'Fully Booked'!N:N,'DAILY SALES '!A72)</f>
        <v>0</v>
      </c>
      <c r="D72" s="74" t="str">
        <f t="shared" si="21"/>
        <v>NOT DISBURSED TO</v>
      </c>
      <c r="I72" s="400"/>
      <c r="J72" s="400"/>
    </row>
    <row r="73" spans="1:10">
      <c r="A73" s="19" t="s">
        <v>368</v>
      </c>
      <c r="B73" s="72">
        <f>SUMIFS('Fully Booked'!Q:Q,'Fully Booked'!N:N,'DAILY SALES '!A73,'Fully Booked'!L:L,'DAILY SALES '!$B$1)</f>
        <v>0</v>
      </c>
      <c r="C73" s="72">
        <f>SUMIFS('Fully Booked'!AF:AF,'Fully Booked'!L:L,'DAILY SALES '!$B$1,'Fully Booked'!N:N,'DAILY SALES '!A73)</f>
        <v>0</v>
      </c>
      <c r="D73" s="74" t="str">
        <f t="shared" si="21"/>
        <v>NOT DISBURSED TO</v>
      </c>
      <c r="I73" s="400"/>
      <c r="J73" s="400"/>
    </row>
    <row r="74" spans="1:10">
      <c r="A74" s="19" t="s">
        <v>218</v>
      </c>
      <c r="B74" s="72">
        <f>SUMIFS('Fully Booked'!Q:Q,'Fully Booked'!N:N,'DAILY SALES '!A74,'Fully Booked'!L:L,'DAILY SALES '!$B$1)</f>
        <v>0</v>
      </c>
      <c r="C74" s="72">
        <f>SUMIFS('Fully Booked'!AF:AF,'Fully Booked'!L:L,'DAILY SALES '!$B$1,'Fully Booked'!N:N,'DAILY SALES '!A74)</f>
        <v>0</v>
      </c>
      <c r="D74" s="74" t="str">
        <f t="shared" si="21"/>
        <v>NOT DISBURSED TO</v>
      </c>
      <c r="I74" s="400"/>
      <c r="J74" s="400"/>
    </row>
    <row r="75" spans="1:10">
      <c r="A75" s="19" t="s">
        <v>157</v>
      </c>
      <c r="B75" s="72">
        <f>SUMIFS('Fully Booked'!Q:Q,'Fully Booked'!N:N,'DAILY SALES '!A75,'Fully Booked'!L:L,'DAILY SALES '!$B$1)</f>
        <v>0</v>
      </c>
      <c r="C75" s="72">
        <f>SUMIFS('Fully Booked'!AF:AF,'Fully Booked'!L:L,'DAILY SALES '!$B$1,'Fully Booked'!N:N,'DAILY SALES '!A75)</f>
        <v>0</v>
      </c>
      <c r="D75" s="74" t="str">
        <f t="shared" si="21"/>
        <v>NOT DISBURSED TO</v>
      </c>
      <c r="I75" s="400"/>
      <c r="J75" s="400"/>
    </row>
    <row r="76" spans="1:10">
      <c r="A76" s="19" t="s">
        <v>367</v>
      </c>
      <c r="B76" s="72">
        <f>SUMIFS('Fully Booked'!Q:Q,'Fully Booked'!N:N,'DAILY SALES '!A76,'Fully Booked'!L:L,'DAILY SALES '!$B$1)</f>
        <v>0</v>
      </c>
      <c r="C76" s="72">
        <f>SUMIFS('Fully Booked'!AF:AF,'Fully Booked'!L:L,'DAILY SALES '!$B$1,'Fully Booked'!N:N,'DAILY SALES '!A76)</f>
        <v>0</v>
      </c>
      <c r="D76" s="74" t="str">
        <f t="shared" si="21"/>
        <v>NOT DISBURSED TO</v>
      </c>
      <c r="I76" s="400"/>
      <c r="J76" s="400"/>
    </row>
    <row r="77" spans="1:10">
      <c r="A77" s="19" t="s">
        <v>56</v>
      </c>
      <c r="B77" s="72">
        <f>SUMIFS('Fully Booked'!Q:Q,'Fully Booked'!N:N,'DAILY SALES '!A77,'Fully Booked'!L:L,'DAILY SALES '!$B$1)</f>
        <v>0</v>
      </c>
      <c r="C77" s="72">
        <f>SUMIFS('Fully Booked'!AF:AF,'Fully Booked'!L:L,'DAILY SALES '!$B$1,'Fully Booked'!N:N,'DAILY SALES '!A77)</f>
        <v>0</v>
      </c>
      <c r="D77" s="74" t="str">
        <f t="shared" si="21"/>
        <v>NOT DISBURSED TO</v>
      </c>
      <c r="I77" s="400"/>
      <c r="J77" s="400"/>
    </row>
    <row r="78" spans="1:10" ht="15.75">
      <c r="A78" s="85" t="s">
        <v>71</v>
      </c>
      <c r="B78" s="86">
        <f>SUM(B66:B77)</f>
        <v>3121513</v>
      </c>
      <c r="C78" s="86">
        <f>SUM(C66:C77)</f>
        <v>74728.381062770553</v>
      </c>
      <c r="D78" s="85"/>
    </row>
  </sheetData>
  <dataConsolidate/>
  <mergeCells count="5">
    <mergeCell ref="A2:D2"/>
    <mergeCell ref="A64:D64"/>
    <mergeCell ref="H1:N1"/>
    <mergeCell ref="H11:I11"/>
    <mergeCell ref="A15:H15"/>
  </mergeCells>
  <conditionalFormatting sqref="D66:D77">
    <cfRule type="cellIs" dxfId="847" priority="10" operator="equal">
      <formula>"NOT DISBURSED TO"</formula>
    </cfRule>
    <cfRule type="cellIs" dxfId="846" priority="11" operator="equal">
      <formula>"DISBURSED TO"</formula>
    </cfRule>
  </conditionalFormatting>
  <conditionalFormatting sqref="F17:H61">
    <cfRule type="cellIs" dxfId="845" priority="12" operator="equal">
      <formula>"NOT DIRSBURSED"</formula>
    </cfRule>
    <cfRule type="cellIs" dxfId="844" priority="13" operator="equal">
      <formula>"DISBURSED"</formula>
    </cfRule>
  </conditionalFormatting>
  <conditionalFormatting sqref="A40">
    <cfRule type="duplicateValues" dxfId="843" priority="1564"/>
  </conditionalFormatting>
  <conditionalFormatting sqref="A50">
    <cfRule type="duplicateValues" dxfId="842" priority="2"/>
  </conditionalFormatting>
  <conditionalFormatting sqref="A51:A61 I17:J38 A17:A23 A25:A47 C17:C61 A49">
    <cfRule type="duplicateValues" dxfId="841" priority="5079"/>
  </conditionalFormatting>
  <pageMargins left="0.7" right="0.7" top="0.75" bottom="0.75" header="0.3" footer="0.3"/>
  <pageSetup scale="3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'disbursment and by product summ'!$A$3:$A$35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78"/>
  <sheetViews>
    <sheetView workbookViewId="0">
      <selection activeCell="A3" sqref="A3:G12"/>
    </sheetView>
  </sheetViews>
  <sheetFormatPr defaultColWidth="8.85546875" defaultRowHeight="15"/>
  <cols>
    <col min="1" max="1" width="29" style="8" customWidth="1"/>
    <col min="2" max="2" width="15.28515625" style="8" bestFit="1" customWidth="1"/>
    <col min="3" max="3" width="17.7109375" style="8" bestFit="1" customWidth="1"/>
    <col min="4" max="4" width="19.7109375" style="8" bestFit="1" customWidth="1"/>
    <col min="5" max="5" width="16.140625" style="8" bestFit="1" customWidth="1"/>
    <col min="6" max="6" width="21.140625" style="8" bestFit="1" customWidth="1"/>
    <col min="7" max="7" width="23.42578125" style="8" bestFit="1" customWidth="1"/>
    <col min="8" max="8" width="22.85546875" style="8" bestFit="1" customWidth="1"/>
    <col min="9" max="9" width="29" style="8" customWidth="1"/>
    <col min="10" max="10" width="16.5703125" style="8" customWidth="1"/>
    <col min="11" max="11" width="11.140625" style="87" bestFit="1" customWidth="1"/>
    <col min="12" max="12" width="13.28515625" style="8" bestFit="1" customWidth="1"/>
    <col min="13" max="13" width="14.28515625" style="8" bestFit="1" customWidth="1"/>
    <col min="14" max="14" width="11.85546875" style="8" bestFit="1" customWidth="1"/>
    <col min="15" max="15" width="21.140625" style="8" bestFit="1" customWidth="1"/>
    <col min="16" max="16384" width="8.85546875" style="8"/>
  </cols>
  <sheetData>
    <row r="1" spans="1:15" ht="15.75">
      <c r="A1" s="67" t="s">
        <v>201</v>
      </c>
      <c r="B1" s="68" t="s">
        <v>210</v>
      </c>
      <c r="C1" s="69">
        <f>SUMIFS('Fully Booked'!Q:Q,'Fully Booked'!M:M,'WEEKLY SALES '!B1)</f>
        <v>17425089.119999997</v>
      </c>
      <c r="D1" s="67" t="s">
        <v>147</v>
      </c>
      <c r="E1" s="70">
        <f>COUNTIFS('Fully Booked'!M:M,'WEEKLY SALES '!B1)</f>
        <v>73</v>
      </c>
      <c r="F1" s="71" t="s">
        <v>66</v>
      </c>
      <c r="G1" s="72">
        <f>SUMIFS('Fully Booked'!AF:AF,'Fully Booked'!M:M,'WEEKLY SALES '!B1)</f>
        <v>436016.38551676291</v>
      </c>
      <c r="H1" s="684" t="s">
        <v>93</v>
      </c>
      <c r="I1" s="685"/>
      <c r="J1" s="685"/>
      <c r="K1" s="685"/>
      <c r="L1" s="685"/>
      <c r="M1" s="685"/>
      <c r="N1" s="685"/>
      <c r="O1" s="307"/>
    </row>
    <row r="2" spans="1:15">
      <c r="H2" s="113" t="s">
        <v>94</v>
      </c>
      <c r="I2" s="113" t="s">
        <v>94</v>
      </c>
      <c r="J2" s="113" t="s">
        <v>95</v>
      </c>
      <c r="K2" s="113" t="s">
        <v>96</v>
      </c>
      <c r="L2" s="113" t="s">
        <v>66</v>
      </c>
      <c r="M2" s="113" t="s">
        <v>169</v>
      </c>
      <c r="N2" s="306" t="s">
        <v>170</v>
      </c>
      <c r="O2" s="308" t="s">
        <v>410</v>
      </c>
    </row>
    <row r="3" spans="1:15" ht="15.75">
      <c r="A3" s="682" t="s">
        <v>202</v>
      </c>
      <c r="B3" s="682"/>
      <c r="C3" s="682"/>
      <c r="D3" s="682"/>
      <c r="F3" s="113" t="s">
        <v>169</v>
      </c>
      <c r="G3" s="29">
        <f>'DAILY SALES '!G2*6</f>
        <v>96250000</v>
      </c>
      <c r="H3" s="21" t="s">
        <v>101</v>
      </c>
      <c r="I3" s="21" t="s">
        <v>101</v>
      </c>
      <c r="J3" s="29">
        <f>SUMIFS('Fully Booked'!Q:Q,'Fully Booked'!C:C,'WEEKLY SALES '!H3,'Fully Booked'!M:M,'WEEKLY SALES '!$B$1)</f>
        <v>4239927.12</v>
      </c>
      <c r="K3" s="119">
        <f>COUNTIFS('Fully Booked'!C:C,'WEEKLY SALES '!H3,'Fully Booked'!M:M,'WEEKLY SALES '!$B$1)</f>
        <v>21</v>
      </c>
      <c r="L3" s="29">
        <f>SUMIFS('Fully Booked'!AF:AF,'Fully Booked'!C:C,'WEEKLY SALES '!H3,'Fully Booked'!M:M,'WEEKLY SALES '!$B$1)</f>
        <v>106473.5827915344</v>
      </c>
      <c r="M3" s="29">
        <f>'DAILY SALES '!M3*6</f>
        <v>10500000</v>
      </c>
      <c r="N3" s="303">
        <f>IFERROR(J3/M3,0)</f>
        <v>0.40380258285714288</v>
      </c>
      <c r="O3" s="163">
        <f>M3-J3</f>
        <v>6260072.8799999999</v>
      </c>
    </row>
    <row r="4" spans="1:15" ht="15.75">
      <c r="A4" s="67" t="s">
        <v>59</v>
      </c>
      <c r="B4" s="73" t="s">
        <v>61</v>
      </c>
      <c r="C4" s="12" t="s">
        <v>60</v>
      </c>
      <c r="D4" s="12" t="s">
        <v>17</v>
      </c>
      <c r="F4" s="113" t="s">
        <v>214</v>
      </c>
      <c r="G4" s="55">
        <f>C1/G3</f>
        <v>0.18103988696103893</v>
      </c>
      <c r="H4" s="21" t="s">
        <v>168</v>
      </c>
      <c r="I4" s="21" t="s">
        <v>168</v>
      </c>
      <c r="J4" s="29">
        <f>SUMIFS('Fully Booked'!Q:Q,'Fully Booked'!C:C,'WEEKLY SALES '!H4,'Fully Booked'!M:M,'WEEKLY SALES '!$B$1)</f>
        <v>1765487</v>
      </c>
      <c r="K4" s="119">
        <f>COUNTIFS('Fully Booked'!C:C,'WEEKLY SALES '!H4,'Fully Booked'!M:M,'WEEKLY SALES '!$B$1)</f>
        <v>6</v>
      </c>
      <c r="L4" s="29">
        <f>SUMIFS('Fully Booked'!AF:AF,'Fully Booked'!C:C,'WEEKLY SALES '!H4,'Fully Booked'!M:M,'WEEKLY SALES '!$B$1)</f>
        <v>41450.072539682536</v>
      </c>
      <c r="M4" s="29">
        <f>'DAILY SALES '!M4*6</f>
        <v>7500000</v>
      </c>
      <c r="N4" s="303">
        <f t="shared" ref="N4:N11" si="0">IFERROR(J4/M4,0)</f>
        <v>0.23539826666666666</v>
      </c>
      <c r="O4" s="163">
        <f t="shared" ref="O4:O10" si="1">M4-J4</f>
        <v>5734513</v>
      </c>
    </row>
    <row r="5" spans="1:15">
      <c r="A5" s="74" t="s">
        <v>62</v>
      </c>
      <c r="B5" s="88">
        <f>SUMIFS('Fully Booked'!Q:Q,'Fully Booked'!M:M,'WEEKLY SALES '!$B$1,'Fully Booked'!U:U,'WEEKLY SALES '!A5)</f>
        <v>3180797</v>
      </c>
      <c r="C5" s="90">
        <f>COUNTIFS('Fully Booked'!M:M,'WEEKLY SALES '!$B$1,'Fully Booked'!U:U,'WEEKLY SALES '!A5)</f>
        <v>34</v>
      </c>
      <c r="D5" s="76">
        <f>SUMIFS('Fully Booked'!AF:AF,'Fully Booked'!U:U,A5,'Fully Booked'!M:M,'WEEKLY SALES '!$B$1)</f>
        <v>85747.348407407393</v>
      </c>
      <c r="F5" s="113" t="s">
        <v>408</v>
      </c>
      <c r="G5" s="212">
        <f>G3-C1</f>
        <v>78824910.879999995</v>
      </c>
      <c r="H5" s="21" t="s">
        <v>99</v>
      </c>
      <c r="I5" s="21" t="s">
        <v>99</v>
      </c>
      <c r="J5" s="29">
        <f>SUMIFS('Fully Booked'!Q:Q,'Fully Booked'!C:C,'WEEKLY SALES '!H5,'Fully Booked'!M:M,'WEEKLY SALES '!$B$1)</f>
        <v>2159668</v>
      </c>
      <c r="K5" s="119">
        <f>COUNTIFS('Fully Booked'!C:C,'WEEKLY SALES '!H5,'Fully Booked'!M:M,'WEEKLY SALES '!$B$1)</f>
        <v>8</v>
      </c>
      <c r="L5" s="29">
        <f>SUMIFS('Fully Booked'!AF:AF,'Fully Booked'!C:C,'WEEKLY SALES '!H5,'Fully Booked'!M:M,'WEEKLY SALES '!$B$1)</f>
        <v>50696.155642857149</v>
      </c>
      <c r="M5" s="29">
        <f>'DAILY SALES '!M5*6</f>
        <v>11250000</v>
      </c>
      <c r="N5" s="303">
        <f t="shared" si="0"/>
        <v>0.1919704888888889</v>
      </c>
      <c r="O5" s="163">
        <f t="shared" si="1"/>
        <v>9090332</v>
      </c>
    </row>
    <row r="6" spans="1:15">
      <c r="A6" s="74" t="s">
        <v>63</v>
      </c>
      <c r="B6" s="88">
        <f>SUMIFS('Fully Booked'!Q:Q,'Fully Booked'!M:M,'WEEKLY SALES '!$B$1,'Fully Booked'!U:U,'WEEKLY SALES '!A6)</f>
        <v>2645674</v>
      </c>
      <c r="C6" s="90">
        <f>COUNTIFS('Fully Booked'!M:M,'WEEKLY SALES '!$B$1,'Fully Booked'!U:U,'WEEKLY SALES '!A6)</f>
        <v>15</v>
      </c>
      <c r="D6" s="76">
        <f>SUMIFS('Fully Booked'!AF:AF,'Fully Booked'!U:U,A6,'Fully Booked'!M:M,'WEEKLY SALES '!$B$1)</f>
        <v>65519.53396296296</v>
      </c>
      <c r="G6" s="87" t="s">
        <v>197</v>
      </c>
      <c r="H6" s="21" t="s">
        <v>133</v>
      </c>
      <c r="I6" s="21" t="s">
        <v>133</v>
      </c>
      <c r="J6" s="29">
        <f>SUMIFS('Fully Booked'!Q:Q,'Fully Booked'!C:C,'WEEKLY SALES '!H6,'Fully Booked'!M:M,'WEEKLY SALES '!$B$1)</f>
        <v>3261683</v>
      </c>
      <c r="K6" s="119">
        <f>COUNTIFS('Fully Booked'!C:C,'WEEKLY SALES '!H6,'Fully Booked'!M:M,'WEEKLY SALES '!$B$1)</f>
        <v>8</v>
      </c>
      <c r="L6" s="29">
        <f>SUMIFS('Fully Booked'!AF:AF,'Fully Booked'!C:C,'WEEKLY SALES '!H6,'Fully Booked'!M:M,'WEEKLY SALES '!$B$1)</f>
        <v>77328.334099567102</v>
      </c>
      <c r="M6" s="29">
        <f>'DAILY SALES '!M6*6</f>
        <v>11250000</v>
      </c>
      <c r="N6" s="303">
        <f t="shared" si="0"/>
        <v>0.28992737777777777</v>
      </c>
      <c r="O6" s="163">
        <f t="shared" si="1"/>
        <v>7988317</v>
      </c>
    </row>
    <row r="7" spans="1:15">
      <c r="A7" s="74" t="s">
        <v>187</v>
      </c>
      <c r="B7" s="88">
        <f>SUMIFS('Fully Booked'!Q:Q,'Fully Booked'!M:M,'WEEKLY SALES '!$B$1,'Fully Booked'!U:U,'WEEKLY SALES '!A7)</f>
        <v>0</v>
      </c>
      <c r="C7" s="90">
        <f>COUNTIFS('Fully Booked'!M:M,'WEEKLY SALES '!$B$1,'Fully Booked'!U:U,'WEEKLY SALES '!A7)</f>
        <v>0</v>
      </c>
      <c r="D7" s="76">
        <f>SUMIFS('Fully Booked'!AF:AF,'Fully Booked'!U:U,A7,'Fully Booked'!M:M,'WEEKLY SALES '!$B$1)</f>
        <v>0</v>
      </c>
      <c r="G7" s="87"/>
      <c r="H7" s="21" t="s">
        <v>97</v>
      </c>
      <c r="I7" s="21" t="s">
        <v>97</v>
      </c>
      <c r="J7" s="29">
        <f>SUMIFS('Fully Booked'!Q:Q,'Fully Booked'!C:C,'WEEKLY SALES '!H7,'Fully Booked'!M:M,'WEEKLY SALES '!$B$1)</f>
        <v>927859</v>
      </c>
      <c r="K7" s="119">
        <f>COUNTIFS('Fully Booked'!C:C,'WEEKLY SALES '!H7,'Fully Booked'!M:M,'WEEKLY SALES '!$B$1)</f>
        <v>8</v>
      </c>
      <c r="L7" s="29">
        <f>SUMIFS('Fully Booked'!AF:AF,'Fully Booked'!C:C,'WEEKLY SALES '!H7,'Fully Booked'!M:M,'WEEKLY SALES '!$B$1)</f>
        <v>23278.403333333335</v>
      </c>
      <c r="M7" s="29">
        <f>'DAILY SALES '!M7*6</f>
        <v>7500000</v>
      </c>
      <c r="N7" s="303">
        <f t="shared" si="0"/>
        <v>0.12371453333333333</v>
      </c>
      <c r="O7" s="163">
        <f t="shared" si="1"/>
        <v>6572141</v>
      </c>
    </row>
    <row r="8" spans="1:15">
      <c r="A8" s="74" t="s">
        <v>188</v>
      </c>
      <c r="B8" s="88">
        <f>SUMIFS('Fully Booked'!Q:Q,'Fully Booked'!M:M,'WEEKLY SALES '!$B$1,'Fully Booked'!U:U,'WEEKLY SALES '!A8)</f>
        <v>0</v>
      </c>
      <c r="C8" s="90">
        <f>COUNTIFS('Fully Booked'!M:M,'WEEKLY SALES '!$B$1,'Fully Booked'!U:U,'WEEKLY SALES '!A8)</f>
        <v>0</v>
      </c>
      <c r="D8" s="76">
        <f>SUMIFS('Fully Booked'!AF:AF,'Fully Booked'!U:U,A8,'Fully Booked'!M:M,'WEEKLY SALES '!$B$1)</f>
        <v>0</v>
      </c>
      <c r="G8" s="87"/>
      <c r="H8" s="21" t="s">
        <v>167</v>
      </c>
      <c r="I8" s="21" t="s">
        <v>167</v>
      </c>
      <c r="J8" s="29">
        <f>SUMIFS('Fully Booked'!Q:Q,'Fully Booked'!C:C,'WEEKLY SALES '!H8,'Fully Booked'!M:M,'WEEKLY SALES '!$B$1)</f>
        <v>776433</v>
      </c>
      <c r="K8" s="119">
        <f>COUNTIFS('Fully Booked'!C:C,'WEEKLY SALES '!H8,'Fully Booked'!M:M,'WEEKLY SALES '!$B$1)</f>
        <v>4</v>
      </c>
      <c r="L8" s="29">
        <f>SUMIFS('Fully Booked'!AF:AF,'Fully Booked'!C:C,'WEEKLY SALES '!H8,'Fully Booked'!M:M,'WEEKLY SALES '!$B$1)</f>
        <v>20034.551772486775</v>
      </c>
      <c r="M8" s="29">
        <f>'DAILY SALES '!M8*6</f>
        <v>7500000</v>
      </c>
      <c r="N8" s="303">
        <f t="shared" si="0"/>
        <v>0.1035244</v>
      </c>
      <c r="O8" s="163">
        <f t="shared" si="1"/>
        <v>6723567</v>
      </c>
    </row>
    <row r="9" spans="1:15">
      <c r="A9" s="74" t="s">
        <v>64</v>
      </c>
      <c r="B9" s="88">
        <f>SUMIFS('Fully Booked'!Q:Q,'Fully Booked'!M:M,'WEEKLY SALES '!$B$1,'Fully Booked'!U:U,'WEEKLY SALES '!A9)</f>
        <v>11598618.119999999</v>
      </c>
      <c r="C9" s="90">
        <f>COUNTIFS('Fully Booked'!M:M,'WEEKLY SALES '!$B$1,'Fully Booked'!U:U,'WEEKLY SALES '!A9)</f>
        <v>24</v>
      </c>
      <c r="D9" s="76">
        <f>SUMIFS('Fully Booked'!AF:AF,'Fully Booked'!U:U,A9,'Fully Booked'!M:M,'WEEKLY SALES '!$B$1)</f>
        <v>284749.50314639247</v>
      </c>
      <c r="G9" s="87"/>
      <c r="H9" s="21" t="s">
        <v>422</v>
      </c>
      <c r="I9" s="21" t="s">
        <v>422</v>
      </c>
      <c r="J9" s="29">
        <f>SUMIFS('Fully Booked'!Q:Q,'Fully Booked'!C:C,'WEEKLY SALES '!H9,'Fully Booked'!M:M,'WEEKLY SALES '!$B$1)</f>
        <v>1971531</v>
      </c>
      <c r="K9" s="119">
        <f>COUNTIFS('Fully Booked'!C:C,'WEEKLY SALES '!H9,'Fully Booked'!M:M,'WEEKLY SALES '!$B$1)</f>
        <v>12</v>
      </c>
      <c r="L9" s="29">
        <f>SUMIFS('Fully Booked'!AF:AF,'Fully Booked'!C:C,'WEEKLY SALES '!H9,'Fully Booked'!M:M,'WEEKLY SALES '!$B$1)</f>
        <v>47647.902013227511</v>
      </c>
      <c r="M9" s="29">
        <f>'DAILY SALES '!M9*6</f>
        <v>4000000</v>
      </c>
      <c r="N9" s="303">
        <f t="shared" si="0"/>
        <v>0.49288274999999998</v>
      </c>
      <c r="O9" s="163">
        <f t="shared" si="1"/>
        <v>2028469</v>
      </c>
    </row>
    <row r="10" spans="1:15">
      <c r="A10" s="77" t="s">
        <v>67</v>
      </c>
      <c r="B10" s="89">
        <f>SUM(B5:B9)</f>
        <v>17425089.119999997</v>
      </c>
      <c r="C10" s="91">
        <f>SUM(C5:C9)</f>
        <v>73</v>
      </c>
      <c r="D10" s="79">
        <f>SUM(D5:D9)</f>
        <v>436016.38551676285</v>
      </c>
      <c r="G10" s="87"/>
      <c r="H10" s="21" t="s">
        <v>98</v>
      </c>
      <c r="I10" s="21" t="s">
        <v>98</v>
      </c>
      <c r="J10" s="29">
        <f>SUMIFS('Fully Booked'!Q:Q,'Fully Booked'!C:C,'WEEKLY SALES '!H10,'Fully Booked'!M:M,'WEEKLY SALES '!$B$1)</f>
        <v>2322501</v>
      </c>
      <c r="K10" s="119">
        <f>COUNTIFS('Fully Booked'!C:C,'WEEKLY SALES '!H10,'Fully Booked'!M:M,'WEEKLY SALES '!$B$1)</f>
        <v>6</v>
      </c>
      <c r="L10" s="29">
        <f>SUMIFS('Fully Booked'!AF:AF,'Fully Booked'!C:C,'WEEKLY SALES '!H10,'Fully Booked'!M:M,'WEEKLY SALES '!$B$1)</f>
        <v>69107.383324074079</v>
      </c>
      <c r="M10" s="29">
        <f>'DAILY SALES '!M10*6</f>
        <v>6000000</v>
      </c>
      <c r="N10" s="303">
        <f t="shared" si="0"/>
        <v>0.38708350000000002</v>
      </c>
      <c r="O10" s="163">
        <f t="shared" si="1"/>
        <v>3677499</v>
      </c>
    </row>
    <row r="11" spans="1:15">
      <c r="G11" s="87"/>
      <c r="H11" s="691" t="s">
        <v>71</v>
      </c>
      <c r="I11" s="692"/>
      <c r="J11" s="115">
        <f>SUM(J3:J10)</f>
        <v>17425089.120000001</v>
      </c>
      <c r="K11" s="114">
        <f>SUM(K3:K10)</f>
        <v>73</v>
      </c>
      <c r="L11" s="115">
        <f>SUM(L3:L10)</f>
        <v>436016.38551676285</v>
      </c>
      <c r="M11" s="115">
        <v>44410462.041009784</v>
      </c>
      <c r="N11" s="304">
        <f t="shared" si="0"/>
        <v>0.39236450870313433</v>
      </c>
      <c r="O11" s="160">
        <f>M11-J11</f>
        <v>26985372.921009783</v>
      </c>
    </row>
    <row r="12" spans="1:15">
      <c r="A12" s="413" t="s">
        <v>909</v>
      </c>
      <c r="B12" s="55">
        <f>((E61)*((COUNTIF(C16:C60,"&gt;0"))/COUNTA(A16:A60)))</f>
        <v>0.11264704077575759</v>
      </c>
      <c r="C12" s="120"/>
      <c r="D12" s="120"/>
      <c r="E12" s="120"/>
      <c r="G12" s="325"/>
      <c r="H12" s="326"/>
      <c r="I12" s="327"/>
      <c r="J12" s="328"/>
      <c r="K12" s="329"/>
      <c r="L12" s="328"/>
      <c r="M12" s="328"/>
      <c r="N12" s="330"/>
      <c r="O12" s="331"/>
    </row>
    <row r="13" spans="1:15">
      <c r="A13" s="153"/>
      <c r="B13" s="120"/>
      <c r="C13" s="120"/>
      <c r="D13" s="120"/>
      <c r="E13" s="120"/>
      <c r="F13" s="120"/>
      <c r="G13" s="325"/>
      <c r="H13" s="326"/>
      <c r="I13" s="327"/>
      <c r="J13" s="328"/>
      <c r="K13" s="329"/>
      <c r="L13" s="328"/>
      <c r="M13" s="328"/>
      <c r="N13" s="330"/>
      <c r="O13" s="331"/>
    </row>
    <row r="14" spans="1:15" ht="15.75">
      <c r="A14" s="688" t="s">
        <v>203</v>
      </c>
      <c r="B14" s="689"/>
      <c r="C14" s="689"/>
      <c r="D14" s="689"/>
      <c r="E14" s="689"/>
      <c r="F14" s="689"/>
      <c r="G14" s="690"/>
      <c r="H14" s="417"/>
      <c r="K14" s="8"/>
    </row>
    <row r="15" spans="1:15" ht="15.75">
      <c r="A15" s="80" t="s">
        <v>163</v>
      </c>
      <c r="B15" s="80" t="s">
        <v>72</v>
      </c>
      <c r="C15" s="80" t="s">
        <v>61</v>
      </c>
      <c r="D15" s="80" t="s">
        <v>213</v>
      </c>
      <c r="E15" s="80" t="s">
        <v>214</v>
      </c>
      <c r="F15" s="81" t="s">
        <v>198</v>
      </c>
      <c r="G15" s="81" t="s">
        <v>410</v>
      </c>
      <c r="H15" s="81" t="s">
        <v>2522</v>
      </c>
      <c r="K15" s="8"/>
    </row>
    <row r="16" spans="1:15">
      <c r="A16" s="19" t="s">
        <v>32</v>
      </c>
      <c r="B16" s="19" t="s">
        <v>31</v>
      </c>
      <c r="C16" s="72">
        <f>SUMIFS('Fully Booked'!Q:Q,'Fully Booked'!M:M,'WEEKLY SALES '!$B$1,'Fully Booked'!D:D,'WEEKLY SALES '!A16)</f>
        <v>1193935</v>
      </c>
      <c r="D16" s="72">
        <f>'DAILY SALES '!D17*6</f>
        <v>1730769.2307692305</v>
      </c>
      <c r="E16" s="95">
        <f>IFERROR(C16/D16,0)</f>
        <v>0.68982911111111123</v>
      </c>
      <c r="F16" s="74" t="str">
        <f t="shared" ref="F16" si="2">IF(C16&gt;0,"DISBURSED","NOT DISBURSED")</f>
        <v>DISBURSED</v>
      </c>
      <c r="G16" s="300">
        <f>D16-C16</f>
        <v>536834.23076923052</v>
      </c>
      <c r="H16" s="292">
        <f>COUNTIFS('Fully Booked'!D:D,'WEEKLY SALES '!A16,'Fully Booked'!M:M,'WEEKLY SALES '!$B$1)</f>
        <v>5</v>
      </c>
      <c r="J16" s="87"/>
      <c r="K16" s="8"/>
    </row>
    <row r="17" spans="1:11">
      <c r="A17" s="19" t="s">
        <v>458</v>
      </c>
      <c r="B17" s="19" t="s">
        <v>31</v>
      </c>
      <c r="C17" s="72">
        <f>SUMIFS('Fully Booked'!Q:Q,'Fully Booked'!M:M,'WEEKLY SALES '!$B$1,'Fully Booked'!D:D,'WEEKLY SALES '!A17)</f>
        <v>758471</v>
      </c>
      <c r="D17" s="72">
        <f>'DAILY SALES '!D18*6</f>
        <v>1153846.153846154</v>
      </c>
      <c r="E17" s="95">
        <f t="shared" ref="E17:E59" si="3">IFERROR(C17/D17,0)</f>
        <v>0.65734153333333323</v>
      </c>
      <c r="F17" s="74" t="str">
        <f t="shared" ref="F17:F60" si="4">IF(C17&gt;0,"DISBURSED","NOT DISBURSED")</f>
        <v>DISBURSED</v>
      </c>
      <c r="G17" s="300">
        <f t="shared" ref="G17:G59" si="5">D17-C17</f>
        <v>395375.15384615399</v>
      </c>
      <c r="H17" s="292">
        <f>COUNTIFS('Fully Booked'!D:D,'WEEKLY SALES '!A17,'Fully Booked'!M:M,'WEEKLY SALES '!$B$1)</f>
        <v>2</v>
      </c>
      <c r="J17" s="87"/>
      <c r="K17" s="8"/>
    </row>
    <row r="18" spans="1:11">
      <c r="A18" s="452" t="s">
        <v>211</v>
      </c>
      <c r="B18" s="19" t="s">
        <v>23</v>
      </c>
      <c r="C18" s="72">
        <f>SUMIFS('Fully Booked'!Q:Q,'Fully Booked'!M:M,'WEEKLY SALES '!$B$1,'Fully Booked'!D:D,'WEEKLY SALES '!A18)</f>
        <v>0</v>
      </c>
      <c r="D18" s="72">
        <f>'DAILY SALES '!D19*6</f>
        <v>923076.92307692301</v>
      </c>
      <c r="E18" s="95">
        <f t="shared" ref="E18:E19" si="6">IFERROR(C18/D18,0)</f>
        <v>0</v>
      </c>
      <c r="F18" s="74" t="str">
        <f t="shared" ref="F18:F19" si="7">IF(C18&gt;0,"DISBURSED","NOT DISBURSED")</f>
        <v>NOT DISBURSED</v>
      </c>
      <c r="G18" s="300">
        <f t="shared" ref="G18:G19" si="8">D18-C18</f>
        <v>923076.92307692301</v>
      </c>
      <c r="H18" s="292">
        <f>COUNTIFS('Fully Booked'!D:D,'WEEKLY SALES '!A18,'Fully Booked'!M:M,'WEEKLY SALES '!$B$1)</f>
        <v>0</v>
      </c>
      <c r="J18" s="87"/>
      <c r="K18" s="8"/>
    </row>
    <row r="19" spans="1:11">
      <c r="A19" s="19" t="s">
        <v>449</v>
      </c>
      <c r="B19" s="19" t="s">
        <v>23</v>
      </c>
      <c r="C19" s="72">
        <f>SUMIFS('Fully Booked'!Q:Q,'Fully Booked'!M:M,'WEEKLY SALES '!$B$1,'Fully Booked'!D:D,'WEEKLY SALES '!A19)</f>
        <v>444063</v>
      </c>
      <c r="D19" s="72">
        <f>'DAILY SALES '!D20*6</f>
        <v>923076.92307692301</v>
      </c>
      <c r="E19" s="95">
        <f t="shared" si="6"/>
        <v>0.48106825000000003</v>
      </c>
      <c r="F19" s="74" t="str">
        <f t="shared" si="7"/>
        <v>DISBURSED</v>
      </c>
      <c r="G19" s="300">
        <f t="shared" si="8"/>
        <v>479013.92307692301</v>
      </c>
      <c r="H19" s="292">
        <f>COUNTIFS('Fully Booked'!D:D,'WEEKLY SALES '!A19,'Fully Booked'!M:M,'WEEKLY SALES '!$B$1)</f>
        <v>2</v>
      </c>
      <c r="J19" s="87"/>
      <c r="K19" s="8"/>
    </row>
    <row r="20" spans="1:11">
      <c r="A20" s="19" t="s">
        <v>48</v>
      </c>
      <c r="B20" s="19" t="s">
        <v>23</v>
      </c>
      <c r="C20" s="72">
        <f>SUMIFS('Fully Booked'!Q:Q,'Fully Booked'!M:M,'WEEKLY SALES '!$B$1,'Fully Booked'!D:D,'WEEKLY SALES '!A20)</f>
        <v>176281</v>
      </c>
      <c r="D20" s="72">
        <f>'DAILY SALES '!D21*6</f>
        <v>1153846.153846154</v>
      </c>
      <c r="E20" s="95">
        <f t="shared" si="3"/>
        <v>0.15277686666666665</v>
      </c>
      <c r="F20" s="74" t="str">
        <f t="shared" si="4"/>
        <v>DISBURSED</v>
      </c>
      <c r="G20" s="300">
        <f t="shared" si="5"/>
        <v>977565.15384615399</v>
      </c>
      <c r="H20" s="292">
        <f>COUNTIFS('Fully Booked'!D:D,'WEEKLY SALES '!A20,'Fully Booked'!M:M,'WEEKLY SALES '!$B$1)</f>
        <v>1</v>
      </c>
      <c r="J20" s="87"/>
      <c r="K20" s="8"/>
    </row>
    <row r="21" spans="1:11">
      <c r="A21" s="19" t="s">
        <v>982</v>
      </c>
      <c r="B21" s="19" t="s">
        <v>23</v>
      </c>
      <c r="C21" s="72">
        <f>SUMIFS('Fully Booked'!Q:Q,'Fully Booked'!M:M,'WEEKLY SALES '!$B$1,'Fully Booked'!D:D,'WEEKLY SALES '!A21)</f>
        <v>0</v>
      </c>
      <c r="D21" s="72">
        <f>'DAILY SALES '!D22*6</f>
        <v>923076.92307692301</v>
      </c>
      <c r="E21" s="95">
        <f t="shared" si="3"/>
        <v>0</v>
      </c>
      <c r="F21" s="74" t="str">
        <f t="shared" si="4"/>
        <v>NOT DISBURSED</v>
      </c>
      <c r="G21" s="300">
        <f t="shared" si="5"/>
        <v>923076.92307692301</v>
      </c>
      <c r="H21" s="292">
        <f>COUNTIFS('Fully Booked'!D:D,'WEEKLY SALES '!A21,'Fully Booked'!M:M,'WEEKLY SALES '!$B$1)</f>
        <v>0</v>
      </c>
      <c r="J21" s="87"/>
      <c r="K21" s="8"/>
    </row>
    <row r="22" spans="1:11">
      <c r="A22" s="19" t="s">
        <v>4222</v>
      </c>
      <c r="B22" s="19" t="s">
        <v>23</v>
      </c>
      <c r="C22" s="72">
        <f>SUMIFS('Fully Booked'!Q:Q,'Fully Booked'!M:M,'WEEKLY SALES '!$B$1,'Fully Booked'!D:D,'WEEKLY SALES '!A22)</f>
        <v>0</v>
      </c>
      <c r="D22" s="72">
        <f>'DAILY SALES '!D23*6</f>
        <v>807692.30769230775</v>
      </c>
      <c r="E22" s="95">
        <f t="shared" si="3"/>
        <v>0</v>
      </c>
      <c r="F22" s="74" t="str">
        <f t="shared" si="4"/>
        <v>NOT DISBURSED</v>
      </c>
      <c r="G22" s="300">
        <f t="shared" si="5"/>
        <v>807692.30769230775</v>
      </c>
      <c r="H22" s="292">
        <f>COUNTIFS('Fully Booked'!D:D,'WEEKLY SALES '!A22,'Fully Booked'!M:M,'WEEKLY SALES '!$B$1)</f>
        <v>0</v>
      </c>
      <c r="J22" s="87"/>
      <c r="K22" s="8"/>
    </row>
    <row r="23" spans="1:11">
      <c r="A23" s="180" t="s">
        <v>453</v>
      </c>
      <c r="B23" s="19" t="s">
        <v>39</v>
      </c>
      <c r="C23" s="72">
        <f>SUMIFS('Fully Booked'!Q:Q,'Fully Booked'!M:M,'WEEKLY SALES '!$B$1,'Fully Booked'!D:D,'WEEKLY SALES '!A23)</f>
        <v>776433</v>
      </c>
      <c r="D23" s="72">
        <f>'DAILY SALES '!D24*6</f>
        <v>923076.92307692301</v>
      </c>
      <c r="E23" s="95">
        <f t="shared" ref="E23:E26" si="9">IFERROR(C23/D23,0)</f>
        <v>0.84113575000000007</v>
      </c>
      <c r="F23" s="74" t="str">
        <f t="shared" ref="F23:F26" si="10">IF(C23&gt;0,"DISBURSED","NOT DISBURSED")</f>
        <v>DISBURSED</v>
      </c>
      <c r="G23" s="300">
        <f t="shared" ref="G23:G26" si="11">D23-C23</f>
        <v>146643.92307692301</v>
      </c>
      <c r="H23" s="292">
        <f>COUNTIFS('Fully Booked'!D:D,'WEEKLY SALES '!A23,'Fully Booked'!M:M,'WEEKLY SALES '!$B$1)</f>
        <v>4</v>
      </c>
      <c r="J23" s="87"/>
      <c r="K23" s="8"/>
    </row>
    <row r="24" spans="1:11">
      <c r="A24" s="19" t="s">
        <v>4223</v>
      </c>
      <c r="B24" s="19" t="s">
        <v>39</v>
      </c>
      <c r="C24" s="72">
        <f>SUMIFS('Fully Booked'!Q:Q,'Fully Booked'!M:M,'WEEKLY SALES '!$B$1,'Fully Booked'!D:D,'WEEKLY SALES '!A24)</f>
        <v>0</v>
      </c>
      <c r="D24" s="72">
        <f>'DAILY SALES '!D25*6</f>
        <v>807692.30769230775</v>
      </c>
      <c r="E24" s="95">
        <f t="shared" si="9"/>
        <v>0</v>
      </c>
      <c r="F24" s="74" t="str">
        <f t="shared" si="10"/>
        <v>NOT DISBURSED</v>
      </c>
      <c r="G24" s="300">
        <f t="shared" si="11"/>
        <v>807692.30769230775</v>
      </c>
      <c r="H24" s="292">
        <f>COUNTIFS('Fully Booked'!D:D,'WEEKLY SALES '!A24,'Fully Booked'!M:M,'WEEKLY SALES '!$B$1)</f>
        <v>0</v>
      </c>
      <c r="J24" s="87"/>
      <c r="K24" s="8"/>
    </row>
    <row r="25" spans="1:11">
      <c r="A25" s="19" t="s">
        <v>456</v>
      </c>
      <c r="B25" s="19" t="s">
        <v>29</v>
      </c>
      <c r="C25" s="72">
        <f>SUMIFS('Fully Booked'!Q:Q,'Fully Booked'!M:M,'WEEKLY SALES '!$B$1,'Fully Booked'!D:D,'WEEKLY SALES '!A25)</f>
        <v>440145</v>
      </c>
      <c r="D25" s="72">
        <f>'DAILY SALES '!D26*6</f>
        <v>1153846.153846154</v>
      </c>
      <c r="E25" s="95">
        <f t="shared" si="9"/>
        <v>0.38145899999999994</v>
      </c>
      <c r="F25" s="74" t="str">
        <f t="shared" si="10"/>
        <v>DISBURSED</v>
      </c>
      <c r="G25" s="300">
        <f t="shared" si="11"/>
        <v>713701.15384615399</v>
      </c>
      <c r="H25" s="292">
        <f>COUNTIFS('Fully Booked'!D:D,'WEEKLY SALES '!A25,'Fully Booked'!M:M,'WEEKLY SALES '!$B$1)</f>
        <v>2</v>
      </c>
      <c r="J25" s="87"/>
      <c r="K25" s="8"/>
    </row>
    <row r="26" spans="1:11">
      <c r="A26" s="19" t="s">
        <v>457</v>
      </c>
      <c r="B26" s="19" t="s">
        <v>29</v>
      </c>
      <c r="C26" s="72">
        <f>SUMIFS('Fully Booked'!Q:Q,'Fully Booked'!M:M,'WEEKLY SALES '!$B$1,'Fully Booked'!D:D,'WEEKLY SALES '!A26)</f>
        <v>1280342</v>
      </c>
      <c r="D26" s="72">
        <f>'DAILY SALES '!D27*6</f>
        <v>923076.92307692301</v>
      </c>
      <c r="E26" s="95">
        <f t="shared" si="9"/>
        <v>1.3870371666666668</v>
      </c>
      <c r="F26" s="74" t="str">
        <f t="shared" si="10"/>
        <v>DISBURSED</v>
      </c>
      <c r="G26" s="300">
        <f t="shared" si="11"/>
        <v>-357265.07692307699</v>
      </c>
      <c r="H26" s="292">
        <f>COUNTIFS('Fully Booked'!D:D,'WEEKLY SALES '!A26,'Fully Booked'!M:M,'WEEKLY SALES '!$B$1)</f>
        <v>3</v>
      </c>
      <c r="J26" s="87"/>
      <c r="K26" s="8"/>
    </row>
    <row r="27" spans="1:11">
      <c r="A27" s="19" t="s">
        <v>932</v>
      </c>
      <c r="B27" s="19" t="s">
        <v>29</v>
      </c>
      <c r="C27" s="72">
        <f>SUMIFS('Fully Booked'!Q:Q,'Fully Booked'!M:M,'WEEKLY SALES '!$B$1,'Fully Booked'!D:D,'WEEKLY SALES '!A27)</f>
        <v>0</v>
      </c>
      <c r="D27" s="72">
        <f>'DAILY SALES '!D28*6</f>
        <v>923076.92307692301</v>
      </c>
      <c r="E27" s="95">
        <f t="shared" si="3"/>
        <v>0</v>
      </c>
      <c r="F27" s="74" t="str">
        <f t="shared" si="4"/>
        <v>NOT DISBURSED</v>
      </c>
      <c r="G27" s="300">
        <f t="shared" si="5"/>
        <v>923076.92307692301</v>
      </c>
      <c r="H27" s="292">
        <f>COUNTIFS('Fully Booked'!D:D,'WEEKLY SALES '!A27,'Fully Booked'!M:M,'WEEKLY SALES '!$B$1)</f>
        <v>0</v>
      </c>
      <c r="J27" s="87"/>
      <c r="K27" s="8"/>
    </row>
    <row r="28" spans="1:11">
      <c r="A28" s="19" t="s">
        <v>2098</v>
      </c>
      <c r="B28" s="19" t="s">
        <v>29</v>
      </c>
      <c r="C28" s="72">
        <f>SUMIFS('Fully Booked'!Q:Q,'Fully Booked'!M:M,'WEEKLY SALES '!$B$1,'Fully Booked'!D:D,'WEEKLY SALES '!A28)</f>
        <v>45000</v>
      </c>
      <c r="D28" s="72">
        <f>'DAILY SALES '!D29*6</f>
        <v>807692.30769230775</v>
      </c>
      <c r="E28" s="95">
        <f t="shared" si="3"/>
        <v>5.5714285714285709E-2</v>
      </c>
      <c r="F28" s="74" t="str">
        <f t="shared" si="4"/>
        <v>DISBURSED</v>
      </c>
      <c r="G28" s="300">
        <f t="shared" si="5"/>
        <v>762692.30769230775</v>
      </c>
      <c r="H28" s="292">
        <f>COUNTIFS('Fully Booked'!D:D,'WEEKLY SALES '!A28,'Fully Booked'!M:M,'WEEKLY SALES '!$B$1)</f>
        <v>1</v>
      </c>
      <c r="J28" s="87"/>
      <c r="K28" s="8"/>
    </row>
    <row r="29" spans="1:11">
      <c r="A29" s="19" t="s">
        <v>212</v>
      </c>
      <c r="B29" s="19" t="s">
        <v>184</v>
      </c>
      <c r="C29" s="72">
        <f>SUMIFS('Fully Booked'!Q:Q,'Fully Booked'!M:M,'WEEKLY SALES '!$B$1,'Fully Booked'!D:D,'WEEKLY SALES '!A29)</f>
        <v>499112</v>
      </c>
      <c r="D29" s="72">
        <f>'DAILY SALES '!D30*6</f>
        <v>1153846.153846154</v>
      </c>
      <c r="E29" s="95">
        <f t="shared" si="3"/>
        <v>0.43256373333333326</v>
      </c>
      <c r="F29" s="74" t="str">
        <f t="shared" si="4"/>
        <v>DISBURSED</v>
      </c>
      <c r="G29" s="300">
        <f t="shared" si="5"/>
        <v>654734.15384615399</v>
      </c>
      <c r="H29" s="292">
        <f>COUNTIFS('Fully Booked'!D:D,'WEEKLY SALES '!A29,'Fully Booked'!M:M,'WEEKLY SALES '!$B$1)</f>
        <v>2</v>
      </c>
      <c r="J29" s="87"/>
      <c r="K29" s="8"/>
    </row>
    <row r="30" spans="1:11">
      <c r="A30" s="19" t="s">
        <v>206</v>
      </c>
      <c r="B30" s="19" t="s">
        <v>184</v>
      </c>
      <c r="C30" s="72">
        <f>SUMIFS('Fully Booked'!Q:Q,'Fully Booked'!M:M,'WEEKLY SALES '!$B$1,'Fully Booked'!D:D,'WEEKLY SALES '!A30)</f>
        <v>609445</v>
      </c>
      <c r="D30" s="72">
        <f>'DAILY SALES '!D31*6</f>
        <v>1153846.153846154</v>
      </c>
      <c r="E30" s="95">
        <f t="shared" si="3"/>
        <v>0.52818566666666655</v>
      </c>
      <c r="F30" s="74" t="str">
        <f t="shared" si="4"/>
        <v>DISBURSED</v>
      </c>
      <c r="G30" s="300">
        <f t="shared" si="5"/>
        <v>544401.15384615399</v>
      </c>
      <c r="H30" s="292">
        <f>COUNTIFS('Fully Booked'!D:D,'WEEKLY SALES '!A30,'Fully Booked'!M:M,'WEEKLY SALES '!$B$1)</f>
        <v>1</v>
      </c>
      <c r="J30" s="87"/>
      <c r="K30" s="8"/>
    </row>
    <row r="31" spans="1:11">
      <c r="A31" s="19" t="s">
        <v>419</v>
      </c>
      <c r="B31" s="383" t="s">
        <v>184</v>
      </c>
      <c r="C31" s="72">
        <f>SUMIFS('Fully Booked'!Q:Q,'Fully Booked'!M:M,'WEEKLY SALES '!$B$1,'Fully Booked'!D:D,'WEEKLY SALES '!A31)</f>
        <v>0</v>
      </c>
      <c r="D31" s="72">
        <f>'DAILY SALES '!D32*6</f>
        <v>1153846.153846154</v>
      </c>
      <c r="E31" s="95">
        <f t="shared" si="3"/>
        <v>0</v>
      </c>
      <c r="F31" s="74" t="str">
        <f t="shared" si="4"/>
        <v>NOT DISBURSED</v>
      </c>
      <c r="G31" s="300">
        <f t="shared" si="5"/>
        <v>1153846.153846154</v>
      </c>
      <c r="H31" s="292">
        <f>COUNTIFS('Fully Booked'!D:D,'WEEKLY SALES '!A31,'Fully Booked'!M:M,'WEEKLY SALES '!$B$1)</f>
        <v>0</v>
      </c>
      <c r="J31" s="87"/>
      <c r="K31" s="8"/>
    </row>
    <row r="32" spans="1:11">
      <c r="A32" s="19" t="s">
        <v>4224</v>
      </c>
      <c r="B32" s="19" t="s">
        <v>184</v>
      </c>
      <c r="C32" s="72">
        <f>SUMIFS('Fully Booked'!Q:Q,'Fully Booked'!M:M,'WEEKLY SALES '!$B$1,'Fully Booked'!D:D,'WEEKLY SALES '!A32)</f>
        <v>0</v>
      </c>
      <c r="D32" s="72">
        <f>'DAILY SALES '!D33*6</f>
        <v>1153846.153846154</v>
      </c>
      <c r="E32" s="95">
        <f t="shared" si="3"/>
        <v>0</v>
      </c>
      <c r="F32" s="74" t="str">
        <f t="shared" si="4"/>
        <v>NOT DISBURSED</v>
      </c>
      <c r="G32" s="300">
        <f t="shared" si="5"/>
        <v>1153846.153846154</v>
      </c>
      <c r="H32" s="292">
        <f>COUNTIFS('Fully Booked'!D:D,'WEEKLY SALES '!A32,'Fully Booked'!M:M,'WEEKLY SALES '!$B$1)</f>
        <v>0</v>
      </c>
      <c r="J32" s="87"/>
      <c r="K32" s="8"/>
    </row>
    <row r="33" spans="1:11">
      <c r="A33" s="19" t="s">
        <v>3733</v>
      </c>
      <c r="B33" s="19" t="s">
        <v>20</v>
      </c>
      <c r="C33" s="72">
        <f>SUMIFS('Fully Booked'!Q:Q,'Fully Booked'!M:M,'WEEKLY SALES '!$B$1,'Fully Booked'!D:D,'WEEKLY SALES '!A33)</f>
        <v>35004</v>
      </c>
      <c r="D33" s="72">
        <f>'DAILY SALES '!D34*6</f>
        <v>1153846.153846154</v>
      </c>
      <c r="E33" s="95">
        <f t="shared" si="3"/>
        <v>3.0336799999999997E-2</v>
      </c>
      <c r="F33" s="74" t="str">
        <f t="shared" si="4"/>
        <v>DISBURSED</v>
      </c>
      <c r="G33" s="300">
        <f t="shared" si="5"/>
        <v>1118842.153846154</v>
      </c>
      <c r="H33" s="292">
        <f>COUNTIFS('Fully Booked'!D:D,'WEEKLY SALES '!A33,'Fully Booked'!M:M,'WEEKLY SALES '!$B$1)</f>
        <v>1</v>
      </c>
      <c r="J33" s="87"/>
      <c r="K33" s="8"/>
    </row>
    <row r="34" spans="1:11">
      <c r="A34" s="19" t="s">
        <v>3734</v>
      </c>
      <c r="B34" s="19" t="s">
        <v>24</v>
      </c>
      <c r="C34" s="72">
        <f>SUMIFS('Fully Booked'!Q:Q,'Fully Booked'!M:M,'WEEKLY SALES '!$B$1,'Fully Booked'!D:D,'WEEKLY SALES '!A34)</f>
        <v>278964</v>
      </c>
      <c r="D34" s="72">
        <f>'DAILY SALES '!D35*6</f>
        <v>807692.30769230775</v>
      </c>
      <c r="E34" s="95">
        <f t="shared" si="3"/>
        <v>0.34538399999999997</v>
      </c>
      <c r="F34" s="74" t="str">
        <f t="shared" si="4"/>
        <v>DISBURSED</v>
      </c>
      <c r="G34" s="300">
        <f t="shared" si="5"/>
        <v>528728.30769230775</v>
      </c>
      <c r="H34" s="292">
        <f>COUNTIFS('Fully Booked'!D:D,'WEEKLY SALES '!A34,'Fully Booked'!M:M,'WEEKLY SALES '!$B$1)</f>
        <v>3</v>
      </c>
      <c r="J34" s="87"/>
      <c r="K34" s="8"/>
    </row>
    <row r="35" spans="1:11">
      <c r="A35" s="19" t="s">
        <v>200</v>
      </c>
      <c r="B35" s="19" t="s">
        <v>24</v>
      </c>
      <c r="C35" s="72">
        <f>SUMIFS('Fully Booked'!Q:Q,'Fully Booked'!M:M,'WEEKLY SALES '!$B$1,'Fully Booked'!D:D,'WEEKLY SALES '!A35)</f>
        <v>1297387</v>
      </c>
      <c r="D35" s="72">
        <f>'DAILY SALES '!D36*6</f>
        <v>1153846.153846154</v>
      </c>
      <c r="E35" s="95">
        <f t="shared" si="3"/>
        <v>1.1244020666666665</v>
      </c>
      <c r="F35" s="74" t="str">
        <f t="shared" si="4"/>
        <v>DISBURSED</v>
      </c>
      <c r="G35" s="300">
        <f t="shared" si="5"/>
        <v>-143540.84615384601</v>
      </c>
      <c r="H35" s="292">
        <f>COUNTIFS('Fully Booked'!D:D,'WEEKLY SALES '!A35,'Fully Booked'!M:M,'WEEKLY SALES '!$B$1)</f>
        <v>7</v>
      </c>
      <c r="J35" s="87"/>
      <c r="K35" s="8"/>
    </row>
    <row r="36" spans="1:11">
      <c r="A36" s="19" t="s">
        <v>538</v>
      </c>
      <c r="B36" s="19" t="s">
        <v>24</v>
      </c>
      <c r="C36" s="72">
        <f>SUMIFS('Fully Booked'!Q:Q,'Fully Booked'!M:M,'WEEKLY SALES '!$B$1,'Fully Booked'!D:D,'WEEKLY SALES '!A36)</f>
        <v>0</v>
      </c>
      <c r="D36" s="72">
        <f>'DAILY SALES '!D37*6</f>
        <v>807692.30769230775</v>
      </c>
      <c r="E36" s="95">
        <f t="shared" si="3"/>
        <v>0</v>
      </c>
      <c r="F36" s="74" t="str">
        <f t="shared" si="4"/>
        <v>NOT DISBURSED</v>
      </c>
      <c r="G36" s="300">
        <f t="shared" si="5"/>
        <v>807692.30769230775</v>
      </c>
      <c r="H36" s="292">
        <f>COUNTIFS('Fully Booked'!D:D,'WEEKLY SALES '!A36,'Fully Booked'!M:M,'WEEKLY SALES '!$B$1)</f>
        <v>0</v>
      </c>
      <c r="J36" s="87"/>
      <c r="K36" s="8"/>
    </row>
    <row r="37" spans="1:11">
      <c r="A37" s="19" t="s">
        <v>440</v>
      </c>
      <c r="B37" s="19" t="s">
        <v>37</v>
      </c>
      <c r="C37" s="72">
        <f>SUMIFS('Fully Booked'!Q:Q,'Fully Booked'!M:M,'WEEKLY SALES '!$B$1,'Fully Booked'!D:D,'WEEKLY SALES '!A37)</f>
        <v>620522</v>
      </c>
      <c r="D37" s="72">
        <f>'DAILY SALES '!D38*6</f>
        <v>1153846.153846154</v>
      </c>
      <c r="E37" s="95">
        <f t="shared" si="3"/>
        <v>0.53778573333333324</v>
      </c>
      <c r="F37" s="74" t="str">
        <f t="shared" si="4"/>
        <v>DISBURSED</v>
      </c>
      <c r="G37" s="300">
        <f t="shared" si="5"/>
        <v>533324.15384615399</v>
      </c>
      <c r="H37" s="292">
        <f>COUNTIFS('Fully Booked'!D:D,'WEEKLY SALES '!A37,'Fully Booked'!M:M,'WEEKLY SALES '!$B$1)</f>
        <v>2</v>
      </c>
      <c r="J37" s="87"/>
      <c r="K37" s="8"/>
    </row>
    <row r="38" spans="1:11">
      <c r="A38" s="19" t="s">
        <v>461</v>
      </c>
      <c r="B38" s="19" t="s">
        <v>37</v>
      </c>
      <c r="C38" s="72">
        <f>SUMIFS('Fully Booked'!Q:Q,'Fully Booked'!M:M,'WEEKLY SALES '!$B$1,'Fully Booked'!D:D,'WEEKLY SALES '!A38)</f>
        <v>1003187</v>
      </c>
      <c r="D38" s="72">
        <f>'DAILY SALES '!D39*6</f>
        <v>807692.30769230775</v>
      </c>
      <c r="E38" s="95">
        <f t="shared" si="3"/>
        <v>1.2420410476190475</v>
      </c>
      <c r="F38" s="74" t="str">
        <f t="shared" si="4"/>
        <v>DISBURSED</v>
      </c>
      <c r="G38" s="300">
        <f t="shared" si="5"/>
        <v>-195494.69230769225</v>
      </c>
      <c r="H38" s="292">
        <f>COUNTIFS('Fully Booked'!D:D,'WEEKLY SALES '!A38,'Fully Booked'!M:M,'WEEKLY SALES '!$B$1)</f>
        <v>2</v>
      </c>
      <c r="J38" s="87"/>
      <c r="K38" s="8"/>
    </row>
    <row r="39" spans="1:11">
      <c r="A39" s="19" t="s">
        <v>911</v>
      </c>
      <c r="B39" s="19" t="s">
        <v>37</v>
      </c>
      <c r="C39" s="72">
        <f>SUMIFS('Fully Booked'!Q:Q,'Fully Booked'!M:M,'WEEKLY SALES '!$B$1,'Fully Booked'!D:D,'WEEKLY SALES '!A39)</f>
        <v>0</v>
      </c>
      <c r="D39" s="72">
        <f>'DAILY SALES '!D40*6</f>
        <v>1153846.153846154</v>
      </c>
      <c r="E39" s="95">
        <f t="shared" si="3"/>
        <v>0</v>
      </c>
      <c r="F39" s="74" t="str">
        <f t="shared" si="4"/>
        <v>NOT DISBURSED</v>
      </c>
      <c r="G39" s="300">
        <f t="shared" si="5"/>
        <v>1153846.153846154</v>
      </c>
      <c r="H39" s="292">
        <f>COUNTIFS('Fully Booked'!D:D,'WEEKLY SALES '!A39,'Fully Booked'!M:M,'WEEKLY SALES '!$B$1)</f>
        <v>0</v>
      </c>
      <c r="J39" s="87"/>
      <c r="K39" s="8"/>
    </row>
    <row r="40" spans="1:11">
      <c r="A40" s="329" t="s">
        <v>926</v>
      </c>
      <c r="B40" s="19" t="s">
        <v>37</v>
      </c>
      <c r="C40" s="72">
        <f>SUMIFS('Fully Booked'!Q:Q,'Fully Booked'!M:M,'WEEKLY SALES '!$B$1,'Fully Booked'!D:D,'WEEKLY SALES '!A40)</f>
        <v>50724</v>
      </c>
      <c r="D40" s="72">
        <f>'DAILY SALES '!D41*6</f>
        <v>1153846.153846154</v>
      </c>
      <c r="E40" s="95">
        <f t="shared" si="3"/>
        <v>4.3960799999999994E-2</v>
      </c>
      <c r="F40" s="74" t="str">
        <f t="shared" si="4"/>
        <v>DISBURSED</v>
      </c>
      <c r="G40" s="300">
        <f t="shared" si="5"/>
        <v>1103122.153846154</v>
      </c>
      <c r="H40" s="292">
        <f>COUNTIFS('Fully Booked'!D:D,'WEEKLY SALES '!A40,'Fully Booked'!M:M,'WEEKLY SALES '!$B$1)</f>
        <v>1</v>
      </c>
      <c r="J40" s="87"/>
      <c r="K40" s="8"/>
    </row>
    <row r="41" spans="1:11">
      <c r="A41" s="19" t="s">
        <v>935</v>
      </c>
      <c r="B41" s="19" t="s">
        <v>37</v>
      </c>
      <c r="C41" s="72">
        <f>SUMIFS('Fully Booked'!Q:Q,'Fully Booked'!M:M,'WEEKLY SALES '!$B$1,'Fully Booked'!D:D,'WEEKLY SALES '!A41)</f>
        <v>326856</v>
      </c>
      <c r="D41" s="72">
        <f>'DAILY SALES '!D42*6</f>
        <v>1153846.153846154</v>
      </c>
      <c r="E41" s="95">
        <f t="shared" si="3"/>
        <v>0.28327519999999995</v>
      </c>
      <c r="F41" s="74" t="str">
        <f t="shared" si="4"/>
        <v>DISBURSED</v>
      </c>
      <c r="G41" s="300">
        <f t="shared" si="5"/>
        <v>826990.15384615399</v>
      </c>
      <c r="H41" s="292">
        <f>COUNTIFS('Fully Booked'!D:D,'WEEKLY SALES '!A41,'Fully Booked'!M:M,'WEEKLY SALES '!$B$1)</f>
        <v>1</v>
      </c>
      <c r="J41" s="87"/>
      <c r="K41" s="8"/>
    </row>
    <row r="42" spans="1:11">
      <c r="A42" s="19" t="s">
        <v>209</v>
      </c>
      <c r="B42" s="19" t="s">
        <v>27</v>
      </c>
      <c r="C42" s="72">
        <f>SUMIFS('Fully Booked'!Q:Q,'Fully Booked'!M:M,'WEEKLY SALES '!$B$1,'Fully Booked'!D:D,'WEEKLY SALES '!A42)</f>
        <v>185446</v>
      </c>
      <c r="D42" s="72">
        <f>'DAILY SALES '!D43*6</f>
        <v>1153846.153846154</v>
      </c>
      <c r="E42" s="95">
        <f t="shared" si="3"/>
        <v>0.16071986666666666</v>
      </c>
      <c r="F42" s="74" t="str">
        <f t="shared" si="4"/>
        <v>DISBURSED</v>
      </c>
      <c r="G42" s="300">
        <f t="shared" si="5"/>
        <v>968400.15384615399</v>
      </c>
      <c r="H42" s="292">
        <f>COUNTIFS('Fully Booked'!D:D,'WEEKLY SALES '!A42,'Fully Booked'!M:M,'WEEKLY SALES '!$B$1)</f>
        <v>3</v>
      </c>
      <c r="J42" s="87"/>
      <c r="K42" s="8"/>
    </row>
    <row r="43" spans="1:11">
      <c r="A43" s="19" t="s">
        <v>891</v>
      </c>
      <c r="B43" s="19" t="s">
        <v>38</v>
      </c>
      <c r="C43" s="72">
        <f>SUMIFS('Fully Booked'!Q:Q,'Fully Booked'!M:M,'WEEKLY SALES '!$B$1,'Fully Booked'!D:D,'WEEKLY SALES '!A43)</f>
        <v>363991</v>
      </c>
      <c r="D43" s="72">
        <f>'DAILY SALES '!D44*6</f>
        <v>1153846.153846154</v>
      </c>
      <c r="E43" s="95">
        <f t="shared" si="3"/>
        <v>0.31545886666666662</v>
      </c>
      <c r="F43" s="74" t="str">
        <f t="shared" si="4"/>
        <v>DISBURSED</v>
      </c>
      <c r="G43" s="300">
        <f t="shared" si="5"/>
        <v>789855.15384615399</v>
      </c>
      <c r="H43" s="292">
        <f>COUNTIFS('Fully Booked'!D:D,'WEEKLY SALES '!A43,'Fully Booked'!M:M,'WEEKLY SALES '!$B$1)</f>
        <v>3</v>
      </c>
      <c r="J43" s="87"/>
      <c r="K43" s="8"/>
    </row>
    <row r="44" spans="1:11">
      <c r="A44" s="19" t="s">
        <v>4225</v>
      </c>
      <c r="B44" s="19" t="s">
        <v>38</v>
      </c>
      <c r="C44" s="72">
        <f>SUMIFS('Fully Booked'!Q:Q,'Fully Booked'!M:M,'WEEKLY SALES '!$B$1,'Fully Booked'!D:D,'WEEKLY SALES '!A44)</f>
        <v>0</v>
      </c>
      <c r="D44" s="72">
        <f>'DAILY SALES '!D45*6</f>
        <v>807692.30769230775</v>
      </c>
      <c r="E44" s="95">
        <f t="shared" si="3"/>
        <v>0</v>
      </c>
      <c r="F44" s="74" t="str">
        <f t="shared" si="4"/>
        <v>NOT DISBURSED</v>
      </c>
      <c r="G44" s="300">
        <f t="shared" si="5"/>
        <v>807692.30769230775</v>
      </c>
      <c r="H44" s="292">
        <f>COUNTIFS('Fully Booked'!D:D,'WEEKLY SALES '!A44,'Fully Booked'!M:M,'WEEKLY SALES '!$B$1)</f>
        <v>0</v>
      </c>
      <c r="J44" s="87"/>
      <c r="K44" s="8"/>
    </row>
    <row r="45" spans="1:11">
      <c r="A45" s="19" t="s">
        <v>3590</v>
      </c>
      <c r="B45" s="19" t="s">
        <v>38</v>
      </c>
      <c r="C45" s="72">
        <f>SUMIFS('Fully Booked'!Q:Q,'Fully Booked'!M:M,'WEEKLY SALES '!$B$1,'Fully Booked'!D:D,'WEEKLY SALES '!A45)</f>
        <v>0</v>
      </c>
      <c r="D45" s="72">
        <f>'DAILY SALES '!D46*6</f>
        <v>1153846.153846154</v>
      </c>
      <c r="E45" s="95">
        <f t="shared" si="3"/>
        <v>0</v>
      </c>
      <c r="F45" s="74" t="str">
        <f t="shared" si="4"/>
        <v>NOT DISBURSED</v>
      </c>
      <c r="G45" s="300">
        <f t="shared" si="5"/>
        <v>1153846.153846154</v>
      </c>
      <c r="H45" s="292">
        <f>COUNTIFS('Fully Booked'!D:D,'WEEKLY SALES '!A45,'Fully Booked'!M:M,'WEEKLY SALES '!$B$1)</f>
        <v>0</v>
      </c>
      <c r="J45" s="87"/>
      <c r="K45" s="8"/>
    </row>
    <row r="46" spans="1:11">
      <c r="A46" s="19" t="s">
        <v>460</v>
      </c>
      <c r="B46" s="19" t="s">
        <v>49</v>
      </c>
      <c r="C46" s="72">
        <f>SUMIFS('Fully Booked'!Q:Q,'Fully Booked'!M:M,'WEEKLY SALES '!$B$1,'Fully Booked'!D:D,'WEEKLY SALES '!A46)</f>
        <v>200000</v>
      </c>
      <c r="D46" s="72">
        <f>'DAILY SALES '!D47*6</f>
        <v>1153846.153846154</v>
      </c>
      <c r="E46" s="95">
        <f t="shared" si="3"/>
        <v>0.17333333333333331</v>
      </c>
      <c r="F46" s="74" t="str">
        <f t="shared" si="4"/>
        <v>DISBURSED</v>
      </c>
      <c r="G46" s="300">
        <f t="shared" si="5"/>
        <v>953846.15384615399</v>
      </c>
      <c r="H46" s="292">
        <f>COUNTIFS('Fully Booked'!D:D,'WEEKLY SALES '!A46,'Fully Booked'!M:M,'WEEKLY SALES '!$B$1)</f>
        <v>1</v>
      </c>
      <c r="J46" s="87"/>
      <c r="K46" s="8"/>
    </row>
    <row r="47" spans="1:11">
      <c r="A47" s="19" t="s">
        <v>189</v>
      </c>
      <c r="B47" s="19" t="s">
        <v>49</v>
      </c>
      <c r="C47" s="72">
        <f>SUMIFS('Fully Booked'!Q:Q,'Fully Booked'!M:M,'WEEKLY SALES '!$B$1,'Fully Booked'!D:D,'WEEKLY SALES '!A47)</f>
        <v>429878</v>
      </c>
      <c r="D47" s="72">
        <f>'DAILY SALES '!D48*6</f>
        <v>923076.92307692301</v>
      </c>
      <c r="E47" s="95">
        <f t="shared" ref="E47:E48" si="12">IFERROR(C47/D47,0)</f>
        <v>0.46570116666666672</v>
      </c>
      <c r="F47" s="74" t="str">
        <f t="shared" ref="F47:F48" si="13">IF(C47&gt;0,"DISBURSED","NOT DISBURSED")</f>
        <v>DISBURSED</v>
      </c>
      <c r="G47" s="300">
        <f t="shared" ref="G47:G48" si="14">D47-C47</f>
        <v>493198.92307692301</v>
      </c>
      <c r="H47" s="292">
        <f>COUNTIFS('Fully Booked'!D:D,'WEEKLY SALES '!A47,'Fully Booked'!M:M,'WEEKLY SALES '!$B$1)</f>
        <v>2</v>
      </c>
      <c r="J47" s="87"/>
      <c r="K47" s="8"/>
    </row>
    <row r="48" spans="1:11">
      <c r="A48" s="19" t="s">
        <v>4226</v>
      </c>
      <c r="B48" s="19" t="s">
        <v>49</v>
      </c>
      <c r="C48" s="72">
        <f>SUMIFS('Fully Booked'!Q:Q,'Fully Booked'!M:M,'WEEKLY SALES '!$B$1,'Fully Booked'!D:D,'WEEKLY SALES '!A48)</f>
        <v>0</v>
      </c>
      <c r="D48" s="72">
        <f>'DAILY SALES '!D49*6</f>
        <v>807692.30769230775</v>
      </c>
      <c r="E48" s="95">
        <f t="shared" si="12"/>
        <v>0</v>
      </c>
      <c r="F48" s="74" t="str">
        <f t="shared" si="13"/>
        <v>NOT DISBURSED</v>
      </c>
      <c r="G48" s="300">
        <f t="shared" si="14"/>
        <v>807692.30769230775</v>
      </c>
      <c r="H48" s="292">
        <f>COUNTIFS('Fully Booked'!D:D,'WEEKLY SALES '!A48,'Fully Booked'!M:M,'WEEKLY SALES '!$B$1)</f>
        <v>0</v>
      </c>
      <c r="J48" s="87"/>
      <c r="K48" s="8"/>
    </row>
    <row r="49" spans="1:14">
      <c r="A49" s="19" t="s">
        <v>938</v>
      </c>
      <c r="B49" s="19" t="s">
        <v>49</v>
      </c>
      <c r="C49" s="72">
        <f>SUMIFS('Fully Booked'!Q:Q,'Fully Booked'!M:M,'WEEKLY SALES '!$B$1,'Fully Booked'!D:D,'WEEKLY SALES '!A49)</f>
        <v>0</v>
      </c>
      <c r="D49" s="72">
        <f>'DAILY SALES '!D50*6</f>
        <v>807692.30769230775</v>
      </c>
      <c r="E49" s="95">
        <f t="shared" si="3"/>
        <v>0</v>
      </c>
      <c r="F49" s="74" t="str">
        <f t="shared" si="4"/>
        <v>NOT DISBURSED</v>
      </c>
      <c r="G49" s="300">
        <f t="shared" si="5"/>
        <v>807692.30769230775</v>
      </c>
      <c r="H49" s="292">
        <f>COUNTIFS('Fully Booked'!D:D,'WEEKLY SALES '!A49,'Fully Booked'!M:M,'WEEKLY SALES '!$B$1)</f>
        <v>0</v>
      </c>
      <c r="J49" s="87"/>
      <c r="K49" s="8"/>
    </row>
    <row r="50" spans="1:14">
      <c r="A50" s="19" t="s">
        <v>555</v>
      </c>
      <c r="B50" s="19" t="s">
        <v>49</v>
      </c>
      <c r="C50" s="72">
        <f>SUMIFS('Fully Booked'!Q:Q,'Fully Booked'!M:M,'WEEKLY SALES '!$B$1,'Fully Booked'!D:D,'WEEKLY SALES '!A50)</f>
        <v>507493</v>
      </c>
      <c r="D50" s="72">
        <f>'DAILY SALES '!D51*6</f>
        <v>807692.30769230775</v>
      </c>
      <c r="E50" s="95">
        <f t="shared" si="3"/>
        <v>0.62832466666666664</v>
      </c>
      <c r="F50" s="74" t="str">
        <f t="shared" si="4"/>
        <v>DISBURSED</v>
      </c>
      <c r="G50" s="300">
        <f t="shared" si="5"/>
        <v>300199.30769230775</v>
      </c>
      <c r="H50" s="292">
        <f>COUNTIFS('Fully Booked'!D:D,'WEEKLY SALES '!A50,'Fully Booked'!M:M,'WEEKLY SALES '!$B$1)</f>
        <v>1</v>
      </c>
      <c r="J50" s="87"/>
      <c r="K50" s="8"/>
    </row>
    <row r="51" spans="1:14">
      <c r="A51" s="19" t="s">
        <v>619</v>
      </c>
      <c r="B51" s="19" t="s">
        <v>49</v>
      </c>
      <c r="C51" s="72">
        <f>SUMIFS('Fully Booked'!Q:Q,'Fully Booked'!M:M,'WEEKLY SALES '!$B$1,'Fully Booked'!D:D,'WEEKLY SALES '!A51)</f>
        <v>0</v>
      </c>
      <c r="D51" s="72">
        <f>'DAILY SALES '!D52*6</f>
        <v>807692.30769230775</v>
      </c>
      <c r="E51" s="95">
        <f t="shared" si="3"/>
        <v>0</v>
      </c>
      <c r="F51" s="74" t="str">
        <f t="shared" si="4"/>
        <v>NOT DISBURSED</v>
      </c>
      <c r="G51" s="300">
        <f t="shared" si="5"/>
        <v>807692.30769230775</v>
      </c>
      <c r="H51" s="292">
        <f>COUNTIFS('Fully Booked'!D:D,'WEEKLY SALES '!A51,'Fully Booked'!M:M,'WEEKLY SALES '!$B$1)</f>
        <v>0</v>
      </c>
      <c r="J51" s="87"/>
      <c r="K51" s="8"/>
    </row>
    <row r="52" spans="1:14">
      <c r="A52" s="19" t="s">
        <v>940</v>
      </c>
      <c r="B52" s="19" t="s">
        <v>49</v>
      </c>
      <c r="C52" s="72">
        <f>SUMIFS('Fully Booked'!Q:Q,'Fully Booked'!M:M,'WEEKLY SALES '!$B$1,'Fully Booked'!D:D,'WEEKLY SALES '!A52)</f>
        <v>43362</v>
      </c>
      <c r="D52" s="72">
        <f>'DAILY SALES '!D53*6</f>
        <v>807692.30769230775</v>
      </c>
      <c r="E52" s="95">
        <f t="shared" si="3"/>
        <v>5.3686285714285714E-2</v>
      </c>
      <c r="F52" s="74" t="str">
        <f t="shared" si="4"/>
        <v>DISBURSED</v>
      </c>
      <c r="G52" s="300">
        <f t="shared" si="5"/>
        <v>764330.30769230775</v>
      </c>
      <c r="H52" s="292">
        <f>COUNTIFS('Fully Booked'!D:D,'WEEKLY SALES '!A52,'Fully Booked'!M:M,'WEEKLY SALES '!$B$1)</f>
        <v>1</v>
      </c>
      <c r="J52" s="87"/>
      <c r="K52" s="8"/>
    </row>
    <row r="53" spans="1:14">
      <c r="A53" s="19" t="s">
        <v>4227</v>
      </c>
      <c r="B53" s="19" t="s">
        <v>49</v>
      </c>
      <c r="C53" s="72">
        <f>SUMIFS('Fully Booked'!Q:Q,'Fully Booked'!M:M,'WEEKLY SALES '!$B$1,'Fully Booked'!D:D,'WEEKLY SALES '!A53)</f>
        <v>0</v>
      </c>
      <c r="D53" s="72">
        <f>'DAILY SALES '!D54*6</f>
        <v>807692.30769230775</v>
      </c>
      <c r="E53" s="95">
        <f t="shared" si="3"/>
        <v>0</v>
      </c>
      <c r="F53" s="74" t="str">
        <f t="shared" si="4"/>
        <v>NOT DISBURSED</v>
      </c>
      <c r="G53" s="300">
        <f t="shared" si="5"/>
        <v>807692.30769230775</v>
      </c>
      <c r="H53" s="292">
        <f>COUNTIFS('Fully Booked'!D:D,'WEEKLY SALES '!A53,'Fully Booked'!M:M,'WEEKLY SALES '!$B$1)</f>
        <v>0</v>
      </c>
      <c r="J53" s="87"/>
      <c r="K53" s="8"/>
    </row>
    <row r="54" spans="1:14">
      <c r="A54" s="19" t="s">
        <v>942</v>
      </c>
      <c r="B54" s="19" t="s">
        <v>49</v>
      </c>
      <c r="C54" s="72">
        <f>SUMIFS('Fully Booked'!Q:Q,'Fully Booked'!M:M,'WEEKLY SALES '!$B$1,'Fully Booked'!D:D,'WEEKLY SALES '!A54)</f>
        <v>307685</v>
      </c>
      <c r="D54" s="72">
        <f>'DAILY SALES '!D55*6</f>
        <v>807692.30769230775</v>
      </c>
      <c r="E54" s="95">
        <f t="shared" si="3"/>
        <v>0.3809433333333333</v>
      </c>
      <c r="F54" s="74" t="str">
        <f t="shared" si="4"/>
        <v>DISBURSED</v>
      </c>
      <c r="G54" s="300">
        <f t="shared" si="5"/>
        <v>500007.30769230775</v>
      </c>
      <c r="H54" s="292">
        <f>COUNTIFS('Fully Booked'!D:D,'WEEKLY SALES '!A54,'Fully Booked'!M:M,'WEEKLY SALES '!$B$1)</f>
        <v>1</v>
      </c>
      <c r="J54" s="87"/>
      <c r="K54" s="8"/>
    </row>
    <row r="55" spans="1:14">
      <c r="A55" s="19" t="s">
        <v>3253</v>
      </c>
      <c r="B55" s="19" t="s">
        <v>49</v>
      </c>
      <c r="C55" s="72">
        <f>SUMIFS('Fully Booked'!Q:Q,'Fully Booked'!M:M,'WEEKLY SALES '!$B$1,'Fully Booked'!D:D,'WEEKLY SALES '!A55)</f>
        <v>1773265</v>
      </c>
      <c r="D55" s="72">
        <f>'DAILY SALES '!D56*6</f>
        <v>807692.30769230775</v>
      </c>
      <c r="E55" s="95">
        <f t="shared" si="3"/>
        <v>2.1954709523809521</v>
      </c>
      <c r="F55" s="74" t="str">
        <f t="shared" si="4"/>
        <v>DISBURSED</v>
      </c>
      <c r="G55" s="300">
        <f t="shared" si="5"/>
        <v>-965572.69230769225</v>
      </c>
      <c r="H55" s="292">
        <f>COUNTIFS('Fully Booked'!D:D,'WEEKLY SALES '!A55,'Fully Booked'!M:M,'WEEKLY SALES '!$B$1)</f>
        <v>2</v>
      </c>
      <c r="J55" s="87"/>
      <c r="K55" s="8"/>
    </row>
    <row r="56" spans="1:14">
      <c r="A56" s="19" t="s">
        <v>4228</v>
      </c>
      <c r="B56" s="19" t="s">
        <v>49</v>
      </c>
      <c r="C56" s="72">
        <f>SUMIFS('Fully Booked'!Q:Q,'Fully Booked'!M:M,'WEEKLY SALES '!$B$1,'Fully Booked'!D:D,'WEEKLY SALES '!A56)</f>
        <v>0</v>
      </c>
      <c r="D56" s="72">
        <f>'DAILY SALES '!D57*6</f>
        <v>1153846.153846154</v>
      </c>
      <c r="E56" s="95">
        <f t="shared" si="3"/>
        <v>0</v>
      </c>
      <c r="F56" s="74" t="str">
        <f t="shared" si="4"/>
        <v>NOT DISBURSED</v>
      </c>
      <c r="G56" s="300">
        <f t="shared" si="5"/>
        <v>1153846.153846154</v>
      </c>
      <c r="H56" s="292">
        <f>COUNTIFS('Fully Booked'!D:D,'WEEKLY SALES '!A56,'Fully Booked'!M:M,'WEEKLY SALES '!$B$1)</f>
        <v>0</v>
      </c>
      <c r="J56" s="87"/>
      <c r="K56" s="8"/>
    </row>
    <row r="57" spans="1:14">
      <c r="A57" s="19" t="s">
        <v>492</v>
      </c>
      <c r="B57" s="19" t="s">
        <v>241</v>
      </c>
      <c r="C57" s="72">
        <f>SUMIFS('Fully Booked'!Q:Q,'Fully Booked'!M:M,'WEEKLY SALES '!$B$1,'Fully Booked'!D:D,'WEEKLY SALES '!A57)</f>
        <v>1218568</v>
      </c>
      <c r="D57" s="72">
        <f>'DAILY SALES '!D58*6</f>
        <v>1384615.3846153847</v>
      </c>
      <c r="E57" s="95">
        <f t="shared" si="3"/>
        <v>0.8800768888888888</v>
      </c>
      <c r="F57" s="74" t="str">
        <f t="shared" si="4"/>
        <v>DISBURSED</v>
      </c>
      <c r="G57" s="300">
        <f t="shared" si="5"/>
        <v>166047.38461538474</v>
      </c>
      <c r="H57" s="292">
        <f>COUNTIFS('Fully Booked'!D:D,'WEEKLY SALES '!A57,'Fully Booked'!M:M,'WEEKLY SALES '!$B$1)</f>
        <v>4</v>
      </c>
      <c r="J57" s="87"/>
      <c r="K57" s="8"/>
    </row>
    <row r="58" spans="1:14">
      <c r="A58" s="19" t="s">
        <v>3736</v>
      </c>
      <c r="B58" s="19" t="s">
        <v>241</v>
      </c>
      <c r="C58" s="72">
        <f>SUMIFS('Fully Booked'!Q:Q,'Fully Booked'!M:M,'WEEKLY SALES '!$B$1,'Fully Booked'!D:D,'WEEKLY SALES '!A58)</f>
        <v>35000</v>
      </c>
      <c r="D58" s="72">
        <f>'DAILY SALES '!D59*6</f>
        <v>807692.30769230775</v>
      </c>
      <c r="E58" s="95">
        <f t="shared" si="3"/>
        <v>4.3333333333333328E-2</v>
      </c>
      <c r="F58" s="74" t="str">
        <f t="shared" si="4"/>
        <v>DISBURSED</v>
      </c>
      <c r="G58" s="300">
        <f t="shared" si="5"/>
        <v>772692.30769230775</v>
      </c>
      <c r="H58" s="292">
        <f>COUNTIFS('Fully Booked'!D:D,'WEEKLY SALES '!A58,'Fully Booked'!M:M,'WEEKLY SALES '!$B$1)</f>
        <v>2</v>
      </c>
      <c r="J58" s="87"/>
      <c r="K58" s="8"/>
    </row>
    <row r="59" spans="1:14">
      <c r="A59" s="19" t="s">
        <v>3737</v>
      </c>
      <c r="B59" s="19" t="s">
        <v>47</v>
      </c>
      <c r="C59" s="72">
        <f>SUMIFS('Fully Booked'!Q:Q,'Fully Booked'!M:M,'WEEKLY SALES '!$B$1,'Fully Booked'!D:D,'WEEKLY SALES '!A59)</f>
        <v>0</v>
      </c>
      <c r="D59" s="72">
        <f>'DAILY SALES '!D60*6</f>
        <v>1153846.153846154</v>
      </c>
      <c r="E59" s="95">
        <f t="shared" si="3"/>
        <v>0</v>
      </c>
      <c r="F59" s="74" t="str">
        <f t="shared" si="4"/>
        <v>NOT DISBURSED</v>
      </c>
      <c r="G59" s="300">
        <f t="shared" si="5"/>
        <v>1153846.153846154</v>
      </c>
      <c r="H59" s="292">
        <f>COUNTIFS('Fully Booked'!D:D,'WEEKLY SALES '!A59,'Fully Booked'!M:M,'WEEKLY SALES '!$B$1)</f>
        <v>0</v>
      </c>
      <c r="J59" s="87"/>
      <c r="K59" s="8"/>
    </row>
    <row r="60" spans="1:14">
      <c r="A60" s="19" t="s">
        <v>407</v>
      </c>
      <c r="B60" s="19"/>
      <c r="C60" s="72">
        <f>SUMIFS('Fully Booked'!Q:Q,'Fully Booked'!M:M,'WEEKLY SALES '!$B$1,'Fully Booked'!D:D,'WEEKLY SALES '!A60)</f>
        <v>2524530.12</v>
      </c>
      <c r="D60" s="72"/>
      <c r="E60" s="95"/>
      <c r="F60" s="74" t="str">
        <f t="shared" si="4"/>
        <v>DISBURSED</v>
      </c>
      <c r="G60" s="300"/>
      <c r="H60" s="292">
        <f>COUNTIFS('Fully Booked'!D:D,'WEEKLY SALES '!A60,'Fully Booked'!M:M,'WEEKLY SALES '!$B$1)</f>
        <v>13</v>
      </c>
      <c r="J60" s="87"/>
      <c r="K60" s="8"/>
    </row>
    <row r="61" spans="1:14">
      <c r="A61" s="693" t="s">
        <v>71</v>
      </c>
      <c r="B61" s="694"/>
      <c r="C61" s="66">
        <f>SUM(C16:C60)</f>
        <v>17425089.120000001</v>
      </c>
      <c r="D61" s="66">
        <f>G3</f>
        <v>96250000</v>
      </c>
      <c r="E61" s="123">
        <f>C61/D61</f>
        <v>0.18103988696103898</v>
      </c>
      <c r="F61" s="52"/>
      <c r="G61" s="301">
        <f>G5</f>
        <v>78824910.879999995</v>
      </c>
      <c r="H61" s="552">
        <f>SUM(H16:H60)</f>
        <v>73</v>
      </c>
      <c r="I61" s="10"/>
      <c r="J61" s="94"/>
      <c r="K61" s="94"/>
      <c r="L61" s="94"/>
      <c r="M61" s="94"/>
      <c r="N61" s="94"/>
    </row>
    <row r="62" spans="1:14">
      <c r="I62" s="87"/>
      <c r="K62" s="8"/>
    </row>
    <row r="63" spans="1:14" ht="15.75">
      <c r="A63" s="683" t="s">
        <v>204</v>
      </c>
      <c r="B63" s="683"/>
      <c r="C63" s="683"/>
      <c r="D63" s="683"/>
    </row>
    <row r="64" spans="1:14" ht="15.75">
      <c r="A64" s="82" t="s">
        <v>65</v>
      </c>
      <c r="B64" s="83" t="s">
        <v>151</v>
      </c>
      <c r="C64" s="83" t="s">
        <v>17</v>
      </c>
      <c r="D64" s="83" t="s">
        <v>198</v>
      </c>
    </row>
    <row r="65" spans="1:6">
      <c r="A65" s="69" t="s">
        <v>128</v>
      </c>
      <c r="B65" s="72">
        <f>SUMIFS('Fully Booked'!Q:Q,'Fully Booked'!N:N,'WEEKLY SALES '!A65,'Fully Booked'!M:M,'WEEKLY SALES '!$B$1)</f>
        <v>24053</v>
      </c>
      <c r="C65" s="72">
        <f>SUMIFS('Fully Booked'!AF:AF,'Fully Booked'!N:N,'WEEKLY SALES '!A65,'Fully Booked'!M:M,'WEEKLY SALES '!$B$1)</f>
        <v>799.98496296296298</v>
      </c>
      <c r="D65" s="74" t="str">
        <f>IF(B65&gt;0,"DISBURSED TO","NOT DISBURSED TO")</f>
        <v>DISBURSED TO</v>
      </c>
    </row>
    <row r="66" spans="1:6">
      <c r="A66" s="69" t="s">
        <v>329</v>
      </c>
      <c r="B66" s="72">
        <f>SUMIFS('Fully Booked'!Q:Q,'Fully Booked'!N:N,'WEEKLY SALES '!A66,'Fully Booked'!M:M,'WEEKLY SALES '!$B$1)</f>
        <v>0</v>
      </c>
      <c r="C66" s="72">
        <f>SUMIFS('Fully Booked'!AF:AF,'Fully Booked'!N:N,'WEEKLY SALES '!A66,'Fully Booked'!M:M,'WEEKLY SALES '!$B$1)</f>
        <v>0</v>
      </c>
      <c r="D66" s="74" t="str">
        <f t="shared" ref="D66:D76" si="15">IF(B66&gt;0,"DISBURSED TO","NOT DISBURSED TO")</f>
        <v>NOT DISBURSED TO</v>
      </c>
      <c r="F66" s="10"/>
    </row>
    <row r="67" spans="1:6">
      <c r="A67" s="69" t="s">
        <v>43</v>
      </c>
      <c r="B67" s="72">
        <f>SUMIFS('Fully Booked'!Q:Q,'Fully Booked'!N:N,'WEEKLY SALES '!A67,'Fully Booked'!M:M,'WEEKLY SALES '!$B$1)</f>
        <v>6581821.1200000001</v>
      </c>
      <c r="C67" s="72">
        <f>SUMIFS('Fully Booked'!AF:AF,'Fully Booked'!N:N,'WEEKLY SALES '!A67,'Fully Booked'!M:M,'WEEKLY SALES '!$B$1)</f>
        <v>160318.23608951422</v>
      </c>
      <c r="D67" s="74" t="str">
        <f t="shared" si="15"/>
        <v>DISBURSED TO</v>
      </c>
    </row>
    <row r="68" spans="1:6">
      <c r="A68" s="74" t="s">
        <v>148</v>
      </c>
      <c r="B68" s="72">
        <f>SUMIFS('Fully Booked'!Q:Q,'Fully Booked'!N:N,'WEEKLY SALES '!A68,'Fully Booked'!M:M,'WEEKLY SALES '!$B$1)</f>
        <v>4486923</v>
      </c>
      <c r="C68" s="72">
        <f>SUMIFS('Fully Booked'!AF:AF,'Fully Booked'!N:N,'WEEKLY SALES '!A68,'Fully Booked'!M:M,'WEEKLY SALES '!$B$1)</f>
        <v>107666.07549470902</v>
      </c>
      <c r="D68" s="74" t="str">
        <f t="shared" si="15"/>
        <v>DISBURSED TO</v>
      </c>
    </row>
    <row r="69" spans="1:6">
      <c r="A69" s="74" t="s">
        <v>173</v>
      </c>
      <c r="B69" s="72">
        <f>SUMIFS('Fully Booked'!Q:Q,'Fully Booked'!N:N,'WEEKLY SALES '!A69,'Fully Booked'!M:M,'WEEKLY SALES '!$B$1)</f>
        <v>4213871</v>
      </c>
      <c r="C69" s="72">
        <f>SUMIFS('Fully Booked'!AF:AF,'Fully Booked'!N:N,'WEEKLY SALES '!A69,'Fully Booked'!M:M,'WEEKLY SALES '!$B$1)</f>
        <v>112920.6660357143</v>
      </c>
      <c r="D69" s="74" t="str">
        <f t="shared" si="15"/>
        <v>DISBURSED TO</v>
      </c>
    </row>
    <row r="70" spans="1:6">
      <c r="A70" s="74" t="s">
        <v>21</v>
      </c>
      <c r="B70" s="72">
        <f>SUMIFS('Fully Booked'!Q:Q,'Fully Booked'!N:N,'WEEKLY SALES '!A70,'Fully Booked'!M:M,'WEEKLY SALES '!$B$1)</f>
        <v>2063421</v>
      </c>
      <c r="C70" s="72">
        <f>SUMIFS('Fully Booked'!AF:AF,'Fully Booked'!N:N,'WEEKLY SALES '!A70,'Fully Booked'!M:M,'WEEKLY SALES '!$B$1)</f>
        <v>51469.756267195771</v>
      </c>
      <c r="D70" s="74" t="str">
        <f t="shared" si="15"/>
        <v>DISBURSED TO</v>
      </c>
    </row>
    <row r="71" spans="1:6">
      <c r="A71" s="74" t="s">
        <v>174</v>
      </c>
      <c r="B71" s="72">
        <f>SUMIFS('Fully Booked'!Q:Q,'Fully Booked'!N:N,'WEEKLY SALES '!A71,'Fully Booked'!M:M,'WEEKLY SALES '!$B$1)</f>
        <v>0</v>
      </c>
      <c r="C71" s="72">
        <f>SUMIFS('Fully Booked'!AF:AF,'Fully Booked'!N:N,'WEEKLY SALES '!A71,'Fully Booked'!M:M,'WEEKLY SALES '!$B$1)</f>
        <v>0</v>
      </c>
      <c r="D71" s="74" t="str">
        <f t="shared" si="15"/>
        <v>NOT DISBURSED TO</v>
      </c>
    </row>
    <row r="72" spans="1:6">
      <c r="A72" s="19" t="s">
        <v>368</v>
      </c>
      <c r="B72" s="72">
        <f>SUMIFS('Fully Booked'!Q:Q,'Fully Booked'!N:N,'WEEKLY SALES '!A72,'Fully Booked'!M:M,'WEEKLY SALES '!$B$1)</f>
        <v>0</v>
      </c>
      <c r="C72" s="72">
        <f>SUMIFS('Fully Booked'!AF:AF,'Fully Booked'!N:N,'WEEKLY SALES '!A72,'Fully Booked'!M:M,'WEEKLY SALES '!$B$1)</f>
        <v>0</v>
      </c>
      <c r="D72" s="74" t="str">
        <f t="shared" si="15"/>
        <v>NOT DISBURSED TO</v>
      </c>
    </row>
    <row r="73" spans="1:6">
      <c r="A73" s="19" t="s">
        <v>218</v>
      </c>
      <c r="B73" s="72">
        <f>SUMIFS('Fully Booked'!Q:Q,'Fully Booked'!N:N,'WEEKLY SALES '!A73,'Fully Booked'!M:M,'WEEKLY SALES '!$B$1)</f>
        <v>0</v>
      </c>
      <c r="C73" s="72">
        <f>SUMIFS('Fully Booked'!AF:AF,'Fully Booked'!N:N,'WEEKLY SALES '!A73,'Fully Booked'!M:M,'WEEKLY SALES '!$B$1)</f>
        <v>0</v>
      </c>
      <c r="D73" s="74" t="str">
        <f t="shared" si="15"/>
        <v>NOT DISBURSED TO</v>
      </c>
    </row>
    <row r="74" spans="1:6">
      <c r="A74" s="19" t="s">
        <v>157</v>
      </c>
      <c r="B74" s="72">
        <f>SUMIFS('Fully Booked'!Q:Q,'Fully Booked'!N:N,'WEEKLY SALES '!A74,'Fully Booked'!M:M,'WEEKLY SALES '!$B$1)</f>
        <v>0</v>
      </c>
      <c r="C74" s="72">
        <f>SUMIFS('Fully Booked'!AF:AF,'Fully Booked'!N:N,'WEEKLY SALES '!A74,'Fully Booked'!M:M,'WEEKLY SALES '!$B$1)</f>
        <v>0</v>
      </c>
      <c r="D74" s="74" t="str">
        <f t="shared" si="15"/>
        <v>NOT DISBURSED TO</v>
      </c>
    </row>
    <row r="75" spans="1:6">
      <c r="A75" s="19" t="s">
        <v>367</v>
      </c>
      <c r="B75" s="72">
        <f>SUMIFS('Fully Booked'!Q:Q,'Fully Booked'!N:N,'WEEKLY SALES '!A75,'Fully Booked'!M:M,'WEEKLY SALES '!$B$1)</f>
        <v>0</v>
      </c>
      <c r="C75" s="72">
        <f>SUMIFS('Fully Booked'!AF:AF,'Fully Booked'!N:N,'WEEKLY SALES '!A75,'Fully Booked'!M:M,'WEEKLY SALES '!$B$1)</f>
        <v>0</v>
      </c>
      <c r="D75" s="74" t="str">
        <f t="shared" si="15"/>
        <v>NOT DISBURSED TO</v>
      </c>
    </row>
    <row r="76" spans="1:6">
      <c r="A76" s="19" t="s">
        <v>56</v>
      </c>
      <c r="B76" s="72">
        <f>SUMIFS('Fully Booked'!Q:Q,'Fully Booked'!N:N,'WEEKLY SALES '!A76,'Fully Booked'!M:M,'WEEKLY SALES '!$B$1)</f>
        <v>55000</v>
      </c>
      <c r="C76" s="72">
        <f>SUMIFS('Fully Booked'!AF:AF,'Fully Booked'!N:N,'WEEKLY SALES '!A76,'Fully Booked'!M:M,'WEEKLY SALES '!$B$1)</f>
        <v>2841.666666666667</v>
      </c>
      <c r="D76" s="74" t="str">
        <f t="shared" si="15"/>
        <v>DISBURSED TO</v>
      </c>
    </row>
    <row r="77" spans="1:6">
      <c r="A77" s="48" t="s">
        <v>71</v>
      </c>
      <c r="B77" s="92">
        <f>SUM(B65:B76)</f>
        <v>17425089.120000001</v>
      </c>
      <c r="C77" s="92">
        <f>SUM(C65:C76)</f>
        <v>436016.38551676302</v>
      </c>
      <c r="D77" s="93"/>
      <c r="E77" s="94"/>
      <c r="F77" s="94"/>
    </row>
    <row r="78" spans="1:6">
      <c r="A78"/>
    </row>
  </sheetData>
  <mergeCells count="6">
    <mergeCell ref="A3:D3"/>
    <mergeCell ref="A63:D63"/>
    <mergeCell ref="H1:N1"/>
    <mergeCell ref="A14:G14"/>
    <mergeCell ref="H11:I11"/>
    <mergeCell ref="A61:B61"/>
  </mergeCells>
  <conditionalFormatting sqref="D65:D76">
    <cfRule type="cellIs" dxfId="840" priority="11" operator="equal">
      <formula>"NOT DISBURSED TO"</formula>
    </cfRule>
    <cfRule type="cellIs" dxfId="839" priority="12" operator="equal">
      <formula>"DISBURSED TO"</formula>
    </cfRule>
  </conditionalFormatting>
  <conditionalFormatting sqref="F1:F2 F6:F7 F62:F63 F65 F69:F1048576 F9:F13 F15:G61">
    <cfRule type="cellIs" dxfId="838" priority="6" operator="equal">
      <formula>"DISBURSED"</formula>
    </cfRule>
  </conditionalFormatting>
  <conditionalFormatting sqref="F16:G60">
    <cfRule type="cellIs" dxfId="837" priority="13" operator="equal">
      <formula>"NOT DISBURSED"</formula>
    </cfRule>
    <cfRule type="cellIs" dxfId="836" priority="14" operator="equal">
      <formula>"SOLD"</formula>
    </cfRule>
  </conditionalFormatting>
  <conditionalFormatting sqref="A16:A17 A51:A60 A41:A49 A19:A22 A24:A39">
    <cfRule type="duplicateValues" dxfId="835" priority="5082"/>
  </conditionalFormatting>
  <pageMargins left="0.25" right="0.25" top="0.75" bottom="0.75" header="0.3" footer="0.3"/>
  <pageSetup scale="3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'WEEKLY  TO WEEK SALES '!$D$16:$G$16</xm:f>
          </x14:formula1>
          <xm:sqref>B1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982"/>
  <sheetViews>
    <sheetView topLeftCell="A55" zoomScaleNormal="100" workbookViewId="0">
      <selection activeCell="E18" sqref="E18"/>
    </sheetView>
  </sheetViews>
  <sheetFormatPr defaultColWidth="14.42578125" defaultRowHeight="15" customHeight="1"/>
  <cols>
    <col min="1" max="1" width="28.42578125" style="8" bestFit="1" customWidth="1"/>
    <col min="2" max="2" width="15.28515625" style="8" bestFit="1" customWidth="1"/>
    <col min="3" max="3" width="24.28515625" style="8" customWidth="1"/>
    <col min="4" max="4" width="23.28515625" style="8" customWidth="1"/>
    <col min="5" max="5" width="15.28515625" style="8" customWidth="1"/>
    <col min="6" max="6" width="19.85546875" style="8" customWidth="1"/>
    <col min="7" max="7" width="18.140625" style="8" bestFit="1" customWidth="1"/>
    <col min="8" max="8" width="16.7109375" style="8" bestFit="1" customWidth="1"/>
    <col min="9" max="9" width="16.140625" style="8" bestFit="1" customWidth="1"/>
    <col min="10" max="10" width="19.85546875" style="8" bestFit="1" customWidth="1"/>
    <col min="11" max="11" width="22.28515625" style="8" customWidth="1"/>
    <col min="12" max="12" width="14" style="8" bestFit="1" customWidth="1"/>
    <col min="13" max="13" width="21.5703125" style="8" bestFit="1" customWidth="1"/>
    <col min="14" max="14" width="26.140625" style="8" bestFit="1" customWidth="1"/>
    <col min="15" max="15" width="15.28515625" style="8" bestFit="1" customWidth="1"/>
    <col min="16" max="16" width="8.42578125" style="8" bestFit="1" customWidth="1"/>
    <col min="17" max="17" width="13.42578125" style="8" bestFit="1" customWidth="1"/>
    <col min="18" max="18" width="15.42578125" style="8" bestFit="1" customWidth="1"/>
    <col min="19" max="19" width="13" style="8" bestFit="1" customWidth="1"/>
    <col min="20" max="20" width="8.7109375" style="8" customWidth="1"/>
    <col min="21" max="21" width="21.85546875" style="8" bestFit="1" customWidth="1"/>
    <col min="22" max="22" width="8.7109375" style="8" customWidth="1"/>
    <col min="23" max="23" width="16.28515625" style="8" customWidth="1"/>
    <col min="24" max="24" width="14.28515625" style="8" customWidth="1"/>
    <col min="25" max="25" width="12.28515625" style="8" customWidth="1"/>
    <col min="26" max="39" width="8.7109375" style="8" customWidth="1"/>
    <col min="40" max="16384" width="14.42578125" style="8"/>
  </cols>
  <sheetData>
    <row r="1" spans="1:39" ht="15" customHeight="1">
      <c r="C1" s="67" t="s">
        <v>146</v>
      </c>
      <c r="D1" s="68">
        <v>45409</v>
      </c>
      <c r="E1" s="69">
        <f>VLOOKUP(D1,'disbursment and by product summ'!A:N,13,FALSE)</f>
        <v>1095383</v>
      </c>
      <c r="F1" s="67" t="s">
        <v>147</v>
      </c>
      <c r="G1" s="70">
        <f>VLOOKUP(D1,'disbursment and by product summ'!A:N,14,FALSE)</f>
        <v>4</v>
      </c>
      <c r="H1" s="71" t="s">
        <v>66</v>
      </c>
      <c r="I1" s="72">
        <f>VLOOKUP(D1,'disbursment and by product summ'!A39:N74,13,FALSE)</f>
        <v>40897.526904761908</v>
      </c>
    </row>
    <row r="2" spans="1:39">
      <c r="AJ2" s="696"/>
      <c r="AK2" s="697"/>
      <c r="AL2" s="697"/>
      <c r="AM2" s="697"/>
    </row>
    <row r="3" spans="1:39" ht="15.75">
      <c r="A3" s="682" t="s">
        <v>3378</v>
      </c>
      <c r="B3" s="682"/>
      <c r="C3" s="682"/>
      <c r="D3" s="682"/>
      <c r="E3" s="124" t="s">
        <v>175</v>
      </c>
      <c r="F3" s="682" t="s">
        <v>1386</v>
      </c>
      <c r="G3" s="698"/>
      <c r="H3" s="698"/>
      <c r="I3" s="12"/>
      <c r="K3" s="682" t="s">
        <v>554</v>
      </c>
      <c r="L3" s="698"/>
      <c r="M3" s="698"/>
      <c r="N3" s="50"/>
      <c r="W3" s="696"/>
      <c r="X3" s="697"/>
      <c r="Y3" s="697"/>
      <c r="Z3" s="697"/>
      <c r="AC3" s="9"/>
      <c r="AD3" s="9"/>
      <c r="AE3" s="39"/>
      <c r="AF3" s="9"/>
    </row>
    <row r="4" spans="1:39" ht="15.75">
      <c r="A4" s="67" t="s">
        <v>59</v>
      </c>
      <c r="B4" s="73" t="s">
        <v>60</v>
      </c>
      <c r="C4" s="12" t="s">
        <v>61</v>
      </c>
      <c r="D4" s="12" t="s">
        <v>17</v>
      </c>
      <c r="E4" s="9"/>
      <c r="F4" s="699" t="s">
        <v>74</v>
      </c>
      <c r="G4" s="699"/>
      <c r="H4" s="699"/>
      <c r="I4" s="699"/>
      <c r="K4" s="682" t="s">
        <v>70</v>
      </c>
      <c r="L4" s="682"/>
      <c r="M4" s="682"/>
      <c r="N4" s="51"/>
      <c r="O4" s="9"/>
      <c r="P4" s="9"/>
      <c r="Q4" s="9"/>
      <c r="R4" s="9"/>
      <c r="S4" s="9"/>
      <c r="T4" s="9"/>
      <c r="U4" s="9"/>
      <c r="V4" s="9"/>
      <c r="W4" s="9"/>
      <c r="X4" s="9"/>
      <c r="Y4" s="39"/>
      <c r="Z4" s="9"/>
      <c r="AA4" s="9"/>
      <c r="AB4" s="9"/>
      <c r="AE4" s="11"/>
      <c r="AF4" s="11"/>
    </row>
    <row r="5" spans="1:39" ht="15.75">
      <c r="A5" s="74" t="s">
        <v>62</v>
      </c>
      <c r="B5" s="75">
        <f>COUNTIFS('Fully Booked'!U:U,A5)</f>
        <v>85</v>
      </c>
      <c r="C5" s="76">
        <f>SUMIFS('Fully Booked'!Q:Q,'Fully Booked'!U:U,A5)</f>
        <v>7175828</v>
      </c>
      <c r="D5" s="76">
        <f>SUMIFS('Fully Booked'!AF:AF,'Fully Booked'!U:U,A5)</f>
        <v>239204.15585413668</v>
      </c>
      <c r="F5" s="12" t="s">
        <v>135</v>
      </c>
      <c r="G5" s="12" t="s">
        <v>60</v>
      </c>
      <c r="H5" s="31" t="s">
        <v>61</v>
      </c>
      <c r="I5" s="31" t="s">
        <v>17</v>
      </c>
      <c r="K5" s="12" t="s">
        <v>135</v>
      </c>
      <c r="L5" s="12" t="s">
        <v>60</v>
      </c>
      <c r="M5" s="31" t="s">
        <v>134</v>
      </c>
      <c r="N5" s="59" t="s">
        <v>17</v>
      </c>
      <c r="Y5" s="11"/>
      <c r="Z5" s="11"/>
      <c r="AE5" s="11"/>
      <c r="AF5" s="11"/>
    </row>
    <row r="6" spans="1:39">
      <c r="A6" s="74" t="s">
        <v>63</v>
      </c>
      <c r="B6" s="75">
        <f>COUNTIFS('Fully Booked'!U:U,A6)</f>
        <v>37</v>
      </c>
      <c r="C6" s="76">
        <f>SUMIFS('Fully Booked'!Q:Q,'Fully Booked'!U:U,A6)</f>
        <v>7293303.9800000004</v>
      </c>
      <c r="D6" s="76">
        <f>SUMIFS('Fully Booked'!AF:AF,'Fully Booked'!U:U,A6)</f>
        <v>183167.70145363704</v>
      </c>
      <c r="F6" s="125" t="s">
        <v>31</v>
      </c>
      <c r="G6" s="125">
        <f>COUNTIF('Fully Booked'!B:B,'MONTHLY SALES '!F6)</f>
        <v>12</v>
      </c>
      <c r="H6" s="126">
        <f>SUMIFS('Fully Booked'!Q:Q,'Fully Booked'!B:B,'MONTHLY SALES '!F6)</f>
        <v>2671623</v>
      </c>
      <c r="I6" s="126">
        <f>SUMIFS('Fully Booked'!AF:AF,'Fully Booked'!B:B,'MONTHLY SALES '!F6)</f>
        <v>64855.103063492068</v>
      </c>
      <c r="K6" s="125" t="s">
        <v>29</v>
      </c>
      <c r="L6" s="125">
        <f>COUNTIF('PENDING FULL BOOKING'!B:B,'MONTHLY SALES '!K6)</f>
        <v>14</v>
      </c>
      <c r="M6" s="126">
        <f>SUMIFS('PENDING FULL BOOKING'!H:H,'PENDING FULL BOOKING'!B:B,'MONTHLY SALES '!K6)</f>
        <v>7634865</v>
      </c>
      <c r="N6" s="72">
        <f>SUMIFS('PENDING FULL BOOKING'!X:X,'PENDING FULL BOOKING'!B:B,'MONTHLY SALES '!K6)</f>
        <v>175861.20175324674</v>
      </c>
      <c r="Y6" s="11"/>
      <c r="Z6" s="11"/>
      <c r="AE6" s="11"/>
      <c r="AF6" s="11"/>
    </row>
    <row r="7" spans="1:39">
      <c r="A7" s="74" t="s">
        <v>187</v>
      </c>
      <c r="B7" s="75">
        <f>COUNTIFS('Fully Booked'!U:U,A7)</f>
        <v>0</v>
      </c>
      <c r="C7" s="76">
        <f>SUMIFS('Fully Booked'!Q:Q,'Fully Booked'!U:U,A7)</f>
        <v>0</v>
      </c>
      <c r="D7" s="76">
        <f>SUMIFS('Fully Booked'!AF:AF,'Fully Booked'!U:U,A7)</f>
        <v>0</v>
      </c>
      <c r="F7" s="125" t="s">
        <v>24</v>
      </c>
      <c r="G7" s="125">
        <f>COUNTIF('Fully Booked'!B:B,'MONTHLY SALES '!F7)</f>
        <v>23</v>
      </c>
      <c r="H7" s="126">
        <f>SUMIFS('Fully Booked'!Q:Q,'Fully Booked'!B:B,'MONTHLY SALES '!F7)</f>
        <v>3253818</v>
      </c>
      <c r="I7" s="126">
        <f>SUMIFS('Fully Booked'!AF:AF,'Fully Booked'!B:B,'MONTHLY SALES '!F7)</f>
        <v>81333.048140211642</v>
      </c>
      <c r="K7" s="125" t="s">
        <v>39</v>
      </c>
      <c r="L7" s="125">
        <f>COUNTIF('PENDING FULL BOOKING'!B:B,'MONTHLY SALES '!K7)</f>
        <v>8</v>
      </c>
      <c r="M7" s="126">
        <f>SUMIFS('PENDING FULL BOOKING'!H:H,'PENDING FULL BOOKING'!B:B,'MONTHLY SALES '!K7)</f>
        <v>2637952</v>
      </c>
      <c r="N7" s="72">
        <f>SUMIFS('PENDING FULL BOOKING'!X:X,'PENDING FULL BOOKING'!B:B,'MONTHLY SALES '!K7)</f>
        <v>60692.748814814811</v>
      </c>
      <c r="Y7" s="11"/>
      <c r="Z7" s="11"/>
      <c r="AE7" s="11"/>
      <c r="AF7" s="11"/>
    </row>
    <row r="8" spans="1:39">
      <c r="A8" s="74" t="s">
        <v>188</v>
      </c>
      <c r="B8" s="75">
        <f>COUNTIFS('Fully Booked'!U:U,A8)</f>
        <v>0</v>
      </c>
      <c r="C8" s="76">
        <f>SUMIFS('Fully Booked'!Q:Q,'Fully Booked'!U:U,A8)</f>
        <v>0</v>
      </c>
      <c r="D8" s="76">
        <f>SUMIFS('Fully Booked'!AF:AF,'Fully Booked'!U:U,A8)</f>
        <v>0</v>
      </c>
      <c r="F8" s="383" t="s">
        <v>20</v>
      </c>
      <c r="G8" s="125">
        <f>COUNTIF('Fully Booked'!B:B,'MONTHLY SALES '!F8)</f>
        <v>9</v>
      </c>
      <c r="H8" s="126">
        <f>SUMIFS('Fully Booked'!Q:Q,'Fully Booked'!B:B,'MONTHLY SALES '!F8)</f>
        <v>3596644</v>
      </c>
      <c r="I8" s="126">
        <f>SUMIFS('Fully Booked'!AF:AF,'Fully Booked'!B:B,'MONTHLY SALES '!F8)</f>
        <v>102262.64077380953</v>
      </c>
      <c r="K8" s="383" t="s">
        <v>20</v>
      </c>
      <c r="L8" s="125">
        <f>COUNTIF('PENDING FULL BOOKING'!B:B,'MONTHLY SALES '!K8)</f>
        <v>14</v>
      </c>
      <c r="M8" s="126">
        <f>SUMIFS('PENDING FULL BOOKING'!H:H,'PENDING FULL BOOKING'!B:B,'MONTHLY SALES '!K8)</f>
        <v>4638585</v>
      </c>
      <c r="N8" s="72">
        <f>SUMIFS('PENDING FULL BOOKING'!X:X,'PENDING FULL BOOKING'!B:B,'MONTHLY SALES '!K8)</f>
        <v>106992.0797857143</v>
      </c>
      <c r="Y8" s="11"/>
      <c r="Z8" s="11"/>
      <c r="AE8" s="11"/>
      <c r="AF8" s="11"/>
    </row>
    <row r="9" spans="1:39">
      <c r="A9" s="74" t="s">
        <v>64</v>
      </c>
      <c r="B9" s="75">
        <f>COUNTIFS('Fully Booked'!U:U,A9)</f>
        <v>53</v>
      </c>
      <c r="C9" s="76">
        <f>SUMIFS('Fully Booked'!Q:Q,'Fully Booked'!U:U,A9)</f>
        <v>22959473.120000001</v>
      </c>
      <c r="D9" s="76">
        <f>SUMIFS('Fully Booked'!AF:AF,'Fully Booked'!U:U,A9)</f>
        <v>553938.3475186869</v>
      </c>
      <c r="F9" s="125" t="s">
        <v>184</v>
      </c>
      <c r="G9" s="125">
        <f>COUNTIF('Fully Booked'!B:B,'MONTHLY SALES '!F9)</f>
        <v>12</v>
      </c>
      <c r="H9" s="126">
        <f>SUMIFS('Fully Booked'!Q:Q,'Fully Booked'!B:B,'MONTHLY SALES '!F9)</f>
        <v>2641028</v>
      </c>
      <c r="I9" s="126">
        <f>SUMIFS('Fully Booked'!AF:AF,'Fully Booked'!B:B,'MONTHLY SALES '!F9)</f>
        <v>73034.048743386258</v>
      </c>
      <c r="J9" s="9"/>
      <c r="K9" s="125" t="s">
        <v>31</v>
      </c>
      <c r="L9" s="125">
        <f>COUNTIF('PENDING FULL BOOKING'!B:B,'MONTHLY SALES '!K9)</f>
        <v>7</v>
      </c>
      <c r="M9" s="126">
        <f>SUMIFS('PENDING FULL BOOKING'!H:H,'PENDING FULL BOOKING'!B:B,'MONTHLY SALES '!K9)</f>
        <v>4219813</v>
      </c>
      <c r="N9" s="72">
        <f>SUMIFS('PENDING FULL BOOKING'!X:X,'PENDING FULL BOOKING'!B:B,'MONTHLY SALES '!K9)</f>
        <v>97640.302556776558</v>
      </c>
      <c r="Y9" s="11"/>
      <c r="Z9" s="11"/>
      <c r="AE9" s="11"/>
      <c r="AF9" s="11"/>
    </row>
    <row r="10" spans="1:39">
      <c r="A10" s="77" t="s">
        <v>67</v>
      </c>
      <c r="B10" s="78">
        <f>SUM(B5:B9)</f>
        <v>175</v>
      </c>
      <c r="C10" s="79">
        <f>SUM(C5:C9)</f>
        <v>37428605.100000001</v>
      </c>
      <c r="D10" s="79">
        <f>SUM(D5:D9)</f>
        <v>976310.20482646069</v>
      </c>
      <c r="F10" s="125" t="s">
        <v>23</v>
      </c>
      <c r="G10" s="125">
        <f>COUNTIF('Fully Booked'!B:B,'MONTHLY SALES '!F10)</f>
        <v>7</v>
      </c>
      <c r="H10" s="126">
        <f>SUMIFS('Fully Booked'!Q:Q,'Fully Booked'!B:B,'MONTHLY SALES '!F10)</f>
        <v>2990416</v>
      </c>
      <c r="I10" s="126">
        <f>SUMIFS('Fully Booked'!AF:AF,'Fully Booked'!B:B,'MONTHLY SALES '!F10)</f>
        <v>72835.936571428567</v>
      </c>
      <c r="K10" s="125" t="s">
        <v>27</v>
      </c>
      <c r="L10" s="125">
        <f>COUNTIF('PENDING FULL BOOKING'!B:B,'MONTHLY SALES '!K10)</f>
        <v>5</v>
      </c>
      <c r="M10" s="126">
        <f>SUMIFS('PENDING FULL BOOKING'!H:H,'PENDING FULL BOOKING'!B:B,'MONTHLY SALES '!K10)</f>
        <v>2455448</v>
      </c>
      <c r="N10" s="72">
        <f>SUMIFS('PENDING FULL BOOKING'!X:X,'PENDING FULL BOOKING'!B:B,'MONTHLY SALES '!K10)</f>
        <v>56358.377904761903</v>
      </c>
      <c r="Y10" s="11"/>
      <c r="Z10" s="11"/>
      <c r="AE10" s="11"/>
      <c r="AF10" s="11"/>
    </row>
    <row r="11" spans="1:39">
      <c r="A11" s="77"/>
      <c r="B11" s="78"/>
      <c r="C11" s="79"/>
      <c r="D11" s="79"/>
      <c r="F11" s="125" t="s">
        <v>47</v>
      </c>
      <c r="G11" s="125">
        <f>COUNTIF('Fully Booked'!B:B,'MONTHLY SALES '!F11)</f>
        <v>6</v>
      </c>
      <c r="H11" s="126">
        <f>SUMIFS('Fully Booked'!Q:Q,'Fully Booked'!B:B,'MONTHLY SALES '!F11)</f>
        <v>934498</v>
      </c>
      <c r="I11" s="126">
        <f>SUMIFS('Fully Booked'!AF:AF,'Fully Booked'!B:B,'MONTHLY SALES '!F11)</f>
        <v>23927.736396825396</v>
      </c>
      <c r="K11" s="125" t="s">
        <v>23</v>
      </c>
      <c r="L11" s="125">
        <f>COUNTIF('PENDING FULL BOOKING'!B:B,'MONTHLY SALES '!K11)</f>
        <v>5</v>
      </c>
      <c r="M11" s="126">
        <f>SUMIFS('PENDING FULL BOOKING'!H:H,'PENDING FULL BOOKING'!B:B,'MONTHLY SALES '!K11)</f>
        <v>2623676</v>
      </c>
      <c r="N11" s="72">
        <f>SUMIFS('PENDING FULL BOOKING'!X:X,'PENDING FULL BOOKING'!B:B,'MONTHLY SALES '!K11)</f>
        <v>60475.06072294373</v>
      </c>
      <c r="Y11" s="11"/>
      <c r="Z11" s="11"/>
      <c r="AE11" s="11"/>
      <c r="AF11" s="11"/>
    </row>
    <row r="12" spans="1:39">
      <c r="A12" s="74"/>
      <c r="B12" s="75"/>
      <c r="C12" s="76"/>
      <c r="D12" s="76"/>
      <c r="E12" s="9"/>
      <c r="F12" s="125" t="s">
        <v>38</v>
      </c>
      <c r="G12" s="125">
        <f>COUNTIF('Fully Booked'!B:B,'MONTHLY SALES '!F12)</f>
        <v>19</v>
      </c>
      <c r="H12" s="126">
        <f>SUMIFS('Fully Booked'!Q:Q,'Fully Booked'!B:B,'MONTHLY SALES '!F12)</f>
        <v>2511956</v>
      </c>
      <c r="I12" s="126">
        <f>SUMIFS('Fully Booked'!AF:AF,'Fully Booked'!B:B,'MONTHLY SALES '!F12)</f>
        <v>83280.248534493279</v>
      </c>
      <c r="K12" s="125" t="s">
        <v>38</v>
      </c>
      <c r="L12" s="125">
        <f>COUNTIF('PENDING FULL BOOKING'!B:B,'MONTHLY SALES '!K12)</f>
        <v>7</v>
      </c>
      <c r="M12" s="126">
        <f>SUMIFS('PENDING FULL BOOKING'!H:H,'PENDING FULL BOOKING'!B:B,'MONTHLY SALES '!K12)</f>
        <v>3041237</v>
      </c>
      <c r="N12" s="72">
        <f>SUMIFS('PENDING FULL BOOKING'!X:X,'PENDING FULL BOOKING'!B:B,'MONTHLY SALES '!K12)</f>
        <v>69803.630190476193</v>
      </c>
      <c r="T12" s="9"/>
      <c r="U12" s="9"/>
      <c r="V12" s="9"/>
      <c r="Y12" s="11"/>
      <c r="Z12" s="11"/>
      <c r="AA12" s="9"/>
      <c r="AB12" s="9"/>
      <c r="AE12" s="11"/>
      <c r="AF12" s="11"/>
    </row>
    <row r="13" spans="1:39">
      <c r="A13" s="74" t="s">
        <v>68</v>
      </c>
      <c r="B13" s="75">
        <f>COUNTA('PENDING FULL BOOKING'!B2:B8496)</f>
        <v>111</v>
      </c>
      <c r="C13" s="76">
        <f>SUM('PENDING FULL BOOKING'!H:H)</f>
        <v>49241580</v>
      </c>
      <c r="D13" s="76">
        <f>SUM('PENDING FULL BOOKING'!X:X)</f>
        <v>1133915.6120065125</v>
      </c>
      <c r="F13" s="125" t="s">
        <v>37</v>
      </c>
      <c r="G13" s="125">
        <f>COUNTIF('Fully Booked'!B:B,'MONTHLY SALES '!F13)</f>
        <v>17</v>
      </c>
      <c r="H13" s="126">
        <f>SUMIFS('Fully Booked'!Q:Q,'Fully Booked'!B:B,'MONTHLY SALES '!F13)</f>
        <v>4189621</v>
      </c>
      <c r="I13" s="126">
        <f>SUMIFS('Fully Booked'!AF:AF,'Fully Booked'!B:B,'MONTHLY SALES '!F13)</f>
        <v>104363.11969576721</v>
      </c>
      <c r="K13" s="125" t="s">
        <v>49</v>
      </c>
      <c r="L13" s="125">
        <f>COUNTIF('PENDING FULL BOOKING'!B:B,'MONTHLY SALES '!K13)</f>
        <v>18</v>
      </c>
      <c r="M13" s="126">
        <f>SUMIFS('PENDING FULL BOOKING'!H:H,'PENDING FULL BOOKING'!B:B,'MONTHLY SALES '!K13)</f>
        <v>7002601</v>
      </c>
      <c r="N13" s="72">
        <f>SUMIFS('PENDING FULL BOOKING'!X:X,'PENDING FULL BOOKING'!B:B,'MONTHLY SALES '!K13)</f>
        <v>161164.18525396823</v>
      </c>
      <c r="O13" s="9"/>
      <c r="P13" s="9"/>
      <c r="Q13" s="9"/>
      <c r="R13" s="9"/>
      <c r="S13" s="9"/>
      <c r="X13" s="11"/>
      <c r="Y13" s="11"/>
      <c r="Z13" s="11"/>
      <c r="AE13" s="11"/>
      <c r="AF13" s="11"/>
    </row>
    <row r="14" spans="1:39">
      <c r="A14" s="74"/>
      <c r="B14" s="75"/>
      <c r="C14" s="76"/>
      <c r="D14" s="76"/>
      <c r="F14" s="125" t="s">
        <v>49</v>
      </c>
      <c r="G14" s="125">
        <f>COUNTIF('Fully Booked'!B:B,'MONTHLY SALES '!F14)</f>
        <v>19</v>
      </c>
      <c r="H14" s="126">
        <f>SUMIFS('Fully Booked'!Q:Q,'Fully Booked'!B:B,'MONTHLY SALES '!F14)</f>
        <v>5527248</v>
      </c>
      <c r="I14" s="126">
        <f>SUMIFS('Fully Booked'!AF:AF,'Fully Booked'!B:B,'MONTHLY SALES '!F14)</f>
        <v>134691.27602645499</v>
      </c>
      <c r="K14" s="125" t="s">
        <v>37</v>
      </c>
      <c r="L14" s="125">
        <f>COUNTIF('PENDING FULL BOOKING'!B:B,'MONTHLY SALES '!K14)</f>
        <v>12</v>
      </c>
      <c r="M14" s="126">
        <f>SUMIFS('PENDING FULL BOOKING'!H:H,'PENDING FULL BOOKING'!B:B,'MONTHLY SALES '!K14)</f>
        <v>4529623</v>
      </c>
      <c r="N14" s="72">
        <f>SUMIFS('PENDING FULL BOOKING'!X:X,'PENDING FULL BOOKING'!B:B,'MONTHLY SALES '!K14)</f>
        <v>104477.89457142858</v>
      </c>
      <c r="X14" s="11"/>
      <c r="Y14" s="11"/>
      <c r="Z14" s="11"/>
      <c r="AC14" s="127"/>
      <c r="AD14" s="9"/>
      <c r="AE14" s="39"/>
      <c r="AF14" s="39"/>
    </row>
    <row r="15" spans="1:39">
      <c r="A15" s="128" t="s">
        <v>69</v>
      </c>
      <c r="B15" s="129">
        <f>B10+B13</f>
        <v>286</v>
      </c>
      <c r="C15" s="130">
        <f>C10+C13</f>
        <v>86670185.099999994</v>
      </c>
      <c r="D15" s="130">
        <f>D10+D13</f>
        <v>2110225.8168329732</v>
      </c>
      <c r="F15" s="125" t="s">
        <v>241</v>
      </c>
      <c r="G15" s="125">
        <f>COUNTIF('Fully Booked'!B:B,'MONTHLY SALES '!F15)</f>
        <v>10</v>
      </c>
      <c r="H15" s="126">
        <f>SUMIFS('Fully Booked'!Q:Q,'Fully Booked'!B:B,'MONTHLY SALES '!F15)</f>
        <v>2030569.1</v>
      </c>
      <c r="I15" s="126">
        <f>SUMIFS('Fully Booked'!AF:AF,'Fully Booked'!B:B,'MONTHLY SALES '!F15)</f>
        <v>54288.135665343929</v>
      </c>
      <c r="K15" s="125" t="s">
        <v>184</v>
      </c>
      <c r="L15" s="125">
        <f>COUNTIF('PENDING FULL BOOKING'!B:B,'MONTHLY SALES '!K15)</f>
        <v>6</v>
      </c>
      <c r="M15" s="126">
        <f>SUMIFS('PENDING FULL BOOKING'!H:H,'PENDING FULL BOOKING'!B:B,'MONTHLY SALES '!K15)</f>
        <v>3350902</v>
      </c>
      <c r="N15" s="72">
        <f>SUMIFS('PENDING FULL BOOKING'!X:X,'PENDING FULL BOOKING'!B:B,'MONTHLY SALES '!K15)</f>
        <v>76911.179238095254</v>
      </c>
      <c r="X15" s="11"/>
      <c r="Y15" s="11"/>
      <c r="Z15" s="11"/>
    </row>
    <row r="16" spans="1:39">
      <c r="A16" s="74"/>
      <c r="B16" s="161" t="s">
        <v>169</v>
      </c>
      <c r="C16" s="163">
        <v>288750000</v>
      </c>
      <c r="D16" s="161" t="s">
        <v>408</v>
      </c>
      <c r="F16" s="125" t="s">
        <v>29</v>
      </c>
      <c r="G16" s="125">
        <f>COUNTIF('Fully Booked'!B:B,'MONTHLY SALES '!F16)</f>
        <v>18</v>
      </c>
      <c r="H16" s="126">
        <f>SUMIFS('Fully Booked'!Q:Q,'Fully Booked'!B:B,'MONTHLY SALES '!F16)</f>
        <v>3493624</v>
      </c>
      <c r="I16" s="126">
        <f>SUMIFS('Fully Booked'!AF:AF,'Fully Booked'!B:B,'MONTHLY SALES '!F16)</f>
        <v>89442.44090572391</v>
      </c>
      <c r="K16" s="125" t="s">
        <v>47</v>
      </c>
      <c r="L16" s="125">
        <f>COUNTIF('PENDING FULL BOOKING'!B:B,'MONTHLY SALES '!K16)</f>
        <v>2</v>
      </c>
      <c r="M16" s="126">
        <f>SUMIFS('PENDING FULL BOOKING'!H:H,'PENDING FULL BOOKING'!B:B,'MONTHLY SALES '!K16)</f>
        <v>694623</v>
      </c>
      <c r="N16" s="72">
        <f>SUMIFS('PENDING FULL BOOKING'!X:X,'PENDING FULL BOOKING'!B:B,'MONTHLY SALES '!K16)</f>
        <v>15943.251714285716</v>
      </c>
      <c r="W16" s="9"/>
      <c r="X16" s="127"/>
      <c r="Y16" s="131"/>
      <c r="Z16" s="131"/>
    </row>
    <row r="17" spans="1:26">
      <c r="B17" s="162" t="s">
        <v>275</v>
      </c>
      <c r="C17" s="138">
        <f>C10/C16</f>
        <v>0.1296228748051948</v>
      </c>
      <c r="D17" s="212">
        <f>C16-C10</f>
        <v>251321394.90000001</v>
      </c>
      <c r="F17" s="125" t="s">
        <v>27</v>
      </c>
      <c r="G17" s="125">
        <f>COUNTIF('Fully Booked'!B:B,'MONTHLY SALES '!F17)</f>
        <v>8</v>
      </c>
      <c r="H17" s="126">
        <f>SUMIFS('Fully Booked'!Q:Q,'Fully Booked'!B:B,'MONTHLY SALES '!F17)</f>
        <v>727470</v>
      </c>
      <c r="I17" s="126">
        <f>SUMIFS('Fully Booked'!AF:AF,'Fully Booked'!B:B,'MONTHLY SALES '!F17)</f>
        <v>17764.872190476191</v>
      </c>
      <c r="K17" s="125" t="s">
        <v>241</v>
      </c>
      <c r="L17" s="125">
        <f>COUNTIF('PENDING FULL BOOKING'!B:B,'MONTHLY SALES '!K17)</f>
        <v>2</v>
      </c>
      <c r="M17" s="126">
        <f>SUMIFS('PENDING FULL BOOKING'!H:H,'PENDING FULL BOOKING'!B:B,'MONTHLY SALES '!K17)</f>
        <v>1033541</v>
      </c>
      <c r="N17" s="72">
        <f>SUMIFS('PENDING FULL BOOKING'!X:X,'PENDING FULL BOOKING'!B:B,'MONTHLY SALES '!K17)</f>
        <v>23722.226761904763</v>
      </c>
      <c r="X17" s="127"/>
      <c r="Y17" s="131"/>
      <c r="Z17" s="131"/>
    </row>
    <row r="18" spans="1:26">
      <c r="A18" s="11"/>
      <c r="F18" s="125" t="s">
        <v>39</v>
      </c>
      <c r="G18" s="125">
        <f>COUNTIF('Fully Booked'!B:B,'MONTHLY SALES '!F18)</f>
        <v>15</v>
      </c>
      <c r="H18" s="126">
        <f>SUMIFS('Fully Booked'!Q:Q,'Fully Booked'!B:B,'MONTHLY SALES '!F18)</f>
        <v>2860090</v>
      </c>
      <c r="I18" s="126">
        <f>SUMIFS('Fully Booked'!AF:AF,'Fully Booked'!B:B,'MONTHLY SALES '!F18)</f>
        <v>74231.59811904763</v>
      </c>
      <c r="K18" s="125" t="s">
        <v>24</v>
      </c>
      <c r="L18" s="125">
        <f>COUNTIF('PENDING FULL BOOKING'!B:B,'MONTHLY SALES '!K18)</f>
        <v>11</v>
      </c>
      <c r="M18" s="126">
        <f>SUMIFS('PENDING FULL BOOKING'!H:H,'PENDING FULL BOOKING'!B:B,'MONTHLY SALES '!K18)</f>
        <v>5378714</v>
      </c>
      <c r="N18" s="72">
        <f>SUMIFS('PENDING FULL BOOKING'!X:X,'PENDING FULL BOOKING'!B:B,'MONTHLY SALES '!K18)</f>
        <v>123873.47273809524</v>
      </c>
      <c r="W18" s="11"/>
      <c r="X18" s="11"/>
    </row>
    <row r="19" spans="1:26" ht="18.75">
      <c r="B19" s="695" t="s">
        <v>74</v>
      </c>
      <c r="C19" s="695"/>
      <c r="F19" s="132" t="s">
        <v>71</v>
      </c>
      <c r="G19" s="132">
        <f>SUM(G6:G18)</f>
        <v>175</v>
      </c>
      <c r="H19" s="133">
        <f>SUM(H6:H18)</f>
        <v>37428605.100000001</v>
      </c>
      <c r="I19" s="133">
        <f>SUM(I6:I18)</f>
        <v>976310.20482646057</v>
      </c>
      <c r="K19" s="132" t="s">
        <v>71</v>
      </c>
      <c r="L19" s="132">
        <f>SUM(L6:L18)</f>
        <v>111</v>
      </c>
      <c r="M19" s="133">
        <f>SUM(M6:M18)</f>
        <v>49241580</v>
      </c>
      <c r="N19" s="133">
        <f>SUM(N6:N18)</f>
        <v>1133915.612006512</v>
      </c>
    </row>
    <row r="20" spans="1:26" ht="15.75">
      <c r="A20" s="82" t="s">
        <v>65</v>
      </c>
      <c r="B20" s="83" t="s">
        <v>151</v>
      </c>
      <c r="C20" s="83" t="s">
        <v>17</v>
      </c>
      <c r="D20" s="83" t="s">
        <v>147</v>
      </c>
      <c r="F20" s="132"/>
      <c r="G20" s="132"/>
      <c r="H20" s="133"/>
      <c r="I20" s="133"/>
      <c r="K20" s="132"/>
      <c r="L20" s="132"/>
      <c r="M20" s="133"/>
      <c r="N20" s="133"/>
    </row>
    <row r="21" spans="1:26">
      <c r="A21" s="69" t="s">
        <v>128</v>
      </c>
      <c r="B21" s="72">
        <f>SUMIFS('Fully Booked'!Q:Q,'Fully Booked'!N:N,'MONTHLY SALES '!A21)</f>
        <v>38357</v>
      </c>
      <c r="C21" s="72">
        <f>SUMIFS('Fully Booked'!AF:AF,'Fully Booked'!N:N,'MONTHLY SALES '!A21)</f>
        <v>1335.1929629629631</v>
      </c>
      <c r="D21" s="74">
        <f>COUNTIF('Fully Booked'!N:N,'MONTHLY SALES '!A21)</f>
        <v>2</v>
      </c>
      <c r="F21" s="321"/>
      <c r="G21" s="321"/>
      <c r="H21" s="322"/>
      <c r="I21" s="322"/>
      <c r="K21" s="321"/>
      <c r="L21" s="321"/>
      <c r="M21" s="322"/>
      <c r="N21" s="332"/>
    </row>
    <row r="22" spans="1:26" ht="15.75" customHeight="1">
      <c r="A22" s="69" t="s">
        <v>329</v>
      </c>
      <c r="B22" s="72">
        <f>SUMIFS('Fully Booked'!Q:Q,'Fully Booked'!N:N,'MONTHLY SALES '!A22)</f>
        <v>0</v>
      </c>
      <c r="C22" s="72">
        <f>SUMIFS('Fully Booked'!AF:AF,'Fully Booked'!N:N,'MONTHLY SALES '!A22)</f>
        <v>0</v>
      </c>
      <c r="D22" s="74">
        <f>COUNTIF('Fully Booked'!N:N,'MONTHLY SALES '!A22)</f>
        <v>0</v>
      </c>
      <c r="F22" s="688" t="s">
        <v>150</v>
      </c>
      <c r="G22" s="689"/>
      <c r="H22" s="689"/>
      <c r="I22" s="689"/>
      <c r="J22" s="689"/>
      <c r="K22" s="690"/>
      <c r="M22" s="357" t="s">
        <v>93</v>
      </c>
      <c r="N22" s="358"/>
      <c r="O22" s="358"/>
      <c r="P22" s="358"/>
      <c r="Q22" s="358"/>
      <c r="R22" s="358"/>
      <c r="S22" s="359"/>
    </row>
    <row r="23" spans="1:26" ht="15.75" customHeight="1">
      <c r="A23" s="69" t="s">
        <v>43</v>
      </c>
      <c r="B23" s="72">
        <f>SUMIFS('Fully Booked'!Q:Q,'Fully Booked'!N:N,'MONTHLY SALES '!A23)</f>
        <v>17358416.100000001</v>
      </c>
      <c r="C23" s="72">
        <f>SUMIFS('Fully Booked'!AF:AF,'Fully Booked'!N:N,'MONTHLY SALES '!A23)</f>
        <v>445268.93787037046</v>
      </c>
      <c r="D23" s="74">
        <f>COUNTIF('Fully Booked'!N:N,'MONTHLY SALES '!A23)</f>
        <v>92</v>
      </c>
      <c r="F23" s="134" t="s">
        <v>65</v>
      </c>
      <c r="G23" s="81" t="s">
        <v>62</v>
      </c>
      <c r="H23" s="81" t="s">
        <v>63</v>
      </c>
      <c r="I23" s="81" t="s">
        <v>187</v>
      </c>
      <c r="J23" s="81" t="s">
        <v>188</v>
      </c>
      <c r="K23" s="81" t="s">
        <v>64</v>
      </c>
      <c r="M23" s="135" t="s">
        <v>94</v>
      </c>
      <c r="N23" s="135" t="s">
        <v>176</v>
      </c>
      <c r="O23" s="73" t="s">
        <v>95</v>
      </c>
      <c r="P23" s="12" t="s">
        <v>96</v>
      </c>
      <c r="Q23" s="12" t="s">
        <v>66</v>
      </c>
      <c r="R23" s="12" t="s">
        <v>169</v>
      </c>
      <c r="S23" s="136" t="s">
        <v>170</v>
      </c>
    </row>
    <row r="24" spans="1:26" ht="15.75" customHeight="1">
      <c r="A24" s="69" t="s">
        <v>148</v>
      </c>
      <c r="B24" s="72">
        <f>SUMIFS('Fully Booked'!Q:Q,'Fully Booked'!N:N,'MONTHLY SALES '!A24)</f>
        <v>8738006</v>
      </c>
      <c r="C24" s="72">
        <f>SUMIFS('Fully Booked'!AF:AF,'Fully Booked'!N:N,'MONTHLY SALES '!A24)</f>
        <v>231004.28803174605</v>
      </c>
      <c r="D24" s="74">
        <f>COUNTIF('Fully Booked'!N:N,'MONTHLY SALES '!A24)</f>
        <v>36</v>
      </c>
      <c r="F24" s="69" t="s">
        <v>128</v>
      </c>
      <c r="G24" s="90">
        <f>COUNTIFS('Fully Booked'!N:N,'MONTHLY SALES '!F24,'Fully Booked'!U:U,'MONTHLY SALES '!$G$23)</f>
        <v>1</v>
      </c>
      <c r="H24" s="84">
        <f>COUNTIFS('Fully Booked'!N:N,'MONTHLY SALES '!F24,'Fully Booked'!U:U,'MONTHLY SALES '!$H$23)</f>
        <v>1</v>
      </c>
      <c r="I24" s="84">
        <f>COUNTIFS('Fully Booked'!N:N,'MONTHLY SALES '!F24,'Fully Booked'!U:U,'MONTHLY SALES '!$I$23)</f>
        <v>0</v>
      </c>
      <c r="J24" s="84">
        <f>COUNTIFS('Fully Booked'!N:N,'MONTHLY SALES '!F24,'Fully Booked'!U:U,'MONTHLY SALES '!$J$23)</f>
        <v>0</v>
      </c>
      <c r="K24" s="84">
        <f>COUNTIFS('Fully Booked'!N:N,'MONTHLY SALES '!F24,'Fully Booked'!U:U,'MONTHLY SALES '!$K$23)</f>
        <v>0</v>
      </c>
      <c r="M24" s="125" t="s">
        <v>101</v>
      </c>
      <c r="N24" s="125" t="s">
        <v>101</v>
      </c>
      <c r="O24" s="126">
        <f>'WEEKLY  TO WEEK SALES '!G4</f>
        <v>7214148.0999999996</v>
      </c>
      <c r="P24" s="137">
        <f>COUNTIFS('Fully Booked'!C:C,'MONTHLY SALES '!M24)</f>
        <v>41</v>
      </c>
      <c r="Q24" s="126">
        <f>SUMIFS('Fully Booked'!AF:AF,'Fully Booked'!C:C,'MONTHLY SALES '!M24)</f>
        <v>202423.48726332924</v>
      </c>
      <c r="R24" s="126">
        <v>42000000</v>
      </c>
      <c r="S24" s="138">
        <f t="shared" ref="S24:S32" si="0">O24/R24</f>
        <v>0.17176543095238095</v>
      </c>
    </row>
    <row r="25" spans="1:26" ht="15.75" customHeight="1">
      <c r="A25" s="69" t="s">
        <v>173</v>
      </c>
      <c r="B25" s="72">
        <f>SUMIFS('Fully Booked'!Q:Q,'Fully Booked'!N:N,'MONTHLY SALES '!A25)</f>
        <v>7528084</v>
      </c>
      <c r="C25" s="72">
        <f>SUMIFS('Fully Booked'!AF:AF,'Fully Booked'!N:N,'MONTHLY SALES '!A25)</f>
        <v>198419.25482381505</v>
      </c>
      <c r="D25" s="74">
        <f>COUNTIF('Fully Booked'!N:N,'MONTHLY SALES '!A25)</f>
        <v>21</v>
      </c>
      <c r="F25" s="69" t="s">
        <v>329</v>
      </c>
      <c r="G25" s="90">
        <f>COUNTIFS('Fully Booked'!N:N,'MONTHLY SALES '!F25,'Fully Booked'!U:U,'MONTHLY SALES '!$G$23)</f>
        <v>0</v>
      </c>
      <c r="H25" s="84">
        <f>COUNTIFS('Fully Booked'!N:N,'MONTHLY SALES '!F25,'Fully Booked'!U:U,'MONTHLY SALES '!$H$23)</f>
        <v>0</v>
      </c>
      <c r="I25" s="84">
        <f>COUNTIFS('Fully Booked'!N:N,'MONTHLY SALES '!F25,'Fully Booked'!U:U,'MONTHLY SALES '!$I$23)</f>
        <v>0</v>
      </c>
      <c r="J25" s="84">
        <f>COUNTIFS('Fully Booked'!N:N,'MONTHLY SALES '!F25,'Fully Booked'!U:U,'MONTHLY SALES '!$J$23)</f>
        <v>0</v>
      </c>
      <c r="K25" s="84">
        <f>COUNTIFS('Fully Booked'!N:N,'MONTHLY SALES '!F25,'Fully Booked'!U:U,'MONTHLY SALES '!$K$23)</f>
        <v>0</v>
      </c>
      <c r="M25" s="125" t="s">
        <v>97</v>
      </c>
      <c r="N25" s="125" t="s">
        <v>97</v>
      </c>
      <c r="O25" s="126">
        <f>'WEEKLY  TO WEEK SALES '!G5</f>
        <v>3717886</v>
      </c>
      <c r="P25" s="137">
        <f>COUNTIFS('Fully Booked'!C:C,'MONTHLY SALES '!M25)</f>
        <v>15</v>
      </c>
      <c r="Q25" s="126">
        <f>SUMIFS('Fully Booked'!AF:AF,'Fully Booked'!C:C,'MONTHLY SALES '!M25)</f>
        <v>90600.808761904744</v>
      </c>
      <c r="R25" s="126">
        <v>24000000</v>
      </c>
      <c r="S25" s="138">
        <f t="shared" ref="S25:S31" si="1">O25/R25</f>
        <v>0.15491191666666668</v>
      </c>
    </row>
    <row r="26" spans="1:26" ht="15.75" customHeight="1">
      <c r="A26" s="69" t="s">
        <v>21</v>
      </c>
      <c r="B26" s="72">
        <f>SUMIFS('Fully Booked'!Q:Q,'Fully Booked'!N:N,'MONTHLY SALES '!A26)</f>
        <v>3109488</v>
      </c>
      <c r="C26" s="72">
        <f>SUMIFS('Fully Booked'!AF:AF,'Fully Booked'!N:N,'MONTHLY SALES '!A26)</f>
        <v>83640.653613756629</v>
      </c>
      <c r="D26" s="74">
        <f>COUNTIF('Fully Booked'!N:N,'MONTHLY SALES '!A26)</f>
        <v>22</v>
      </c>
      <c r="F26" s="69" t="s">
        <v>43</v>
      </c>
      <c r="G26" s="90">
        <f>COUNTIFS('Fully Booked'!N:N,'MONTHLY SALES '!F26,'Fully Booked'!U:U,'MONTHLY SALES '!$G$23)</f>
        <v>43</v>
      </c>
      <c r="H26" s="84">
        <f>COUNTIFS('Fully Booked'!N:N,'MONTHLY SALES '!F26,'Fully Booked'!U:U,'MONTHLY SALES '!$H$23)</f>
        <v>23</v>
      </c>
      <c r="I26" s="84">
        <f>COUNTIFS('Fully Booked'!N:N,'MONTHLY SALES '!F26,'Fully Booked'!U:U,'MONTHLY SALES '!$I$23)</f>
        <v>0</v>
      </c>
      <c r="J26" s="84">
        <f>COUNTIFS('Fully Booked'!N:N,'MONTHLY SALES '!F26,'Fully Booked'!U:U,'MONTHLY SALES '!$J$23)</f>
        <v>0</v>
      </c>
      <c r="K26" s="84">
        <f>COUNTIFS('Fully Booked'!N:N,'MONTHLY SALES '!F26,'Fully Booked'!U:U,'MONTHLY SALES '!$K$23)</f>
        <v>26</v>
      </c>
      <c r="M26" s="125" t="s">
        <v>98</v>
      </c>
      <c r="N26" s="125" t="s">
        <v>98</v>
      </c>
      <c r="O26" s="126">
        <f>'WEEKLY  TO WEEK SALES '!G6</f>
        <v>6237672</v>
      </c>
      <c r="P26" s="137">
        <f>COUNTIFS('Fully Booked'!C:C,'MONTHLY SALES '!M26)</f>
        <v>21</v>
      </c>
      <c r="Q26" s="126">
        <f>SUMIFS('Fully Booked'!AF:AF,'Fully Booked'!C:C,'MONTHLY SALES '!M26)</f>
        <v>175296.68951719574</v>
      </c>
      <c r="R26" s="126">
        <v>24000000</v>
      </c>
      <c r="S26" s="138">
        <f t="shared" si="1"/>
        <v>0.259903</v>
      </c>
    </row>
    <row r="27" spans="1:26" ht="15.75" customHeight="1">
      <c r="A27" s="69" t="s">
        <v>174</v>
      </c>
      <c r="B27" s="72">
        <f>SUMIFS('Fully Booked'!Q:Q,'Fully Booked'!N:N,'MONTHLY SALES '!A27)</f>
        <v>0</v>
      </c>
      <c r="C27" s="72">
        <f>SUMIFS('Fully Booked'!AF:AF,'Fully Booked'!N:N,'MONTHLY SALES '!A27)</f>
        <v>0</v>
      </c>
      <c r="D27" s="74">
        <f>COUNTIF('Fully Booked'!N:N,'MONTHLY SALES '!A27)</f>
        <v>0</v>
      </c>
      <c r="F27" s="69" t="s">
        <v>148</v>
      </c>
      <c r="G27" s="90">
        <f>COUNTIFS('Fully Booked'!N:N,'MONTHLY SALES '!F27,'Fully Booked'!U:U,'MONTHLY SALES '!$G$23)</f>
        <v>17</v>
      </c>
      <c r="H27" s="84">
        <f>COUNTIFS('Fully Booked'!N:N,'MONTHLY SALES '!F27,'Fully Booked'!U:U,'MONTHLY SALES '!$H$23)</f>
        <v>4</v>
      </c>
      <c r="I27" s="84">
        <f>COUNTIFS('Fully Booked'!N:N,'MONTHLY SALES '!F27,'Fully Booked'!U:U,'MONTHLY SALES '!$I$23)</f>
        <v>0</v>
      </c>
      <c r="J27" s="84">
        <f>COUNTIFS('Fully Booked'!N:N,'MONTHLY SALES '!F27,'Fully Booked'!U:U,'MONTHLY SALES '!$J$23)</f>
        <v>0</v>
      </c>
      <c r="K27" s="84">
        <f>COUNTIFS('Fully Booked'!N:N,'MONTHLY SALES '!F27,'Fully Booked'!U:U,'MONTHLY SALES '!$K$23)</f>
        <v>15</v>
      </c>
      <c r="M27" s="125" t="s">
        <v>99</v>
      </c>
      <c r="N27" s="125" t="s">
        <v>99</v>
      </c>
      <c r="O27" s="126">
        <f>'WEEKLY  TO WEEK SALES '!G7</f>
        <v>5124119</v>
      </c>
      <c r="P27" s="137">
        <f>COUNTIFS('Fully Booked'!C:C,'MONTHLY SALES '!M27)</f>
        <v>23</v>
      </c>
      <c r="Q27" s="126">
        <f>SUMIFS('Fully Booked'!AF:AF,'Fully Booked'!C:C,'MONTHLY SALES '!M27)</f>
        <v>128290.85609259261</v>
      </c>
      <c r="R27" s="126">
        <v>45000000</v>
      </c>
      <c r="S27" s="138">
        <f t="shared" si="1"/>
        <v>0.11386931111111111</v>
      </c>
    </row>
    <row r="28" spans="1:26" ht="15.75" customHeight="1">
      <c r="A28" s="69" t="s">
        <v>368</v>
      </c>
      <c r="B28" s="72">
        <f>SUMIFS('Fully Booked'!Q:Q,'Fully Booked'!N:N,'MONTHLY SALES '!A28)</f>
        <v>0</v>
      </c>
      <c r="C28" s="72">
        <f>SUMIFS('Fully Booked'!AF:AF,'Fully Booked'!N:N,'MONTHLY SALES '!A28)</f>
        <v>0</v>
      </c>
      <c r="D28" s="74">
        <f>COUNTIF('Fully Booked'!N:N,'MONTHLY SALES '!A28)</f>
        <v>0</v>
      </c>
      <c r="F28" s="69" t="s">
        <v>173</v>
      </c>
      <c r="G28" s="90">
        <f>COUNTIFS('Fully Booked'!N:N,'MONTHLY SALES '!F28,'Fully Booked'!U:U,'MONTHLY SALES '!$G$23)</f>
        <v>10</v>
      </c>
      <c r="H28" s="84">
        <f>COUNTIFS('Fully Booked'!N:N,'MONTHLY SALES '!F28,'Fully Booked'!U:U,'MONTHLY SALES '!$H$23)</f>
        <v>5</v>
      </c>
      <c r="I28" s="84">
        <f>COUNTIFS('Fully Booked'!N:N,'MONTHLY SALES '!F28,'Fully Booked'!U:U,'MONTHLY SALES '!$I$23)</f>
        <v>0</v>
      </c>
      <c r="J28" s="84">
        <f>COUNTIFS('Fully Booked'!N:N,'MONTHLY SALES '!F28,'Fully Booked'!U:U,'MONTHLY SALES '!$J$23)</f>
        <v>0</v>
      </c>
      <c r="K28" s="84">
        <f>COUNTIFS('Fully Booked'!N:N,'MONTHLY SALES '!F28,'Fully Booked'!U:U,'MONTHLY SALES '!$K$23)</f>
        <v>6</v>
      </c>
      <c r="M28" s="125" t="s">
        <v>133</v>
      </c>
      <c r="N28" s="125" t="s">
        <v>133</v>
      </c>
      <c r="O28" s="126">
        <f>'WEEKLY  TO WEEK SALES '!G8</f>
        <v>5527248</v>
      </c>
      <c r="P28" s="137">
        <f>COUNTIFS('Fully Booked'!C:C,'MONTHLY SALES '!M28)</f>
        <v>19</v>
      </c>
      <c r="Q28" s="126">
        <f>SUMIFS('Fully Booked'!AF:AF,'Fully Booked'!C:C,'MONTHLY SALES '!M28)</f>
        <v>134691.27602645499</v>
      </c>
      <c r="R28" s="126">
        <v>45000000</v>
      </c>
      <c r="S28" s="138">
        <f t="shared" si="1"/>
        <v>0.12282773333333333</v>
      </c>
    </row>
    <row r="29" spans="1:26" ht="15.75" customHeight="1">
      <c r="A29" s="69" t="s">
        <v>218</v>
      </c>
      <c r="B29" s="72">
        <f>SUMIFS('Fully Booked'!Q:Q,'Fully Booked'!N:N,'MONTHLY SALES '!A29)</f>
        <v>0</v>
      </c>
      <c r="C29" s="72">
        <f>SUMIFS('Fully Booked'!AF:AF,'Fully Booked'!N:N,'MONTHLY SALES '!A29)</f>
        <v>0</v>
      </c>
      <c r="D29" s="74">
        <f>COUNTIF('Fully Booked'!N:N,'MONTHLY SALES '!A29)</f>
        <v>0</v>
      </c>
      <c r="F29" s="69" t="s">
        <v>21</v>
      </c>
      <c r="G29" s="90">
        <f>COUNTIFS('Fully Booked'!N:N,'MONTHLY SALES '!F29,'Fully Booked'!U:U,'MONTHLY SALES '!$G$23)</f>
        <v>13</v>
      </c>
      <c r="H29" s="84">
        <f>COUNTIFS('Fully Booked'!N:N,'MONTHLY SALES '!F29,'Fully Booked'!U:U,'MONTHLY SALES '!$H$23)</f>
        <v>4</v>
      </c>
      <c r="I29" s="84">
        <f>COUNTIFS('Fully Booked'!N:N,'MONTHLY SALES '!F29,'Fully Booked'!U:U,'MONTHLY SALES '!$I$23)</f>
        <v>0</v>
      </c>
      <c r="J29" s="84">
        <f>COUNTIFS('Fully Booked'!N:N,'MONTHLY SALES '!F29,'Fully Booked'!U:U,'MONTHLY SALES '!$J$23)</f>
        <v>0</v>
      </c>
      <c r="K29" s="84">
        <f>COUNTIFS('Fully Booked'!N:N,'MONTHLY SALES '!F29,'Fully Booked'!U:U,'MONTHLY SALES '!$K$23)</f>
        <v>5</v>
      </c>
      <c r="M29" s="125" t="s">
        <v>167</v>
      </c>
      <c r="N29" s="125" t="s">
        <v>167</v>
      </c>
      <c r="O29" s="126">
        <f>'WEEKLY  TO WEEK SALES '!G9</f>
        <v>2860090</v>
      </c>
      <c r="P29" s="137">
        <f>COUNTIFS('Fully Booked'!C:C,'MONTHLY SALES '!M29)</f>
        <v>15</v>
      </c>
      <c r="Q29" s="126">
        <f>SUMIFS('Fully Booked'!AF:AF,'Fully Booked'!C:C,'MONTHLY SALES '!M29)</f>
        <v>74231.59811904763</v>
      </c>
      <c r="R29" s="126">
        <v>24000000</v>
      </c>
      <c r="S29" s="138">
        <f t="shared" si="1"/>
        <v>0.11917041666666667</v>
      </c>
    </row>
    <row r="30" spans="1:26" ht="15.75" customHeight="1">
      <c r="A30" s="69" t="s">
        <v>157</v>
      </c>
      <c r="B30" s="72">
        <f>SUMIFS('Fully Booked'!Q:Q,'Fully Booked'!N:N,'MONTHLY SALES '!A30)</f>
        <v>0</v>
      </c>
      <c r="C30" s="72">
        <f>SUMIFS('Fully Booked'!AF:AF,'Fully Booked'!N:N,'MONTHLY SALES '!A30)</f>
        <v>0</v>
      </c>
      <c r="D30" s="74">
        <f>COUNTIF('Fully Booked'!N:N,'MONTHLY SALES '!A30)</f>
        <v>0</v>
      </c>
      <c r="F30" s="69" t="s">
        <v>174</v>
      </c>
      <c r="G30" s="90">
        <f>COUNTIFS('Fully Booked'!N:N,'MONTHLY SALES '!F30,'Fully Booked'!U:U,'MONTHLY SALES '!$G$23)</f>
        <v>0</v>
      </c>
      <c r="H30" s="84">
        <f>COUNTIFS('Fully Booked'!N:N,'MONTHLY SALES '!F30,'Fully Booked'!U:U,'MONTHLY SALES '!$H$23)</f>
        <v>0</v>
      </c>
      <c r="I30" s="84">
        <f>COUNTIFS('Fully Booked'!N:N,'MONTHLY SALES '!F30,'Fully Booked'!U:U,'MONTHLY SALES '!$I$23)</f>
        <v>0</v>
      </c>
      <c r="J30" s="84">
        <f>COUNTIFS('Fully Booked'!N:N,'MONTHLY SALES '!F30,'Fully Booked'!U:U,'MONTHLY SALES '!$J$23)</f>
        <v>0</v>
      </c>
      <c r="K30" s="84">
        <f>COUNTIFS('Fully Booked'!N:N,'MONTHLY SALES '!F30,'Fully Booked'!U:U,'MONTHLY SALES '!$K$23)</f>
        <v>0</v>
      </c>
      <c r="M30" s="125" t="s">
        <v>422</v>
      </c>
      <c r="N30" s="125" t="s">
        <v>422</v>
      </c>
      <c r="O30" s="126">
        <f>'WEEKLY  TO WEEK SALES '!G10</f>
        <v>3253818</v>
      </c>
      <c r="P30" s="137">
        <f>COUNTIFS('Fully Booked'!C:C,'MONTHLY SALES '!M30)</f>
        <v>23</v>
      </c>
      <c r="Q30" s="126">
        <f>SUMIFS('Fully Booked'!AF:AF,'Fully Booked'!C:C,'MONTHLY SALES '!M30)</f>
        <v>81333.048140211642</v>
      </c>
      <c r="R30" s="126">
        <v>16000000</v>
      </c>
      <c r="S30" s="138">
        <f t="shared" si="1"/>
        <v>0.20336362499999999</v>
      </c>
    </row>
    <row r="31" spans="1:26" ht="15.75" customHeight="1">
      <c r="A31" s="69" t="s">
        <v>367</v>
      </c>
      <c r="B31" s="72">
        <f>SUMIFS('Fully Booked'!Q:Q,'Fully Booked'!N:N,'MONTHLY SALES '!A31)</f>
        <v>0</v>
      </c>
      <c r="C31" s="72">
        <f>SUMIFS('Fully Booked'!AF:AF,'Fully Booked'!N:N,'MONTHLY SALES '!A31)</f>
        <v>0</v>
      </c>
      <c r="D31" s="74">
        <f>COUNTIF('Fully Booked'!N:N,'MONTHLY SALES '!A31)</f>
        <v>0</v>
      </c>
      <c r="F31" s="69" t="s">
        <v>368</v>
      </c>
      <c r="G31" s="90">
        <f>COUNTIFS('Fully Booked'!N:N,'MONTHLY SALES '!F31,'Fully Booked'!U:U,'MONTHLY SALES '!$G$23)</f>
        <v>0</v>
      </c>
      <c r="H31" s="84">
        <f>COUNTIFS('Fully Booked'!N:N,'MONTHLY SALES '!F31,'Fully Booked'!U:U,'MONTHLY SALES '!$H$23)</f>
        <v>0</v>
      </c>
      <c r="I31" s="84">
        <f>COUNTIFS('Fully Booked'!N:N,'MONTHLY SALES '!F31,'Fully Booked'!U:U,'MONTHLY SALES '!$I$23)</f>
        <v>0</v>
      </c>
      <c r="J31" s="84">
        <f>COUNTIFS('Fully Booked'!N:N,'MONTHLY SALES '!F31,'Fully Booked'!U:U,'MONTHLY SALES '!$J$23)</f>
        <v>0</v>
      </c>
      <c r="K31" s="84">
        <f>COUNTIFS('Fully Booked'!N:N,'MONTHLY SALES '!F31,'Fully Booked'!U:U,'MONTHLY SALES '!$K$23)</f>
        <v>0</v>
      </c>
      <c r="M31" s="125" t="s">
        <v>168</v>
      </c>
      <c r="N31" s="125" t="s">
        <v>168</v>
      </c>
      <c r="O31" s="126">
        <f>'WEEKLY  TO WEEK SALES '!G11</f>
        <v>3493624</v>
      </c>
      <c r="P31" s="137">
        <f>COUNTIFS('Fully Booked'!C:C,'MONTHLY SALES '!M31)</f>
        <v>18</v>
      </c>
      <c r="Q31" s="126">
        <f>SUMIFS('Fully Booked'!AF:AF,'Fully Booked'!C:C,'MONTHLY SALES '!M31)</f>
        <v>89442.44090572391</v>
      </c>
      <c r="R31" s="126">
        <v>30000000</v>
      </c>
      <c r="S31" s="138">
        <f t="shared" si="1"/>
        <v>0.11645413333333333</v>
      </c>
    </row>
    <row r="32" spans="1:26" ht="15.75" customHeight="1">
      <c r="A32" s="84" t="s">
        <v>56</v>
      </c>
      <c r="B32" s="72">
        <f>SUMIFS('Fully Booked'!Q:Q,'Fully Booked'!N:N,'MONTHLY SALES '!A32)</f>
        <v>656254</v>
      </c>
      <c r="C32" s="72">
        <f>SUMIFS('Fully Booked'!AF:AF,'Fully Booked'!N:N,'MONTHLY SALES '!A32)</f>
        <v>16641.877523809526</v>
      </c>
      <c r="D32" s="74">
        <f>COUNTIF('Fully Booked'!N:N,'MONTHLY SALES '!A32)</f>
        <v>2</v>
      </c>
      <c r="F32" s="69" t="s">
        <v>218</v>
      </c>
      <c r="G32" s="90">
        <f>COUNTIFS('Fully Booked'!N:N,'MONTHLY SALES '!F32,'Fully Booked'!U:U,'MONTHLY SALES '!$G$23)</f>
        <v>0</v>
      </c>
      <c r="H32" s="84">
        <f>COUNTIFS('Fully Booked'!N:N,'MONTHLY SALES '!F32,'Fully Booked'!U:U,'MONTHLY SALES '!$H$23)</f>
        <v>0</v>
      </c>
      <c r="I32" s="84">
        <f>COUNTIFS('Fully Booked'!N:N,'MONTHLY SALES '!F32,'Fully Booked'!U:U,'MONTHLY SALES '!$I$23)</f>
        <v>0</v>
      </c>
      <c r="J32" s="84">
        <f>COUNTIFS('Fully Booked'!N:N,'MONTHLY SALES '!F32,'Fully Booked'!U:U,'MONTHLY SALES '!$J$23)</f>
        <v>0</v>
      </c>
      <c r="K32" s="84">
        <f>COUNTIFS('Fully Booked'!N:N,'MONTHLY SALES '!F32,'Fully Booked'!U:U,'MONTHLY SALES '!$K$23)</f>
        <v>0</v>
      </c>
      <c r="M32" s="132" t="s">
        <v>71</v>
      </c>
      <c r="N32" s="132"/>
      <c r="O32" s="133">
        <f>SUM(O24:O31)</f>
        <v>37428605.100000001</v>
      </c>
      <c r="P32" s="139">
        <f>SUM(P24:P31)</f>
        <v>175</v>
      </c>
      <c r="Q32" s="133">
        <f>SUM(Q24:Q31)</f>
        <v>976310.20482646045</v>
      </c>
      <c r="R32" s="133">
        <v>177641848.16403913</v>
      </c>
      <c r="S32" s="140">
        <f t="shared" si="0"/>
        <v>0.21069700347542797</v>
      </c>
    </row>
    <row r="33" spans="1:19" ht="15.75" customHeight="1">
      <c r="A33" s="85" t="s">
        <v>71</v>
      </c>
      <c r="B33" s="86">
        <f>SUM(B21:B32)</f>
        <v>37428605.100000001</v>
      </c>
      <c r="C33" s="86">
        <f>SUM(C21:C32)</f>
        <v>976310.2048264608</v>
      </c>
      <c r="D33" s="85">
        <f>SUM(D21:D32)</f>
        <v>175</v>
      </c>
      <c r="F33" s="69" t="s">
        <v>157</v>
      </c>
      <c r="G33" s="90">
        <f>COUNTIFS('Fully Booked'!N:N,'MONTHLY SALES '!F33,'Fully Booked'!U:U,'MONTHLY SALES '!$G$23)</f>
        <v>0</v>
      </c>
      <c r="H33" s="84">
        <f>COUNTIFS('Fully Booked'!N:N,'MONTHLY SALES '!F33,'Fully Booked'!U:U,'MONTHLY SALES '!$H$23)</f>
        <v>0</v>
      </c>
      <c r="I33" s="84">
        <f>COUNTIFS('Fully Booked'!N:N,'MONTHLY SALES '!F33,'Fully Booked'!U:U,'MONTHLY SALES '!$I$23)</f>
        <v>0</v>
      </c>
      <c r="J33" s="84">
        <f>COUNTIFS('Fully Booked'!N:N,'MONTHLY SALES '!F33,'Fully Booked'!U:U,'MONTHLY SALES '!$J$23)</f>
        <v>0</v>
      </c>
      <c r="K33" s="84">
        <f>COUNTIFS('Fully Booked'!N:N,'MONTHLY SALES '!F33,'Fully Booked'!U:U,'MONTHLY SALES '!$K$23)</f>
        <v>0</v>
      </c>
      <c r="M33" s="321"/>
      <c r="N33" s="321"/>
      <c r="O33" s="322"/>
      <c r="P33" s="323"/>
      <c r="Q33" s="322"/>
      <c r="R33" s="322"/>
      <c r="S33" s="324"/>
    </row>
    <row r="34" spans="1:19" ht="15.75" customHeight="1">
      <c r="F34" s="69" t="s">
        <v>367</v>
      </c>
      <c r="G34" s="90">
        <f>COUNTIFS('Fully Booked'!N:N,'MONTHLY SALES '!F34,'Fully Booked'!U:U,'MONTHLY SALES '!$G$23)</f>
        <v>0</v>
      </c>
      <c r="H34" s="84">
        <f>COUNTIFS('Fully Booked'!N:N,'MONTHLY SALES '!F34,'Fully Booked'!U:U,'MONTHLY SALES '!$H$23)</f>
        <v>0</v>
      </c>
      <c r="I34" s="84">
        <f>COUNTIFS('Fully Booked'!N:N,'MONTHLY SALES '!F34,'Fully Booked'!U:U,'MONTHLY SALES '!$I$23)</f>
        <v>0</v>
      </c>
      <c r="J34" s="84">
        <f>COUNTIFS('Fully Booked'!N:N,'MONTHLY SALES '!F34,'Fully Booked'!U:U,'MONTHLY SALES '!$J$23)</f>
        <v>0</v>
      </c>
      <c r="K34" s="84">
        <f>COUNTIFS('Fully Booked'!N:N,'MONTHLY SALES '!F34,'Fully Booked'!U:U,'MONTHLY SALES '!$K$23)</f>
        <v>0</v>
      </c>
    </row>
    <row r="35" spans="1:19" ht="15.75" customHeight="1">
      <c r="F35" s="84" t="s">
        <v>56</v>
      </c>
      <c r="G35" s="90">
        <f>COUNTIFS('Fully Booked'!N:N,'MONTHLY SALES '!F35,'Fully Booked'!U:U,'MONTHLY SALES '!$G$23)</f>
        <v>1</v>
      </c>
      <c r="H35" s="84">
        <f>COUNTIFS('Fully Booked'!N:N,'MONTHLY SALES '!F35,'Fully Booked'!U:U,'MONTHLY SALES '!$H$23)</f>
        <v>0</v>
      </c>
      <c r="I35" s="84">
        <f>COUNTIFS('Fully Booked'!N:N,'MONTHLY SALES '!F35,'Fully Booked'!U:U,'MONTHLY SALES '!$I$23)</f>
        <v>0</v>
      </c>
      <c r="J35" s="84">
        <f>COUNTIFS('Fully Booked'!N:N,'MONTHLY SALES '!F35,'Fully Booked'!U:U,'MONTHLY SALES '!$J$23)</f>
        <v>0</v>
      </c>
      <c r="K35" s="84">
        <f>COUNTIFS('Fully Booked'!N:N,'MONTHLY SALES '!F35,'Fully Booked'!U:U,'MONTHLY SALES '!$K$23)</f>
        <v>1</v>
      </c>
    </row>
    <row r="36" spans="1:19" ht="15.75" customHeight="1">
      <c r="A36" s="413" t="s">
        <v>909</v>
      </c>
      <c r="B36" s="55">
        <f>((I85)*((COUNTIF(F40:F83,"&gt;0"))/COUNTA(A40:A83)))</f>
        <v>9.7217156103896099E-2</v>
      </c>
      <c r="C36" s="120"/>
      <c r="D36" s="120"/>
      <c r="E36" s="549" t="s">
        <v>224</v>
      </c>
      <c r="F36" s="85" t="s">
        <v>71</v>
      </c>
      <c r="G36" s="141">
        <f>SUM(G24:G35)</f>
        <v>85</v>
      </c>
      <c r="H36" s="142">
        <f>SUM(H24:H35)</f>
        <v>37</v>
      </c>
      <c r="I36" s="142">
        <f>SUM(I24:I35)</f>
        <v>0</v>
      </c>
      <c r="J36" s="142">
        <f>SUM(J24:J35)</f>
        <v>0</v>
      </c>
      <c r="K36" s="142">
        <f>SUM(K24:K35)</f>
        <v>53</v>
      </c>
    </row>
    <row r="37" spans="1:19" ht="15.75" customHeight="1">
      <c r="A37" s="153"/>
      <c r="B37" s="120"/>
      <c r="C37" s="120"/>
      <c r="D37" s="120"/>
      <c r="E37" s="120"/>
      <c r="F37" s="333"/>
      <c r="G37" s="334"/>
      <c r="H37" s="335"/>
      <c r="I37" s="335"/>
      <c r="J37" s="335"/>
      <c r="K37" s="335"/>
    </row>
    <row r="38" spans="1:19" ht="15.75" customHeight="1">
      <c r="A38" s="443" t="s">
        <v>152</v>
      </c>
      <c r="B38" s="444"/>
      <c r="C38" s="444"/>
      <c r="D38" s="444"/>
      <c r="E38" s="444"/>
      <c r="F38" s="444"/>
      <c r="G38" s="444"/>
      <c r="H38" s="444"/>
      <c r="I38" s="444"/>
      <c r="J38" s="444"/>
      <c r="K38" s="444"/>
      <c r="L38" s="444"/>
      <c r="M38" s="445"/>
    </row>
    <row r="39" spans="1:19" ht="15.75" customHeight="1">
      <c r="A39" s="80" t="s">
        <v>163</v>
      </c>
      <c r="B39" s="80" t="s">
        <v>72</v>
      </c>
      <c r="C39" s="81" t="s">
        <v>62</v>
      </c>
      <c r="D39" s="81" t="s">
        <v>63</v>
      </c>
      <c r="E39" s="81" t="s">
        <v>64</v>
      </c>
      <c r="F39" s="81" t="s">
        <v>153</v>
      </c>
      <c r="G39" s="81" t="s">
        <v>17</v>
      </c>
      <c r="H39" s="81" t="s">
        <v>73</v>
      </c>
      <c r="I39" s="81" t="s">
        <v>155</v>
      </c>
      <c r="J39" s="81" t="s">
        <v>2522</v>
      </c>
      <c r="K39" s="83" t="s">
        <v>411</v>
      </c>
      <c r="N39" s="418"/>
    </row>
    <row r="40" spans="1:19" ht="15.75" customHeight="1">
      <c r="A40" s="19" t="s">
        <v>32</v>
      </c>
      <c r="B40" s="19" t="s">
        <v>31</v>
      </c>
      <c r="C40" s="74">
        <f>COUNTIFS('Fully Booked'!D:D,'MONTHLY SALES '!A40,'Fully Booked'!U:U,'MONTHLY SALES '!$C$39)</f>
        <v>3</v>
      </c>
      <c r="D40" s="74">
        <f>COUNTIFS('Fully Booked'!D:D,'MONTHLY SALES '!A40,'Fully Booked'!U:U,'MONTHLY SALES '!$D$39)</f>
        <v>4</v>
      </c>
      <c r="E40" s="74">
        <f>COUNTIFS('Fully Booked'!D:D,'MONTHLY SALES '!A40,'Fully Booked'!U:U,'MONTHLY SALES '!$E$39)</f>
        <v>1</v>
      </c>
      <c r="F40" s="72">
        <f>SUMIFS('Fully Booked'!Q:Q,'Fully Booked'!D:D,'MONTHLY SALES '!A40)</f>
        <v>1735265</v>
      </c>
      <c r="G40" s="72">
        <f>SUMIFS('Fully Booked'!AF:AF,'Fully Booked'!D:D,'MONTHLY SALES '!A40)</f>
        <v>40616.558571428577</v>
      </c>
      <c r="H40" s="72">
        <f>('DAILY SALES '!D17*26)/4*3</f>
        <v>5624999.9999999991</v>
      </c>
      <c r="I40" s="95">
        <f t="shared" ref="I40" si="2">F40/H40</f>
        <v>0.30849155555555563</v>
      </c>
      <c r="J40" s="74">
        <f t="shared" ref="J40:J84" si="3">SUM(C40:E40)</f>
        <v>8</v>
      </c>
      <c r="K40" s="300">
        <f>H40-F40</f>
        <v>3889734.9999999991</v>
      </c>
    </row>
    <row r="41" spans="1:19" ht="15.75" customHeight="1">
      <c r="A41" s="21" t="s">
        <v>458</v>
      </c>
      <c r="B41" s="19" t="s">
        <v>31</v>
      </c>
      <c r="C41" s="74">
        <f>COUNTIFS('Fully Booked'!D:D,'MONTHLY SALES '!A41,'Fully Booked'!U:U,'MONTHLY SALES '!$C$39)</f>
        <v>1</v>
      </c>
      <c r="D41" s="74">
        <f>COUNTIFS('Fully Booked'!D:D,'MONTHLY SALES '!A41,'Fully Booked'!U:U,'MONTHLY SALES '!$D$39)</f>
        <v>2</v>
      </c>
      <c r="E41" s="74">
        <f>COUNTIFS('Fully Booked'!D:D,'MONTHLY SALES '!A41,'Fully Booked'!U:U,'MONTHLY SALES '!$E$39)</f>
        <v>1</v>
      </c>
      <c r="F41" s="72">
        <f>SUMIFS('Fully Booked'!Q:Q,'Fully Booked'!D:D,'MONTHLY SALES '!A41)</f>
        <v>936358</v>
      </c>
      <c r="G41" s="72">
        <f>SUMIFS('Fully Booked'!AF:AF,'Fully Booked'!D:D,'MONTHLY SALES '!A41)</f>
        <v>24238.544492063491</v>
      </c>
      <c r="H41" s="72">
        <f>('DAILY SALES '!D18*26)/4*3</f>
        <v>3750000</v>
      </c>
      <c r="I41" s="95">
        <f t="shared" ref="I41:I83" si="4">F41/H41</f>
        <v>0.24969546666666667</v>
      </c>
      <c r="J41" s="74">
        <f t="shared" si="3"/>
        <v>4</v>
      </c>
      <c r="K41" s="300">
        <f t="shared" ref="K41:K84" si="5">H41-F41</f>
        <v>2813642</v>
      </c>
    </row>
    <row r="42" spans="1:19" ht="15.75" customHeight="1">
      <c r="A42" s="452" t="s">
        <v>211</v>
      </c>
      <c r="B42" s="19" t="s">
        <v>23</v>
      </c>
      <c r="C42" s="74">
        <f>COUNTIFS('Fully Booked'!D:D,'MONTHLY SALES '!A42,'Fully Booked'!U:U,'MONTHLY SALES '!$C$39)</f>
        <v>0</v>
      </c>
      <c r="D42" s="74">
        <f>COUNTIFS('Fully Booked'!D:D,'MONTHLY SALES '!A42,'Fully Booked'!U:U,'MONTHLY SALES '!$D$39)</f>
        <v>0</v>
      </c>
      <c r="E42" s="74">
        <f>COUNTIFS('Fully Booked'!D:D,'MONTHLY SALES '!A42,'Fully Booked'!U:U,'MONTHLY SALES '!$E$39)</f>
        <v>0</v>
      </c>
      <c r="F42" s="72">
        <f>SUMIFS('Fully Booked'!Q:Q,'Fully Booked'!D:D,'MONTHLY SALES '!A42)</f>
        <v>0</v>
      </c>
      <c r="G42" s="72">
        <f>SUMIFS('Fully Booked'!AF:AF,'Fully Booked'!D:D,'MONTHLY SALES '!A42)</f>
        <v>0</v>
      </c>
      <c r="H42" s="72">
        <f>('DAILY SALES '!D19*26)/4*3</f>
        <v>3000000</v>
      </c>
      <c r="I42" s="95">
        <f t="shared" ref="I42:I43" si="6">F42/H42</f>
        <v>0</v>
      </c>
      <c r="J42" s="74">
        <f t="shared" si="3"/>
        <v>0</v>
      </c>
      <c r="K42" s="300">
        <f t="shared" ref="K42:K43" si="7">H42-F42</f>
        <v>3000000</v>
      </c>
    </row>
    <row r="43" spans="1:19" ht="15.75" customHeight="1">
      <c r="A43" s="19" t="s">
        <v>449</v>
      </c>
      <c r="B43" s="19" t="s">
        <v>23</v>
      </c>
      <c r="C43" s="74">
        <f>COUNTIFS('Fully Booked'!D:D,'MONTHLY SALES '!A43,'Fully Booked'!U:U,'MONTHLY SALES '!$C$39)</f>
        <v>1</v>
      </c>
      <c r="D43" s="74">
        <f>COUNTIFS('Fully Booked'!D:D,'MONTHLY SALES '!A43,'Fully Booked'!U:U,'MONTHLY SALES '!$D$39)</f>
        <v>1</v>
      </c>
      <c r="E43" s="74">
        <f>COUNTIFS('Fully Booked'!D:D,'MONTHLY SALES '!A43,'Fully Booked'!U:U,'MONTHLY SALES '!$E$39)</f>
        <v>2</v>
      </c>
      <c r="F43" s="72">
        <f>SUMIFS('Fully Booked'!Q:Q,'Fully Booked'!D:D,'MONTHLY SALES '!A43)</f>
        <v>2010488</v>
      </c>
      <c r="G43" s="72">
        <f>SUMIFS('Fully Booked'!AF:AF,'Fully Booked'!D:D,'MONTHLY SALES '!A43)</f>
        <v>47414.255809523813</v>
      </c>
      <c r="H43" s="72">
        <f>('DAILY SALES '!D20*26)/4*3</f>
        <v>3000000</v>
      </c>
      <c r="I43" s="95">
        <f t="shared" si="6"/>
        <v>0.67016266666666668</v>
      </c>
      <c r="J43" s="74">
        <f t="shared" si="3"/>
        <v>4</v>
      </c>
      <c r="K43" s="300">
        <f t="shared" si="7"/>
        <v>989512</v>
      </c>
    </row>
    <row r="44" spans="1:19" ht="15.75" customHeight="1">
      <c r="A44" s="19" t="s">
        <v>48</v>
      </c>
      <c r="B44" s="19" t="s">
        <v>23</v>
      </c>
      <c r="C44" s="74">
        <f>COUNTIFS('Fully Booked'!D:D,'MONTHLY SALES '!A44,'Fully Booked'!U:U,'MONTHLY SALES '!$C$39)</f>
        <v>1</v>
      </c>
      <c r="D44" s="74">
        <f>COUNTIFS('Fully Booked'!D:D,'MONTHLY SALES '!A44,'Fully Booked'!U:U,'MONTHLY SALES '!$D$39)</f>
        <v>0</v>
      </c>
      <c r="E44" s="74">
        <f>COUNTIFS('Fully Booked'!D:D,'MONTHLY SALES '!A44,'Fully Booked'!U:U,'MONTHLY SALES '!$E$39)</f>
        <v>2</v>
      </c>
      <c r="F44" s="72">
        <f>SUMIFS('Fully Booked'!Q:Q,'Fully Booked'!D:D,'MONTHLY SALES '!A44)</f>
        <v>979928</v>
      </c>
      <c r="G44" s="72">
        <f>SUMIFS('Fully Booked'!AF:AF,'Fully Booked'!D:D,'MONTHLY SALES '!A44)</f>
        <v>25421.680761904761</v>
      </c>
      <c r="H44" s="72">
        <f>('DAILY SALES '!D21*26)/4*3</f>
        <v>3750000</v>
      </c>
      <c r="I44" s="95">
        <f t="shared" si="4"/>
        <v>0.26131413333333331</v>
      </c>
      <c r="J44" s="74">
        <f t="shared" si="3"/>
        <v>3</v>
      </c>
      <c r="K44" s="300">
        <f t="shared" si="5"/>
        <v>2770072</v>
      </c>
    </row>
    <row r="45" spans="1:19" ht="15.75" customHeight="1">
      <c r="A45" s="21" t="s">
        <v>982</v>
      </c>
      <c r="B45" s="19" t="s">
        <v>23</v>
      </c>
      <c r="C45" s="74">
        <f>COUNTIFS('Fully Booked'!D:D,'MONTHLY SALES '!A45,'Fully Booked'!U:U,'MONTHLY SALES '!$C$39)</f>
        <v>0</v>
      </c>
      <c r="D45" s="74">
        <f>COUNTIFS('Fully Booked'!D:D,'MONTHLY SALES '!A45,'Fully Booked'!U:U,'MONTHLY SALES '!$D$39)</f>
        <v>0</v>
      </c>
      <c r="E45" s="74">
        <f>COUNTIFS('Fully Booked'!D:D,'MONTHLY SALES '!A45,'Fully Booked'!U:U,'MONTHLY SALES '!$E$39)</f>
        <v>0</v>
      </c>
      <c r="F45" s="72">
        <f>SUMIFS('Fully Booked'!Q:Q,'Fully Booked'!D:D,'MONTHLY SALES '!A45)</f>
        <v>0</v>
      </c>
      <c r="G45" s="72">
        <f>SUMIFS('Fully Booked'!AF:AF,'Fully Booked'!D:D,'MONTHLY SALES '!A45)</f>
        <v>0</v>
      </c>
      <c r="H45" s="72">
        <f>('DAILY SALES '!D22*26)/4*3</f>
        <v>3000000</v>
      </c>
      <c r="I45" s="95">
        <f t="shared" si="4"/>
        <v>0</v>
      </c>
      <c r="J45" s="74">
        <f t="shared" si="3"/>
        <v>0</v>
      </c>
      <c r="K45" s="300">
        <f t="shared" si="5"/>
        <v>3000000</v>
      </c>
    </row>
    <row r="46" spans="1:19" ht="15.75" customHeight="1">
      <c r="A46" s="19" t="s">
        <v>4222</v>
      </c>
      <c r="B46" s="19" t="s">
        <v>23</v>
      </c>
      <c r="C46" s="74">
        <f>COUNTIFS('Fully Booked'!D:D,'MONTHLY SALES '!A46,'Fully Booked'!U:U,'MONTHLY SALES '!$C$39)</f>
        <v>0</v>
      </c>
      <c r="D46" s="74">
        <f>COUNTIFS('Fully Booked'!D:D,'MONTHLY SALES '!A46,'Fully Booked'!U:U,'MONTHLY SALES '!$D$39)</f>
        <v>0</v>
      </c>
      <c r="E46" s="74">
        <f>COUNTIFS('Fully Booked'!D:D,'MONTHLY SALES '!A46,'Fully Booked'!U:U,'MONTHLY SALES '!$E$39)</f>
        <v>0</v>
      </c>
      <c r="F46" s="72">
        <f>SUMIFS('Fully Booked'!Q:Q,'Fully Booked'!D:D,'MONTHLY SALES '!A46)</f>
        <v>0</v>
      </c>
      <c r="G46" s="72">
        <f>SUMIFS('Fully Booked'!AF:AF,'Fully Booked'!D:D,'MONTHLY SALES '!A46)</f>
        <v>0</v>
      </c>
      <c r="H46" s="72">
        <f>('DAILY SALES '!D23*26)/4*3</f>
        <v>2625000</v>
      </c>
      <c r="I46" s="95">
        <f t="shared" si="4"/>
        <v>0</v>
      </c>
      <c r="J46" s="74">
        <f t="shared" si="3"/>
        <v>0</v>
      </c>
      <c r="K46" s="300">
        <f t="shared" si="5"/>
        <v>2625000</v>
      </c>
    </row>
    <row r="47" spans="1:19" ht="15.75" customHeight="1">
      <c r="A47" s="180" t="s">
        <v>453</v>
      </c>
      <c r="B47" s="19" t="s">
        <v>39</v>
      </c>
      <c r="C47" s="74">
        <f>COUNTIFS('Fully Booked'!D:D,'MONTHLY SALES '!A47,'Fully Booked'!U:U,'MONTHLY SALES '!$C$39)</f>
        <v>4</v>
      </c>
      <c r="D47" s="74">
        <f>COUNTIFS('Fully Booked'!D:D,'MONTHLY SALES '!A47,'Fully Booked'!U:U,'MONTHLY SALES '!$D$39)</f>
        <v>1</v>
      </c>
      <c r="E47" s="74">
        <f>COUNTIFS('Fully Booked'!D:D,'MONTHLY SALES '!A47,'Fully Booked'!U:U,'MONTHLY SALES '!$E$39)</f>
        <v>5</v>
      </c>
      <c r="F47" s="72">
        <f>SUMIFS('Fully Booked'!Q:Q,'Fully Booked'!D:D,'MONTHLY SALES '!A47)</f>
        <v>2301698</v>
      </c>
      <c r="G47" s="72">
        <f>SUMIFS('Fully Booked'!AF:AF,'Fully Booked'!D:D,'MONTHLY SALES '!A47)</f>
        <v>56200.428960317469</v>
      </c>
      <c r="H47" s="72">
        <f>('DAILY SALES '!D24*26)/4*3</f>
        <v>3000000</v>
      </c>
      <c r="I47" s="95">
        <f t="shared" ref="I47:I50" si="8">F47/H47</f>
        <v>0.76723266666666667</v>
      </c>
      <c r="J47" s="74">
        <f t="shared" ref="J47:J50" si="9">SUM(C47:E47)</f>
        <v>10</v>
      </c>
      <c r="K47" s="300">
        <f t="shared" ref="K47:K50" si="10">H47-F47</f>
        <v>698302</v>
      </c>
    </row>
    <row r="48" spans="1:19" ht="15.75" customHeight="1">
      <c r="A48" s="19" t="s">
        <v>4223</v>
      </c>
      <c r="B48" s="19" t="s">
        <v>39</v>
      </c>
      <c r="C48" s="74">
        <f>COUNTIFS('Fully Booked'!D:D,'MONTHLY SALES '!A48,'Fully Booked'!U:U,'MONTHLY SALES '!$C$39)</f>
        <v>1</v>
      </c>
      <c r="D48" s="74">
        <f>COUNTIFS('Fully Booked'!D:D,'MONTHLY SALES '!A48,'Fully Booked'!U:U,'MONTHLY SALES '!$D$39)</f>
        <v>0</v>
      </c>
      <c r="E48" s="74">
        <f>COUNTIFS('Fully Booked'!D:D,'MONTHLY SALES '!A48,'Fully Booked'!U:U,'MONTHLY SALES '!$E$39)</f>
        <v>0</v>
      </c>
      <c r="F48" s="72">
        <f>SUMIFS('Fully Booked'!Q:Q,'Fully Booked'!D:D,'MONTHLY SALES '!A48)</f>
        <v>90425</v>
      </c>
      <c r="G48" s="72">
        <f>SUMIFS('Fully Booked'!AF:AF,'Fully Booked'!D:D,'MONTHLY SALES '!A48)</f>
        <v>4671.9583333333339</v>
      </c>
      <c r="H48" s="72">
        <f>('DAILY SALES '!D25*26)/4*3</f>
        <v>2625000</v>
      </c>
      <c r="I48" s="95">
        <f t="shared" si="8"/>
        <v>3.4447619047619046E-2</v>
      </c>
      <c r="J48" s="74">
        <f t="shared" si="9"/>
        <v>1</v>
      </c>
      <c r="K48" s="300">
        <f t="shared" si="10"/>
        <v>2534575</v>
      </c>
    </row>
    <row r="49" spans="1:11" ht="15.75" customHeight="1">
      <c r="A49" s="19" t="s">
        <v>456</v>
      </c>
      <c r="B49" s="19" t="s">
        <v>29</v>
      </c>
      <c r="C49" s="74">
        <f>COUNTIFS('Fully Booked'!D:D,'MONTHLY SALES '!A49,'Fully Booked'!U:U,'MONTHLY SALES '!$C$39)</f>
        <v>3</v>
      </c>
      <c r="D49" s="74">
        <f>COUNTIFS('Fully Booked'!D:D,'MONTHLY SALES '!A49,'Fully Booked'!U:U,'MONTHLY SALES '!$D$39)</f>
        <v>3</v>
      </c>
      <c r="E49" s="74">
        <f>COUNTIFS('Fully Booked'!D:D,'MONTHLY SALES '!A49,'Fully Booked'!U:U,'MONTHLY SALES '!$E$39)</f>
        <v>1</v>
      </c>
      <c r="F49" s="72">
        <f>SUMIFS('Fully Booked'!Q:Q,'Fully Booked'!D:D,'MONTHLY SALES '!A49)</f>
        <v>1264826</v>
      </c>
      <c r="G49" s="72">
        <f>SUMIFS('Fully Booked'!AF:AF,'Fully Booked'!D:D,'MONTHLY SALES '!A49)</f>
        <v>33951.010178210679</v>
      </c>
      <c r="H49" s="72">
        <f>('DAILY SALES '!D26*26)/4*3</f>
        <v>3750000</v>
      </c>
      <c r="I49" s="95">
        <f t="shared" si="8"/>
        <v>0.33728693333333332</v>
      </c>
      <c r="J49" s="74">
        <f t="shared" si="9"/>
        <v>7</v>
      </c>
      <c r="K49" s="300">
        <f t="shared" si="10"/>
        <v>2485174</v>
      </c>
    </row>
    <row r="50" spans="1:11" ht="15.75" customHeight="1">
      <c r="A50" s="19" t="s">
        <v>457</v>
      </c>
      <c r="B50" s="19" t="s">
        <v>29</v>
      </c>
      <c r="C50" s="74">
        <f>COUNTIFS('Fully Booked'!D:D,'MONTHLY SALES '!A50,'Fully Booked'!U:U,'MONTHLY SALES '!$C$39)</f>
        <v>2</v>
      </c>
      <c r="D50" s="74">
        <f>COUNTIFS('Fully Booked'!D:D,'MONTHLY SALES '!A50,'Fully Booked'!U:U,'MONTHLY SALES '!$D$39)</f>
        <v>3</v>
      </c>
      <c r="E50" s="74">
        <f>COUNTIFS('Fully Booked'!D:D,'MONTHLY SALES '!A50,'Fully Booked'!U:U,'MONTHLY SALES '!$E$39)</f>
        <v>5</v>
      </c>
      <c r="F50" s="72">
        <f>SUMIFS('Fully Booked'!Q:Q,'Fully Booked'!D:D,'MONTHLY SALES '!A50)</f>
        <v>2183798</v>
      </c>
      <c r="G50" s="72">
        <f>SUMIFS('Fully Booked'!AF:AF,'Fully Booked'!D:D,'MONTHLY SALES '!A50)</f>
        <v>54103.930727513223</v>
      </c>
      <c r="H50" s="72">
        <f>('DAILY SALES '!D27*26)/4*3</f>
        <v>3000000</v>
      </c>
      <c r="I50" s="95">
        <f t="shared" si="8"/>
        <v>0.72793266666666667</v>
      </c>
      <c r="J50" s="74">
        <f t="shared" si="9"/>
        <v>10</v>
      </c>
      <c r="K50" s="300">
        <f t="shared" si="10"/>
        <v>816202</v>
      </c>
    </row>
    <row r="51" spans="1:11" ht="15.75" customHeight="1">
      <c r="A51" s="19" t="s">
        <v>932</v>
      </c>
      <c r="B51" s="19" t="s">
        <v>29</v>
      </c>
      <c r="C51" s="74">
        <f>COUNTIFS('Fully Booked'!D:D,'MONTHLY SALES '!A51,'Fully Booked'!U:U,'MONTHLY SALES '!$C$39)</f>
        <v>0</v>
      </c>
      <c r="D51" s="74">
        <f>COUNTIFS('Fully Booked'!D:D,'MONTHLY SALES '!A51,'Fully Booked'!U:U,'MONTHLY SALES '!$D$39)</f>
        <v>0</v>
      </c>
      <c r="E51" s="74">
        <f>COUNTIFS('Fully Booked'!D:D,'MONTHLY SALES '!A51,'Fully Booked'!U:U,'MONTHLY SALES '!$E$39)</f>
        <v>0</v>
      </c>
      <c r="F51" s="72">
        <f>SUMIFS('Fully Booked'!Q:Q,'Fully Booked'!D:D,'MONTHLY SALES '!A51)</f>
        <v>0</v>
      </c>
      <c r="G51" s="72">
        <f>SUMIFS('Fully Booked'!AF:AF,'Fully Booked'!D:D,'MONTHLY SALES '!A51)</f>
        <v>0</v>
      </c>
      <c r="H51" s="72">
        <f>('DAILY SALES '!D28*26)/4*3</f>
        <v>3000000</v>
      </c>
      <c r="I51" s="95">
        <f t="shared" si="4"/>
        <v>0</v>
      </c>
      <c r="J51" s="74">
        <f t="shared" si="3"/>
        <v>0</v>
      </c>
      <c r="K51" s="300">
        <f t="shared" si="5"/>
        <v>3000000</v>
      </c>
    </row>
    <row r="52" spans="1:11" ht="15.75" customHeight="1">
      <c r="A52" s="19" t="s">
        <v>2098</v>
      </c>
      <c r="B52" s="19" t="s">
        <v>29</v>
      </c>
      <c r="C52" s="74">
        <f>COUNTIFS('Fully Booked'!D:D,'MONTHLY SALES '!A52,'Fully Booked'!U:U,'MONTHLY SALES '!$C$39)</f>
        <v>1</v>
      </c>
      <c r="D52" s="74">
        <f>COUNTIFS('Fully Booked'!D:D,'MONTHLY SALES '!A52,'Fully Booked'!U:U,'MONTHLY SALES '!$D$39)</f>
        <v>0</v>
      </c>
      <c r="E52" s="74">
        <f>COUNTIFS('Fully Booked'!D:D,'MONTHLY SALES '!A52,'Fully Booked'!U:U,'MONTHLY SALES '!$E$39)</f>
        <v>0</v>
      </c>
      <c r="F52" s="72">
        <f>SUMIFS('Fully Booked'!Q:Q,'Fully Booked'!D:D,'MONTHLY SALES '!A52)</f>
        <v>45000</v>
      </c>
      <c r="G52" s="72">
        <f>SUMIFS('Fully Booked'!AF:AF,'Fully Booked'!D:D,'MONTHLY SALES '!A52)</f>
        <v>1387.5</v>
      </c>
      <c r="H52" s="72">
        <f>('DAILY SALES '!D29*26)/4*3</f>
        <v>2625000</v>
      </c>
      <c r="I52" s="95">
        <f t="shared" si="4"/>
        <v>1.7142857142857144E-2</v>
      </c>
      <c r="J52" s="74">
        <f t="shared" si="3"/>
        <v>1</v>
      </c>
      <c r="K52" s="300">
        <f t="shared" si="5"/>
        <v>2580000</v>
      </c>
    </row>
    <row r="53" spans="1:11" ht="15.75" customHeight="1">
      <c r="A53" s="19" t="s">
        <v>212</v>
      </c>
      <c r="B53" s="19" t="s">
        <v>184</v>
      </c>
      <c r="C53" s="74">
        <f>COUNTIFS('Fully Booked'!D:D,'MONTHLY SALES '!A53,'Fully Booked'!U:U,'MONTHLY SALES '!$C$39)</f>
        <v>4</v>
      </c>
      <c r="D53" s="74">
        <f>COUNTIFS('Fully Booked'!D:D,'MONTHLY SALES '!A53,'Fully Booked'!U:U,'MONTHLY SALES '!$D$39)</f>
        <v>1</v>
      </c>
      <c r="E53" s="74">
        <f>COUNTIFS('Fully Booked'!D:D,'MONTHLY SALES '!A53,'Fully Booked'!U:U,'MONTHLY SALES '!$E$39)</f>
        <v>1</v>
      </c>
      <c r="F53" s="72">
        <f>SUMIFS('Fully Booked'!Q:Q,'Fully Booked'!D:D,'MONTHLY SALES '!A53)</f>
        <v>1263851</v>
      </c>
      <c r="G53" s="72">
        <f>SUMIFS('Fully Booked'!AF:AF,'Fully Booked'!D:D,'MONTHLY SALES '!A53)</f>
        <v>41115.289410052908</v>
      </c>
      <c r="H53" s="72">
        <f>('DAILY SALES '!D30*26)/4*3</f>
        <v>3750000</v>
      </c>
      <c r="I53" s="95">
        <f t="shared" si="4"/>
        <v>0.33702693333333333</v>
      </c>
      <c r="J53" s="74">
        <f t="shared" si="3"/>
        <v>6</v>
      </c>
      <c r="K53" s="300">
        <f t="shared" si="5"/>
        <v>2486149</v>
      </c>
    </row>
    <row r="54" spans="1:11" ht="15.75" customHeight="1">
      <c r="A54" s="19" t="s">
        <v>206</v>
      </c>
      <c r="B54" s="19" t="s">
        <v>184</v>
      </c>
      <c r="C54" s="74">
        <f>COUNTIFS('Fully Booked'!D:D,'MONTHLY SALES '!A54,'Fully Booked'!U:U,'MONTHLY SALES '!$C$39)</f>
        <v>2</v>
      </c>
      <c r="D54" s="74">
        <f>COUNTIFS('Fully Booked'!D:D,'MONTHLY SALES '!A54,'Fully Booked'!U:U,'MONTHLY SALES '!$D$39)</f>
        <v>0</v>
      </c>
      <c r="E54" s="74">
        <f>COUNTIFS('Fully Booked'!D:D,'MONTHLY SALES '!A54,'Fully Booked'!U:U,'MONTHLY SALES '!$E$39)</f>
        <v>4</v>
      </c>
      <c r="F54" s="72">
        <f>SUMIFS('Fully Booked'!Q:Q,'Fully Booked'!D:D,'MONTHLY SALES '!A54)</f>
        <v>2592442</v>
      </c>
      <c r="G54" s="72">
        <f>SUMIFS('Fully Booked'!AF:AF,'Fully Booked'!D:D,'MONTHLY SALES '!A54)</f>
        <v>64609.794103174601</v>
      </c>
      <c r="H54" s="72">
        <f>('DAILY SALES '!D31*26)/4*3</f>
        <v>3750000</v>
      </c>
      <c r="I54" s="95">
        <f t="shared" si="4"/>
        <v>0.69131786666666661</v>
      </c>
      <c r="J54" s="74">
        <f t="shared" si="3"/>
        <v>6</v>
      </c>
      <c r="K54" s="300">
        <f t="shared" si="5"/>
        <v>1157558</v>
      </c>
    </row>
    <row r="55" spans="1:11" ht="15.75" customHeight="1">
      <c r="A55" s="19" t="s">
        <v>419</v>
      </c>
      <c r="B55" s="383" t="s">
        <v>184</v>
      </c>
      <c r="C55" s="74">
        <f>COUNTIFS('Fully Booked'!D:D,'MONTHLY SALES '!A55,'Fully Booked'!U:U,'MONTHLY SALES '!$C$39)</f>
        <v>0</v>
      </c>
      <c r="D55" s="74">
        <f>COUNTIFS('Fully Booked'!D:D,'MONTHLY SALES '!A55,'Fully Booked'!U:U,'MONTHLY SALES '!$D$39)</f>
        <v>0</v>
      </c>
      <c r="E55" s="74">
        <f>COUNTIFS('Fully Booked'!D:D,'MONTHLY SALES '!A55,'Fully Booked'!U:U,'MONTHLY SALES '!$E$39)</f>
        <v>1</v>
      </c>
      <c r="F55" s="72">
        <f>SUMIFS('Fully Booked'!Q:Q,'Fully Booked'!D:D,'MONTHLY SALES '!A55)</f>
        <v>409670</v>
      </c>
      <c r="G55" s="72">
        <f>SUMIFS('Fully Booked'!AF:AF,'Fully Booked'!D:D,'MONTHLY SALES '!A55)</f>
        <v>9402.901904761904</v>
      </c>
      <c r="H55" s="72">
        <f>('DAILY SALES '!D32*26)/4*3</f>
        <v>3750000</v>
      </c>
      <c r="I55" s="95">
        <f t="shared" si="4"/>
        <v>0.10924533333333333</v>
      </c>
      <c r="J55" s="74">
        <f t="shared" si="3"/>
        <v>1</v>
      </c>
      <c r="K55" s="300">
        <f t="shared" si="5"/>
        <v>3340330</v>
      </c>
    </row>
    <row r="56" spans="1:11" ht="15.75" customHeight="1">
      <c r="A56" s="19" t="s">
        <v>4224</v>
      </c>
      <c r="B56" s="19" t="s">
        <v>184</v>
      </c>
      <c r="C56" s="74">
        <f>COUNTIFS('Fully Booked'!D:D,'MONTHLY SALES '!A56,'Fully Booked'!U:U,'MONTHLY SALES '!$C$39)</f>
        <v>0</v>
      </c>
      <c r="D56" s="74">
        <f>COUNTIFS('Fully Booked'!D:D,'MONTHLY SALES '!A56,'Fully Booked'!U:U,'MONTHLY SALES '!$D$39)</f>
        <v>0</v>
      </c>
      <c r="E56" s="74">
        <f>COUNTIFS('Fully Booked'!D:D,'MONTHLY SALES '!A56,'Fully Booked'!U:U,'MONTHLY SALES '!$E$39)</f>
        <v>0</v>
      </c>
      <c r="F56" s="72">
        <f>SUMIFS('Fully Booked'!Q:Q,'Fully Booked'!D:D,'MONTHLY SALES '!A56)</f>
        <v>0</v>
      </c>
      <c r="G56" s="72">
        <f>SUMIFS('Fully Booked'!AF:AF,'Fully Booked'!D:D,'MONTHLY SALES '!A56)</f>
        <v>0</v>
      </c>
      <c r="H56" s="72">
        <f>('DAILY SALES '!D33*26)/4*3</f>
        <v>3750000</v>
      </c>
      <c r="I56" s="95">
        <f t="shared" si="4"/>
        <v>0</v>
      </c>
      <c r="J56" s="74">
        <f t="shared" si="3"/>
        <v>0</v>
      </c>
      <c r="K56" s="300">
        <f t="shared" si="5"/>
        <v>3750000</v>
      </c>
    </row>
    <row r="57" spans="1:11" ht="15.75" customHeight="1">
      <c r="A57" s="19" t="s">
        <v>3733</v>
      </c>
      <c r="B57" s="19" t="s">
        <v>20</v>
      </c>
      <c r="C57" s="74">
        <f>COUNTIFS('Fully Booked'!D:D,'MONTHLY SALES '!A57,'Fully Booked'!U:U,'MONTHLY SALES '!$C$39)</f>
        <v>2</v>
      </c>
      <c r="D57" s="74">
        <f>COUNTIFS('Fully Booked'!D:D,'MONTHLY SALES '!A57,'Fully Booked'!U:U,'MONTHLY SALES '!$D$39)</f>
        <v>0</v>
      </c>
      <c r="E57" s="74">
        <f>COUNTIFS('Fully Booked'!D:D,'MONTHLY SALES '!A57,'Fully Booked'!U:U,'MONTHLY SALES '!$E$39)</f>
        <v>0</v>
      </c>
      <c r="F57" s="72">
        <f>SUMIFS('Fully Booked'!Q:Q,'Fully Booked'!D:D,'MONTHLY SALES '!A57)</f>
        <v>85021</v>
      </c>
      <c r="G57" s="72">
        <f>SUMIFS('Fully Booked'!AF:AF,'Fully Booked'!D:D,'MONTHLY SALES '!A57)</f>
        <v>3260.1575873015872</v>
      </c>
      <c r="H57" s="72">
        <f>('DAILY SALES '!D34*26)/4*3</f>
        <v>3750000</v>
      </c>
      <c r="I57" s="95">
        <f t="shared" si="4"/>
        <v>2.2672266666666666E-2</v>
      </c>
      <c r="J57" s="74">
        <f t="shared" si="3"/>
        <v>2</v>
      </c>
      <c r="K57" s="300">
        <f t="shared" si="5"/>
        <v>3664979</v>
      </c>
    </row>
    <row r="58" spans="1:11" ht="15.75" customHeight="1">
      <c r="A58" s="19" t="s">
        <v>3734</v>
      </c>
      <c r="B58" s="19" t="s">
        <v>24</v>
      </c>
      <c r="C58" s="74">
        <f>COUNTIFS('Fully Booked'!D:D,'MONTHLY SALES '!A58,'Fully Booked'!U:U,'MONTHLY SALES '!$C$39)</f>
        <v>6</v>
      </c>
      <c r="D58" s="74">
        <f>COUNTIFS('Fully Booked'!D:D,'MONTHLY SALES '!A58,'Fully Booked'!U:U,'MONTHLY SALES '!$D$39)</f>
        <v>0</v>
      </c>
      <c r="E58" s="74">
        <f>COUNTIFS('Fully Booked'!D:D,'MONTHLY SALES '!A58,'Fully Booked'!U:U,'MONTHLY SALES '!$E$39)</f>
        <v>1</v>
      </c>
      <c r="F58" s="72">
        <f>SUMIFS('Fully Booked'!Q:Q,'Fully Booked'!D:D,'MONTHLY SALES '!A58)</f>
        <v>537844</v>
      </c>
      <c r="G58" s="72">
        <f>SUMIFS('Fully Booked'!AF:AF,'Fully Booked'!D:D,'MONTHLY SALES '!A58)</f>
        <v>15566.09293121693</v>
      </c>
      <c r="H58" s="72">
        <f>('DAILY SALES '!D35*26)/4*3</f>
        <v>2625000</v>
      </c>
      <c r="I58" s="95">
        <f t="shared" si="4"/>
        <v>0.20489295238095237</v>
      </c>
      <c r="J58" s="74">
        <f t="shared" si="3"/>
        <v>7</v>
      </c>
      <c r="K58" s="300">
        <f t="shared" si="5"/>
        <v>2087156</v>
      </c>
    </row>
    <row r="59" spans="1:11" ht="15.75" customHeight="1">
      <c r="A59" s="19" t="s">
        <v>200</v>
      </c>
      <c r="B59" s="19" t="s">
        <v>24</v>
      </c>
      <c r="C59" s="74">
        <f>COUNTIFS('Fully Booked'!D:D,'MONTHLY SALES '!A59,'Fully Booked'!U:U,'MONTHLY SALES '!$C$39)</f>
        <v>6</v>
      </c>
      <c r="D59" s="74">
        <f>COUNTIFS('Fully Booked'!D:D,'MONTHLY SALES '!A59,'Fully Booked'!U:U,'MONTHLY SALES '!$D$39)</f>
        <v>1</v>
      </c>
      <c r="E59" s="74">
        <f>COUNTIFS('Fully Booked'!D:D,'MONTHLY SALES '!A59,'Fully Booked'!U:U,'MONTHLY SALES '!$E$39)</f>
        <v>4</v>
      </c>
      <c r="F59" s="72">
        <f>SUMIFS('Fully Booked'!Q:Q,'Fully Booked'!D:D,'MONTHLY SALES '!A59)</f>
        <v>2060805</v>
      </c>
      <c r="G59" s="72">
        <f>SUMIFS('Fully Booked'!AF:AF,'Fully Booked'!D:D,'MONTHLY SALES '!A59)</f>
        <v>49405.675732804237</v>
      </c>
      <c r="H59" s="72">
        <f>('DAILY SALES '!D36*26)/4*3</f>
        <v>3750000</v>
      </c>
      <c r="I59" s="95">
        <f t="shared" si="4"/>
        <v>0.54954800000000004</v>
      </c>
      <c r="J59" s="74">
        <f t="shared" si="3"/>
        <v>11</v>
      </c>
      <c r="K59" s="300">
        <f t="shared" si="5"/>
        <v>1689195</v>
      </c>
    </row>
    <row r="60" spans="1:11" ht="15.75" customHeight="1">
      <c r="A60" s="19" t="s">
        <v>538</v>
      </c>
      <c r="B60" s="19" t="s">
        <v>24</v>
      </c>
      <c r="C60" s="74">
        <f>COUNTIFS('Fully Booked'!D:D,'MONTHLY SALES '!A60,'Fully Booked'!U:U,'MONTHLY SALES '!$C$39)</f>
        <v>0</v>
      </c>
      <c r="D60" s="74">
        <f>COUNTIFS('Fully Booked'!D:D,'MONTHLY SALES '!A60,'Fully Booked'!U:U,'MONTHLY SALES '!$D$39)</f>
        <v>0</v>
      </c>
      <c r="E60" s="74">
        <f>COUNTIFS('Fully Booked'!D:D,'MONTHLY SALES '!A60,'Fully Booked'!U:U,'MONTHLY SALES '!$E$39)</f>
        <v>0</v>
      </c>
      <c r="F60" s="72">
        <f>SUMIFS('Fully Booked'!Q:Q,'Fully Booked'!D:D,'MONTHLY SALES '!A60)</f>
        <v>0</v>
      </c>
      <c r="G60" s="72">
        <f>SUMIFS('Fully Booked'!AF:AF,'Fully Booked'!D:D,'MONTHLY SALES '!A60)</f>
        <v>0</v>
      </c>
      <c r="H60" s="72">
        <f>('DAILY SALES '!D37*26)/4*3</f>
        <v>2625000</v>
      </c>
      <c r="I60" s="95">
        <f t="shared" si="4"/>
        <v>0</v>
      </c>
      <c r="J60" s="74">
        <f t="shared" si="3"/>
        <v>0</v>
      </c>
      <c r="K60" s="300">
        <f t="shared" si="5"/>
        <v>2625000</v>
      </c>
    </row>
    <row r="61" spans="1:11" ht="15.75" customHeight="1">
      <c r="A61" s="19" t="s">
        <v>440</v>
      </c>
      <c r="B61" s="19" t="s">
        <v>37</v>
      </c>
      <c r="C61" s="74">
        <f>COUNTIFS('Fully Booked'!D:D,'MONTHLY SALES '!A61,'Fully Booked'!U:U,'MONTHLY SALES '!$C$39)</f>
        <v>3</v>
      </c>
      <c r="D61" s="74">
        <f>COUNTIFS('Fully Booked'!D:D,'MONTHLY SALES '!A61,'Fully Booked'!U:U,'MONTHLY SALES '!$D$39)</f>
        <v>0</v>
      </c>
      <c r="E61" s="74">
        <f>COUNTIFS('Fully Booked'!D:D,'MONTHLY SALES '!A61,'Fully Booked'!U:U,'MONTHLY SALES '!$E$39)</f>
        <v>2</v>
      </c>
      <c r="F61" s="72">
        <f>SUMIFS('Fully Booked'!Q:Q,'Fully Booked'!D:D,'MONTHLY SALES '!A61)</f>
        <v>954770</v>
      </c>
      <c r="G61" s="72">
        <f>SUMIFS('Fully Booked'!AF:AF,'Fully Booked'!D:D,'MONTHLY SALES '!A61)</f>
        <v>23650.550851851851</v>
      </c>
      <c r="H61" s="72">
        <f>('DAILY SALES '!D38*26)/4*3</f>
        <v>3750000</v>
      </c>
      <c r="I61" s="95">
        <f t="shared" si="4"/>
        <v>0.25460533333333335</v>
      </c>
      <c r="J61" s="74">
        <f t="shared" si="3"/>
        <v>5</v>
      </c>
      <c r="K61" s="300">
        <f t="shared" si="5"/>
        <v>2795230</v>
      </c>
    </row>
    <row r="62" spans="1:11" ht="15.75" customHeight="1">
      <c r="A62" s="21" t="s">
        <v>461</v>
      </c>
      <c r="B62" s="19" t="s">
        <v>37</v>
      </c>
      <c r="C62" s="74">
        <f>COUNTIFS('Fully Booked'!D:D,'MONTHLY SALES '!A62,'Fully Booked'!U:U,'MONTHLY SALES '!$C$39)</f>
        <v>2</v>
      </c>
      <c r="D62" s="74">
        <f>COUNTIFS('Fully Booked'!D:D,'MONTHLY SALES '!A62,'Fully Booked'!U:U,'MONTHLY SALES '!$D$39)</f>
        <v>1</v>
      </c>
      <c r="E62" s="74">
        <f>COUNTIFS('Fully Booked'!D:D,'MONTHLY SALES '!A62,'Fully Booked'!U:U,'MONTHLY SALES '!$E$39)</f>
        <v>1</v>
      </c>
      <c r="F62" s="72">
        <f>SUMIFS('Fully Booked'!Q:Q,'Fully Booked'!D:D,'MONTHLY SALES '!A62)</f>
        <v>1388187</v>
      </c>
      <c r="G62" s="72">
        <f>SUMIFS('Fully Booked'!AF:AF,'Fully Booked'!D:D,'MONTHLY SALES '!A62)</f>
        <v>34064.549841269843</v>
      </c>
      <c r="H62" s="72">
        <f>('DAILY SALES '!D39*26)/4*3</f>
        <v>2625000</v>
      </c>
      <c r="I62" s="95">
        <f t="shared" si="4"/>
        <v>0.52883314285714289</v>
      </c>
      <c r="J62" s="74">
        <f t="shared" si="3"/>
        <v>4</v>
      </c>
      <c r="K62" s="300">
        <f t="shared" si="5"/>
        <v>1236813</v>
      </c>
    </row>
    <row r="63" spans="1:11" ht="15.75" customHeight="1">
      <c r="A63" s="19" t="s">
        <v>911</v>
      </c>
      <c r="B63" s="19" t="s">
        <v>37</v>
      </c>
      <c r="C63" s="74">
        <f>COUNTIFS('Fully Booked'!D:D,'MONTHLY SALES '!A63,'Fully Booked'!U:U,'MONTHLY SALES '!$C$39)</f>
        <v>0</v>
      </c>
      <c r="D63" s="74">
        <f>COUNTIFS('Fully Booked'!D:D,'MONTHLY SALES '!A63,'Fully Booked'!U:U,'MONTHLY SALES '!$D$39)</f>
        <v>0</v>
      </c>
      <c r="E63" s="74">
        <f>COUNTIFS('Fully Booked'!D:D,'MONTHLY SALES '!A63,'Fully Booked'!U:U,'MONTHLY SALES '!$E$39)</f>
        <v>1</v>
      </c>
      <c r="F63" s="72">
        <f>SUMIFS('Fully Booked'!Q:Q,'Fully Booked'!D:D,'MONTHLY SALES '!A63)</f>
        <v>215256</v>
      </c>
      <c r="G63" s="72">
        <f>SUMIFS('Fully Booked'!AF:AF,'Fully Booked'!D:D,'MONTHLY SALES '!A63)</f>
        <v>6637.06</v>
      </c>
      <c r="H63" s="72">
        <f>('DAILY SALES '!D40*26)/4*3</f>
        <v>3750000</v>
      </c>
      <c r="I63" s="95">
        <f t="shared" si="4"/>
        <v>5.7401599999999997E-2</v>
      </c>
      <c r="J63" s="74">
        <f t="shared" si="3"/>
        <v>1</v>
      </c>
      <c r="K63" s="300">
        <f t="shared" si="5"/>
        <v>3534744</v>
      </c>
    </row>
    <row r="64" spans="1:11" ht="15.75" customHeight="1">
      <c r="A64" s="329" t="s">
        <v>926</v>
      </c>
      <c r="B64" s="19" t="s">
        <v>37</v>
      </c>
      <c r="C64" s="74">
        <f>COUNTIFS('Fully Booked'!D:D,'MONTHLY SALES '!A64,'Fully Booked'!U:U,'MONTHLY SALES '!$C$39)</f>
        <v>1</v>
      </c>
      <c r="D64" s="74">
        <f>COUNTIFS('Fully Booked'!D:D,'MONTHLY SALES '!A64,'Fully Booked'!U:U,'MONTHLY SALES '!$D$39)</f>
        <v>3</v>
      </c>
      <c r="E64" s="74">
        <f>COUNTIFS('Fully Booked'!D:D,'MONTHLY SALES '!A64,'Fully Booked'!U:U,'MONTHLY SALES '!$E$39)</f>
        <v>0</v>
      </c>
      <c r="F64" s="72">
        <f>SUMIFS('Fully Booked'!Q:Q,'Fully Booked'!D:D,'MONTHLY SALES '!A64)</f>
        <v>245677</v>
      </c>
      <c r="G64" s="72">
        <f>SUMIFS('Fully Booked'!AF:AF,'Fully Booked'!D:D,'MONTHLY SALES '!A64)</f>
        <v>7844.3924523809528</v>
      </c>
      <c r="H64" s="72">
        <f>('DAILY SALES '!D41*26)/4*3</f>
        <v>3750000</v>
      </c>
      <c r="I64" s="95">
        <f t="shared" si="4"/>
        <v>6.551386666666667E-2</v>
      </c>
      <c r="J64" s="74">
        <f t="shared" si="3"/>
        <v>4</v>
      </c>
      <c r="K64" s="300">
        <f t="shared" si="5"/>
        <v>3504323</v>
      </c>
    </row>
    <row r="65" spans="1:11" ht="15.75" customHeight="1">
      <c r="A65" s="329" t="s">
        <v>935</v>
      </c>
      <c r="B65" s="19" t="s">
        <v>37</v>
      </c>
      <c r="C65" s="74">
        <f>COUNTIFS('Fully Booked'!D:D,'MONTHLY SALES '!A65,'Fully Booked'!U:U,'MONTHLY SALES '!$C$39)</f>
        <v>0</v>
      </c>
      <c r="D65" s="74">
        <f>COUNTIFS('Fully Booked'!D:D,'MONTHLY SALES '!A65,'Fully Booked'!U:U,'MONTHLY SALES '!$D$39)</f>
        <v>1</v>
      </c>
      <c r="E65" s="74">
        <f>COUNTIFS('Fully Booked'!D:D,'MONTHLY SALES '!A65,'Fully Booked'!U:U,'MONTHLY SALES '!$E$39)</f>
        <v>1</v>
      </c>
      <c r="F65" s="72">
        <f>SUMIFS('Fully Booked'!Q:Q,'Fully Booked'!D:D,'MONTHLY SALES '!A65)</f>
        <v>1350731</v>
      </c>
      <c r="G65" s="72">
        <f>SUMIFS('Fully Booked'!AF:AF,'Fully Booked'!D:D,'MONTHLY SALES '!A65)</f>
        <v>31002.492476190477</v>
      </c>
      <c r="H65" s="72">
        <f>('DAILY SALES '!D42*26)/4*3</f>
        <v>3750000</v>
      </c>
      <c r="I65" s="95">
        <f t="shared" si="4"/>
        <v>0.36019493333333336</v>
      </c>
      <c r="J65" s="74">
        <f t="shared" si="3"/>
        <v>2</v>
      </c>
      <c r="K65" s="300">
        <f t="shared" si="5"/>
        <v>2399269</v>
      </c>
    </row>
    <row r="66" spans="1:11" ht="15.75" customHeight="1">
      <c r="A66" s="329" t="s">
        <v>209</v>
      </c>
      <c r="B66" s="19" t="s">
        <v>27</v>
      </c>
      <c r="C66" s="74">
        <f>COUNTIFS('Fully Booked'!D:D,'MONTHLY SALES '!A66,'Fully Booked'!U:U,'MONTHLY SALES '!$C$39)</f>
        <v>4</v>
      </c>
      <c r="D66" s="74">
        <f>COUNTIFS('Fully Booked'!D:D,'MONTHLY SALES '!A66,'Fully Booked'!U:U,'MONTHLY SALES '!$D$39)</f>
        <v>1</v>
      </c>
      <c r="E66" s="74">
        <f>COUNTIFS('Fully Booked'!D:D,'MONTHLY SALES '!A66,'Fully Booked'!U:U,'MONTHLY SALES '!$E$39)</f>
        <v>1</v>
      </c>
      <c r="F66" s="72">
        <f>SUMIFS('Fully Booked'!Q:Q,'Fully Booked'!D:D,'MONTHLY SALES '!A66)</f>
        <v>605401</v>
      </c>
      <c r="G66" s="72">
        <f>SUMIFS('Fully Booked'!AF:AF,'Fully Booked'!D:D,'MONTHLY SALES '!A66)</f>
        <v>14735.635502645502</v>
      </c>
      <c r="H66" s="72">
        <f>('DAILY SALES '!D43*26)/4*3</f>
        <v>3750000</v>
      </c>
      <c r="I66" s="95">
        <f t="shared" si="4"/>
        <v>0.16144026666666667</v>
      </c>
      <c r="J66" s="74">
        <f t="shared" si="3"/>
        <v>6</v>
      </c>
      <c r="K66" s="300">
        <f t="shared" si="5"/>
        <v>3144599</v>
      </c>
    </row>
    <row r="67" spans="1:11" ht="15.75" customHeight="1">
      <c r="A67" s="329" t="s">
        <v>891</v>
      </c>
      <c r="B67" s="19" t="s">
        <v>38</v>
      </c>
      <c r="C67" s="74">
        <f>COUNTIFS('Fully Booked'!D:D,'MONTHLY SALES '!A67,'Fully Booked'!U:U,'MONTHLY SALES '!$C$39)</f>
        <v>4</v>
      </c>
      <c r="D67" s="74">
        <f>COUNTIFS('Fully Booked'!D:D,'MONTHLY SALES '!A67,'Fully Booked'!U:U,'MONTHLY SALES '!$D$39)</f>
        <v>1</v>
      </c>
      <c r="E67" s="74">
        <f>COUNTIFS('Fully Booked'!D:D,'MONTHLY SALES '!A67,'Fully Booked'!U:U,'MONTHLY SALES '!$E$39)</f>
        <v>1</v>
      </c>
      <c r="F67" s="72">
        <f>SUMIFS('Fully Booked'!Q:Q,'Fully Booked'!D:D,'MONTHLY SALES '!A67)</f>
        <v>829084</v>
      </c>
      <c r="G67" s="72">
        <f>SUMIFS('Fully Booked'!AF:AF,'Fully Booked'!D:D,'MONTHLY SALES '!A67)</f>
        <v>22346.794880952384</v>
      </c>
      <c r="H67" s="72">
        <f>('DAILY SALES '!D44*26)/4*3</f>
        <v>3750000</v>
      </c>
      <c r="I67" s="95">
        <f t="shared" si="4"/>
        <v>0.22108906666666667</v>
      </c>
      <c r="J67" s="74">
        <f t="shared" si="3"/>
        <v>6</v>
      </c>
      <c r="K67" s="300">
        <f t="shared" si="5"/>
        <v>2920916</v>
      </c>
    </row>
    <row r="68" spans="1:11" ht="15.75" customHeight="1">
      <c r="A68" s="19" t="s">
        <v>4225</v>
      </c>
      <c r="B68" s="19" t="s">
        <v>38</v>
      </c>
      <c r="C68" s="74">
        <f>COUNTIFS('Fully Booked'!D:D,'MONTHLY SALES '!A68,'Fully Booked'!U:U,'MONTHLY SALES '!$C$39)</f>
        <v>0</v>
      </c>
      <c r="D68" s="74">
        <f>COUNTIFS('Fully Booked'!D:D,'MONTHLY SALES '!A68,'Fully Booked'!U:U,'MONTHLY SALES '!$D$39)</f>
        <v>0</v>
      </c>
      <c r="E68" s="74">
        <f>COUNTIFS('Fully Booked'!D:D,'MONTHLY SALES '!A68,'Fully Booked'!U:U,'MONTHLY SALES '!$E$39)</f>
        <v>0</v>
      </c>
      <c r="F68" s="72">
        <f>SUMIFS('Fully Booked'!Q:Q,'Fully Booked'!D:D,'MONTHLY SALES '!A68)</f>
        <v>0</v>
      </c>
      <c r="G68" s="72">
        <f>SUMIFS('Fully Booked'!AF:AF,'Fully Booked'!D:D,'MONTHLY SALES '!A68)</f>
        <v>0</v>
      </c>
      <c r="H68" s="72">
        <f>('DAILY SALES '!D45*26)/4*3</f>
        <v>2625000</v>
      </c>
      <c r="I68" s="95">
        <f t="shared" si="4"/>
        <v>0</v>
      </c>
      <c r="J68" s="74">
        <f t="shared" si="3"/>
        <v>0</v>
      </c>
      <c r="K68" s="300">
        <f t="shared" si="5"/>
        <v>2625000</v>
      </c>
    </row>
    <row r="69" spans="1:11" ht="15.75" customHeight="1">
      <c r="A69" s="19" t="s">
        <v>3590</v>
      </c>
      <c r="B69" s="19" t="s">
        <v>38</v>
      </c>
      <c r="C69" s="74">
        <f>COUNTIFS('Fully Booked'!D:D,'MONTHLY SALES '!A69,'Fully Booked'!U:U,'MONTHLY SALES '!$C$39)</f>
        <v>1</v>
      </c>
      <c r="D69" s="74">
        <f>COUNTIFS('Fully Booked'!D:D,'MONTHLY SALES '!A69,'Fully Booked'!U:U,'MONTHLY SALES '!$D$39)</f>
        <v>0</v>
      </c>
      <c r="E69" s="74">
        <f>COUNTIFS('Fully Booked'!D:D,'MONTHLY SALES '!A69,'Fully Booked'!U:U,'MONTHLY SALES '!$E$39)</f>
        <v>0</v>
      </c>
      <c r="F69" s="72">
        <f>SUMIFS('Fully Booked'!Q:Q,'Fully Booked'!D:D,'MONTHLY SALES '!A69)</f>
        <v>64141</v>
      </c>
      <c r="G69" s="72">
        <f>SUMIFS('Fully Booked'!AF:AF,'Fully Booked'!D:D,'MONTHLY SALES '!A69)</f>
        <v>2399.9424166666668</v>
      </c>
      <c r="H69" s="72">
        <f>('DAILY SALES '!D46*26)/4*3</f>
        <v>3750000</v>
      </c>
      <c r="I69" s="95">
        <f t="shared" si="4"/>
        <v>1.7104266666666666E-2</v>
      </c>
      <c r="J69" s="74">
        <f t="shared" si="3"/>
        <v>1</v>
      </c>
      <c r="K69" s="300">
        <f t="shared" si="5"/>
        <v>3685859</v>
      </c>
    </row>
    <row r="70" spans="1:11" ht="15.75" customHeight="1">
      <c r="A70" s="19" t="s">
        <v>460</v>
      </c>
      <c r="B70" s="19" t="s">
        <v>49</v>
      </c>
      <c r="C70" s="74">
        <f>COUNTIFS('Fully Booked'!D:D,'MONTHLY SALES '!A70,'Fully Booked'!U:U,'MONTHLY SALES '!$C$39)</f>
        <v>2</v>
      </c>
      <c r="D70" s="74">
        <f>COUNTIFS('Fully Booked'!D:D,'MONTHLY SALES '!A70,'Fully Booked'!U:U,'MONTHLY SALES '!$D$39)</f>
        <v>0</v>
      </c>
      <c r="E70" s="74">
        <f>COUNTIFS('Fully Booked'!D:D,'MONTHLY SALES '!A70,'Fully Booked'!U:U,'MONTHLY SALES '!$E$39)</f>
        <v>1</v>
      </c>
      <c r="F70" s="72">
        <f>SUMIFS('Fully Booked'!Q:Q,'Fully Booked'!D:D,'MONTHLY SALES '!A70)</f>
        <v>732650</v>
      </c>
      <c r="G70" s="72">
        <f>SUMIFS('Fully Booked'!AF:AF,'Fully Booked'!D:D,'MONTHLY SALES '!A70)</f>
        <v>17074.76455026455</v>
      </c>
      <c r="H70" s="72">
        <f>('DAILY SALES '!D47*26)/4*3</f>
        <v>3750000</v>
      </c>
      <c r="I70" s="95">
        <f t="shared" si="4"/>
        <v>0.19537333333333334</v>
      </c>
      <c r="J70" s="74">
        <f t="shared" si="3"/>
        <v>3</v>
      </c>
      <c r="K70" s="300">
        <f t="shared" si="5"/>
        <v>3017350</v>
      </c>
    </row>
    <row r="71" spans="1:11" ht="15.75" customHeight="1">
      <c r="A71" s="19" t="s">
        <v>189</v>
      </c>
      <c r="B71" s="19" t="s">
        <v>49</v>
      </c>
      <c r="C71" s="74">
        <f>COUNTIFS('Fully Booked'!D:D,'MONTHLY SALES '!A71,'Fully Booked'!U:U,'MONTHLY SALES '!$C$39)</f>
        <v>2</v>
      </c>
      <c r="D71" s="74">
        <f>COUNTIFS('Fully Booked'!D:D,'MONTHLY SALES '!A71,'Fully Booked'!U:U,'MONTHLY SALES '!$D$39)</f>
        <v>3</v>
      </c>
      <c r="E71" s="74">
        <f>COUNTIFS('Fully Booked'!D:D,'MONTHLY SALES '!A71,'Fully Booked'!U:U,'MONTHLY SALES '!$E$39)</f>
        <v>1</v>
      </c>
      <c r="F71" s="72">
        <f>SUMIFS('Fully Booked'!Q:Q,'Fully Booked'!D:D,'MONTHLY SALES '!A71)</f>
        <v>898541</v>
      </c>
      <c r="G71" s="72">
        <f>SUMIFS('Fully Booked'!AF:AF,'Fully Booked'!D:D,'MONTHLY SALES '!A71)</f>
        <v>25876.191097883595</v>
      </c>
      <c r="H71" s="72">
        <f>('DAILY SALES '!D48*26)/4*3</f>
        <v>3000000</v>
      </c>
      <c r="I71" s="95">
        <f t="shared" ref="I71:I72" si="11">F71/H71</f>
        <v>0.29951366666666668</v>
      </c>
      <c r="J71" s="74">
        <f t="shared" ref="J71:J72" si="12">SUM(C71:E71)</f>
        <v>6</v>
      </c>
      <c r="K71" s="300">
        <f t="shared" ref="K71:K72" si="13">H71-F71</f>
        <v>2101459</v>
      </c>
    </row>
    <row r="72" spans="1:11" ht="15.75" customHeight="1">
      <c r="A72" s="19" t="s">
        <v>4226</v>
      </c>
      <c r="B72" s="19" t="s">
        <v>49</v>
      </c>
      <c r="C72" s="74">
        <f>COUNTIFS('Fully Booked'!D:D,'MONTHLY SALES '!A72,'Fully Booked'!U:U,'MONTHLY SALES '!$C$39)</f>
        <v>0</v>
      </c>
      <c r="D72" s="74">
        <f>COUNTIFS('Fully Booked'!D:D,'MONTHLY SALES '!A72,'Fully Booked'!U:U,'MONTHLY SALES '!$D$39)</f>
        <v>0</v>
      </c>
      <c r="E72" s="74">
        <f>COUNTIFS('Fully Booked'!D:D,'MONTHLY SALES '!A72,'Fully Booked'!U:U,'MONTHLY SALES '!$E$39)</f>
        <v>0</v>
      </c>
      <c r="F72" s="72">
        <f>SUMIFS('Fully Booked'!Q:Q,'Fully Booked'!D:D,'MONTHLY SALES '!A72)</f>
        <v>0</v>
      </c>
      <c r="G72" s="72">
        <f>SUMIFS('Fully Booked'!AF:AF,'Fully Booked'!D:D,'MONTHLY SALES '!A72)</f>
        <v>0</v>
      </c>
      <c r="H72" s="72">
        <f>('DAILY SALES '!D49*26)/4*3</f>
        <v>2625000</v>
      </c>
      <c r="I72" s="95">
        <f t="shared" si="11"/>
        <v>0</v>
      </c>
      <c r="J72" s="74">
        <f t="shared" si="12"/>
        <v>0</v>
      </c>
      <c r="K72" s="300">
        <f t="shared" si="13"/>
        <v>2625000</v>
      </c>
    </row>
    <row r="73" spans="1:11" ht="15.75" customHeight="1">
      <c r="A73" s="19" t="s">
        <v>938</v>
      </c>
      <c r="B73" s="19" t="s">
        <v>49</v>
      </c>
      <c r="C73" s="74">
        <f>COUNTIFS('Fully Booked'!D:D,'MONTHLY SALES '!A73,'Fully Booked'!U:U,'MONTHLY SALES '!$C$39)</f>
        <v>0</v>
      </c>
      <c r="D73" s="74">
        <f>COUNTIFS('Fully Booked'!D:D,'MONTHLY SALES '!A73,'Fully Booked'!U:U,'MONTHLY SALES '!$D$39)</f>
        <v>0</v>
      </c>
      <c r="E73" s="74">
        <f>COUNTIFS('Fully Booked'!D:D,'MONTHLY SALES '!A73,'Fully Booked'!U:U,'MONTHLY SALES '!$E$39)</f>
        <v>0</v>
      </c>
      <c r="F73" s="72">
        <f>SUMIFS('Fully Booked'!Q:Q,'Fully Booked'!D:D,'MONTHLY SALES '!A73)</f>
        <v>0</v>
      </c>
      <c r="G73" s="72">
        <f>SUMIFS('Fully Booked'!AF:AF,'Fully Booked'!D:D,'MONTHLY SALES '!A73)</f>
        <v>0</v>
      </c>
      <c r="H73" s="72">
        <f>('DAILY SALES '!D50*26)/4*3</f>
        <v>2625000</v>
      </c>
      <c r="I73" s="95">
        <f t="shared" si="4"/>
        <v>0</v>
      </c>
      <c r="J73" s="74">
        <f t="shared" si="3"/>
        <v>0</v>
      </c>
      <c r="K73" s="300">
        <f t="shared" si="5"/>
        <v>2625000</v>
      </c>
    </row>
    <row r="74" spans="1:11" ht="15.75" customHeight="1">
      <c r="A74" s="383" t="s">
        <v>555</v>
      </c>
      <c r="B74" s="383" t="s">
        <v>49</v>
      </c>
      <c r="C74" s="74">
        <f>COUNTIFS('Fully Booked'!D:D,'MONTHLY SALES '!A74,'Fully Booked'!U:U,'MONTHLY SALES '!$C$39)</f>
        <v>0</v>
      </c>
      <c r="D74" s="74">
        <f>COUNTIFS('Fully Booked'!D:D,'MONTHLY SALES '!A74,'Fully Booked'!U:U,'MONTHLY SALES '!$D$39)</f>
        <v>0</v>
      </c>
      <c r="E74" s="74">
        <f>COUNTIFS('Fully Booked'!D:D,'MONTHLY SALES '!A74,'Fully Booked'!U:U,'MONTHLY SALES '!$E$39)</f>
        <v>1</v>
      </c>
      <c r="F74" s="72">
        <f>SUMIFS('Fully Booked'!Q:Q,'Fully Booked'!D:D,'MONTHLY SALES '!A74)</f>
        <v>507493</v>
      </c>
      <c r="G74" s="72">
        <f>SUMIFS('Fully Booked'!AF:AF,'Fully Booked'!D:D,'MONTHLY SALES '!A74)</f>
        <v>11648.172666666667</v>
      </c>
      <c r="H74" s="72">
        <f>('DAILY SALES '!D51*26)/4*3</f>
        <v>2625000</v>
      </c>
      <c r="I74" s="95">
        <f t="shared" si="4"/>
        <v>0.19333066666666668</v>
      </c>
      <c r="J74" s="74">
        <f t="shared" si="3"/>
        <v>1</v>
      </c>
      <c r="K74" s="300">
        <f t="shared" si="5"/>
        <v>2117507</v>
      </c>
    </row>
    <row r="75" spans="1:11" ht="15.75" customHeight="1">
      <c r="A75" s="19" t="s">
        <v>619</v>
      </c>
      <c r="B75" s="19" t="s">
        <v>49</v>
      </c>
      <c r="C75" s="74">
        <f>COUNTIFS('Fully Booked'!D:D,'MONTHLY SALES '!A75,'Fully Booked'!U:U,'MONTHLY SALES '!$C$39)</f>
        <v>1</v>
      </c>
      <c r="D75" s="74">
        <f>COUNTIFS('Fully Booked'!D:D,'MONTHLY SALES '!A75,'Fully Booked'!U:U,'MONTHLY SALES '!$D$39)</f>
        <v>0</v>
      </c>
      <c r="E75" s="74">
        <f>COUNTIFS('Fully Booked'!D:D,'MONTHLY SALES '!A75,'Fully Booked'!U:U,'MONTHLY SALES '!$E$39)</f>
        <v>0</v>
      </c>
      <c r="F75" s="72">
        <f>SUMIFS('Fully Booked'!Q:Q,'Fully Booked'!D:D,'MONTHLY SALES '!A75)</f>
        <v>42941</v>
      </c>
      <c r="G75" s="72">
        <f>SUMIFS('Fully Booked'!AF:AF,'Fully Booked'!D:D,'MONTHLY SALES '!A75)</f>
        <v>1324.0141666666666</v>
      </c>
      <c r="H75" s="72">
        <f>('DAILY SALES '!D52*26)/4*3</f>
        <v>2625000</v>
      </c>
      <c r="I75" s="95">
        <f t="shared" si="4"/>
        <v>1.6358476190476191E-2</v>
      </c>
      <c r="J75" s="74">
        <f t="shared" si="3"/>
        <v>1</v>
      </c>
      <c r="K75" s="300">
        <f t="shared" si="5"/>
        <v>2582059</v>
      </c>
    </row>
    <row r="76" spans="1:11" ht="15.75" customHeight="1">
      <c r="A76" s="19" t="s">
        <v>940</v>
      </c>
      <c r="B76" s="19" t="s">
        <v>49</v>
      </c>
      <c r="C76" s="74">
        <f>COUNTIFS('Fully Booked'!D:D,'MONTHLY SALES '!A76,'Fully Booked'!U:U,'MONTHLY SALES '!$C$39)</f>
        <v>2</v>
      </c>
      <c r="D76" s="74">
        <f>COUNTIFS('Fully Booked'!D:D,'MONTHLY SALES '!A76,'Fully Booked'!U:U,'MONTHLY SALES '!$D$39)</f>
        <v>0</v>
      </c>
      <c r="E76" s="74">
        <f>COUNTIFS('Fully Booked'!D:D,'MONTHLY SALES '!A76,'Fully Booked'!U:U,'MONTHLY SALES '!$E$39)</f>
        <v>1</v>
      </c>
      <c r="F76" s="72">
        <f>SUMIFS('Fully Booked'!Q:Q,'Fully Booked'!D:D,'MONTHLY SALES '!A76)</f>
        <v>411894</v>
      </c>
      <c r="G76" s="72">
        <f>SUMIFS('Fully Booked'!AF:AF,'Fully Booked'!D:D,'MONTHLY SALES '!A76)</f>
        <v>11432.067925925927</v>
      </c>
      <c r="H76" s="72">
        <f>('DAILY SALES '!D53*26)/4*3</f>
        <v>2625000</v>
      </c>
      <c r="I76" s="95">
        <f t="shared" si="4"/>
        <v>0.156912</v>
      </c>
      <c r="J76" s="74">
        <f t="shared" si="3"/>
        <v>3</v>
      </c>
      <c r="K76" s="300">
        <f t="shared" si="5"/>
        <v>2213106</v>
      </c>
    </row>
    <row r="77" spans="1:11" ht="15.75" customHeight="1">
      <c r="A77" s="19" t="s">
        <v>4227</v>
      </c>
      <c r="B77" s="19" t="s">
        <v>49</v>
      </c>
      <c r="C77" s="74">
        <f>COUNTIFS('Fully Booked'!D:D,'MONTHLY SALES '!A77,'Fully Booked'!U:U,'MONTHLY SALES '!$C$39)</f>
        <v>0</v>
      </c>
      <c r="D77" s="74">
        <f>COUNTIFS('Fully Booked'!D:D,'MONTHLY SALES '!A77,'Fully Booked'!U:U,'MONTHLY SALES '!$D$39)</f>
        <v>0</v>
      </c>
      <c r="E77" s="74">
        <f>COUNTIFS('Fully Booked'!D:D,'MONTHLY SALES '!A77,'Fully Booked'!U:U,'MONTHLY SALES '!$E$39)</f>
        <v>0</v>
      </c>
      <c r="F77" s="72">
        <f>SUMIFS('Fully Booked'!Q:Q,'Fully Booked'!D:D,'MONTHLY SALES '!A77)</f>
        <v>0</v>
      </c>
      <c r="G77" s="72">
        <f>SUMIFS('Fully Booked'!AF:AF,'Fully Booked'!D:D,'MONTHLY SALES '!A77)</f>
        <v>0</v>
      </c>
      <c r="H77" s="72">
        <f>('DAILY SALES '!D54*26)/4*3</f>
        <v>2625000</v>
      </c>
      <c r="I77" s="95">
        <f t="shared" si="4"/>
        <v>0</v>
      </c>
      <c r="J77" s="74">
        <f t="shared" si="3"/>
        <v>0</v>
      </c>
      <c r="K77" s="300">
        <f t="shared" si="5"/>
        <v>2625000</v>
      </c>
    </row>
    <row r="78" spans="1:11" ht="15.75" customHeight="1">
      <c r="A78" s="19" t="s">
        <v>942</v>
      </c>
      <c r="B78" s="19" t="s">
        <v>49</v>
      </c>
      <c r="C78" s="74">
        <f>COUNTIFS('Fully Booked'!D:D,'MONTHLY SALES '!A78,'Fully Booked'!U:U,'MONTHLY SALES '!$C$39)</f>
        <v>0</v>
      </c>
      <c r="D78" s="74">
        <f>COUNTIFS('Fully Booked'!D:D,'MONTHLY SALES '!A78,'Fully Booked'!U:U,'MONTHLY SALES '!$D$39)</f>
        <v>0</v>
      </c>
      <c r="E78" s="74">
        <f>COUNTIFS('Fully Booked'!D:D,'MONTHLY SALES '!A78,'Fully Booked'!U:U,'MONTHLY SALES '!$E$39)</f>
        <v>3</v>
      </c>
      <c r="F78" s="72">
        <f>SUMIFS('Fully Booked'!Q:Q,'Fully Booked'!D:D,'MONTHLY SALES '!A78)</f>
        <v>1160464</v>
      </c>
      <c r="G78" s="72">
        <f>SUMIFS('Fully Booked'!AF:AF,'Fully Booked'!D:D,'MONTHLY SALES '!A78)</f>
        <v>26635.411809523808</v>
      </c>
      <c r="H78" s="72">
        <f>('DAILY SALES '!D55*26)/4*3</f>
        <v>2625000</v>
      </c>
      <c r="I78" s="95">
        <f t="shared" si="4"/>
        <v>0.44208152380952381</v>
      </c>
      <c r="J78" s="74">
        <f t="shared" si="3"/>
        <v>3</v>
      </c>
      <c r="K78" s="300">
        <f t="shared" si="5"/>
        <v>1464536</v>
      </c>
    </row>
    <row r="79" spans="1:11" ht="15.75" customHeight="1">
      <c r="A79" s="19" t="s">
        <v>3253</v>
      </c>
      <c r="B79" s="19" t="s">
        <v>49</v>
      </c>
      <c r="C79" s="74">
        <f>COUNTIFS('Fully Booked'!D:D,'MONTHLY SALES '!A79,'Fully Booked'!U:U,'MONTHLY SALES '!$C$39)</f>
        <v>1</v>
      </c>
      <c r="D79" s="74">
        <f>COUNTIFS('Fully Booked'!D:D,'MONTHLY SALES '!A79,'Fully Booked'!U:U,'MONTHLY SALES '!$D$39)</f>
        <v>0</v>
      </c>
      <c r="E79" s="74">
        <f>COUNTIFS('Fully Booked'!D:D,'MONTHLY SALES '!A79,'Fully Booked'!U:U,'MONTHLY SALES '!$E$39)</f>
        <v>1</v>
      </c>
      <c r="F79" s="72">
        <f>SUMIFS('Fully Booked'!Q:Q,'Fully Booked'!D:D,'MONTHLY SALES '!A79)</f>
        <v>1773265</v>
      </c>
      <c r="G79" s="72">
        <f>SUMIFS('Fully Booked'!AF:AF,'Fully Booked'!D:D,'MONTHLY SALES '!A79)</f>
        <v>40700.653809523807</v>
      </c>
      <c r="H79" s="72">
        <f>('DAILY SALES '!D56*26)/4*3</f>
        <v>2625000</v>
      </c>
      <c r="I79" s="95">
        <f t="shared" si="4"/>
        <v>0.6755295238095238</v>
      </c>
      <c r="J79" s="74">
        <f t="shared" si="3"/>
        <v>2</v>
      </c>
      <c r="K79" s="300">
        <f t="shared" si="5"/>
        <v>851735</v>
      </c>
    </row>
    <row r="80" spans="1:11" ht="15.75" customHeight="1">
      <c r="A80" s="19" t="s">
        <v>4228</v>
      </c>
      <c r="B80" s="19" t="s">
        <v>49</v>
      </c>
      <c r="C80" s="74">
        <f>COUNTIFS('Fully Booked'!D:D,'MONTHLY SALES '!A80,'Fully Booked'!U:U,'MONTHLY SALES '!$C$39)</f>
        <v>0</v>
      </c>
      <c r="D80" s="74">
        <f>COUNTIFS('Fully Booked'!D:D,'MONTHLY SALES '!A80,'Fully Booked'!U:U,'MONTHLY SALES '!$D$39)</f>
        <v>0</v>
      </c>
      <c r="E80" s="74">
        <f>COUNTIFS('Fully Booked'!D:D,'MONTHLY SALES '!A80,'Fully Booked'!U:U,'MONTHLY SALES '!$E$39)</f>
        <v>0</v>
      </c>
      <c r="F80" s="72">
        <f>SUMIFS('Fully Booked'!Q:Q,'Fully Booked'!D:D,'MONTHLY SALES '!A80)</f>
        <v>0</v>
      </c>
      <c r="G80" s="72">
        <f>SUMIFS('Fully Booked'!AF:AF,'Fully Booked'!D:D,'MONTHLY SALES '!A80)</f>
        <v>0</v>
      </c>
      <c r="H80" s="72">
        <f>('DAILY SALES '!D57*26)/4*3</f>
        <v>3750000</v>
      </c>
      <c r="I80" s="95">
        <f t="shared" si="4"/>
        <v>0</v>
      </c>
      <c r="J80" s="74">
        <f t="shared" si="3"/>
        <v>0</v>
      </c>
      <c r="K80" s="300">
        <f t="shared" si="5"/>
        <v>3750000</v>
      </c>
    </row>
    <row r="81" spans="1:11" ht="15.75" customHeight="1">
      <c r="A81" s="19" t="s">
        <v>492</v>
      </c>
      <c r="B81" s="19" t="s">
        <v>241</v>
      </c>
      <c r="C81" s="74">
        <f>COUNTIFS('Fully Booked'!D:D,'MONTHLY SALES '!A81,'Fully Booked'!U:U,'MONTHLY SALES '!$C$39)</f>
        <v>3</v>
      </c>
      <c r="D81" s="74">
        <f>COUNTIFS('Fully Booked'!D:D,'MONTHLY SALES '!A81,'Fully Booked'!U:U,'MONTHLY SALES '!$D$39)</f>
        <v>1</v>
      </c>
      <c r="E81" s="74">
        <f>COUNTIFS('Fully Booked'!D:D,'MONTHLY SALES '!A81,'Fully Booked'!U:U,'MONTHLY SALES '!$E$39)</f>
        <v>2</v>
      </c>
      <c r="F81" s="72">
        <f>SUMIFS('Fully Booked'!Q:Q,'Fully Booked'!D:D,'MONTHLY SALES '!A81)</f>
        <v>1295598</v>
      </c>
      <c r="G81" s="72">
        <f>SUMIFS('Fully Booked'!AF:AF,'Fully Booked'!D:D,'MONTHLY SALES '!A81)</f>
        <v>34201.368063492067</v>
      </c>
      <c r="H81" s="72">
        <f>('DAILY SALES '!D58*26)/4*3</f>
        <v>4500000</v>
      </c>
      <c r="I81" s="95">
        <f t="shared" si="4"/>
        <v>0.28791066666666665</v>
      </c>
      <c r="J81" s="74">
        <f t="shared" si="3"/>
        <v>6</v>
      </c>
      <c r="K81" s="300">
        <f t="shared" si="5"/>
        <v>3204402</v>
      </c>
    </row>
    <row r="82" spans="1:11" ht="15.75" customHeight="1">
      <c r="A82" s="19" t="s">
        <v>3736</v>
      </c>
      <c r="B82" s="19" t="s">
        <v>241</v>
      </c>
      <c r="C82" s="74">
        <f>COUNTIFS('Fully Booked'!D:D,'MONTHLY SALES '!A82,'Fully Booked'!U:U,'MONTHLY SALES '!$C$39)</f>
        <v>2</v>
      </c>
      <c r="D82" s="74">
        <f>COUNTIFS('Fully Booked'!D:D,'MONTHLY SALES '!A82,'Fully Booked'!U:U,'MONTHLY SALES '!$D$39)</f>
        <v>0</v>
      </c>
      <c r="E82" s="74">
        <f>COUNTIFS('Fully Booked'!D:D,'MONTHLY SALES '!A82,'Fully Booked'!U:U,'MONTHLY SALES '!$E$39)</f>
        <v>0</v>
      </c>
      <c r="F82" s="72">
        <f>SUMIFS('Fully Booked'!Q:Q,'Fully Booked'!D:D,'MONTHLY SALES '!A82)</f>
        <v>35000</v>
      </c>
      <c r="G82" s="72">
        <f>SUMIFS('Fully Booked'!AF:AF,'Fully Booked'!D:D,'MONTHLY SALES '!A82)</f>
        <v>1226.4351851851852</v>
      </c>
      <c r="H82" s="72">
        <f>('DAILY SALES '!D59*26)/4*3</f>
        <v>2625000</v>
      </c>
      <c r="I82" s="95">
        <f t="shared" si="4"/>
        <v>1.3333333333333334E-2</v>
      </c>
      <c r="J82" s="74">
        <f t="shared" si="3"/>
        <v>2</v>
      </c>
      <c r="K82" s="300">
        <f t="shared" si="5"/>
        <v>2590000</v>
      </c>
    </row>
    <row r="83" spans="1:11" ht="15.75" customHeight="1">
      <c r="A83" s="21" t="s">
        <v>3737</v>
      </c>
      <c r="B83" s="19" t="s">
        <v>47</v>
      </c>
      <c r="C83" s="74">
        <f>COUNTIFS('Fully Booked'!D:D,'MONTHLY SALES '!A83,'Fully Booked'!U:U,'MONTHLY SALES '!$C$39)</f>
        <v>0</v>
      </c>
      <c r="D83" s="74">
        <f>COUNTIFS('Fully Booked'!D:D,'MONTHLY SALES '!A83,'Fully Booked'!U:U,'MONTHLY SALES '!$D$39)</f>
        <v>0</v>
      </c>
      <c r="E83" s="74">
        <f>COUNTIFS('Fully Booked'!D:D,'MONTHLY SALES '!A83,'Fully Booked'!U:U,'MONTHLY SALES '!$E$39)</f>
        <v>1</v>
      </c>
      <c r="F83" s="72">
        <f>SUMIFS('Fully Booked'!Q:Q,'Fully Booked'!D:D,'MONTHLY SALES '!A83)</f>
        <v>601254</v>
      </c>
      <c r="G83" s="72">
        <f>SUMIFS('Fully Booked'!AF:AF,'Fully Booked'!D:D,'MONTHLY SALES '!A83)</f>
        <v>13800.210857142858</v>
      </c>
      <c r="H83" s="72">
        <f>('DAILY SALES '!D60*26)/4*3</f>
        <v>3750000</v>
      </c>
      <c r="I83" s="95">
        <f t="shared" si="4"/>
        <v>0.16033439999999999</v>
      </c>
      <c r="J83" s="74">
        <f t="shared" si="3"/>
        <v>1</v>
      </c>
      <c r="K83" s="300">
        <f t="shared" si="5"/>
        <v>3148746</v>
      </c>
    </row>
    <row r="84" spans="1:11" ht="15" customHeight="1">
      <c r="A84" s="8" t="s">
        <v>407</v>
      </c>
      <c r="C84" s="74">
        <f>COUNTIFS('Fully Booked'!D:D,'MONTHLY SALES '!A84,'Fully Booked'!U:U,'MONTHLY SALES '!$C$39)</f>
        <v>20</v>
      </c>
      <c r="D84" s="74">
        <f>COUNTIFS('Fully Booked'!D:D,'MONTHLY SALES '!A84,'Fully Booked'!U:U,'MONTHLY SALES '!$D$39)</f>
        <v>10</v>
      </c>
      <c r="E84" s="74">
        <f>COUNTIFS('Fully Booked'!D:D,'MONTHLY SALES '!A84,'Fully Booked'!U:U,'MONTHLY SALES '!$E$39)</f>
        <v>7</v>
      </c>
      <c r="F84" s="72">
        <f>SUMIFS('Fully Booked'!Q:Q,'Fully Booked'!D:D,'MONTHLY SALES '!A84)</f>
        <v>5818839.1000000006</v>
      </c>
      <c r="G84" s="72">
        <f>SUMIFS('Fully Booked'!AF:AF,'Fully Booked'!D:D,'MONTHLY SALES '!A84)</f>
        <v>178343.71676862027</v>
      </c>
      <c r="H84" s="72"/>
      <c r="I84" s="95"/>
      <c r="J84" s="74">
        <f t="shared" si="3"/>
        <v>37</v>
      </c>
      <c r="K84" s="300">
        <f t="shared" si="5"/>
        <v>-5818839.1000000006</v>
      </c>
    </row>
    <row r="85" spans="1:11" ht="15.75" customHeight="1">
      <c r="A85" s="412" t="s">
        <v>71</v>
      </c>
      <c r="B85" s="412"/>
      <c r="C85" s="66">
        <f>SUM(C40:C84)</f>
        <v>85</v>
      </c>
      <c r="D85" s="66">
        <f>SUM(D40:D84)</f>
        <v>37</v>
      </c>
      <c r="E85" s="66">
        <f>SUM(E40:E84)</f>
        <v>53</v>
      </c>
      <c r="F85" s="66">
        <f>SUM(F40:F84)</f>
        <v>37428605.100000001</v>
      </c>
      <c r="G85" s="66">
        <f>SUM(G40:G84)</f>
        <v>976310.20482646069</v>
      </c>
      <c r="H85" s="66">
        <f>C16</f>
        <v>288750000</v>
      </c>
      <c r="I85" s="123">
        <f>F85/H85</f>
        <v>0.1296228748051948</v>
      </c>
      <c r="J85" s="52">
        <f>SUM(J40:J84)</f>
        <v>175</v>
      </c>
      <c r="K85" s="66">
        <f>H85-F85</f>
        <v>251321394.90000001</v>
      </c>
    </row>
    <row r="86" spans="1:11" ht="15.75" customHeight="1"/>
    <row r="87" spans="1:11" ht="15.75" customHeight="1"/>
    <row r="88" spans="1:11" ht="15.75" customHeight="1">
      <c r="H88" s="8" t="str">
        <f>IFERROR('[1]DAILY DISBURSMENT '!E4*((NETWORKDAYS.INTL('[2]MONTHLY DISBURSEMENT'!$I$1,'[2]MONTHLY DISBURSEMENT'!$I$2,11))),"")</f>
        <v/>
      </c>
    </row>
    <row r="89" spans="1:11" ht="15.75" customHeight="1">
      <c r="I89" s="400"/>
    </row>
    <row r="90" spans="1:11" ht="15.75" customHeight="1"/>
    <row r="91" spans="1:11" ht="15.75" customHeight="1"/>
    <row r="92" spans="1:11" ht="15.75" customHeight="1"/>
    <row r="93" spans="1:11" ht="15.75" customHeight="1"/>
    <row r="94" spans="1:11" ht="15.75" customHeight="1"/>
    <row r="95" spans="1:11" ht="15.75" customHeight="1"/>
    <row r="96" spans="1:1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</sheetData>
  <sortState ref="A41:AI85">
    <sortCondition ref="A41:A85"/>
  </sortState>
  <mergeCells count="9">
    <mergeCell ref="F22:K22"/>
    <mergeCell ref="B19:C19"/>
    <mergeCell ref="AJ2:AM2"/>
    <mergeCell ref="F3:H3"/>
    <mergeCell ref="W3:Z3"/>
    <mergeCell ref="K3:M3"/>
    <mergeCell ref="K4:M4"/>
    <mergeCell ref="A3:D3"/>
    <mergeCell ref="F4:I4"/>
  </mergeCells>
  <conditionalFormatting sqref="A85 A40:A41 A62:A63 A68:A83 A43:A46 A48:A60">
    <cfRule type="duplicateValues" dxfId="834" priority="1400"/>
  </conditionalFormatting>
  <conditionalFormatting sqref="F40:F84">
    <cfRule type="cellIs" dxfId="833" priority="7" operator="greaterThanOrEqual">
      <formula>1500000</formula>
    </cfRule>
  </conditionalFormatting>
  <conditionalFormatting sqref="I87:J117">
    <cfRule type="duplicateValues" dxfId="832" priority="4"/>
  </conditionalFormatting>
  <conditionalFormatting sqref="S24:S33">
    <cfRule type="cellIs" dxfId="831" priority="1052" operator="greaterThan">
      <formula>$S$32</formula>
    </cfRule>
  </conditionalFormatting>
  <pageMargins left="0.7" right="0.7" top="0.75" bottom="0.75" header="0" footer="0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'disbursment and by product summ'!$A$3:$A$35</xm:f>
          </x14:formula1>
          <xm:sqref>D1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P80"/>
  <sheetViews>
    <sheetView topLeftCell="A15" zoomScale="110" zoomScaleNormal="110" workbookViewId="0">
      <selection activeCell="G16" sqref="G16"/>
    </sheetView>
  </sheetViews>
  <sheetFormatPr defaultColWidth="8.85546875" defaultRowHeight="15"/>
  <cols>
    <col min="1" max="1" width="21.85546875" style="8" bestFit="1" customWidth="1"/>
    <col min="2" max="2" width="28.42578125" style="8" bestFit="1" customWidth="1"/>
    <col min="3" max="5" width="14.28515625" style="8" bestFit="1" customWidth="1"/>
    <col min="6" max="6" width="15" style="8" customWidth="1"/>
    <col min="7" max="7" width="14.28515625" style="8" bestFit="1" customWidth="1"/>
    <col min="8" max="8" width="15.28515625" style="121" bestFit="1" customWidth="1"/>
    <col min="9" max="9" width="16.7109375" style="87" bestFit="1" customWidth="1"/>
    <col min="10" max="10" width="17.28515625" style="8" bestFit="1" customWidth="1"/>
    <col min="11" max="11" width="20.85546875" style="8" bestFit="1" customWidth="1"/>
    <col min="12" max="16384" width="8.85546875" style="8"/>
  </cols>
  <sheetData>
    <row r="2" spans="1:13">
      <c r="A2" s="700" t="s">
        <v>93</v>
      </c>
      <c r="B2" s="701"/>
      <c r="C2" s="701"/>
      <c r="D2" s="701"/>
      <c r="E2" s="701"/>
      <c r="F2" s="701"/>
      <c r="G2" s="701"/>
      <c r="H2" s="701"/>
      <c r="I2" s="701"/>
      <c r="J2" s="702"/>
      <c r="K2" s="87"/>
    </row>
    <row r="3" spans="1:13" ht="30">
      <c r="A3" s="309" t="s">
        <v>94</v>
      </c>
      <c r="B3" s="309" t="s">
        <v>176</v>
      </c>
      <c r="C3" s="309" t="s">
        <v>195</v>
      </c>
      <c r="D3" s="309" t="s">
        <v>196</v>
      </c>
      <c r="E3" s="309" t="s">
        <v>210</v>
      </c>
      <c r="F3" s="309" t="s">
        <v>197</v>
      </c>
      <c r="G3" s="309" t="s">
        <v>242</v>
      </c>
      <c r="H3" s="309" t="s">
        <v>169</v>
      </c>
      <c r="I3" s="310" t="s">
        <v>247</v>
      </c>
      <c r="J3" s="310" t="s">
        <v>413</v>
      </c>
      <c r="K3" s="87"/>
    </row>
    <row r="4" spans="1:13">
      <c r="A4" s="172" t="s">
        <v>101</v>
      </c>
      <c r="B4" s="8" t="str">
        <f>A4</f>
        <v>NAIROBI REGION</v>
      </c>
      <c r="C4" s="116">
        <f>SUMIFS('Fully Booked'!Q:Q,'Fully Booked'!C:C,'WEEKLY  TO WEEK SALES '!A4,'Fully Booked'!M:M,'WEEKLY  TO WEEK SALES '!$C$3)</f>
        <v>476464</v>
      </c>
      <c r="D4" s="116">
        <f>SUMIFS('Fully Booked'!Q:Q,'Fully Booked'!C:C,'WEEKLY  TO WEEK SALES '!A4,'Fully Booked'!M:M,'WEEKLY  TO WEEK SALES '!$D$3)</f>
        <v>1849731.98</v>
      </c>
      <c r="E4" s="116">
        <f>SUMIFS('Fully Booked'!Q:Q,'Fully Booked'!C:C,'WEEKLY  TO WEEK SALES '!A4,'Fully Booked'!M:M,'WEEKLY  TO WEEK SALES '!$E$3)</f>
        <v>4239927.12</v>
      </c>
      <c r="F4" s="116">
        <f>SUMIFS('Fully Booked'!Q:Q,'Fully Booked'!C:C,'WEEKLY  TO WEEK SALES '!A4,'Fully Booked'!M:M,'WEEKLY  TO WEEK SALES '!$F$3)</f>
        <v>648025</v>
      </c>
      <c r="G4" s="116">
        <f>SUM(C4:F4)</f>
        <v>7214148.0999999996</v>
      </c>
      <c r="H4" s="116">
        <v>42000000</v>
      </c>
      <c r="I4" s="154">
        <f t="shared" ref="I4:I12" si="0">G4/H4</f>
        <v>0.17176543095238095</v>
      </c>
      <c r="J4" s="311">
        <f t="shared" ref="J4:J12" si="1">H4-G4</f>
        <v>34785851.899999999</v>
      </c>
      <c r="K4" s="87"/>
    </row>
    <row r="5" spans="1:13">
      <c r="A5" s="8" t="s">
        <v>97</v>
      </c>
      <c r="B5" s="8" t="str">
        <f t="shared" ref="B5:B11" si="2">A5</f>
        <v>RIFT VALLEY REGION</v>
      </c>
      <c r="C5" s="116">
        <f>SUMIFS('Fully Booked'!Q:Q,'Fully Booked'!C:C,'WEEKLY  TO WEEK SALES '!A5,'Fully Booked'!M:M,'WEEKLY  TO WEEK SALES '!$C$3)</f>
        <v>2244027</v>
      </c>
      <c r="D5" s="116">
        <f>SUMIFS('Fully Booked'!Q:Q,'Fully Booked'!C:C,'WEEKLY  TO WEEK SALES '!A5,'Fully Booked'!M:M,'WEEKLY  TO WEEK SALES '!$D$3)</f>
        <v>546000</v>
      </c>
      <c r="E5" s="116">
        <f>SUMIFS('Fully Booked'!Q:Q,'Fully Booked'!C:C,'WEEKLY  TO WEEK SALES '!A5,'Fully Booked'!M:M,'WEEKLY  TO WEEK SALES '!$E$3)</f>
        <v>927859</v>
      </c>
      <c r="F5" s="116">
        <f>SUMIFS('Fully Booked'!Q:Q,'Fully Booked'!C:C,'WEEKLY  TO WEEK SALES '!A5,'Fully Booked'!M:M,'WEEKLY  TO WEEK SALES '!$F$3)</f>
        <v>0</v>
      </c>
      <c r="G5" s="116">
        <f t="shared" ref="G5:G11" si="3">SUM(C5:F5)</f>
        <v>3717886</v>
      </c>
      <c r="H5" s="116">
        <v>30000000</v>
      </c>
      <c r="I5" s="154">
        <f t="shared" si="0"/>
        <v>0.12392953333333333</v>
      </c>
      <c r="J5" s="311">
        <f t="shared" si="1"/>
        <v>26282114</v>
      </c>
      <c r="K5" s="87"/>
    </row>
    <row r="6" spans="1:13">
      <c r="A6" s="8" t="s">
        <v>98</v>
      </c>
      <c r="B6" s="8" t="str">
        <f t="shared" si="2"/>
        <v>LOWER EASTERN</v>
      </c>
      <c r="C6" s="116">
        <f>SUMIFS('Fully Booked'!Q:Q,'Fully Booked'!C:C,'WEEKLY  TO WEEK SALES '!A6,'Fully Booked'!M:M,'WEEKLY  TO WEEK SALES '!$C$3)</f>
        <v>1708925</v>
      </c>
      <c r="D6" s="116">
        <f>SUMIFS('Fully Booked'!Q:Q,'Fully Booked'!C:C,'WEEKLY  TO WEEK SALES '!A6,'Fully Booked'!M:M,'WEEKLY  TO WEEK SALES '!$D$3)</f>
        <v>712365</v>
      </c>
      <c r="E6" s="116">
        <f>SUMIFS('Fully Booked'!Q:Q,'Fully Booked'!C:C,'WEEKLY  TO WEEK SALES '!A6,'Fully Booked'!M:M,'WEEKLY  TO WEEK SALES '!$E$3)</f>
        <v>2322501</v>
      </c>
      <c r="F6" s="116">
        <f>SUMIFS('Fully Booked'!Q:Q,'Fully Booked'!C:C,'WEEKLY  TO WEEK SALES '!A6,'Fully Booked'!M:M,'WEEKLY  TO WEEK SALES '!$F$3)</f>
        <v>1493881</v>
      </c>
      <c r="G6" s="116">
        <f t="shared" si="3"/>
        <v>6237672</v>
      </c>
      <c r="H6" s="116">
        <v>24000000</v>
      </c>
      <c r="I6" s="154">
        <f t="shared" si="0"/>
        <v>0.259903</v>
      </c>
      <c r="J6" s="311">
        <f t="shared" si="1"/>
        <v>17762328</v>
      </c>
      <c r="K6" s="87"/>
    </row>
    <row r="7" spans="1:13">
      <c r="A7" s="8" t="s">
        <v>99</v>
      </c>
      <c r="B7" s="8" t="str">
        <f t="shared" si="2"/>
        <v>COASTAL  REGION</v>
      </c>
      <c r="C7" s="116">
        <f>SUMIFS('Fully Booked'!Q:Q,'Fully Booked'!C:C,'WEEKLY  TO WEEK SALES '!A7,'Fully Booked'!M:M,'WEEKLY  TO WEEK SALES '!$C$3)</f>
        <v>1219060</v>
      </c>
      <c r="D7" s="116">
        <f>SUMIFS('Fully Booked'!Q:Q,'Fully Booked'!C:C,'WEEKLY  TO WEEK SALES '!A7,'Fully Booked'!M:M,'WEEKLY  TO WEEK SALES '!$D$3)</f>
        <v>1544658</v>
      </c>
      <c r="E7" s="116">
        <f>SUMIFS('Fully Booked'!Q:Q,'Fully Booked'!C:C,'WEEKLY  TO WEEK SALES '!A7,'Fully Booked'!M:M,'WEEKLY  TO WEEK SALES '!$E$3)</f>
        <v>2159668</v>
      </c>
      <c r="F7" s="116">
        <f>SUMIFS('Fully Booked'!Q:Q,'Fully Booked'!C:C,'WEEKLY  TO WEEK SALES '!A7,'Fully Booked'!M:M,'WEEKLY  TO WEEK SALES '!$F$3)</f>
        <v>200733</v>
      </c>
      <c r="G7" s="116">
        <f t="shared" si="3"/>
        <v>5124119</v>
      </c>
      <c r="H7" s="116">
        <v>24000000</v>
      </c>
      <c r="I7" s="154">
        <f t="shared" si="0"/>
        <v>0.21350495833333333</v>
      </c>
      <c r="J7" s="311">
        <f t="shared" si="1"/>
        <v>18875881</v>
      </c>
      <c r="K7" s="87"/>
    </row>
    <row r="8" spans="1:13">
      <c r="A8" s="8" t="s">
        <v>133</v>
      </c>
      <c r="B8" s="8" t="str">
        <f t="shared" si="2"/>
        <v>MOUNT KENYA REGION</v>
      </c>
      <c r="C8" s="116">
        <f>SUMIFS('Fully Booked'!Q:Q,'Fully Booked'!C:C,'WEEKLY  TO WEEK SALES '!A8,'Fully Booked'!M:M,'WEEKLY  TO WEEK SALES '!$C$3)</f>
        <v>946978</v>
      </c>
      <c r="D8" s="116">
        <f>SUMIFS('Fully Booked'!Q:Q,'Fully Booked'!C:C,'WEEKLY  TO WEEK SALES '!A8,'Fully Booked'!M:M,'WEEKLY  TO WEEK SALES '!$D$3)</f>
        <v>728310</v>
      </c>
      <c r="E8" s="116">
        <f>SUMIFS('Fully Booked'!Q:Q,'Fully Booked'!C:C,'WEEKLY  TO WEEK SALES '!A8,'Fully Booked'!M:M,'WEEKLY  TO WEEK SALES '!$E$3)</f>
        <v>3261683</v>
      </c>
      <c r="F8" s="116">
        <f>SUMIFS('Fully Booked'!Q:Q,'Fully Booked'!C:C,'WEEKLY  TO WEEK SALES '!A8,'Fully Booked'!M:M,'WEEKLY  TO WEEK SALES '!$F$3)</f>
        <v>590277</v>
      </c>
      <c r="G8" s="116">
        <f t="shared" si="3"/>
        <v>5527248</v>
      </c>
      <c r="H8" s="116">
        <v>24000000</v>
      </c>
      <c r="I8" s="154">
        <f t="shared" si="0"/>
        <v>0.23030200000000001</v>
      </c>
      <c r="J8" s="311">
        <f t="shared" si="1"/>
        <v>18472752</v>
      </c>
      <c r="K8" s="87"/>
    </row>
    <row r="9" spans="1:13">
      <c r="A9" s="8" t="s">
        <v>167</v>
      </c>
      <c r="B9" s="8" t="str">
        <f t="shared" si="2"/>
        <v>NYANZA REGION</v>
      </c>
      <c r="C9" s="116">
        <f>SUMIFS('Fully Booked'!Q:Q,'Fully Booked'!C:C,'WEEKLY  TO WEEK SALES '!A9,'Fully Booked'!M:M,'WEEKLY  TO WEEK SALES '!$C$3)</f>
        <v>1565425</v>
      </c>
      <c r="D9" s="116">
        <f>SUMIFS('Fully Booked'!Q:Q,'Fully Booked'!C:C,'WEEKLY  TO WEEK SALES '!A9,'Fully Booked'!M:M,'WEEKLY  TO WEEK SALES '!$D$3)</f>
        <v>421736</v>
      </c>
      <c r="E9" s="116">
        <f>SUMIFS('Fully Booked'!Q:Q,'Fully Booked'!C:C,'WEEKLY  TO WEEK SALES '!A9,'Fully Booked'!M:M,'WEEKLY  TO WEEK SALES '!$E$3)</f>
        <v>776433</v>
      </c>
      <c r="F9" s="116">
        <f>SUMIFS('Fully Booked'!Q:Q,'Fully Booked'!C:C,'WEEKLY  TO WEEK SALES '!A9,'Fully Booked'!M:M,'WEEKLY  TO WEEK SALES '!$F$3)</f>
        <v>96496</v>
      </c>
      <c r="G9" s="116">
        <f t="shared" si="3"/>
        <v>2860090</v>
      </c>
      <c r="H9" s="116">
        <v>24000000</v>
      </c>
      <c r="I9" s="154">
        <f t="shared" si="0"/>
        <v>0.11917041666666667</v>
      </c>
      <c r="J9" s="311">
        <f t="shared" si="1"/>
        <v>21139910</v>
      </c>
      <c r="K9" s="87"/>
    </row>
    <row r="10" spans="1:13">
      <c r="A10" s="8" t="s">
        <v>422</v>
      </c>
      <c r="B10" s="8" t="str">
        <f t="shared" si="2"/>
        <v>EASTERN REGION</v>
      </c>
      <c r="C10" s="116">
        <f>SUMIFS('Fully Booked'!Q:Q,'Fully Booked'!C:C,'WEEKLY  TO WEEK SALES '!A10,'Fully Booked'!M:M,'WEEKLY  TO WEEK SALES '!$C$3)</f>
        <v>327340</v>
      </c>
      <c r="D10" s="116">
        <f>SUMIFS('Fully Booked'!Q:Q,'Fully Booked'!C:C,'WEEKLY  TO WEEK SALES '!A10,'Fully Booked'!M:M,'WEEKLY  TO WEEK SALES '!$D$3)</f>
        <v>954947</v>
      </c>
      <c r="E10" s="116">
        <f>SUMIFS('Fully Booked'!Q:Q,'Fully Booked'!C:C,'WEEKLY  TO WEEK SALES '!A10,'Fully Booked'!M:M,'WEEKLY  TO WEEK SALES '!$E$3)</f>
        <v>1971531</v>
      </c>
      <c r="F10" s="116">
        <f>SUMIFS('Fully Booked'!Q:Q,'Fully Booked'!C:C,'WEEKLY  TO WEEK SALES '!A10,'Fully Booked'!M:M,'WEEKLY  TO WEEK SALES '!$F$3)</f>
        <v>0</v>
      </c>
      <c r="G10" s="116">
        <f t="shared" si="3"/>
        <v>3253818</v>
      </c>
      <c r="H10" s="116">
        <v>16000000</v>
      </c>
      <c r="I10" s="154">
        <f t="shared" si="0"/>
        <v>0.20336362499999999</v>
      </c>
      <c r="J10" s="311">
        <f t="shared" si="1"/>
        <v>12746182</v>
      </c>
      <c r="K10" s="87"/>
    </row>
    <row r="11" spans="1:13">
      <c r="A11" s="8" t="s">
        <v>168</v>
      </c>
      <c r="B11" s="8" t="str">
        <f t="shared" si="2"/>
        <v>WESTERN REGION</v>
      </c>
      <c r="C11" s="116">
        <f>SUMIFS('Fully Booked'!Q:Q,'Fully Booked'!C:C,'WEEKLY  TO WEEK SALES '!A11,'Fully Booked'!M:M,'WEEKLY  TO WEEK SALES '!$C$3)</f>
        <v>131666</v>
      </c>
      <c r="D11" s="116">
        <f>SUMIFS('Fully Booked'!Q:Q,'Fully Booked'!C:C,'WEEKLY  TO WEEK SALES '!A11,'Fully Booked'!M:M,'WEEKLY  TO WEEK SALES '!$D$3)</f>
        <v>1504370</v>
      </c>
      <c r="E11" s="116">
        <f>SUMIFS('Fully Booked'!Q:Q,'Fully Booked'!C:C,'WEEKLY  TO WEEK SALES '!A11,'Fully Booked'!M:M,'WEEKLY  TO WEEK SALES '!$E$3)</f>
        <v>1765487</v>
      </c>
      <c r="F11" s="116">
        <f>SUMIFS('Fully Booked'!Q:Q,'Fully Booked'!C:C,'WEEKLY  TO WEEK SALES '!A11,'Fully Booked'!M:M,'WEEKLY  TO WEEK SALES '!$F$3)</f>
        <v>92101</v>
      </c>
      <c r="G11" s="116">
        <f t="shared" si="3"/>
        <v>3493624</v>
      </c>
      <c r="H11" s="116">
        <v>30000000</v>
      </c>
      <c r="I11" s="154">
        <f t="shared" si="0"/>
        <v>0.11645413333333333</v>
      </c>
      <c r="J11" s="311">
        <f t="shared" si="1"/>
        <v>26506376</v>
      </c>
      <c r="K11" s="87"/>
    </row>
    <row r="12" spans="1:13">
      <c r="A12" s="703" t="s">
        <v>71</v>
      </c>
      <c r="B12" s="704"/>
      <c r="C12" s="118">
        <f>SUM(C4:C11)</f>
        <v>8619885</v>
      </c>
      <c r="D12" s="118">
        <f>SUM(D4:D11)</f>
        <v>8262117.9800000004</v>
      </c>
      <c r="E12" s="118">
        <f>SUM(E4:E11)</f>
        <v>17425089.120000001</v>
      </c>
      <c r="F12" s="118">
        <f>SUM(F4:F11)</f>
        <v>3121513</v>
      </c>
      <c r="G12" s="118">
        <f>SUM(G4:G11)</f>
        <v>37428605.100000001</v>
      </c>
      <c r="H12" s="160">
        <f>7401743.67350163*24</f>
        <v>177641848.16403913</v>
      </c>
      <c r="I12" s="262">
        <f t="shared" si="0"/>
        <v>0.21069700347542797</v>
      </c>
      <c r="J12" s="313">
        <f t="shared" si="1"/>
        <v>140213243.06403914</v>
      </c>
      <c r="K12" s="87"/>
    </row>
    <row r="13" spans="1:13">
      <c r="I13" s="312"/>
    </row>
    <row r="14" spans="1:13">
      <c r="I14" s="8"/>
    </row>
    <row r="15" spans="1:13" ht="15.75">
      <c r="A15" s="688" t="s">
        <v>441</v>
      </c>
      <c r="B15" s="689"/>
      <c r="C15" s="689"/>
      <c r="D15" s="689"/>
      <c r="E15" s="689"/>
      <c r="F15" s="689"/>
      <c r="G15" s="689"/>
      <c r="H15" s="689"/>
      <c r="I15" s="689"/>
      <c r="J15" s="689"/>
      <c r="K15" s="689"/>
    </row>
    <row r="16" spans="1:13" ht="31.5">
      <c r="A16" s="290" t="s">
        <v>328</v>
      </c>
      <c r="B16" s="290" t="s">
        <v>163</v>
      </c>
      <c r="C16" s="290" t="s">
        <v>72</v>
      </c>
      <c r="D16" s="286" t="s">
        <v>195</v>
      </c>
      <c r="E16" s="286" t="s">
        <v>196</v>
      </c>
      <c r="F16" s="286" t="s">
        <v>210</v>
      </c>
      <c r="G16" s="309" t="s">
        <v>197</v>
      </c>
      <c r="H16" s="314" t="s">
        <v>242</v>
      </c>
      <c r="I16" s="290" t="s">
        <v>169</v>
      </c>
      <c r="J16" s="315" t="s">
        <v>243</v>
      </c>
      <c r="K16" s="315" t="s">
        <v>413</v>
      </c>
      <c r="M16" s="87"/>
    </row>
    <row r="17" spans="1:13">
      <c r="A17" s="21" t="s">
        <v>296</v>
      </c>
      <c r="B17" s="19" t="s">
        <v>32</v>
      </c>
      <c r="C17" s="19" t="s">
        <v>31</v>
      </c>
      <c r="D17" s="72">
        <f>SUMIFS('Fully Booked'!Q:Q,'Fully Booked'!D:D,'WEEKLY  TO WEEK SALES '!B17,'Fully Booked'!M:M,'WEEKLY  TO WEEK SALES '!$D$16)</f>
        <v>0</v>
      </c>
      <c r="E17" s="72">
        <f>SUMIFS('Fully Booked'!Q:Q,'Fully Booked'!D:D,'WEEKLY  TO WEEK SALES '!B17,'Fully Booked'!M:M,'WEEKLY  TO WEEK SALES '!$E$16)</f>
        <v>360540</v>
      </c>
      <c r="F17" s="72">
        <f>SUMIFS('Fully Booked'!Q:Q,'Fully Booked'!D:D,'WEEKLY  TO WEEK SALES '!B17,'Fully Booked'!M:M,'WEEKLY  TO WEEK SALES '!$F$16)</f>
        <v>1193935</v>
      </c>
      <c r="G17" s="344">
        <f>SUMIFS('Fully Booked'!Q:Q,'Fully Booked'!D:D,'WEEKLY  TO WEEK SALES '!B17,'Fully Booked'!M:M,'WEEKLY  TO WEEK SALES '!$G$16)</f>
        <v>180790</v>
      </c>
      <c r="H17" s="152">
        <f t="shared" ref="H17" si="4">SUM(D17:G17)</f>
        <v>1735265</v>
      </c>
      <c r="I17" s="72">
        <f>'MONTHLY SALES '!H40</f>
        <v>5624999.9999999991</v>
      </c>
      <c r="J17" s="155">
        <f t="shared" ref="J17" si="5">H17/I17</f>
        <v>0.30849155555555563</v>
      </c>
      <c r="K17" s="158">
        <f>I17-H17</f>
        <v>3889734.9999999991</v>
      </c>
      <c r="M17" s="87"/>
    </row>
    <row r="18" spans="1:13">
      <c r="A18" s="21" t="s">
        <v>310</v>
      </c>
      <c r="B18" s="19" t="s">
        <v>458</v>
      </c>
      <c r="C18" s="19" t="s">
        <v>31</v>
      </c>
      <c r="D18" s="72">
        <f>SUMIFS('Fully Booked'!Q:Q,'Fully Booked'!D:D,'WEEKLY  TO WEEK SALES '!B18,'Fully Booked'!M:M,'WEEKLY  TO WEEK SALES '!$D$16)</f>
        <v>0</v>
      </c>
      <c r="E18" s="72">
        <f>SUMIFS('Fully Booked'!Q:Q,'Fully Booked'!D:D,'WEEKLY  TO WEEK SALES '!B18,'Fully Booked'!M:M,'WEEKLY  TO WEEK SALES '!$E$16)</f>
        <v>177887</v>
      </c>
      <c r="F18" s="72">
        <f>SUMIFS('Fully Booked'!Q:Q,'Fully Booked'!D:D,'WEEKLY  TO WEEK SALES '!B18,'Fully Booked'!M:M,'WEEKLY  TO WEEK SALES '!$F$16)</f>
        <v>758471</v>
      </c>
      <c r="G18" s="344">
        <f>SUMIFS('Fully Booked'!Q:Q,'Fully Booked'!D:D,'WEEKLY  TO WEEK SALES '!B18,'Fully Booked'!M:M,'WEEKLY  TO WEEK SALES '!$G$16)</f>
        <v>0</v>
      </c>
      <c r="H18" s="152">
        <f t="shared" ref="H18:H61" si="6">SUM(D18:G18)</f>
        <v>936358</v>
      </c>
      <c r="I18" s="72">
        <f>'MONTHLY SALES '!H41</f>
        <v>3750000</v>
      </c>
      <c r="J18" s="155">
        <f t="shared" ref="J18:J60" si="7">H18/I18</f>
        <v>0.24969546666666667</v>
      </c>
      <c r="K18" s="158">
        <f t="shared" ref="K18:K61" si="8">I18-H18</f>
        <v>2813642</v>
      </c>
      <c r="M18" s="87"/>
    </row>
    <row r="19" spans="1:13">
      <c r="A19" s="21" t="s">
        <v>298</v>
      </c>
      <c r="B19" s="452" t="s">
        <v>211</v>
      </c>
      <c r="C19" s="19" t="s">
        <v>23</v>
      </c>
      <c r="D19" s="72">
        <f>SUMIFS('Fully Booked'!Q:Q,'Fully Booked'!D:D,'WEEKLY  TO WEEK SALES '!B19,'Fully Booked'!M:M,'WEEKLY  TO WEEK SALES '!$D$16)</f>
        <v>0</v>
      </c>
      <c r="E19" s="72">
        <f>SUMIFS('Fully Booked'!Q:Q,'Fully Booked'!D:D,'WEEKLY  TO WEEK SALES '!B19,'Fully Booked'!M:M,'WEEKLY  TO WEEK SALES '!$E$16)</f>
        <v>0</v>
      </c>
      <c r="F19" s="72">
        <f>SUMIFS('Fully Booked'!Q:Q,'Fully Booked'!D:D,'WEEKLY  TO WEEK SALES '!B19,'Fully Booked'!M:M,'WEEKLY  TO WEEK SALES '!$F$16)</f>
        <v>0</v>
      </c>
      <c r="G19" s="344">
        <f>SUMIFS('Fully Booked'!Q:Q,'Fully Booked'!D:D,'WEEKLY  TO WEEK SALES '!B19,'Fully Booked'!M:M,'WEEKLY  TO WEEK SALES '!$G$16)</f>
        <v>0</v>
      </c>
      <c r="H19" s="152">
        <f t="shared" ref="H19:H20" si="9">SUM(D19:G19)</f>
        <v>0</v>
      </c>
      <c r="I19" s="72">
        <f>'MONTHLY SALES '!H42</f>
        <v>3000000</v>
      </c>
      <c r="J19" s="155">
        <f t="shared" ref="J19:J20" si="10">H19/I19</f>
        <v>0</v>
      </c>
      <c r="K19" s="158">
        <f t="shared" ref="K19:K20" si="11">I19-H19</f>
        <v>3000000</v>
      </c>
      <c r="M19" s="87"/>
    </row>
    <row r="20" spans="1:13">
      <c r="A20" s="21" t="s">
        <v>300</v>
      </c>
      <c r="B20" s="19" t="s">
        <v>449</v>
      </c>
      <c r="C20" s="19" t="s">
        <v>23</v>
      </c>
      <c r="D20" s="72">
        <f>SUMIFS('Fully Booked'!Q:Q,'Fully Booked'!D:D,'WEEKLY  TO WEEK SALES '!B20,'Fully Booked'!M:M,'WEEKLY  TO WEEK SALES '!$D$16)</f>
        <v>1440380</v>
      </c>
      <c r="E20" s="72">
        <f>SUMIFS('Fully Booked'!Q:Q,'Fully Booked'!D:D,'WEEKLY  TO WEEK SALES '!B20,'Fully Booked'!M:M,'WEEKLY  TO WEEK SALES '!$E$16)</f>
        <v>126045</v>
      </c>
      <c r="F20" s="72">
        <f>SUMIFS('Fully Booked'!Q:Q,'Fully Booked'!D:D,'WEEKLY  TO WEEK SALES '!B20,'Fully Booked'!M:M,'WEEKLY  TO WEEK SALES '!$F$16)</f>
        <v>444063</v>
      </c>
      <c r="G20" s="344">
        <f>SUMIFS('Fully Booked'!Q:Q,'Fully Booked'!D:D,'WEEKLY  TO WEEK SALES '!B20,'Fully Booked'!M:M,'WEEKLY  TO WEEK SALES '!$G$16)</f>
        <v>0</v>
      </c>
      <c r="H20" s="152">
        <f t="shared" si="9"/>
        <v>2010488</v>
      </c>
      <c r="I20" s="72">
        <f>'MONTHLY SALES '!H43</f>
        <v>3000000</v>
      </c>
      <c r="J20" s="155">
        <f t="shared" si="10"/>
        <v>0.67016266666666668</v>
      </c>
      <c r="K20" s="158">
        <f t="shared" si="11"/>
        <v>989512</v>
      </c>
      <c r="M20" s="87"/>
    </row>
    <row r="21" spans="1:13">
      <c r="A21" s="21" t="s">
        <v>532</v>
      </c>
      <c r="B21" s="19" t="s">
        <v>48</v>
      </c>
      <c r="C21" s="19" t="s">
        <v>23</v>
      </c>
      <c r="D21" s="72">
        <f>SUMIFS('Fully Booked'!Q:Q,'Fully Booked'!D:D,'WEEKLY  TO WEEK SALES '!B21,'Fully Booked'!M:M,'WEEKLY  TO WEEK SALES '!$D$16)</f>
        <v>803647</v>
      </c>
      <c r="E21" s="72">
        <f>SUMIFS('Fully Booked'!Q:Q,'Fully Booked'!D:D,'WEEKLY  TO WEEK SALES '!B21,'Fully Booked'!M:M,'WEEKLY  TO WEEK SALES '!$E$16)</f>
        <v>0</v>
      </c>
      <c r="F21" s="72">
        <f>SUMIFS('Fully Booked'!Q:Q,'Fully Booked'!D:D,'WEEKLY  TO WEEK SALES '!B21,'Fully Booked'!M:M,'WEEKLY  TO WEEK SALES '!$F$16)</f>
        <v>176281</v>
      </c>
      <c r="G21" s="344">
        <f>SUMIFS('Fully Booked'!Q:Q,'Fully Booked'!D:D,'WEEKLY  TO WEEK SALES '!B21,'Fully Booked'!M:M,'WEEKLY  TO WEEK SALES '!$G$16)</f>
        <v>0</v>
      </c>
      <c r="H21" s="152">
        <f t="shared" si="6"/>
        <v>979928</v>
      </c>
      <c r="I21" s="72">
        <f>'MONTHLY SALES '!H44</f>
        <v>3750000</v>
      </c>
      <c r="J21" s="155">
        <f t="shared" si="7"/>
        <v>0.26131413333333331</v>
      </c>
      <c r="K21" s="158">
        <f t="shared" si="8"/>
        <v>2770072</v>
      </c>
      <c r="M21" s="87"/>
    </row>
    <row r="22" spans="1:13">
      <c r="A22" s="21" t="s">
        <v>3738</v>
      </c>
      <c r="B22" s="19" t="s">
        <v>982</v>
      </c>
      <c r="C22" s="19" t="s">
        <v>23</v>
      </c>
      <c r="D22" s="72">
        <f>SUMIFS('Fully Booked'!Q:Q,'Fully Booked'!D:D,'WEEKLY  TO WEEK SALES '!B22,'Fully Booked'!M:M,'WEEKLY  TO WEEK SALES '!$D$16)</f>
        <v>0</v>
      </c>
      <c r="E22" s="72">
        <f>SUMIFS('Fully Booked'!Q:Q,'Fully Booked'!D:D,'WEEKLY  TO WEEK SALES '!B22,'Fully Booked'!M:M,'WEEKLY  TO WEEK SALES '!$E$16)</f>
        <v>0</v>
      </c>
      <c r="F22" s="72">
        <f>SUMIFS('Fully Booked'!Q:Q,'Fully Booked'!D:D,'WEEKLY  TO WEEK SALES '!B22,'Fully Booked'!M:M,'WEEKLY  TO WEEK SALES '!$F$16)</f>
        <v>0</v>
      </c>
      <c r="G22" s="344">
        <f>SUMIFS('Fully Booked'!Q:Q,'Fully Booked'!D:D,'WEEKLY  TO WEEK SALES '!B22,'Fully Booked'!M:M,'WEEKLY  TO WEEK SALES '!$G$16)</f>
        <v>0</v>
      </c>
      <c r="H22" s="152">
        <f t="shared" si="6"/>
        <v>0</v>
      </c>
      <c r="I22" s="72">
        <f>'MONTHLY SALES '!H45</f>
        <v>3000000</v>
      </c>
      <c r="J22" s="155">
        <f t="shared" si="7"/>
        <v>0</v>
      </c>
      <c r="K22" s="158">
        <f t="shared" si="8"/>
        <v>3000000</v>
      </c>
      <c r="M22" s="87"/>
    </row>
    <row r="23" spans="1:13">
      <c r="A23" s="21" t="s">
        <v>4229</v>
      </c>
      <c r="B23" s="19" t="s">
        <v>4222</v>
      </c>
      <c r="C23" s="19" t="s">
        <v>23</v>
      </c>
      <c r="D23" s="72">
        <f>SUMIFS('Fully Booked'!Q:Q,'Fully Booked'!D:D,'WEEKLY  TO WEEK SALES '!B23,'Fully Booked'!M:M,'WEEKLY  TO WEEK SALES '!$D$16)</f>
        <v>0</v>
      </c>
      <c r="E23" s="72">
        <f>SUMIFS('Fully Booked'!Q:Q,'Fully Booked'!D:D,'WEEKLY  TO WEEK SALES '!B23,'Fully Booked'!M:M,'WEEKLY  TO WEEK SALES '!$E$16)</f>
        <v>0</v>
      </c>
      <c r="F23" s="72">
        <f>SUMIFS('Fully Booked'!Q:Q,'Fully Booked'!D:D,'WEEKLY  TO WEEK SALES '!B23,'Fully Booked'!M:M,'WEEKLY  TO WEEK SALES '!$F$16)</f>
        <v>0</v>
      </c>
      <c r="G23" s="344">
        <f>SUMIFS('Fully Booked'!Q:Q,'Fully Booked'!D:D,'WEEKLY  TO WEEK SALES '!B23,'Fully Booked'!M:M,'WEEKLY  TO WEEK SALES '!$G$16)</f>
        <v>0</v>
      </c>
      <c r="H23" s="152">
        <f t="shared" si="6"/>
        <v>0</v>
      </c>
      <c r="I23" s="72">
        <f>'MONTHLY SALES '!H46</f>
        <v>2625000</v>
      </c>
      <c r="J23" s="155">
        <f t="shared" si="7"/>
        <v>0</v>
      </c>
      <c r="K23" s="158">
        <f t="shared" si="8"/>
        <v>2625000</v>
      </c>
      <c r="M23" s="87"/>
    </row>
    <row r="24" spans="1:13">
      <c r="A24" s="21" t="s">
        <v>303</v>
      </c>
      <c r="B24" s="180" t="s">
        <v>453</v>
      </c>
      <c r="C24" s="19" t="s">
        <v>39</v>
      </c>
      <c r="D24" s="72">
        <f>SUMIFS('Fully Booked'!Q:Q,'Fully Booked'!D:D,'WEEKLY  TO WEEK SALES '!B24,'Fully Booked'!M:M,'WEEKLY  TO WEEK SALES '!$D$16)</f>
        <v>1363482</v>
      </c>
      <c r="E24" s="72">
        <f>SUMIFS('Fully Booked'!Q:Q,'Fully Booked'!D:D,'WEEKLY  TO WEEK SALES '!B24,'Fully Booked'!M:M,'WEEKLY  TO WEEK SALES '!$E$16)</f>
        <v>65287</v>
      </c>
      <c r="F24" s="72">
        <f>SUMIFS('Fully Booked'!Q:Q,'Fully Booked'!D:D,'WEEKLY  TO WEEK SALES '!B24,'Fully Booked'!M:M,'WEEKLY  TO WEEK SALES '!$F$16)</f>
        <v>776433</v>
      </c>
      <c r="G24" s="344">
        <f>SUMIFS('Fully Booked'!Q:Q,'Fully Booked'!D:D,'WEEKLY  TO WEEK SALES '!B24,'Fully Booked'!M:M,'WEEKLY  TO WEEK SALES '!$G$16)</f>
        <v>96496</v>
      </c>
      <c r="H24" s="152">
        <f t="shared" ref="H24:H25" si="12">SUM(D24:G24)</f>
        <v>2301698</v>
      </c>
      <c r="I24" s="72">
        <f>'MONTHLY SALES '!H47</f>
        <v>3000000</v>
      </c>
      <c r="J24" s="155">
        <f t="shared" ref="J24:J25" si="13">H24/I24</f>
        <v>0.76723266666666667</v>
      </c>
      <c r="K24" s="158">
        <f t="shared" ref="K24:K25" si="14">I24-H24</f>
        <v>698302</v>
      </c>
      <c r="M24" s="87"/>
    </row>
    <row r="25" spans="1:13">
      <c r="A25" s="21" t="s">
        <v>4230</v>
      </c>
      <c r="B25" s="19" t="s">
        <v>4223</v>
      </c>
      <c r="C25" s="19" t="s">
        <v>39</v>
      </c>
      <c r="D25" s="72">
        <f>SUMIFS('Fully Booked'!Q:Q,'Fully Booked'!D:D,'WEEKLY  TO WEEK SALES '!B25,'Fully Booked'!M:M,'WEEKLY  TO WEEK SALES '!$D$16)</f>
        <v>0</v>
      </c>
      <c r="E25" s="72">
        <f>SUMIFS('Fully Booked'!Q:Q,'Fully Booked'!D:D,'WEEKLY  TO WEEK SALES '!B25,'Fully Booked'!M:M,'WEEKLY  TO WEEK SALES '!$E$16)</f>
        <v>90425</v>
      </c>
      <c r="F25" s="72">
        <f>SUMIFS('Fully Booked'!Q:Q,'Fully Booked'!D:D,'WEEKLY  TO WEEK SALES '!B25,'Fully Booked'!M:M,'WEEKLY  TO WEEK SALES '!$F$16)</f>
        <v>0</v>
      </c>
      <c r="G25" s="344">
        <f>SUMIFS('Fully Booked'!Q:Q,'Fully Booked'!D:D,'WEEKLY  TO WEEK SALES '!B25,'Fully Booked'!M:M,'WEEKLY  TO WEEK SALES '!$G$16)</f>
        <v>0</v>
      </c>
      <c r="H25" s="152">
        <f t="shared" si="12"/>
        <v>90425</v>
      </c>
      <c r="I25" s="72">
        <f>'MONTHLY SALES '!H48</f>
        <v>2625000</v>
      </c>
      <c r="J25" s="155">
        <f t="shared" si="13"/>
        <v>3.4447619047619046E-2</v>
      </c>
      <c r="K25" s="158">
        <f t="shared" si="14"/>
        <v>2534575</v>
      </c>
      <c r="M25" s="87"/>
    </row>
    <row r="26" spans="1:13">
      <c r="A26" s="21" t="s">
        <v>305</v>
      </c>
      <c r="B26" s="19" t="s">
        <v>456</v>
      </c>
      <c r="C26" s="19" t="s">
        <v>29</v>
      </c>
      <c r="D26" s="72">
        <f>SUMIFS('Fully Booked'!Q:Q,'Fully Booked'!D:D,'WEEKLY  TO WEEK SALES '!B26,'Fully Booked'!M:M,'WEEKLY  TO WEEK SALES '!$D$16)</f>
        <v>0</v>
      </c>
      <c r="E26" s="72">
        <f>SUMIFS('Fully Booked'!Q:Q,'Fully Booked'!D:D,'WEEKLY  TO WEEK SALES '!B26,'Fully Booked'!M:M,'WEEKLY  TO WEEK SALES '!$E$16)</f>
        <v>732580</v>
      </c>
      <c r="F26" s="72">
        <f>SUMIFS('Fully Booked'!Q:Q,'Fully Booked'!D:D,'WEEKLY  TO WEEK SALES '!B26,'Fully Booked'!M:M,'WEEKLY  TO WEEK SALES '!$F$16)</f>
        <v>440145</v>
      </c>
      <c r="G26" s="344">
        <f>SUMIFS('Fully Booked'!Q:Q,'Fully Booked'!D:D,'WEEKLY  TO WEEK SALES '!B26,'Fully Booked'!M:M,'WEEKLY  TO WEEK SALES '!$G$16)</f>
        <v>92101</v>
      </c>
      <c r="H26" s="152">
        <f t="shared" si="6"/>
        <v>1264826</v>
      </c>
      <c r="I26" s="72">
        <f>'MONTHLY SALES '!H49</f>
        <v>3750000</v>
      </c>
      <c r="J26" s="155">
        <f t="shared" si="7"/>
        <v>0.33728693333333332</v>
      </c>
      <c r="K26" s="158">
        <f t="shared" si="8"/>
        <v>2485174</v>
      </c>
      <c r="M26" s="87"/>
    </row>
    <row r="27" spans="1:13">
      <c r="A27" s="21" t="s">
        <v>309</v>
      </c>
      <c r="B27" s="19" t="s">
        <v>457</v>
      </c>
      <c r="C27" s="19" t="s">
        <v>29</v>
      </c>
      <c r="D27" s="72">
        <f>SUMIFS('Fully Booked'!Q:Q,'Fully Booked'!D:D,'WEEKLY  TO WEEK SALES '!B27,'Fully Booked'!M:M,'WEEKLY  TO WEEK SALES '!$D$16)</f>
        <v>131666</v>
      </c>
      <c r="E27" s="72">
        <f>SUMIFS('Fully Booked'!Q:Q,'Fully Booked'!D:D,'WEEKLY  TO WEEK SALES '!B27,'Fully Booked'!M:M,'WEEKLY  TO WEEK SALES '!$E$16)</f>
        <v>771790</v>
      </c>
      <c r="F27" s="72">
        <f>SUMIFS('Fully Booked'!Q:Q,'Fully Booked'!D:D,'WEEKLY  TO WEEK SALES '!B27,'Fully Booked'!M:M,'WEEKLY  TO WEEK SALES '!$F$16)</f>
        <v>1280342</v>
      </c>
      <c r="G27" s="344">
        <f>SUMIFS('Fully Booked'!Q:Q,'Fully Booked'!D:D,'WEEKLY  TO WEEK SALES '!B27,'Fully Booked'!M:M,'WEEKLY  TO WEEK SALES '!$G$16)</f>
        <v>0</v>
      </c>
      <c r="H27" s="152">
        <f t="shared" si="6"/>
        <v>2183798</v>
      </c>
      <c r="I27" s="72">
        <f>'MONTHLY SALES '!H50</f>
        <v>3000000</v>
      </c>
      <c r="J27" s="155">
        <f t="shared" si="7"/>
        <v>0.72793266666666667</v>
      </c>
      <c r="K27" s="158">
        <f t="shared" si="8"/>
        <v>816202</v>
      </c>
      <c r="M27" s="87"/>
    </row>
    <row r="28" spans="1:13">
      <c r="A28" s="21" t="s">
        <v>3739</v>
      </c>
      <c r="B28" s="19" t="s">
        <v>932</v>
      </c>
      <c r="C28" s="19" t="s">
        <v>29</v>
      </c>
      <c r="D28" s="72">
        <f>SUMIFS('Fully Booked'!Q:Q,'Fully Booked'!D:D,'WEEKLY  TO WEEK SALES '!B28,'Fully Booked'!M:M,'WEEKLY  TO WEEK SALES '!$D$16)</f>
        <v>0</v>
      </c>
      <c r="E28" s="72">
        <f>SUMIFS('Fully Booked'!Q:Q,'Fully Booked'!D:D,'WEEKLY  TO WEEK SALES '!B28,'Fully Booked'!M:M,'WEEKLY  TO WEEK SALES '!$E$16)</f>
        <v>0</v>
      </c>
      <c r="F28" s="72">
        <f>SUMIFS('Fully Booked'!Q:Q,'Fully Booked'!D:D,'WEEKLY  TO WEEK SALES '!B28,'Fully Booked'!M:M,'WEEKLY  TO WEEK SALES '!$F$16)</f>
        <v>0</v>
      </c>
      <c r="G28" s="344">
        <f>SUMIFS('Fully Booked'!Q:Q,'Fully Booked'!D:D,'WEEKLY  TO WEEK SALES '!B28,'Fully Booked'!M:M,'WEEKLY  TO WEEK SALES '!$G$16)</f>
        <v>0</v>
      </c>
      <c r="H28" s="152">
        <f t="shared" si="6"/>
        <v>0</v>
      </c>
      <c r="I28" s="72">
        <f>'MONTHLY SALES '!H51</f>
        <v>3000000</v>
      </c>
      <c r="J28" s="155">
        <f t="shared" si="7"/>
        <v>0</v>
      </c>
      <c r="K28" s="158">
        <f t="shared" si="8"/>
        <v>3000000</v>
      </c>
      <c r="M28" s="87"/>
    </row>
    <row r="29" spans="1:13">
      <c r="A29" s="21" t="s">
        <v>3740</v>
      </c>
      <c r="B29" s="19" t="s">
        <v>2098</v>
      </c>
      <c r="C29" s="19" t="s">
        <v>29</v>
      </c>
      <c r="D29" s="72">
        <f>SUMIFS('Fully Booked'!Q:Q,'Fully Booked'!D:D,'WEEKLY  TO WEEK SALES '!B29,'Fully Booked'!M:M,'WEEKLY  TO WEEK SALES '!$D$16)</f>
        <v>0</v>
      </c>
      <c r="E29" s="72">
        <f>SUMIFS('Fully Booked'!Q:Q,'Fully Booked'!D:D,'WEEKLY  TO WEEK SALES '!B29,'Fully Booked'!M:M,'WEEKLY  TO WEEK SALES '!$E$16)</f>
        <v>0</v>
      </c>
      <c r="F29" s="72">
        <f>SUMIFS('Fully Booked'!Q:Q,'Fully Booked'!D:D,'WEEKLY  TO WEEK SALES '!B29,'Fully Booked'!M:M,'WEEKLY  TO WEEK SALES '!$F$16)</f>
        <v>45000</v>
      </c>
      <c r="G29" s="344">
        <f>SUMIFS('Fully Booked'!Q:Q,'Fully Booked'!D:D,'WEEKLY  TO WEEK SALES '!B29,'Fully Booked'!M:M,'WEEKLY  TO WEEK SALES '!$G$16)</f>
        <v>0</v>
      </c>
      <c r="H29" s="152">
        <f t="shared" si="6"/>
        <v>45000</v>
      </c>
      <c r="I29" s="72">
        <f>'MONTHLY SALES '!H52</f>
        <v>2625000</v>
      </c>
      <c r="J29" s="155">
        <f t="shared" si="7"/>
        <v>1.7142857142857144E-2</v>
      </c>
      <c r="K29" s="158">
        <f t="shared" si="8"/>
        <v>2580000</v>
      </c>
      <c r="M29" s="87"/>
    </row>
    <row r="30" spans="1:13">
      <c r="A30" s="21" t="s">
        <v>311</v>
      </c>
      <c r="B30" s="19" t="s">
        <v>212</v>
      </c>
      <c r="C30" s="19" t="s">
        <v>184</v>
      </c>
      <c r="D30" s="72">
        <f>SUMIFS('Fully Booked'!Q:Q,'Fully Booked'!D:D,'WEEKLY  TO WEEK SALES '!B30,'Fully Booked'!M:M,'WEEKLY  TO WEEK SALES '!$D$16)</f>
        <v>334026</v>
      </c>
      <c r="E30" s="72">
        <f>SUMIFS('Fully Booked'!Q:Q,'Fully Booked'!D:D,'WEEKLY  TO WEEK SALES '!B30,'Fully Booked'!M:M,'WEEKLY  TO WEEK SALES '!$E$16)</f>
        <v>430713</v>
      </c>
      <c r="F30" s="72">
        <f>SUMIFS('Fully Booked'!Q:Q,'Fully Booked'!D:D,'WEEKLY  TO WEEK SALES '!B30,'Fully Booked'!M:M,'WEEKLY  TO WEEK SALES '!$F$16)</f>
        <v>499112</v>
      </c>
      <c r="G30" s="344">
        <f>SUMIFS('Fully Booked'!Q:Q,'Fully Booked'!D:D,'WEEKLY  TO WEEK SALES '!B30,'Fully Booked'!M:M,'WEEKLY  TO WEEK SALES '!$G$16)</f>
        <v>0</v>
      </c>
      <c r="H30" s="152">
        <f t="shared" si="6"/>
        <v>1263851</v>
      </c>
      <c r="I30" s="72">
        <f>'MONTHLY SALES '!H53</f>
        <v>3750000</v>
      </c>
      <c r="J30" s="155">
        <f t="shared" si="7"/>
        <v>0.33702693333333333</v>
      </c>
      <c r="K30" s="158">
        <f t="shared" si="8"/>
        <v>2486149</v>
      </c>
      <c r="M30" s="87"/>
    </row>
    <row r="31" spans="1:13">
      <c r="A31" s="21" t="s">
        <v>312</v>
      </c>
      <c r="B31" s="19" t="s">
        <v>206</v>
      </c>
      <c r="C31" s="19" t="s">
        <v>184</v>
      </c>
      <c r="D31" s="72">
        <f>SUMIFS('Fully Booked'!Q:Q,'Fully Booked'!D:D,'WEEKLY  TO WEEK SALES '!B31,'Fully Booked'!M:M,'WEEKLY  TO WEEK SALES '!$D$16)</f>
        <v>823717</v>
      </c>
      <c r="E31" s="72">
        <f>SUMIFS('Fully Booked'!Q:Q,'Fully Booked'!D:D,'WEEKLY  TO WEEK SALES '!B31,'Fully Booked'!M:M,'WEEKLY  TO WEEK SALES '!$E$16)</f>
        <v>79723</v>
      </c>
      <c r="F31" s="72">
        <f>SUMIFS('Fully Booked'!Q:Q,'Fully Booked'!D:D,'WEEKLY  TO WEEK SALES '!B31,'Fully Booked'!M:M,'WEEKLY  TO WEEK SALES '!$F$16)</f>
        <v>609445</v>
      </c>
      <c r="G31" s="344">
        <f>SUMIFS('Fully Booked'!Q:Q,'Fully Booked'!D:D,'WEEKLY  TO WEEK SALES '!B31,'Fully Booked'!M:M,'WEEKLY  TO WEEK SALES '!$G$16)</f>
        <v>1079557</v>
      </c>
      <c r="H31" s="152">
        <f t="shared" si="6"/>
        <v>2592442</v>
      </c>
      <c r="I31" s="72">
        <f>'MONTHLY SALES '!H54</f>
        <v>3750000</v>
      </c>
      <c r="J31" s="155">
        <f t="shared" si="7"/>
        <v>0.69131786666666661</v>
      </c>
      <c r="K31" s="158">
        <f t="shared" si="8"/>
        <v>1157558</v>
      </c>
      <c r="M31" s="87"/>
    </row>
    <row r="32" spans="1:13">
      <c r="A32" s="21" t="s">
        <v>531</v>
      </c>
      <c r="B32" s="19" t="s">
        <v>419</v>
      </c>
      <c r="C32" s="383" t="s">
        <v>184</v>
      </c>
      <c r="D32" s="72">
        <f>SUMIFS('Fully Booked'!Q:Q,'Fully Booked'!D:D,'WEEKLY  TO WEEK SALES '!B32,'Fully Booked'!M:M,'WEEKLY  TO WEEK SALES '!$D$16)</f>
        <v>409670</v>
      </c>
      <c r="E32" s="72">
        <f>SUMIFS('Fully Booked'!Q:Q,'Fully Booked'!D:D,'WEEKLY  TO WEEK SALES '!B32,'Fully Booked'!M:M,'WEEKLY  TO WEEK SALES '!$E$16)</f>
        <v>0</v>
      </c>
      <c r="F32" s="72">
        <f>SUMIFS('Fully Booked'!Q:Q,'Fully Booked'!D:D,'WEEKLY  TO WEEK SALES '!B32,'Fully Booked'!M:M,'WEEKLY  TO WEEK SALES '!$F$16)</f>
        <v>0</v>
      </c>
      <c r="G32" s="344">
        <f>SUMIFS('Fully Booked'!Q:Q,'Fully Booked'!D:D,'WEEKLY  TO WEEK SALES '!B32,'Fully Booked'!M:M,'WEEKLY  TO WEEK SALES '!$G$16)</f>
        <v>0</v>
      </c>
      <c r="H32" s="152">
        <f t="shared" si="6"/>
        <v>409670</v>
      </c>
      <c r="I32" s="72">
        <f>'MONTHLY SALES '!H55</f>
        <v>3750000</v>
      </c>
      <c r="J32" s="155">
        <f t="shared" si="7"/>
        <v>0.10924533333333333</v>
      </c>
      <c r="K32" s="158">
        <f t="shared" si="8"/>
        <v>3340330</v>
      </c>
      <c r="M32" s="87"/>
    </row>
    <row r="33" spans="1:13">
      <c r="A33" s="21" t="s">
        <v>4231</v>
      </c>
      <c r="B33" s="19" t="s">
        <v>4224</v>
      </c>
      <c r="C33" s="19" t="s">
        <v>184</v>
      </c>
      <c r="D33" s="72">
        <f>SUMIFS('Fully Booked'!Q:Q,'Fully Booked'!D:D,'WEEKLY  TO WEEK SALES '!B33,'Fully Booked'!M:M,'WEEKLY  TO WEEK SALES '!$D$16)</f>
        <v>0</v>
      </c>
      <c r="E33" s="72">
        <f>SUMIFS('Fully Booked'!Q:Q,'Fully Booked'!D:D,'WEEKLY  TO WEEK SALES '!B33,'Fully Booked'!M:M,'WEEKLY  TO WEEK SALES '!$E$16)</f>
        <v>0</v>
      </c>
      <c r="F33" s="72">
        <f>SUMIFS('Fully Booked'!Q:Q,'Fully Booked'!D:D,'WEEKLY  TO WEEK SALES '!B33,'Fully Booked'!M:M,'WEEKLY  TO WEEK SALES '!$F$16)</f>
        <v>0</v>
      </c>
      <c r="G33" s="344">
        <f>SUMIFS('Fully Booked'!Q:Q,'Fully Booked'!D:D,'WEEKLY  TO WEEK SALES '!B33,'Fully Booked'!M:M,'WEEKLY  TO WEEK SALES '!$G$16)</f>
        <v>0</v>
      </c>
      <c r="H33" s="152">
        <f t="shared" si="6"/>
        <v>0</v>
      </c>
      <c r="I33" s="72">
        <f>'MONTHLY SALES '!H56</f>
        <v>3750000</v>
      </c>
      <c r="J33" s="155">
        <f t="shared" si="7"/>
        <v>0</v>
      </c>
      <c r="K33" s="158">
        <f t="shared" si="8"/>
        <v>3750000</v>
      </c>
      <c r="M33" s="87"/>
    </row>
    <row r="34" spans="1:13">
      <c r="A34" s="21" t="s">
        <v>3741</v>
      </c>
      <c r="B34" s="19" t="s">
        <v>3733</v>
      </c>
      <c r="C34" s="19" t="s">
        <v>20</v>
      </c>
      <c r="D34" s="72">
        <f>SUMIFS('Fully Booked'!Q:Q,'Fully Booked'!D:D,'WEEKLY  TO WEEK SALES '!B34,'Fully Booked'!M:M,'WEEKLY  TO WEEK SALES '!$D$16)</f>
        <v>0</v>
      </c>
      <c r="E34" s="72">
        <f>SUMIFS('Fully Booked'!Q:Q,'Fully Booked'!D:D,'WEEKLY  TO WEEK SALES '!B34,'Fully Booked'!M:M,'WEEKLY  TO WEEK SALES '!$E$16)</f>
        <v>50017</v>
      </c>
      <c r="F34" s="72">
        <f>SUMIFS('Fully Booked'!Q:Q,'Fully Booked'!D:D,'WEEKLY  TO WEEK SALES '!B34,'Fully Booked'!M:M,'WEEKLY  TO WEEK SALES '!$F$16)</f>
        <v>35004</v>
      </c>
      <c r="G34" s="344">
        <f>SUMIFS('Fully Booked'!Q:Q,'Fully Booked'!D:D,'WEEKLY  TO WEEK SALES '!B34,'Fully Booked'!M:M,'WEEKLY  TO WEEK SALES '!$G$16)</f>
        <v>0</v>
      </c>
      <c r="H34" s="152">
        <f t="shared" si="6"/>
        <v>85021</v>
      </c>
      <c r="I34" s="72">
        <f>'MONTHLY SALES '!H57</f>
        <v>3750000</v>
      </c>
      <c r="J34" s="155">
        <f t="shared" si="7"/>
        <v>2.2672266666666666E-2</v>
      </c>
      <c r="K34" s="158">
        <f t="shared" si="8"/>
        <v>3664979</v>
      </c>
      <c r="M34" s="87"/>
    </row>
    <row r="35" spans="1:13">
      <c r="A35" s="21" t="s">
        <v>3742</v>
      </c>
      <c r="B35" s="19" t="s">
        <v>3734</v>
      </c>
      <c r="C35" s="19" t="s">
        <v>24</v>
      </c>
      <c r="D35" s="72">
        <f>SUMIFS('Fully Booked'!Q:Q,'Fully Booked'!D:D,'WEEKLY  TO WEEK SALES '!B35,'Fully Booked'!M:M,'WEEKLY  TO WEEK SALES '!$D$16)</f>
        <v>0</v>
      </c>
      <c r="E35" s="72">
        <f>SUMIFS('Fully Booked'!Q:Q,'Fully Booked'!D:D,'WEEKLY  TO WEEK SALES '!B35,'Fully Booked'!M:M,'WEEKLY  TO WEEK SALES '!$E$16)</f>
        <v>258880</v>
      </c>
      <c r="F35" s="72">
        <f>SUMIFS('Fully Booked'!Q:Q,'Fully Booked'!D:D,'WEEKLY  TO WEEK SALES '!B35,'Fully Booked'!M:M,'WEEKLY  TO WEEK SALES '!$F$16)</f>
        <v>278964</v>
      </c>
      <c r="G35" s="344">
        <f>SUMIFS('Fully Booked'!Q:Q,'Fully Booked'!D:D,'WEEKLY  TO WEEK SALES '!B35,'Fully Booked'!M:M,'WEEKLY  TO WEEK SALES '!$G$16)</f>
        <v>0</v>
      </c>
      <c r="H35" s="152">
        <f t="shared" si="6"/>
        <v>537844</v>
      </c>
      <c r="I35" s="72">
        <f>'MONTHLY SALES '!H58</f>
        <v>2625000</v>
      </c>
      <c r="J35" s="155">
        <f t="shared" si="7"/>
        <v>0.20489295238095237</v>
      </c>
      <c r="K35" s="158">
        <f t="shared" si="8"/>
        <v>2087156</v>
      </c>
      <c r="M35" s="87"/>
    </row>
    <row r="36" spans="1:13">
      <c r="A36" s="21" t="s">
        <v>323</v>
      </c>
      <c r="B36" s="19" t="s">
        <v>200</v>
      </c>
      <c r="C36" s="19" t="s">
        <v>24</v>
      </c>
      <c r="D36" s="72">
        <f>SUMIFS('Fully Booked'!Q:Q,'Fully Booked'!D:D,'WEEKLY  TO WEEK SALES '!B36,'Fully Booked'!M:M,'WEEKLY  TO WEEK SALES '!$D$16)</f>
        <v>118208</v>
      </c>
      <c r="E36" s="72">
        <f>SUMIFS('Fully Booked'!Q:Q,'Fully Booked'!D:D,'WEEKLY  TO WEEK SALES '!B36,'Fully Booked'!M:M,'WEEKLY  TO WEEK SALES '!$E$16)</f>
        <v>645210</v>
      </c>
      <c r="F36" s="72">
        <f>SUMIFS('Fully Booked'!Q:Q,'Fully Booked'!D:D,'WEEKLY  TO WEEK SALES '!B36,'Fully Booked'!M:M,'WEEKLY  TO WEEK SALES '!$F$16)</f>
        <v>1297387</v>
      </c>
      <c r="G36" s="344">
        <f>SUMIFS('Fully Booked'!Q:Q,'Fully Booked'!D:D,'WEEKLY  TO WEEK SALES '!B36,'Fully Booked'!M:M,'WEEKLY  TO WEEK SALES '!$G$16)</f>
        <v>0</v>
      </c>
      <c r="H36" s="152">
        <f t="shared" si="6"/>
        <v>2060805</v>
      </c>
      <c r="I36" s="72">
        <f>'MONTHLY SALES '!H59</f>
        <v>3750000</v>
      </c>
      <c r="J36" s="155">
        <f t="shared" si="7"/>
        <v>0.54954800000000004</v>
      </c>
      <c r="K36" s="158">
        <f t="shared" si="8"/>
        <v>1689195</v>
      </c>
      <c r="M36" s="87"/>
    </row>
    <row r="37" spans="1:13">
      <c r="A37" s="21" t="s">
        <v>3743</v>
      </c>
      <c r="B37" s="19" t="s">
        <v>538</v>
      </c>
      <c r="C37" s="19" t="s">
        <v>24</v>
      </c>
      <c r="D37" s="72">
        <f>SUMIFS('Fully Booked'!Q:Q,'Fully Booked'!D:D,'WEEKLY  TO WEEK SALES '!B37,'Fully Booked'!M:M,'WEEKLY  TO WEEK SALES '!$D$16)</f>
        <v>0</v>
      </c>
      <c r="E37" s="72">
        <f>SUMIFS('Fully Booked'!Q:Q,'Fully Booked'!D:D,'WEEKLY  TO WEEK SALES '!B37,'Fully Booked'!M:M,'WEEKLY  TO WEEK SALES '!$E$16)</f>
        <v>0</v>
      </c>
      <c r="F37" s="72">
        <f>SUMIFS('Fully Booked'!Q:Q,'Fully Booked'!D:D,'WEEKLY  TO WEEK SALES '!B37,'Fully Booked'!M:M,'WEEKLY  TO WEEK SALES '!$F$16)</f>
        <v>0</v>
      </c>
      <c r="G37" s="344">
        <f>SUMIFS('Fully Booked'!Q:Q,'Fully Booked'!D:D,'WEEKLY  TO WEEK SALES '!B37,'Fully Booked'!M:M,'WEEKLY  TO WEEK SALES '!$G$16)</f>
        <v>0</v>
      </c>
      <c r="H37" s="152">
        <f t="shared" si="6"/>
        <v>0</v>
      </c>
      <c r="I37" s="72">
        <f>'MONTHLY SALES '!H60</f>
        <v>2625000</v>
      </c>
      <c r="J37" s="155">
        <f t="shared" si="7"/>
        <v>0</v>
      </c>
      <c r="K37" s="158">
        <f t="shared" si="8"/>
        <v>2625000</v>
      </c>
      <c r="M37" s="87"/>
    </row>
    <row r="38" spans="1:13">
      <c r="A38" s="21" t="s">
        <v>529</v>
      </c>
      <c r="B38" s="19" t="s">
        <v>440</v>
      </c>
      <c r="C38" s="19" t="s">
        <v>37</v>
      </c>
      <c r="D38" s="72">
        <f>SUMIFS('Fully Booked'!Q:Q,'Fully Booked'!D:D,'WEEKLY  TO WEEK SALES '!B38,'Fully Booked'!M:M,'WEEKLY  TO WEEK SALES '!$D$16)</f>
        <v>22550</v>
      </c>
      <c r="E38" s="72">
        <f>SUMIFS('Fully Booked'!Q:Q,'Fully Booked'!D:D,'WEEKLY  TO WEEK SALES '!B38,'Fully Booked'!M:M,'WEEKLY  TO WEEK SALES '!$E$16)</f>
        <v>244952</v>
      </c>
      <c r="F38" s="72">
        <f>SUMIFS('Fully Booked'!Q:Q,'Fully Booked'!D:D,'WEEKLY  TO WEEK SALES '!B38,'Fully Booked'!M:M,'WEEKLY  TO WEEK SALES '!$F$16)</f>
        <v>620522</v>
      </c>
      <c r="G38" s="344">
        <f>SUMIFS('Fully Booked'!Q:Q,'Fully Booked'!D:D,'WEEKLY  TO WEEK SALES '!B38,'Fully Booked'!M:M,'WEEKLY  TO WEEK SALES '!$G$16)</f>
        <v>66746</v>
      </c>
      <c r="H38" s="152">
        <f t="shared" si="6"/>
        <v>954770</v>
      </c>
      <c r="I38" s="72">
        <f>'MONTHLY SALES '!H61</f>
        <v>3750000</v>
      </c>
      <c r="J38" s="155">
        <f t="shared" si="7"/>
        <v>0.25460533333333335</v>
      </c>
      <c r="K38" s="158">
        <f t="shared" si="8"/>
        <v>2795230</v>
      </c>
      <c r="M38" s="87"/>
    </row>
    <row r="39" spans="1:13">
      <c r="A39" s="21" t="s">
        <v>317</v>
      </c>
      <c r="B39" s="19" t="s">
        <v>461</v>
      </c>
      <c r="C39" s="19" t="s">
        <v>37</v>
      </c>
      <c r="D39" s="72">
        <f>SUMIFS('Fully Booked'!Q:Q,'Fully Booked'!D:D,'WEEKLY  TO WEEK SALES '!B39,'Fully Booked'!M:M,'WEEKLY  TO WEEK SALES '!$D$16)</f>
        <v>380000</v>
      </c>
      <c r="E39" s="72">
        <f>SUMIFS('Fully Booked'!Q:Q,'Fully Booked'!D:D,'WEEKLY  TO WEEK SALES '!B39,'Fully Booked'!M:M,'WEEKLY  TO WEEK SALES '!$E$16)</f>
        <v>5000</v>
      </c>
      <c r="F39" s="72">
        <f>SUMIFS('Fully Booked'!Q:Q,'Fully Booked'!D:D,'WEEKLY  TO WEEK SALES '!B39,'Fully Booked'!M:M,'WEEKLY  TO WEEK SALES '!$F$16)</f>
        <v>1003187</v>
      </c>
      <c r="G39" s="344">
        <f>SUMIFS('Fully Booked'!Q:Q,'Fully Booked'!D:D,'WEEKLY  TO WEEK SALES '!B39,'Fully Booked'!M:M,'WEEKLY  TO WEEK SALES '!$G$16)</f>
        <v>0</v>
      </c>
      <c r="H39" s="152">
        <f t="shared" si="6"/>
        <v>1388187</v>
      </c>
      <c r="I39" s="72">
        <f>'MONTHLY SALES '!H62</f>
        <v>2625000</v>
      </c>
      <c r="J39" s="155">
        <f t="shared" si="7"/>
        <v>0.52883314285714289</v>
      </c>
      <c r="K39" s="158">
        <f t="shared" si="8"/>
        <v>1236813</v>
      </c>
      <c r="M39" s="87"/>
    </row>
    <row r="40" spans="1:13">
      <c r="A40" s="21" t="s">
        <v>3744</v>
      </c>
      <c r="B40" s="329" t="s">
        <v>911</v>
      </c>
      <c r="C40" s="19" t="s">
        <v>37</v>
      </c>
      <c r="D40" s="72">
        <f>SUMIFS('Fully Booked'!Q:Q,'Fully Booked'!D:D,'WEEKLY  TO WEEK SALES '!B40,'Fully Booked'!M:M,'WEEKLY  TO WEEK SALES '!$D$16)</f>
        <v>215256</v>
      </c>
      <c r="E40" s="72">
        <f>SUMIFS('Fully Booked'!Q:Q,'Fully Booked'!D:D,'WEEKLY  TO WEEK SALES '!B40,'Fully Booked'!M:M,'WEEKLY  TO WEEK SALES '!$E$16)</f>
        <v>0</v>
      </c>
      <c r="F40" s="72">
        <f>SUMIFS('Fully Booked'!Q:Q,'Fully Booked'!D:D,'WEEKLY  TO WEEK SALES '!B40,'Fully Booked'!M:M,'WEEKLY  TO WEEK SALES '!$F$16)</f>
        <v>0</v>
      </c>
      <c r="G40" s="344">
        <f>SUMIFS('Fully Booked'!Q:Q,'Fully Booked'!D:D,'WEEKLY  TO WEEK SALES '!B40,'Fully Booked'!M:M,'WEEKLY  TO WEEK SALES '!$G$16)</f>
        <v>0</v>
      </c>
      <c r="H40" s="152">
        <f t="shared" si="6"/>
        <v>215256</v>
      </c>
      <c r="I40" s="72">
        <f>'MONTHLY SALES '!H63</f>
        <v>3750000</v>
      </c>
      <c r="J40" s="155">
        <f t="shared" si="7"/>
        <v>5.7401599999999997E-2</v>
      </c>
      <c r="K40" s="158">
        <f t="shared" si="8"/>
        <v>3534744</v>
      </c>
      <c r="M40" s="87"/>
    </row>
    <row r="41" spans="1:13">
      <c r="A41" s="21" t="s">
        <v>3745</v>
      </c>
      <c r="B41" s="19" t="s">
        <v>926</v>
      </c>
      <c r="C41" s="19" t="s">
        <v>37</v>
      </c>
      <c r="D41" s="72">
        <f>SUMIFS('Fully Booked'!Q:Q,'Fully Booked'!D:D,'WEEKLY  TO WEEK SALES '!B41,'Fully Booked'!M:M,'WEEKLY  TO WEEK SALES '!$D$16)</f>
        <v>0</v>
      </c>
      <c r="E41" s="72">
        <f>SUMIFS('Fully Booked'!Q:Q,'Fully Booked'!D:D,'WEEKLY  TO WEEK SALES '!B41,'Fully Booked'!M:M,'WEEKLY  TO WEEK SALES '!$E$16)</f>
        <v>75966</v>
      </c>
      <c r="F41" s="72">
        <f>SUMIFS('Fully Booked'!Q:Q,'Fully Booked'!D:D,'WEEKLY  TO WEEK SALES '!B41,'Fully Booked'!M:M,'WEEKLY  TO WEEK SALES '!$F$16)</f>
        <v>50724</v>
      </c>
      <c r="G41" s="344">
        <f>SUMIFS('Fully Booked'!Q:Q,'Fully Booked'!D:D,'WEEKLY  TO WEEK SALES '!B41,'Fully Booked'!M:M,'WEEKLY  TO WEEK SALES '!$G$16)</f>
        <v>118987</v>
      </c>
      <c r="H41" s="152">
        <f t="shared" si="6"/>
        <v>245677</v>
      </c>
      <c r="I41" s="72">
        <f>'MONTHLY SALES '!H64</f>
        <v>3750000</v>
      </c>
      <c r="J41" s="155">
        <f t="shared" si="7"/>
        <v>6.551386666666667E-2</v>
      </c>
      <c r="K41" s="158">
        <f t="shared" si="8"/>
        <v>3504323</v>
      </c>
      <c r="M41" s="87"/>
    </row>
    <row r="42" spans="1:13">
      <c r="A42" s="21" t="s">
        <v>3746</v>
      </c>
      <c r="B42" s="19" t="s">
        <v>935</v>
      </c>
      <c r="C42" s="19" t="s">
        <v>37</v>
      </c>
      <c r="D42" s="72">
        <f>SUMIFS('Fully Booked'!Q:Q,'Fully Booked'!D:D,'WEEKLY  TO WEEK SALES '!B42,'Fully Booked'!M:M,'WEEKLY  TO WEEK SALES '!$D$16)</f>
        <v>0</v>
      </c>
      <c r="E42" s="72">
        <f>SUMIFS('Fully Booked'!Q:Q,'Fully Booked'!D:D,'WEEKLY  TO WEEK SALES '!B42,'Fully Booked'!M:M,'WEEKLY  TO WEEK SALES '!$E$16)</f>
        <v>1023875</v>
      </c>
      <c r="F42" s="72">
        <f>SUMIFS('Fully Booked'!Q:Q,'Fully Booked'!D:D,'WEEKLY  TO WEEK SALES '!B42,'Fully Booked'!M:M,'WEEKLY  TO WEEK SALES '!$F$16)</f>
        <v>326856</v>
      </c>
      <c r="G42" s="344">
        <f>SUMIFS('Fully Booked'!Q:Q,'Fully Booked'!D:D,'WEEKLY  TO WEEK SALES '!B42,'Fully Booked'!M:M,'WEEKLY  TO WEEK SALES '!$G$16)</f>
        <v>0</v>
      </c>
      <c r="H42" s="152">
        <f t="shared" si="6"/>
        <v>1350731</v>
      </c>
      <c r="I42" s="72">
        <f>'MONTHLY SALES '!H65</f>
        <v>3750000</v>
      </c>
      <c r="J42" s="155">
        <f t="shared" si="7"/>
        <v>0.36019493333333336</v>
      </c>
      <c r="K42" s="158">
        <f t="shared" si="8"/>
        <v>2399269</v>
      </c>
      <c r="M42" s="87"/>
    </row>
    <row r="43" spans="1:13">
      <c r="A43" s="21" t="s">
        <v>318</v>
      </c>
      <c r="B43" s="19" t="s">
        <v>209</v>
      </c>
      <c r="C43" s="19" t="s">
        <v>27</v>
      </c>
      <c r="D43" s="72">
        <f>SUMIFS('Fully Booked'!Q:Q,'Fully Booked'!D:D,'WEEKLY  TO WEEK SALES '!B43,'Fully Booked'!M:M,'WEEKLY  TO WEEK SALES '!$D$16)</f>
        <v>0</v>
      </c>
      <c r="E43" s="72">
        <f>SUMIFS('Fully Booked'!Q:Q,'Fully Booked'!D:D,'WEEKLY  TO WEEK SALES '!B43,'Fully Booked'!M:M,'WEEKLY  TO WEEK SALES '!$E$16)</f>
        <v>419955</v>
      </c>
      <c r="F43" s="72">
        <f>SUMIFS('Fully Booked'!Q:Q,'Fully Booked'!D:D,'WEEKLY  TO WEEK SALES '!B43,'Fully Booked'!M:M,'WEEKLY  TO WEEK SALES '!$F$16)</f>
        <v>185446</v>
      </c>
      <c r="G43" s="344">
        <f>SUMIFS('Fully Booked'!Q:Q,'Fully Booked'!D:D,'WEEKLY  TO WEEK SALES '!B43,'Fully Booked'!M:M,'WEEKLY  TO WEEK SALES '!$G$16)</f>
        <v>0</v>
      </c>
      <c r="H43" s="152">
        <f t="shared" si="6"/>
        <v>605401</v>
      </c>
      <c r="I43" s="72">
        <f>'MONTHLY SALES '!H66</f>
        <v>3750000</v>
      </c>
      <c r="J43" s="155">
        <f t="shared" si="7"/>
        <v>0.16144026666666667</v>
      </c>
      <c r="K43" s="158">
        <f t="shared" si="8"/>
        <v>3144599</v>
      </c>
      <c r="M43" s="87"/>
    </row>
    <row r="44" spans="1:13">
      <c r="A44" s="21" t="s">
        <v>297</v>
      </c>
      <c r="B44" s="19" t="s">
        <v>891</v>
      </c>
      <c r="C44" s="19" t="s">
        <v>38</v>
      </c>
      <c r="D44" s="72">
        <f>SUMIFS('Fully Booked'!Q:Q,'Fully Booked'!D:D,'WEEKLY  TO WEEK SALES '!B44,'Fully Booked'!M:M,'WEEKLY  TO WEEK SALES '!$D$16)</f>
        <v>281456</v>
      </c>
      <c r="E44" s="72">
        <f>SUMIFS('Fully Booked'!Q:Q,'Fully Booked'!D:D,'WEEKLY  TO WEEK SALES '!B44,'Fully Booked'!M:M,'WEEKLY  TO WEEK SALES '!$E$16)</f>
        <v>183637</v>
      </c>
      <c r="F44" s="72">
        <f>SUMIFS('Fully Booked'!Q:Q,'Fully Booked'!D:D,'WEEKLY  TO WEEK SALES '!B44,'Fully Booked'!M:M,'WEEKLY  TO WEEK SALES '!$F$16)</f>
        <v>363991</v>
      </c>
      <c r="G44" s="344">
        <f>SUMIFS('Fully Booked'!Q:Q,'Fully Booked'!D:D,'WEEKLY  TO WEEK SALES '!B44,'Fully Booked'!M:M,'WEEKLY  TO WEEK SALES '!$G$16)</f>
        <v>0</v>
      </c>
      <c r="H44" s="152">
        <f t="shared" si="6"/>
        <v>829084</v>
      </c>
      <c r="I44" s="72">
        <f>'MONTHLY SALES '!H67</f>
        <v>3750000</v>
      </c>
      <c r="J44" s="155">
        <f t="shared" si="7"/>
        <v>0.22108906666666667</v>
      </c>
      <c r="K44" s="158">
        <f t="shared" si="8"/>
        <v>2920916</v>
      </c>
      <c r="M44" s="87"/>
    </row>
    <row r="45" spans="1:13">
      <c r="A45" s="21" t="s">
        <v>4232</v>
      </c>
      <c r="B45" s="19" t="s">
        <v>4225</v>
      </c>
      <c r="C45" s="19" t="s">
        <v>38</v>
      </c>
      <c r="D45" s="72">
        <f>SUMIFS('Fully Booked'!Q:Q,'Fully Booked'!D:D,'WEEKLY  TO WEEK SALES '!B45,'Fully Booked'!M:M,'WEEKLY  TO WEEK SALES '!$D$16)</f>
        <v>0</v>
      </c>
      <c r="E45" s="72">
        <f>SUMIFS('Fully Booked'!Q:Q,'Fully Booked'!D:D,'WEEKLY  TO WEEK SALES '!B45,'Fully Booked'!M:M,'WEEKLY  TO WEEK SALES '!$E$16)</f>
        <v>0</v>
      </c>
      <c r="F45" s="72">
        <f>SUMIFS('Fully Booked'!Q:Q,'Fully Booked'!D:D,'WEEKLY  TO WEEK SALES '!B45,'Fully Booked'!M:M,'WEEKLY  TO WEEK SALES '!$F$16)</f>
        <v>0</v>
      </c>
      <c r="G45" s="344">
        <f>SUMIFS('Fully Booked'!Q:Q,'Fully Booked'!D:D,'WEEKLY  TO WEEK SALES '!B45,'Fully Booked'!M:M,'WEEKLY  TO WEEK SALES '!$G$16)</f>
        <v>0</v>
      </c>
      <c r="H45" s="152">
        <f t="shared" si="6"/>
        <v>0</v>
      </c>
      <c r="I45" s="72">
        <f>'MONTHLY SALES '!H68</f>
        <v>2625000</v>
      </c>
      <c r="J45" s="155">
        <f t="shared" si="7"/>
        <v>0</v>
      </c>
      <c r="K45" s="158">
        <f t="shared" si="8"/>
        <v>2625000</v>
      </c>
      <c r="M45" s="87"/>
    </row>
    <row r="46" spans="1:13">
      <c r="A46" s="21" t="s">
        <v>3747</v>
      </c>
      <c r="B46" s="19" t="s">
        <v>3590</v>
      </c>
      <c r="C46" s="19" t="s">
        <v>38</v>
      </c>
      <c r="D46" s="72">
        <f>SUMIFS('Fully Booked'!Q:Q,'Fully Booked'!D:D,'WEEKLY  TO WEEK SALES '!B46,'Fully Booked'!M:M,'WEEKLY  TO WEEK SALES '!$D$16)</f>
        <v>0</v>
      </c>
      <c r="E46" s="72">
        <f>SUMIFS('Fully Booked'!Q:Q,'Fully Booked'!D:D,'WEEKLY  TO WEEK SALES '!B46,'Fully Booked'!M:M,'WEEKLY  TO WEEK SALES '!$E$16)</f>
        <v>64141</v>
      </c>
      <c r="F46" s="72">
        <f>SUMIFS('Fully Booked'!Q:Q,'Fully Booked'!D:D,'WEEKLY  TO WEEK SALES '!B46,'Fully Booked'!M:M,'WEEKLY  TO WEEK SALES '!$F$16)</f>
        <v>0</v>
      </c>
      <c r="G46" s="344">
        <f>SUMIFS('Fully Booked'!Q:Q,'Fully Booked'!D:D,'WEEKLY  TO WEEK SALES '!B46,'Fully Booked'!M:M,'WEEKLY  TO WEEK SALES '!$G$16)</f>
        <v>0</v>
      </c>
      <c r="H46" s="152">
        <f t="shared" si="6"/>
        <v>64141</v>
      </c>
      <c r="I46" s="72">
        <f>'MONTHLY SALES '!H69</f>
        <v>3750000</v>
      </c>
      <c r="J46" s="155">
        <f t="shared" si="7"/>
        <v>1.7104266666666666E-2</v>
      </c>
      <c r="K46" s="158">
        <f t="shared" si="8"/>
        <v>3685859</v>
      </c>
      <c r="M46" s="87"/>
    </row>
    <row r="47" spans="1:13">
      <c r="A47" s="21" t="s">
        <v>530</v>
      </c>
      <c r="B47" s="19" t="s">
        <v>460</v>
      </c>
      <c r="C47" s="19" t="s">
        <v>49</v>
      </c>
      <c r="D47" s="72">
        <f>SUMIFS('Fully Booked'!Q:Q,'Fully Booked'!D:D,'WEEKLY  TO WEEK SALES '!B47,'Fully Booked'!M:M,'WEEKLY  TO WEEK SALES '!$D$16)</f>
        <v>25100</v>
      </c>
      <c r="E47" s="72">
        <f>SUMIFS('Fully Booked'!Q:Q,'Fully Booked'!D:D,'WEEKLY  TO WEEK SALES '!B47,'Fully Booked'!M:M,'WEEKLY  TO WEEK SALES '!$E$16)</f>
        <v>0</v>
      </c>
      <c r="F47" s="72">
        <f>SUMIFS('Fully Booked'!Q:Q,'Fully Booked'!D:D,'WEEKLY  TO WEEK SALES '!B47,'Fully Booked'!M:M,'WEEKLY  TO WEEK SALES '!$F$16)</f>
        <v>200000</v>
      </c>
      <c r="G47" s="344">
        <f>SUMIFS('Fully Booked'!Q:Q,'Fully Booked'!D:D,'WEEKLY  TO WEEK SALES '!B47,'Fully Booked'!M:M,'WEEKLY  TO WEEK SALES '!$G$16)</f>
        <v>507550</v>
      </c>
      <c r="H47" s="152">
        <f t="shared" si="6"/>
        <v>732650</v>
      </c>
      <c r="I47" s="72">
        <f>'MONTHLY SALES '!H70</f>
        <v>3750000</v>
      </c>
      <c r="J47" s="155">
        <f t="shared" si="7"/>
        <v>0.19537333333333334</v>
      </c>
      <c r="K47" s="158">
        <f t="shared" si="8"/>
        <v>3017350</v>
      </c>
      <c r="M47" s="87"/>
    </row>
    <row r="48" spans="1:13">
      <c r="A48" s="21" t="s">
        <v>322</v>
      </c>
      <c r="B48" s="19" t="s">
        <v>189</v>
      </c>
      <c r="C48" s="19" t="s">
        <v>49</v>
      </c>
      <c r="D48" s="72">
        <f>SUMIFS('Fully Booked'!Q:Q,'Fully Booked'!D:D,'WEEKLY  TO WEEK SALES '!B48,'Fully Booked'!M:M,'WEEKLY  TO WEEK SALES '!$D$16)</f>
        <v>0</v>
      </c>
      <c r="E48" s="72">
        <f>SUMIFS('Fully Booked'!Q:Q,'Fully Booked'!D:D,'WEEKLY  TO WEEK SALES '!B48,'Fully Booked'!M:M,'WEEKLY  TO WEEK SALES '!$E$16)</f>
        <v>385936</v>
      </c>
      <c r="F48" s="72">
        <f>SUMIFS('Fully Booked'!Q:Q,'Fully Booked'!D:D,'WEEKLY  TO WEEK SALES '!B48,'Fully Booked'!M:M,'WEEKLY  TO WEEK SALES '!$F$16)</f>
        <v>429878</v>
      </c>
      <c r="G48" s="344">
        <f>SUMIFS('Fully Booked'!Q:Q,'Fully Booked'!D:D,'WEEKLY  TO WEEK SALES '!B48,'Fully Booked'!M:M,'WEEKLY  TO WEEK SALES '!$G$16)</f>
        <v>82727</v>
      </c>
      <c r="H48" s="152">
        <f t="shared" ref="H48:H49" si="15">SUM(D48:G48)</f>
        <v>898541</v>
      </c>
      <c r="I48" s="72">
        <f>'MONTHLY SALES '!H72</f>
        <v>2625000</v>
      </c>
      <c r="J48" s="155">
        <f t="shared" ref="J48:J49" si="16">H48/I48</f>
        <v>0.34230133333333335</v>
      </c>
      <c r="K48" s="158">
        <f t="shared" ref="K48:K49" si="17">I48-H48</f>
        <v>1726459</v>
      </c>
      <c r="M48" s="87"/>
    </row>
    <row r="49" spans="1:16">
      <c r="A49" s="21" t="s">
        <v>4233</v>
      </c>
      <c r="B49" s="19" t="s">
        <v>4226</v>
      </c>
      <c r="C49" s="19" t="s">
        <v>49</v>
      </c>
      <c r="D49" s="72">
        <f>SUMIFS('Fully Booked'!Q:Q,'Fully Booked'!D:D,'WEEKLY  TO WEEK SALES '!B49,'Fully Booked'!M:M,'WEEKLY  TO WEEK SALES '!$D$16)</f>
        <v>0</v>
      </c>
      <c r="E49" s="72">
        <f>SUMIFS('Fully Booked'!Q:Q,'Fully Booked'!D:D,'WEEKLY  TO WEEK SALES '!B49,'Fully Booked'!M:M,'WEEKLY  TO WEEK SALES '!$E$16)</f>
        <v>0</v>
      </c>
      <c r="F49" s="72">
        <f>SUMIFS('Fully Booked'!Q:Q,'Fully Booked'!D:D,'WEEKLY  TO WEEK SALES '!B49,'Fully Booked'!M:M,'WEEKLY  TO WEEK SALES '!$F$16)</f>
        <v>0</v>
      </c>
      <c r="G49" s="344">
        <f>SUMIFS('Fully Booked'!Q:Q,'Fully Booked'!D:D,'WEEKLY  TO WEEK SALES '!B49,'Fully Booked'!M:M,'WEEKLY  TO WEEK SALES '!$G$16)</f>
        <v>0</v>
      </c>
      <c r="H49" s="152">
        <f t="shared" si="15"/>
        <v>0</v>
      </c>
      <c r="I49" s="72">
        <f>'MONTHLY SALES '!H73</f>
        <v>2625000</v>
      </c>
      <c r="J49" s="155">
        <f t="shared" si="16"/>
        <v>0</v>
      </c>
      <c r="K49" s="158">
        <f t="shared" si="17"/>
        <v>2625000</v>
      </c>
      <c r="M49" s="87"/>
    </row>
    <row r="50" spans="1:16">
      <c r="A50" s="21" t="s">
        <v>3748</v>
      </c>
      <c r="B50" s="19" t="s">
        <v>938</v>
      </c>
      <c r="C50" s="19" t="s">
        <v>49</v>
      </c>
      <c r="D50" s="72">
        <f>SUMIFS('Fully Booked'!Q:Q,'Fully Booked'!D:D,'WEEKLY  TO WEEK SALES '!B50,'Fully Booked'!M:M,'WEEKLY  TO WEEK SALES '!$D$16)</f>
        <v>0</v>
      </c>
      <c r="E50" s="72">
        <f>SUMIFS('Fully Booked'!Q:Q,'Fully Booked'!D:D,'WEEKLY  TO WEEK SALES '!B50,'Fully Booked'!M:M,'WEEKLY  TO WEEK SALES '!$E$16)</f>
        <v>0</v>
      </c>
      <c r="F50" s="72">
        <f>SUMIFS('Fully Booked'!Q:Q,'Fully Booked'!D:D,'WEEKLY  TO WEEK SALES '!B50,'Fully Booked'!M:M,'WEEKLY  TO WEEK SALES '!$F$16)</f>
        <v>0</v>
      </c>
      <c r="G50" s="344">
        <f>SUMIFS('Fully Booked'!Q:Q,'Fully Booked'!D:D,'WEEKLY  TO WEEK SALES '!B50,'Fully Booked'!M:M,'WEEKLY  TO WEEK SALES '!$G$16)</f>
        <v>0</v>
      </c>
      <c r="H50" s="152">
        <f t="shared" si="6"/>
        <v>0</v>
      </c>
      <c r="I50" s="72">
        <f>'MONTHLY SALES '!H73</f>
        <v>2625000</v>
      </c>
      <c r="J50" s="155">
        <f t="shared" si="7"/>
        <v>0</v>
      </c>
      <c r="K50" s="158">
        <f t="shared" si="8"/>
        <v>2625000</v>
      </c>
      <c r="M50" s="87"/>
    </row>
    <row r="51" spans="1:16">
      <c r="A51" s="21" t="s">
        <v>3749</v>
      </c>
      <c r="B51" s="19" t="s">
        <v>555</v>
      </c>
      <c r="C51" s="19" t="s">
        <v>49</v>
      </c>
      <c r="D51" s="72">
        <f>SUMIFS('Fully Booked'!Q:Q,'Fully Booked'!D:D,'WEEKLY  TO WEEK SALES '!B51,'Fully Booked'!M:M,'WEEKLY  TO WEEK SALES '!$D$16)</f>
        <v>0</v>
      </c>
      <c r="E51" s="72">
        <f>SUMIFS('Fully Booked'!Q:Q,'Fully Booked'!D:D,'WEEKLY  TO WEEK SALES '!B51,'Fully Booked'!M:M,'WEEKLY  TO WEEK SALES '!$E$16)</f>
        <v>0</v>
      </c>
      <c r="F51" s="72">
        <f>SUMIFS('Fully Booked'!Q:Q,'Fully Booked'!D:D,'WEEKLY  TO WEEK SALES '!B51,'Fully Booked'!M:M,'WEEKLY  TO WEEK SALES '!$F$16)</f>
        <v>507493</v>
      </c>
      <c r="G51" s="344">
        <f>SUMIFS('Fully Booked'!Q:Q,'Fully Booked'!D:D,'WEEKLY  TO WEEK SALES '!B51,'Fully Booked'!M:M,'WEEKLY  TO WEEK SALES '!$G$16)</f>
        <v>0</v>
      </c>
      <c r="H51" s="152">
        <f t="shared" si="6"/>
        <v>507493</v>
      </c>
      <c r="I51" s="72">
        <f>'MONTHLY SALES '!H74</f>
        <v>2625000</v>
      </c>
      <c r="J51" s="155">
        <f t="shared" si="7"/>
        <v>0.19333066666666668</v>
      </c>
      <c r="K51" s="158">
        <f t="shared" si="8"/>
        <v>2117507</v>
      </c>
      <c r="M51" s="87"/>
    </row>
    <row r="52" spans="1:16">
      <c r="A52" s="21" t="s">
        <v>3750</v>
      </c>
      <c r="B52" s="19" t="s">
        <v>619</v>
      </c>
      <c r="C52" s="19" t="s">
        <v>49</v>
      </c>
      <c r="D52" s="72">
        <f>SUMIFS('Fully Booked'!Q:Q,'Fully Booked'!D:D,'WEEKLY  TO WEEK SALES '!B52,'Fully Booked'!M:M,'WEEKLY  TO WEEK SALES '!$D$16)</f>
        <v>42941</v>
      </c>
      <c r="E52" s="72">
        <f>SUMIFS('Fully Booked'!Q:Q,'Fully Booked'!D:D,'WEEKLY  TO WEEK SALES '!B52,'Fully Booked'!M:M,'WEEKLY  TO WEEK SALES '!$E$16)</f>
        <v>0</v>
      </c>
      <c r="F52" s="72">
        <f>SUMIFS('Fully Booked'!Q:Q,'Fully Booked'!D:D,'WEEKLY  TO WEEK SALES '!B52,'Fully Booked'!M:M,'WEEKLY  TO WEEK SALES '!$F$16)</f>
        <v>0</v>
      </c>
      <c r="G52" s="344">
        <f>SUMIFS('Fully Booked'!Q:Q,'Fully Booked'!D:D,'WEEKLY  TO WEEK SALES '!B52,'Fully Booked'!M:M,'WEEKLY  TO WEEK SALES '!$G$16)</f>
        <v>0</v>
      </c>
      <c r="H52" s="152">
        <f t="shared" si="6"/>
        <v>42941</v>
      </c>
      <c r="I52" s="72">
        <f>'MONTHLY SALES '!H75</f>
        <v>2625000</v>
      </c>
      <c r="J52" s="155">
        <f t="shared" si="7"/>
        <v>1.6358476190476191E-2</v>
      </c>
      <c r="K52" s="158">
        <f t="shared" si="8"/>
        <v>2582059</v>
      </c>
      <c r="M52" s="87"/>
    </row>
    <row r="53" spans="1:16">
      <c r="A53" s="21" t="s">
        <v>3751</v>
      </c>
      <c r="B53" s="19" t="s">
        <v>940</v>
      </c>
      <c r="C53" s="19" t="s">
        <v>49</v>
      </c>
      <c r="D53" s="72">
        <f>SUMIFS('Fully Booked'!Q:Q,'Fully Booked'!D:D,'WEEKLY  TO WEEK SALES '!B53,'Fully Booked'!M:M,'WEEKLY  TO WEEK SALES '!$D$16)</f>
        <v>26158</v>
      </c>
      <c r="E53" s="72">
        <f>SUMIFS('Fully Booked'!Q:Q,'Fully Booked'!D:D,'WEEKLY  TO WEEK SALES '!B53,'Fully Booked'!M:M,'WEEKLY  TO WEEK SALES '!$E$16)</f>
        <v>342374</v>
      </c>
      <c r="F53" s="72">
        <f>SUMIFS('Fully Booked'!Q:Q,'Fully Booked'!D:D,'WEEKLY  TO WEEK SALES '!B53,'Fully Booked'!M:M,'WEEKLY  TO WEEK SALES '!$F$16)</f>
        <v>43362</v>
      </c>
      <c r="G53" s="344">
        <f>SUMIFS('Fully Booked'!Q:Q,'Fully Booked'!D:D,'WEEKLY  TO WEEK SALES '!B53,'Fully Booked'!M:M,'WEEKLY  TO WEEK SALES '!$G$16)</f>
        <v>0</v>
      </c>
      <c r="H53" s="152">
        <f t="shared" si="6"/>
        <v>411894</v>
      </c>
      <c r="I53" s="72">
        <f>'MONTHLY SALES '!H76</f>
        <v>2625000</v>
      </c>
      <c r="J53" s="155">
        <f t="shared" si="7"/>
        <v>0.156912</v>
      </c>
      <c r="K53" s="158">
        <f t="shared" si="8"/>
        <v>2213106</v>
      </c>
      <c r="M53" s="87"/>
    </row>
    <row r="54" spans="1:16">
      <c r="A54" s="21" t="s">
        <v>4234</v>
      </c>
      <c r="B54" s="19" t="s">
        <v>4227</v>
      </c>
      <c r="C54" s="19" t="s">
        <v>49</v>
      </c>
      <c r="D54" s="72">
        <f>SUMIFS('Fully Booked'!Q:Q,'Fully Booked'!D:D,'WEEKLY  TO WEEK SALES '!B54,'Fully Booked'!M:M,'WEEKLY  TO WEEK SALES '!$D$16)</f>
        <v>0</v>
      </c>
      <c r="E54" s="72">
        <f>SUMIFS('Fully Booked'!Q:Q,'Fully Booked'!D:D,'WEEKLY  TO WEEK SALES '!B54,'Fully Booked'!M:M,'WEEKLY  TO WEEK SALES '!$E$16)</f>
        <v>0</v>
      </c>
      <c r="F54" s="72">
        <f>SUMIFS('Fully Booked'!Q:Q,'Fully Booked'!D:D,'WEEKLY  TO WEEK SALES '!B54,'Fully Booked'!M:M,'WEEKLY  TO WEEK SALES '!$F$16)</f>
        <v>0</v>
      </c>
      <c r="G54" s="344">
        <f>SUMIFS('Fully Booked'!Q:Q,'Fully Booked'!D:D,'WEEKLY  TO WEEK SALES '!B54,'Fully Booked'!M:M,'WEEKLY  TO WEEK SALES '!$G$16)</f>
        <v>0</v>
      </c>
      <c r="H54" s="152">
        <f t="shared" si="6"/>
        <v>0</v>
      </c>
      <c r="I54" s="72">
        <f>'MONTHLY SALES '!H77</f>
        <v>2625000</v>
      </c>
      <c r="J54" s="155">
        <f t="shared" si="7"/>
        <v>0</v>
      </c>
      <c r="K54" s="158">
        <f t="shared" si="8"/>
        <v>2625000</v>
      </c>
      <c r="M54" s="87"/>
    </row>
    <row r="55" spans="1:16">
      <c r="A55" s="21" t="s">
        <v>3752</v>
      </c>
      <c r="B55" s="19" t="s">
        <v>942</v>
      </c>
      <c r="C55" s="19" t="s">
        <v>49</v>
      </c>
      <c r="D55" s="72">
        <f>SUMIFS('Fully Booked'!Q:Q,'Fully Booked'!D:D,'WEEKLY  TO WEEK SALES '!B55,'Fully Booked'!M:M,'WEEKLY  TO WEEK SALES '!$D$16)</f>
        <v>852779</v>
      </c>
      <c r="E55" s="72">
        <f>SUMIFS('Fully Booked'!Q:Q,'Fully Booked'!D:D,'WEEKLY  TO WEEK SALES '!B55,'Fully Booked'!M:M,'WEEKLY  TO WEEK SALES '!$E$16)</f>
        <v>0</v>
      </c>
      <c r="F55" s="72">
        <f>SUMIFS('Fully Booked'!Q:Q,'Fully Booked'!D:D,'WEEKLY  TO WEEK SALES '!B55,'Fully Booked'!M:M,'WEEKLY  TO WEEK SALES '!$F$16)</f>
        <v>307685</v>
      </c>
      <c r="G55" s="344">
        <f>SUMIFS('Fully Booked'!Q:Q,'Fully Booked'!D:D,'WEEKLY  TO WEEK SALES '!B55,'Fully Booked'!M:M,'WEEKLY  TO WEEK SALES '!$G$16)</f>
        <v>0</v>
      </c>
      <c r="H55" s="152">
        <f t="shared" si="6"/>
        <v>1160464</v>
      </c>
      <c r="I55" s="72">
        <f>'MONTHLY SALES '!H78</f>
        <v>2625000</v>
      </c>
      <c r="J55" s="155">
        <f t="shared" si="7"/>
        <v>0.44208152380952381</v>
      </c>
      <c r="K55" s="158">
        <f t="shared" si="8"/>
        <v>1464536</v>
      </c>
      <c r="M55" s="87"/>
    </row>
    <row r="56" spans="1:16">
      <c r="A56" s="21" t="s">
        <v>3753</v>
      </c>
      <c r="B56" s="19" t="s">
        <v>3253</v>
      </c>
      <c r="C56" s="19" t="s">
        <v>49</v>
      </c>
      <c r="D56" s="72">
        <f>SUMIFS('Fully Booked'!Q:Q,'Fully Booked'!D:D,'WEEKLY  TO WEEK SALES '!B56,'Fully Booked'!M:M,'WEEKLY  TO WEEK SALES '!$D$16)</f>
        <v>0</v>
      </c>
      <c r="E56" s="72">
        <f>SUMIFS('Fully Booked'!Q:Q,'Fully Booked'!D:D,'WEEKLY  TO WEEK SALES '!B56,'Fully Booked'!M:M,'WEEKLY  TO WEEK SALES '!$E$16)</f>
        <v>0</v>
      </c>
      <c r="F56" s="72">
        <f>SUMIFS('Fully Booked'!Q:Q,'Fully Booked'!D:D,'WEEKLY  TO WEEK SALES '!B56,'Fully Booked'!M:M,'WEEKLY  TO WEEK SALES '!$F$16)</f>
        <v>1773265</v>
      </c>
      <c r="G56" s="344">
        <f>SUMIFS('Fully Booked'!Q:Q,'Fully Booked'!D:D,'WEEKLY  TO WEEK SALES '!B56,'Fully Booked'!M:M,'WEEKLY  TO WEEK SALES '!$G$16)</f>
        <v>0</v>
      </c>
      <c r="H56" s="152">
        <f t="shared" si="6"/>
        <v>1773265</v>
      </c>
      <c r="I56" s="72">
        <f>'MONTHLY SALES '!H79</f>
        <v>2625000</v>
      </c>
      <c r="J56" s="155">
        <f t="shared" si="7"/>
        <v>0.6755295238095238</v>
      </c>
      <c r="K56" s="158">
        <f t="shared" si="8"/>
        <v>851735</v>
      </c>
      <c r="M56" s="87"/>
    </row>
    <row r="57" spans="1:16">
      <c r="A57" s="21" t="s">
        <v>3754</v>
      </c>
      <c r="B57" s="19" t="s">
        <v>4228</v>
      </c>
      <c r="C57" s="19" t="s">
        <v>49</v>
      </c>
      <c r="D57" s="72">
        <f>SUMIFS('Fully Booked'!Q:Q,'Fully Booked'!D:D,'WEEKLY  TO WEEK SALES '!B57,'Fully Booked'!M:M,'WEEKLY  TO WEEK SALES '!$D$16)</f>
        <v>0</v>
      </c>
      <c r="E57" s="72">
        <f>SUMIFS('Fully Booked'!Q:Q,'Fully Booked'!D:D,'WEEKLY  TO WEEK SALES '!B57,'Fully Booked'!M:M,'WEEKLY  TO WEEK SALES '!$E$16)</f>
        <v>0</v>
      </c>
      <c r="F57" s="72">
        <f>SUMIFS('Fully Booked'!Q:Q,'Fully Booked'!D:D,'WEEKLY  TO WEEK SALES '!B57,'Fully Booked'!M:M,'WEEKLY  TO WEEK SALES '!$F$16)</f>
        <v>0</v>
      </c>
      <c r="G57" s="344">
        <f>SUMIFS('Fully Booked'!Q:Q,'Fully Booked'!D:D,'WEEKLY  TO WEEK SALES '!B57,'Fully Booked'!M:M,'WEEKLY  TO WEEK SALES '!$G$16)</f>
        <v>0</v>
      </c>
      <c r="H57" s="152">
        <f t="shared" si="6"/>
        <v>0</v>
      </c>
      <c r="I57" s="72">
        <f>'MONTHLY SALES '!H80</f>
        <v>3750000</v>
      </c>
      <c r="J57" s="155">
        <f t="shared" si="7"/>
        <v>0</v>
      </c>
      <c r="K57" s="158">
        <f t="shared" si="8"/>
        <v>3750000</v>
      </c>
      <c r="M57" s="87"/>
    </row>
    <row r="58" spans="1:16">
      <c r="A58" s="21" t="s">
        <v>3755</v>
      </c>
      <c r="B58" s="19" t="s">
        <v>492</v>
      </c>
      <c r="C58" s="19" t="s">
        <v>241</v>
      </c>
      <c r="D58" s="72">
        <f>SUMIFS('Fully Booked'!Q:Q,'Fully Booked'!D:D,'WEEKLY  TO WEEK SALES '!B58,'Fully Booked'!M:M,'WEEKLY  TO WEEK SALES '!$D$16)</f>
        <v>0</v>
      </c>
      <c r="E58" s="72">
        <f>SUMIFS('Fully Booked'!Q:Q,'Fully Booked'!D:D,'WEEKLY  TO WEEK SALES '!B58,'Fully Booked'!M:M,'WEEKLY  TO WEEK SALES '!$E$16)</f>
        <v>77030</v>
      </c>
      <c r="F58" s="72">
        <f>SUMIFS('Fully Booked'!Q:Q,'Fully Booked'!D:D,'WEEKLY  TO WEEK SALES '!B58,'Fully Booked'!M:M,'WEEKLY  TO WEEK SALES '!$F$16)</f>
        <v>1218568</v>
      </c>
      <c r="G58" s="344">
        <f>SUMIFS('Fully Booked'!Q:Q,'Fully Booked'!D:D,'WEEKLY  TO WEEK SALES '!B58,'Fully Booked'!M:M,'WEEKLY  TO WEEK SALES '!$G$16)</f>
        <v>0</v>
      </c>
      <c r="H58" s="152">
        <f t="shared" si="6"/>
        <v>1295598</v>
      </c>
      <c r="I58" s="72">
        <f>'MONTHLY SALES '!H81</f>
        <v>4500000</v>
      </c>
      <c r="J58" s="155">
        <f t="shared" si="7"/>
        <v>0.28791066666666665</v>
      </c>
      <c r="K58" s="158">
        <f t="shared" si="8"/>
        <v>3204402</v>
      </c>
      <c r="M58" s="87"/>
    </row>
    <row r="59" spans="1:16">
      <c r="A59" s="21" t="s">
        <v>3756</v>
      </c>
      <c r="B59" s="19" t="s">
        <v>3736</v>
      </c>
      <c r="C59" s="19" t="s">
        <v>241</v>
      </c>
      <c r="D59" s="72">
        <f>SUMIFS('Fully Booked'!Q:Q,'Fully Booked'!D:D,'WEEKLY  TO WEEK SALES '!B59,'Fully Booked'!M:M,'WEEKLY  TO WEEK SALES '!$D$16)</f>
        <v>0</v>
      </c>
      <c r="E59" s="72">
        <f>SUMIFS('Fully Booked'!Q:Q,'Fully Booked'!D:D,'WEEKLY  TO WEEK SALES '!B59,'Fully Booked'!M:M,'WEEKLY  TO WEEK SALES '!$E$16)</f>
        <v>0</v>
      </c>
      <c r="F59" s="72">
        <f>SUMIFS('Fully Booked'!Q:Q,'Fully Booked'!D:D,'WEEKLY  TO WEEK SALES '!B59,'Fully Booked'!M:M,'WEEKLY  TO WEEK SALES '!$F$16)</f>
        <v>35000</v>
      </c>
      <c r="G59" s="344">
        <f>SUMIFS('Fully Booked'!Q:Q,'Fully Booked'!D:D,'WEEKLY  TO WEEK SALES '!B59,'Fully Booked'!M:M,'WEEKLY  TO WEEK SALES '!$G$16)</f>
        <v>0</v>
      </c>
      <c r="H59" s="152">
        <f t="shared" si="6"/>
        <v>35000</v>
      </c>
      <c r="I59" s="72">
        <f>'MONTHLY SALES '!H82</f>
        <v>2625000</v>
      </c>
      <c r="J59" s="155">
        <f t="shared" si="7"/>
        <v>1.3333333333333334E-2</v>
      </c>
      <c r="K59" s="158">
        <f t="shared" si="8"/>
        <v>2590000</v>
      </c>
      <c r="M59" s="87"/>
    </row>
    <row r="60" spans="1:16">
      <c r="A60" s="21" t="s">
        <v>3757</v>
      </c>
      <c r="B60" s="19" t="s">
        <v>3737</v>
      </c>
      <c r="C60" s="19" t="s">
        <v>47</v>
      </c>
      <c r="D60" s="72">
        <f>SUMIFS('Fully Booked'!Q:Q,'Fully Booked'!D:D,'WEEKLY  TO WEEK SALES '!B60,'Fully Booked'!M:M,'WEEKLY  TO WEEK SALES '!$D$16)</f>
        <v>601254</v>
      </c>
      <c r="E60" s="72">
        <f>SUMIFS('Fully Booked'!Q:Q,'Fully Booked'!D:D,'WEEKLY  TO WEEK SALES '!B60,'Fully Booked'!M:M,'WEEKLY  TO WEEK SALES '!$E$16)</f>
        <v>0</v>
      </c>
      <c r="F60" s="72">
        <f>SUMIFS('Fully Booked'!Q:Q,'Fully Booked'!D:D,'WEEKLY  TO WEEK SALES '!B60,'Fully Booked'!M:M,'WEEKLY  TO WEEK SALES '!$F$16)</f>
        <v>0</v>
      </c>
      <c r="G60" s="344">
        <f>SUMIFS('Fully Booked'!Q:Q,'Fully Booked'!D:D,'WEEKLY  TO WEEK SALES '!B60,'Fully Booked'!M:M,'WEEKLY  TO WEEK SALES '!$G$16)</f>
        <v>0</v>
      </c>
      <c r="H60" s="152">
        <f t="shared" si="6"/>
        <v>601254</v>
      </c>
      <c r="I60" s="72">
        <f>'MONTHLY SALES '!H83</f>
        <v>3750000</v>
      </c>
      <c r="J60" s="155">
        <f t="shared" si="7"/>
        <v>0.16033439999999999</v>
      </c>
      <c r="K60" s="158">
        <f t="shared" si="8"/>
        <v>3148746</v>
      </c>
      <c r="M60" s="87"/>
    </row>
    <row r="61" spans="1:16">
      <c r="A61" s="21"/>
      <c r="B61" s="19" t="s">
        <v>407</v>
      </c>
      <c r="C61" s="19"/>
      <c r="D61" s="72">
        <f>SUMIFS('Fully Booked'!Q:Q,'Fully Booked'!D:D,'WEEKLY  TO WEEK SALES '!B61,'Fully Booked'!M:M,'WEEKLY  TO WEEK SALES '!$D$16)</f>
        <v>747595</v>
      </c>
      <c r="E61" s="72">
        <f>SUMIFS('Fully Booked'!Q:Q,'Fully Booked'!D:D,'WEEKLY  TO WEEK SALES '!B61,'Fully Booked'!M:M,'WEEKLY  TO WEEK SALES '!$E$16)</f>
        <v>1650154.98</v>
      </c>
      <c r="F61" s="72">
        <f>SUMIFS('Fully Booked'!Q:Q,'Fully Booked'!D:D,'WEEKLY  TO WEEK SALES '!B61,'Fully Booked'!M:M,'WEEKLY  TO WEEK SALES '!$F$16)</f>
        <v>2524530.12</v>
      </c>
      <c r="G61" s="344">
        <f>SUMIFS('Fully Booked'!Q:Q,'Fully Booked'!D:D,'WEEKLY  TO WEEK SALES '!B61,'Fully Booked'!M:M,'WEEKLY  TO WEEK SALES '!$G$16)</f>
        <v>896559</v>
      </c>
      <c r="H61" s="152">
        <f t="shared" si="6"/>
        <v>5818839.0999999996</v>
      </c>
      <c r="I61" s="72"/>
      <c r="J61" s="155"/>
      <c r="K61" s="158">
        <f t="shared" si="8"/>
        <v>-5818839.0999999996</v>
      </c>
      <c r="M61" s="87"/>
    </row>
    <row r="62" spans="1:16">
      <c r="A62" s="93"/>
      <c r="B62" s="93" t="s">
        <v>71</v>
      </c>
      <c r="C62" s="93"/>
      <c r="D62" s="355">
        <f>SUM(D17:D61)</f>
        <v>8619885</v>
      </c>
      <c r="E62" s="355">
        <f>SUM(E17:E61)</f>
        <v>8262117.9800000004</v>
      </c>
      <c r="F62" s="355">
        <f>SUM(F17:F61)</f>
        <v>17425089.120000001</v>
      </c>
      <c r="G62" s="355">
        <f>SUM(G17:G61)</f>
        <v>3121513</v>
      </c>
      <c r="H62" s="355">
        <f>SUM(H17:H61)</f>
        <v>37428605.100000001</v>
      </c>
      <c r="I62" s="160">
        <f>'MONTHLY SALES '!C16</f>
        <v>288750000</v>
      </c>
      <c r="J62" s="156"/>
      <c r="K62" s="316">
        <f>I62-H62</f>
        <v>251321394.90000001</v>
      </c>
      <c r="L62" s="120"/>
      <c r="M62" s="121"/>
      <c r="P62" s="87"/>
    </row>
    <row r="63" spans="1:16" s="94" customFormat="1">
      <c r="A63" s="8"/>
      <c r="B63" s="8"/>
      <c r="C63" s="8" t="s">
        <v>249</v>
      </c>
      <c r="D63" s="8"/>
      <c r="E63" s="8"/>
      <c r="F63" s="8"/>
      <c r="G63" s="8"/>
      <c r="H63" s="121"/>
      <c r="I63" s="120"/>
      <c r="J63" s="121"/>
      <c r="K63" s="121"/>
      <c r="M63" s="87"/>
    </row>
    <row r="64" spans="1:16" ht="15.75">
      <c r="A64" s="688" t="s">
        <v>365</v>
      </c>
      <c r="B64" s="689"/>
      <c r="C64" s="689"/>
      <c r="D64" s="689"/>
      <c r="E64" s="689"/>
      <c r="F64" s="689"/>
      <c r="G64" s="689"/>
      <c r="H64" s="689"/>
      <c r="I64" s="689"/>
      <c r="J64" s="689"/>
      <c r="K64" s="690"/>
    </row>
    <row r="65" spans="1:11" ht="15.75">
      <c r="A65" s="112"/>
      <c r="B65" s="688" t="s">
        <v>246</v>
      </c>
      <c r="C65" s="689"/>
      <c r="D65" s="689"/>
      <c r="E65" s="689"/>
      <c r="F65" s="689"/>
      <c r="G65" s="689" t="s">
        <v>17</v>
      </c>
      <c r="H65" s="689"/>
      <c r="I65" s="689"/>
      <c r="J65" s="689"/>
      <c r="K65" s="690"/>
    </row>
    <row r="66" spans="1:11" ht="15.75">
      <c r="A66" s="82" t="s">
        <v>65</v>
      </c>
      <c r="B66" s="83" t="s">
        <v>195</v>
      </c>
      <c r="C66" s="83" t="s">
        <v>196</v>
      </c>
      <c r="D66" s="83" t="s">
        <v>210</v>
      </c>
      <c r="E66" s="83" t="s">
        <v>197</v>
      </c>
      <c r="F66" s="83" t="s">
        <v>244</v>
      </c>
      <c r="G66" s="83" t="s">
        <v>195</v>
      </c>
      <c r="H66" s="83" t="s">
        <v>196</v>
      </c>
      <c r="I66" s="157" t="s">
        <v>210</v>
      </c>
      <c r="J66" s="83" t="s">
        <v>197</v>
      </c>
      <c r="K66" s="83" t="s">
        <v>245</v>
      </c>
    </row>
    <row r="67" spans="1:11">
      <c r="A67" s="69" t="s">
        <v>128</v>
      </c>
      <c r="B67" s="72">
        <f>SUMIFS('Fully Booked'!Q:Q,'Fully Booked'!N:N,'WEEKLY  TO WEEK SALES '!A67,'Fully Booked'!M:M,'WEEKLY  TO WEEK SALES '!$B$66)</f>
        <v>0</v>
      </c>
      <c r="C67" s="72">
        <f>SUMIFS('Fully Booked'!Q:Q,'Fully Booked'!N:N,'WEEKLY  TO WEEK SALES '!A67,'Fully Booked'!M:M,'WEEKLY  TO WEEK SALES '!$C$66)</f>
        <v>14304</v>
      </c>
      <c r="D67" s="72">
        <f>SUMIFS('Fully Booked'!Q:Q,'Fully Booked'!N:N,'WEEKLY  TO WEEK SALES '!A67,'Fully Booked'!M:M,'WEEKLY  TO WEEK SALES '!$D$66)</f>
        <v>24053</v>
      </c>
      <c r="E67" s="72">
        <f>SUMIFS('Fully Booked'!Q:Q,'Fully Booked'!N:N,'WEEKLY  TO WEEK SALES '!A67,'Fully Booked'!M:M,'WEEKLY  TO WEEK SALES '!$E$66)</f>
        <v>0</v>
      </c>
      <c r="F67" s="72">
        <f>B67+C67+D67+E67</f>
        <v>38357</v>
      </c>
      <c r="G67" s="72">
        <f>SUMIFS('Fully Booked'!AF:AF,'Fully Booked'!N:N,'WEEKLY  TO WEEK SALES '!A67,'Fully Booked'!M:M,'WEEKLY  TO WEEK SALES '!$G$66)</f>
        <v>0</v>
      </c>
      <c r="H67" s="72">
        <f>SUMIFS('Fully Booked'!AF:AF,'Fully Booked'!N:N,'WEEKLY  TO WEEK SALES '!A67,'Fully Booked'!M:M,'WEEKLY  TO WEEK SALES '!$H$66)</f>
        <v>535.20799999999997</v>
      </c>
      <c r="I67" s="158">
        <f>SUMIFS('Fully Booked'!AF:AF,'Fully Booked'!N:N,'WEEKLY  TO WEEK SALES '!A67,'Fully Booked'!M:M,'WEEKLY  TO WEEK SALES '!$I$66)</f>
        <v>799.98496296296298</v>
      </c>
      <c r="J67" s="72">
        <f>SUMIFS('Fully Booked'!AF:AF,'Fully Booked'!N:N,'WEEKLY  TO WEEK SALES '!A67,'Fully Booked'!M:M,'WEEKLY  TO WEEK SALES '!$J$66)</f>
        <v>0</v>
      </c>
      <c r="K67" s="72">
        <f t="shared" ref="K67:K78" si="18">SUM(G67:J67)</f>
        <v>1335.1929629629631</v>
      </c>
    </row>
    <row r="68" spans="1:11">
      <c r="A68" s="69" t="s">
        <v>329</v>
      </c>
      <c r="B68" s="72">
        <f>SUMIFS('Fully Booked'!Q:Q,'Fully Booked'!N:N,'WEEKLY  TO WEEK SALES '!A68,'Fully Booked'!M:M,'WEEKLY  TO WEEK SALES '!$B$66)</f>
        <v>0</v>
      </c>
      <c r="C68" s="72">
        <f>SUMIFS('Fully Booked'!Q:Q,'Fully Booked'!N:N,'WEEKLY  TO WEEK SALES '!A68,'Fully Booked'!M:M,'WEEKLY  TO WEEK SALES '!$C$66)</f>
        <v>0</v>
      </c>
      <c r="D68" s="72">
        <f>SUMIFS('Fully Booked'!Q:Q,'Fully Booked'!N:N,'WEEKLY  TO WEEK SALES '!A68,'Fully Booked'!M:M,'WEEKLY  TO WEEK SALES '!$D$66)</f>
        <v>0</v>
      </c>
      <c r="E68" s="72">
        <f>SUMIFS('Fully Booked'!Q:Q,'Fully Booked'!N:N,'WEEKLY  TO WEEK SALES '!A68,'Fully Booked'!M:M,'WEEKLY  TO WEEK SALES '!$E$66)</f>
        <v>0</v>
      </c>
      <c r="F68" s="72">
        <f t="shared" ref="F68:F78" si="19">B68+C68+D68+E68</f>
        <v>0</v>
      </c>
      <c r="G68" s="72">
        <f>SUMIFS('Fully Booked'!AF:AF,'Fully Booked'!N:N,'WEEKLY  TO WEEK SALES '!A68,'Fully Booked'!M:M,'WEEKLY  TO WEEK SALES '!$G$66)</f>
        <v>0</v>
      </c>
      <c r="H68" s="72">
        <f>SUMIFS('Fully Booked'!AF:AF,'Fully Booked'!N:N,'WEEKLY  TO WEEK SALES '!A68,'Fully Booked'!M:M,'WEEKLY  TO WEEK SALES '!$H$66)</f>
        <v>0</v>
      </c>
      <c r="I68" s="158">
        <f>SUMIFS('Fully Booked'!AF:AF,'Fully Booked'!N:N,'WEEKLY  TO WEEK SALES '!A68,'Fully Booked'!M:M,'WEEKLY  TO WEEK SALES '!$I$66)</f>
        <v>0</v>
      </c>
      <c r="J68" s="72">
        <f>SUMIFS('Fully Booked'!AF:AF,'Fully Booked'!N:N,'WEEKLY  TO WEEK SALES '!A68,'Fully Booked'!M:M,'WEEKLY  TO WEEK SALES '!$J$66)</f>
        <v>0</v>
      </c>
      <c r="K68" s="72">
        <f t="shared" si="18"/>
        <v>0</v>
      </c>
    </row>
    <row r="69" spans="1:11">
      <c r="A69" s="69" t="s">
        <v>43</v>
      </c>
      <c r="B69" s="72">
        <f>SUMIFS('Fully Booked'!Q:Q,'Fully Booked'!N:N,'WEEKLY  TO WEEK SALES '!A69,'Fully Booked'!M:M,'WEEKLY  TO WEEK SALES '!$B$66)</f>
        <v>2219237</v>
      </c>
      <c r="C69" s="72">
        <f>SUMIFS('Fully Booked'!Q:Q,'Fully Booked'!N:N,'WEEKLY  TO WEEK SALES '!A69,'Fully Booked'!M:M,'WEEKLY  TO WEEK SALES '!$C$66)</f>
        <v>6000552.9800000004</v>
      </c>
      <c r="D69" s="72">
        <f>SUMIFS('Fully Booked'!Q:Q,'Fully Booked'!N:N,'WEEKLY  TO WEEK SALES '!A69,'Fully Booked'!M:M,'WEEKLY  TO WEEK SALES '!$D$66)</f>
        <v>6581821.1200000001</v>
      </c>
      <c r="E69" s="72">
        <f>SUMIFS('Fully Booked'!Q:Q,'Fully Booked'!N:N,'WEEKLY  TO WEEK SALES '!A69,'Fully Booked'!M:M,'WEEKLY  TO WEEK SALES '!$E$66)</f>
        <v>2556805</v>
      </c>
      <c r="F69" s="72">
        <f t="shared" si="19"/>
        <v>17358416.100000001</v>
      </c>
      <c r="G69" s="72">
        <f>SUMIFS('Fully Booked'!AF:AF,'Fully Booked'!N:N,'WEEKLY  TO WEEK SALES '!A69,'Fully Booked'!M:M,'WEEKLY  TO WEEK SALES '!$G$66)</f>
        <v>54972.652047619049</v>
      </c>
      <c r="H69" s="72">
        <f>SUMIFS('Fully Booked'!AF:AF,'Fully Booked'!N:N,'WEEKLY  TO WEEK SALES '!A69,'Fully Booked'!M:M,'WEEKLY  TO WEEK SALES '!$H$66)</f>
        <v>169067.33529745071</v>
      </c>
      <c r="I69" s="158">
        <f>SUMIFS('Fully Booked'!AF:AF,'Fully Booked'!N:N,'WEEKLY  TO WEEK SALES '!A69,'Fully Booked'!M:M,'WEEKLY  TO WEEK SALES '!$I$66)</f>
        <v>160318.23608951422</v>
      </c>
      <c r="J69" s="72">
        <f>SUMIFS('Fully Booked'!AF:AF,'Fully Booked'!N:N,'WEEKLY  TO WEEK SALES '!A69,'Fully Booked'!M:M,'WEEKLY  TO WEEK SALES '!$J$66)</f>
        <v>60910.714435786431</v>
      </c>
      <c r="K69" s="72">
        <f t="shared" si="18"/>
        <v>445268.9378703704</v>
      </c>
    </row>
    <row r="70" spans="1:11">
      <c r="A70" s="74" t="s">
        <v>148</v>
      </c>
      <c r="B70" s="72">
        <f>SUMIFS('Fully Booked'!Q:Q,'Fully Booked'!N:N,'WEEKLY  TO WEEK SALES '!A70,'Fully Booked'!M:M,'WEEKLY  TO WEEK SALES '!$B$66)</f>
        <v>3697339</v>
      </c>
      <c r="C70" s="72">
        <f>SUMIFS('Fully Booked'!Q:Q,'Fully Booked'!N:N,'WEEKLY  TO WEEK SALES '!A70,'Fully Booked'!M:M,'WEEKLY  TO WEEK SALES '!$C$66)</f>
        <v>471017</v>
      </c>
      <c r="D70" s="72">
        <f>SUMIFS('Fully Booked'!Q:Q,'Fully Booked'!N:N,'WEEKLY  TO WEEK SALES '!A70,'Fully Booked'!M:M,'WEEKLY  TO WEEK SALES '!$D$66)</f>
        <v>4486923</v>
      </c>
      <c r="E70" s="72">
        <f>SUMIFS('Fully Booked'!Q:Q,'Fully Booked'!N:N,'WEEKLY  TO WEEK SALES '!A70,'Fully Booked'!M:M,'WEEKLY  TO WEEK SALES '!$E$66)</f>
        <v>82727</v>
      </c>
      <c r="F70" s="72">
        <f t="shared" si="19"/>
        <v>8738006</v>
      </c>
      <c r="G70" s="72">
        <f>SUMIFS('Fully Booked'!AF:AF,'Fully Booked'!N:N,'WEEKLY  TO WEEK SALES '!A70,'Fully Booked'!M:M,'WEEKLY  TO WEEK SALES '!$G$66)</f>
        <v>104845.57457671956</v>
      </c>
      <c r="H70" s="72">
        <f>SUMIFS('Fully Booked'!AF:AF,'Fully Booked'!N:N,'WEEKLY  TO WEEK SALES '!A70,'Fully Booked'!M:M,'WEEKLY  TO WEEK SALES '!$H$66)</f>
        <v>16263.604904761905</v>
      </c>
      <c r="I70" s="158">
        <f>SUMIFS('Fully Booked'!AF:AF,'Fully Booked'!N:N,'WEEKLY  TO WEEK SALES '!A70,'Fully Booked'!M:M,'WEEKLY  TO WEEK SALES '!$I$66)</f>
        <v>107666.07549470902</v>
      </c>
      <c r="J70" s="72">
        <f>SUMIFS('Fully Booked'!AF:AF,'Fully Booked'!N:N,'WEEKLY  TO WEEK SALES '!A70,'Fully Booked'!M:M,'WEEKLY  TO WEEK SALES '!$J$66)</f>
        <v>2229.0330555555556</v>
      </c>
      <c r="K70" s="72">
        <f t="shared" si="18"/>
        <v>231004.28803174605</v>
      </c>
    </row>
    <row r="71" spans="1:11">
      <c r="A71" s="74" t="s">
        <v>173</v>
      </c>
      <c r="B71" s="72">
        <f>SUMIFS('Fully Booked'!Q:Q,'Fully Booked'!N:N,'WEEKLY  TO WEEK SALES '!A71,'Fully Booked'!M:M,'WEEKLY  TO WEEK SALES '!$B$66)</f>
        <v>1440380</v>
      </c>
      <c r="C71" s="72">
        <f>SUMIFS('Fully Booked'!Q:Q,'Fully Booked'!N:N,'WEEKLY  TO WEEK SALES '!A71,'Fully Booked'!M:M,'WEEKLY  TO WEEK SALES '!$C$66)</f>
        <v>1391852</v>
      </c>
      <c r="D71" s="72">
        <f>SUMIFS('Fully Booked'!Q:Q,'Fully Booked'!N:N,'WEEKLY  TO WEEK SALES '!A71,'Fully Booked'!M:M,'WEEKLY  TO WEEK SALES '!$D$66)</f>
        <v>4213871</v>
      </c>
      <c r="E71" s="72">
        <f>SUMIFS('Fully Booked'!Q:Q,'Fully Booked'!N:N,'WEEKLY  TO WEEK SALES '!A71,'Fully Booked'!M:M,'WEEKLY  TO WEEK SALES '!$E$66)</f>
        <v>481981</v>
      </c>
      <c r="F71" s="72">
        <f t="shared" si="19"/>
        <v>7528084</v>
      </c>
      <c r="G71" s="72">
        <f>SUMIFS('Fully Booked'!AF:AF,'Fully Booked'!N:N,'WEEKLY  TO WEEK SALES '!A71,'Fully Booked'!M:M,'WEEKLY  TO WEEK SALES '!$G$66)</f>
        <v>33060.15047619048</v>
      </c>
      <c r="H71" s="72">
        <f>SUMIFS('Fully Booked'!AF:AF,'Fully Booked'!N:N,'WEEKLY  TO WEEK SALES '!A71,'Fully Booked'!M:M,'WEEKLY  TO WEEK SALES '!$H$66)</f>
        <v>40849.804740481741</v>
      </c>
      <c r="I71" s="158">
        <f>SUMIFS('Fully Booked'!AF:AF,'Fully Booked'!N:N,'WEEKLY  TO WEEK SALES '!A71,'Fully Booked'!M:M,'WEEKLY  TO WEEK SALES '!$I$66)</f>
        <v>112920.6660357143</v>
      </c>
      <c r="J71" s="72">
        <f>SUMIFS('Fully Booked'!AF:AF,'Fully Booked'!N:N,'WEEKLY  TO WEEK SALES '!A71,'Fully Booked'!M:M,'WEEKLY  TO WEEK SALES '!$J$66)</f>
        <v>11588.633571428572</v>
      </c>
      <c r="K71" s="72">
        <f t="shared" si="18"/>
        <v>198419.25482381508</v>
      </c>
    </row>
    <row r="72" spans="1:11">
      <c r="A72" s="74" t="s">
        <v>21</v>
      </c>
      <c r="B72" s="72">
        <f>SUMIFS('Fully Booked'!Q:Q,'Fully Booked'!N:N,'WEEKLY  TO WEEK SALES '!A72,'Fully Booked'!M:M,'WEEKLY  TO WEEK SALES '!$B$66)</f>
        <v>661675</v>
      </c>
      <c r="C72" s="72">
        <f>SUMIFS('Fully Booked'!Q:Q,'Fully Booked'!N:N,'WEEKLY  TO WEEK SALES '!A72,'Fully Booked'!M:M,'WEEKLY  TO WEEK SALES '!$C$66)</f>
        <v>384392</v>
      </c>
      <c r="D72" s="72">
        <f>SUMIFS('Fully Booked'!Q:Q,'Fully Booked'!N:N,'WEEKLY  TO WEEK SALES '!A72,'Fully Booked'!M:M,'WEEKLY  TO WEEK SALES '!$D$66)</f>
        <v>2063421</v>
      </c>
      <c r="E72" s="72">
        <f>SUMIFS('Fully Booked'!Q:Q,'Fully Booked'!N:N,'WEEKLY  TO WEEK SALES '!A72,'Fully Booked'!M:M,'WEEKLY  TO WEEK SALES '!$E$66)</f>
        <v>0</v>
      </c>
      <c r="F72" s="72">
        <f t="shared" si="19"/>
        <v>3109488</v>
      </c>
      <c r="G72" s="72">
        <f>SUMIFS('Fully Booked'!AF:AF,'Fully Booked'!N:N,'WEEKLY  TO WEEK SALES '!A72,'Fully Booked'!M:M,'WEEKLY  TO WEEK SALES '!$G$66)</f>
        <v>22148.782018518519</v>
      </c>
      <c r="H72" s="72">
        <f>SUMIFS('Fully Booked'!AF:AF,'Fully Booked'!N:N,'WEEKLY  TO WEEK SALES '!A72,'Fully Booked'!M:M,'WEEKLY  TO WEEK SALES '!$H$66)</f>
        <v>10022.11532804233</v>
      </c>
      <c r="I72" s="158">
        <f>SUMIFS('Fully Booked'!AF:AF,'Fully Booked'!N:N,'WEEKLY  TO WEEK SALES '!A72,'Fully Booked'!M:M,'WEEKLY  TO WEEK SALES '!$I$66)</f>
        <v>51469.756267195771</v>
      </c>
      <c r="J72" s="72">
        <f>SUMIFS('Fully Booked'!AF:AF,'Fully Booked'!N:N,'WEEKLY  TO WEEK SALES '!A72,'Fully Booked'!M:M,'WEEKLY  TO WEEK SALES '!$J$66)</f>
        <v>0</v>
      </c>
      <c r="K72" s="72">
        <f t="shared" si="18"/>
        <v>83640.653613756615</v>
      </c>
    </row>
    <row r="73" spans="1:11">
      <c r="A73" s="74" t="s">
        <v>174</v>
      </c>
      <c r="B73" s="72">
        <f>SUMIFS('Fully Booked'!Q:Q,'Fully Booked'!N:N,'WEEKLY  TO WEEK SALES '!A73,'Fully Booked'!M:M,'WEEKLY  TO WEEK SALES '!$B$66)</f>
        <v>0</v>
      </c>
      <c r="C73" s="72">
        <f>SUMIFS('Fully Booked'!Q:Q,'Fully Booked'!N:N,'WEEKLY  TO WEEK SALES '!A73,'Fully Booked'!M:M,'WEEKLY  TO WEEK SALES '!$C$66)</f>
        <v>0</v>
      </c>
      <c r="D73" s="72">
        <f>SUMIFS('Fully Booked'!Q:Q,'Fully Booked'!N:N,'WEEKLY  TO WEEK SALES '!A73,'Fully Booked'!M:M,'WEEKLY  TO WEEK SALES '!$D$66)</f>
        <v>0</v>
      </c>
      <c r="E73" s="72">
        <f>SUMIFS('Fully Booked'!Q:Q,'Fully Booked'!N:N,'WEEKLY  TO WEEK SALES '!A73,'Fully Booked'!M:M,'WEEKLY  TO WEEK SALES '!$E$66)</f>
        <v>0</v>
      </c>
      <c r="F73" s="72">
        <f t="shared" si="19"/>
        <v>0</v>
      </c>
      <c r="G73" s="72">
        <f>SUMIFS('Fully Booked'!AF:AF,'Fully Booked'!N:N,'WEEKLY  TO WEEK SALES '!A73,'Fully Booked'!M:M,'WEEKLY  TO WEEK SALES '!$G$66)</f>
        <v>0</v>
      </c>
      <c r="H73" s="72">
        <f>SUMIFS('Fully Booked'!AF:AF,'Fully Booked'!N:N,'WEEKLY  TO WEEK SALES '!A73,'Fully Booked'!M:M,'WEEKLY  TO WEEK SALES '!$H$66)</f>
        <v>0</v>
      </c>
      <c r="I73" s="158">
        <f>SUMIFS('Fully Booked'!AF:AF,'Fully Booked'!N:N,'WEEKLY  TO WEEK SALES '!A73,'Fully Booked'!M:M,'WEEKLY  TO WEEK SALES '!$I$66)</f>
        <v>0</v>
      </c>
      <c r="J73" s="72">
        <f>SUMIFS('Fully Booked'!AF:AF,'Fully Booked'!N:N,'WEEKLY  TO WEEK SALES '!A73,'Fully Booked'!M:M,'WEEKLY  TO WEEK SALES '!$J$66)</f>
        <v>0</v>
      </c>
      <c r="K73" s="72">
        <f t="shared" si="18"/>
        <v>0</v>
      </c>
    </row>
    <row r="74" spans="1:11">
      <c r="A74" s="19" t="s">
        <v>368</v>
      </c>
      <c r="B74" s="72">
        <f>SUMIFS('Fully Booked'!Q:Q,'Fully Booked'!N:N,'WEEKLY  TO WEEK SALES '!A74,'Fully Booked'!M:M,'WEEKLY  TO WEEK SALES '!$B$66)</f>
        <v>0</v>
      </c>
      <c r="C74" s="72">
        <f>SUMIFS('Fully Booked'!Q:Q,'Fully Booked'!N:N,'WEEKLY  TO WEEK SALES '!A74,'Fully Booked'!M:M,'WEEKLY  TO WEEK SALES '!$C$66)</f>
        <v>0</v>
      </c>
      <c r="D74" s="72">
        <f>SUMIFS('Fully Booked'!Q:Q,'Fully Booked'!N:N,'WEEKLY  TO WEEK SALES '!A74,'Fully Booked'!M:M,'WEEKLY  TO WEEK SALES '!$D$66)</f>
        <v>0</v>
      </c>
      <c r="E74" s="72">
        <f>SUMIFS('Fully Booked'!Q:Q,'Fully Booked'!N:N,'WEEKLY  TO WEEK SALES '!A74,'Fully Booked'!M:M,'WEEKLY  TO WEEK SALES '!$E$66)</f>
        <v>0</v>
      </c>
      <c r="F74" s="72">
        <f t="shared" si="19"/>
        <v>0</v>
      </c>
      <c r="G74" s="72">
        <f>SUMIFS('Fully Booked'!AF:AF,'Fully Booked'!N:N,'WEEKLY  TO WEEK SALES '!A74,'Fully Booked'!M:M,'WEEKLY  TO WEEK SALES '!$G$66)</f>
        <v>0</v>
      </c>
      <c r="H74" s="72">
        <f>SUMIFS('Fully Booked'!AF:AF,'Fully Booked'!N:N,'WEEKLY  TO WEEK SALES '!A74,'Fully Booked'!M:M,'WEEKLY  TO WEEK SALES '!$H$66)</f>
        <v>0</v>
      </c>
      <c r="I74" s="158">
        <f>SUMIFS('Fully Booked'!AF:AF,'Fully Booked'!N:N,'WEEKLY  TO WEEK SALES '!A74,'Fully Booked'!M:M,'WEEKLY  TO WEEK SALES '!$I$66)</f>
        <v>0</v>
      </c>
      <c r="J74" s="72">
        <f>SUMIFS('Fully Booked'!AF:AF,'Fully Booked'!N:N,'WEEKLY  TO WEEK SALES '!A74,'Fully Booked'!M:M,'WEEKLY  TO WEEK SALES '!$J$66)</f>
        <v>0</v>
      </c>
      <c r="K74" s="72">
        <f t="shared" si="18"/>
        <v>0</v>
      </c>
    </row>
    <row r="75" spans="1:11">
      <c r="A75" s="19" t="s">
        <v>218</v>
      </c>
      <c r="B75" s="72">
        <f>SUMIFS('Fully Booked'!Q:Q,'Fully Booked'!N:N,'WEEKLY  TO WEEK SALES '!A75,'Fully Booked'!M:M,'WEEKLY  TO WEEK SALES '!$B$66)</f>
        <v>0</v>
      </c>
      <c r="C75" s="72">
        <f>SUMIFS('Fully Booked'!Q:Q,'Fully Booked'!N:N,'WEEKLY  TO WEEK SALES '!A75,'Fully Booked'!M:M,'WEEKLY  TO WEEK SALES '!$C$66)</f>
        <v>0</v>
      </c>
      <c r="D75" s="72">
        <f>SUMIFS('Fully Booked'!Q:Q,'Fully Booked'!N:N,'WEEKLY  TO WEEK SALES '!A75,'Fully Booked'!M:M,'WEEKLY  TO WEEK SALES '!$D$66)</f>
        <v>0</v>
      </c>
      <c r="E75" s="72">
        <f>SUMIFS('Fully Booked'!Q:Q,'Fully Booked'!N:N,'WEEKLY  TO WEEK SALES '!A75,'Fully Booked'!M:M,'WEEKLY  TO WEEK SALES '!$E$66)</f>
        <v>0</v>
      </c>
      <c r="F75" s="72">
        <f t="shared" si="19"/>
        <v>0</v>
      </c>
      <c r="G75" s="72">
        <f>SUMIFS('Fully Booked'!AF:AF,'Fully Booked'!N:N,'WEEKLY  TO WEEK SALES '!A75,'Fully Booked'!M:M,'WEEKLY  TO WEEK SALES '!$G$66)</f>
        <v>0</v>
      </c>
      <c r="H75" s="72">
        <f>SUMIFS('Fully Booked'!AF:AF,'Fully Booked'!N:N,'WEEKLY  TO WEEK SALES '!A75,'Fully Booked'!M:M,'WEEKLY  TO WEEK SALES '!$H$66)</f>
        <v>0</v>
      </c>
      <c r="I75" s="158">
        <f>SUMIFS('Fully Booked'!AF:AF,'Fully Booked'!N:N,'WEEKLY  TO WEEK SALES '!A75,'Fully Booked'!M:M,'WEEKLY  TO WEEK SALES '!$I$66)</f>
        <v>0</v>
      </c>
      <c r="J75" s="72">
        <f>SUMIFS('Fully Booked'!AF:AF,'Fully Booked'!N:N,'WEEKLY  TO WEEK SALES '!A75,'Fully Booked'!M:M,'WEEKLY  TO WEEK SALES '!$J$66)</f>
        <v>0</v>
      </c>
      <c r="K75" s="72">
        <f t="shared" si="18"/>
        <v>0</v>
      </c>
    </row>
    <row r="76" spans="1:11">
      <c r="A76" s="19" t="s">
        <v>367</v>
      </c>
      <c r="B76" s="72">
        <f>SUMIFS('Fully Booked'!Q:Q,'Fully Booked'!N:N,'WEEKLY  TO WEEK SALES '!A76,'Fully Booked'!M:M,'WEEKLY  TO WEEK SALES '!$B$66)</f>
        <v>0</v>
      </c>
      <c r="C76" s="72">
        <f>SUMIFS('Fully Booked'!Q:Q,'Fully Booked'!N:N,'WEEKLY  TO WEEK SALES '!A76,'Fully Booked'!M:M,'WEEKLY  TO WEEK SALES '!$C$66)</f>
        <v>0</v>
      </c>
      <c r="D76" s="72">
        <f>SUMIFS('Fully Booked'!Q:Q,'Fully Booked'!N:N,'WEEKLY  TO WEEK SALES '!A76,'Fully Booked'!M:M,'WEEKLY  TO WEEK SALES '!$D$66)</f>
        <v>0</v>
      </c>
      <c r="E76" s="72">
        <f>SUMIFS('Fully Booked'!Q:Q,'Fully Booked'!N:N,'WEEKLY  TO WEEK SALES '!A76,'Fully Booked'!M:M,'WEEKLY  TO WEEK SALES '!$E$66)</f>
        <v>0</v>
      </c>
      <c r="F76" s="72">
        <f t="shared" si="19"/>
        <v>0</v>
      </c>
      <c r="G76" s="72">
        <f>SUMIFS('Fully Booked'!AF:AF,'Fully Booked'!N:N,'WEEKLY  TO WEEK SALES '!A76,'Fully Booked'!M:M,'WEEKLY  TO WEEK SALES '!$G$66)</f>
        <v>0</v>
      </c>
      <c r="H76" s="72">
        <f>SUMIFS('Fully Booked'!AF:AF,'Fully Booked'!N:N,'WEEKLY  TO WEEK SALES '!A76,'Fully Booked'!M:M,'WEEKLY  TO WEEK SALES '!$H$66)</f>
        <v>0</v>
      </c>
      <c r="I76" s="158">
        <f>SUMIFS('Fully Booked'!AF:AF,'Fully Booked'!N:N,'WEEKLY  TO WEEK SALES '!A76,'Fully Booked'!M:M,'WEEKLY  TO WEEK SALES '!$I$66)</f>
        <v>0</v>
      </c>
      <c r="J76" s="72">
        <f>SUMIFS('Fully Booked'!AF:AF,'Fully Booked'!N:N,'WEEKLY  TO WEEK SALES '!A76,'Fully Booked'!M:M,'WEEKLY  TO WEEK SALES '!$J$66)</f>
        <v>0</v>
      </c>
      <c r="K76" s="72">
        <f t="shared" si="18"/>
        <v>0</v>
      </c>
    </row>
    <row r="77" spans="1:11">
      <c r="A77" s="19" t="s">
        <v>157</v>
      </c>
      <c r="B77" s="72">
        <f>SUMIFS('Fully Booked'!Q:Q,'Fully Booked'!N:N,'WEEKLY  TO WEEK SALES '!A77,'Fully Booked'!M:M,'WEEKLY  TO WEEK SALES '!$B$66)</f>
        <v>0</v>
      </c>
      <c r="C77" s="72">
        <f>SUMIFS('Fully Booked'!Q:Q,'Fully Booked'!N:N,'WEEKLY  TO WEEK SALES '!A77,'Fully Booked'!M:M,'WEEKLY  TO WEEK SALES '!$C$66)</f>
        <v>0</v>
      </c>
      <c r="D77" s="72">
        <f>SUMIFS('Fully Booked'!Q:Q,'Fully Booked'!N:N,'WEEKLY  TO WEEK SALES '!A77,'Fully Booked'!M:M,'WEEKLY  TO WEEK SALES '!$D$66)</f>
        <v>0</v>
      </c>
      <c r="E77" s="72">
        <f>SUMIFS('Fully Booked'!Q:Q,'Fully Booked'!N:N,'WEEKLY  TO WEEK SALES '!A77,'Fully Booked'!M:M,'WEEKLY  TO WEEK SALES '!$E$66)</f>
        <v>0</v>
      </c>
      <c r="F77" s="72">
        <f t="shared" si="19"/>
        <v>0</v>
      </c>
      <c r="G77" s="72">
        <f>SUMIFS('Fully Booked'!AF:AF,'Fully Booked'!N:N,'WEEKLY  TO WEEK SALES '!A77,'Fully Booked'!M:M,'WEEKLY  TO WEEK SALES '!$G$66)</f>
        <v>0</v>
      </c>
      <c r="H77" s="72">
        <f>SUMIFS('Fully Booked'!AF:AF,'Fully Booked'!N:N,'WEEKLY  TO WEEK SALES '!A77,'Fully Booked'!M:M,'WEEKLY  TO WEEK SALES '!$H$66)</f>
        <v>0</v>
      </c>
      <c r="I77" s="158">
        <f>SUMIFS('Fully Booked'!AF:AF,'Fully Booked'!N:N,'WEEKLY  TO WEEK SALES '!A77,'Fully Booked'!M:M,'WEEKLY  TO WEEK SALES '!$I$66)</f>
        <v>0</v>
      </c>
      <c r="J77" s="72">
        <f>SUMIFS('Fully Booked'!AF:AF,'Fully Booked'!N:N,'WEEKLY  TO WEEK SALES '!A77,'Fully Booked'!M:M,'WEEKLY  TO WEEK SALES '!$J$66)</f>
        <v>0</v>
      </c>
      <c r="K77" s="72">
        <f t="shared" si="18"/>
        <v>0</v>
      </c>
    </row>
    <row r="78" spans="1:11">
      <c r="A78" s="19" t="s">
        <v>56</v>
      </c>
      <c r="B78" s="72">
        <f>SUMIFS('Fully Booked'!Q:Q,'Fully Booked'!N:N,'WEEKLY  TO WEEK SALES '!A78,'Fully Booked'!M:M,'WEEKLY  TO WEEK SALES '!$B$66)</f>
        <v>601254</v>
      </c>
      <c r="C78" s="72">
        <f>SUMIFS('Fully Booked'!Q:Q,'Fully Booked'!N:N,'WEEKLY  TO WEEK SALES '!A78,'Fully Booked'!M:M,'WEEKLY  TO WEEK SALES '!$C$66)</f>
        <v>0</v>
      </c>
      <c r="D78" s="72">
        <f>SUMIFS('Fully Booked'!Q:Q,'Fully Booked'!N:N,'WEEKLY  TO WEEK SALES '!A78,'Fully Booked'!M:M,'WEEKLY  TO WEEK SALES '!$D$66)</f>
        <v>55000</v>
      </c>
      <c r="E78" s="72">
        <f>SUMIFS('Fully Booked'!Q:Q,'Fully Booked'!N:N,'WEEKLY  TO WEEK SALES '!A78,'Fully Booked'!M:M,'WEEKLY  TO WEEK SALES '!$E$66)</f>
        <v>0</v>
      </c>
      <c r="F78" s="72">
        <f t="shared" si="19"/>
        <v>656254</v>
      </c>
      <c r="G78" s="72">
        <f>SUMIFS('Fully Booked'!AF:AF,'Fully Booked'!N:N,'WEEKLY  TO WEEK SALES '!A78,'Fully Booked'!M:M,'WEEKLY  TO WEEK SALES '!$G$66)</f>
        <v>13800.210857142858</v>
      </c>
      <c r="H78" s="72">
        <f>SUMIFS('Fully Booked'!AF:AF,'Fully Booked'!N:N,'WEEKLY  TO WEEK SALES '!A78,'Fully Booked'!M:M,'WEEKLY  TO WEEK SALES '!$H$66)</f>
        <v>0</v>
      </c>
      <c r="I78" s="158">
        <f>SUMIFS('Fully Booked'!AF:AF,'Fully Booked'!N:N,'WEEKLY  TO WEEK SALES '!A78,'Fully Booked'!M:M,'WEEKLY  TO WEEK SALES '!$I$66)</f>
        <v>2841.666666666667</v>
      </c>
      <c r="J78" s="72">
        <f>SUMIFS('Fully Booked'!AF:AF,'Fully Booked'!N:N,'WEEKLY  TO WEEK SALES '!A78,'Fully Booked'!M:M,'WEEKLY  TO WEEK SALES '!$J$66)</f>
        <v>0</v>
      </c>
      <c r="K78" s="72">
        <f t="shared" si="18"/>
        <v>16641.877523809526</v>
      </c>
    </row>
    <row r="79" spans="1:11">
      <c r="A79" s="48"/>
      <c r="B79" s="92">
        <f t="shared" ref="B79:K79" si="20">SUM(B67:B78)</f>
        <v>8619885</v>
      </c>
      <c r="C79" s="92">
        <f t="shared" si="20"/>
        <v>8262117.9800000004</v>
      </c>
      <c r="D79" s="92">
        <f t="shared" si="20"/>
        <v>17425089.120000001</v>
      </c>
      <c r="E79" s="92">
        <f t="shared" si="20"/>
        <v>3121513</v>
      </c>
      <c r="F79" s="92">
        <f t="shared" si="20"/>
        <v>37428605.100000001</v>
      </c>
      <c r="G79" s="92">
        <f t="shared" si="20"/>
        <v>228827.36997619047</v>
      </c>
      <c r="H79" s="92">
        <f t="shared" si="20"/>
        <v>236738.06827073672</v>
      </c>
      <c r="I79" s="159">
        <f t="shared" si="20"/>
        <v>436016.38551676302</v>
      </c>
      <c r="J79" s="92">
        <f t="shared" si="20"/>
        <v>74728.381062770553</v>
      </c>
      <c r="K79" s="92">
        <f t="shared" si="20"/>
        <v>976310.20482646069</v>
      </c>
    </row>
    <row r="80" spans="1:11">
      <c r="A80"/>
      <c r="I80" s="8"/>
    </row>
  </sheetData>
  <sortState ref="A17:C60">
    <sortCondition ref="C17:C60"/>
  </sortState>
  <mergeCells count="6">
    <mergeCell ref="A2:J2"/>
    <mergeCell ref="A12:B12"/>
    <mergeCell ref="A64:K64"/>
    <mergeCell ref="B65:F65"/>
    <mergeCell ref="G65:K65"/>
    <mergeCell ref="A15:K15"/>
  </mergeCells>
  <conditionalFormatting sqref="F14 O62 F63 L63 F80:F1048576 J16:K62">
    <cfRule type="cellIs" dxfId="830" priority="6" operator="equal">
      <formula>"DISBURSED"</formula>
    </cfRule>
  </conditionalFormatting>
  <conditionalFormatting sqref="J17:K62">
    <cfRule type="cellIs" dxfId="829" priority="9" operator="equal">
      <formula>"NOT DISBURSED"</formula>
    </cfRule>
    <cfRule type="cellIs" dxfId="828" priority="10" operator="equal">
      <formula>"SOLD"</formula>
    </cfRule>
  </conditionalFormatting>
  <conditionalFormatting sqref="B17:B18 B59:B61 B41:B57 B20:B23 B25:B39">
    <cfRule type="duplicateValues" dxfId="827" priority="4188"/>
  </conditionalFormatting>
  <pageMargins left="0.25" right="0.25" top="0.75" bottom="0.75" header="0.3" footer="0.3"/>
  <pageSetup scale="2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A103"/>
  <sheetViews>
    <sheetView topLeftCell="A7" zoomScale="85" zoomScaleNormal="85" workbookViewId="0">
      <selection activeCell="M31" sqref="M31"/>
    </sheetView>
  </sheetViews>
  <sheetFormatPr defaultColWidth="9.140625" defaultRowHeight="15.75"/>
  <cols>
    <col min="1" max="1" width="31.85546875" style="218" bestFit="1" customWidth="1"/>
    <col min="2" max="2" width="18.140625" style="218" bestFit="1" customWidth="1"/>
    <col min="3" max="3" width="19.7109375" style="218" bestFit="1" customWidth="1"/>
    <col min="4" max="4" width="18.5703125" style="218" bestFit="1" customWidth="1"/>
    <col min="5" max="5" width="19.42578125" style="218" bestFit="1" customWidth="1"/>
    <col min="6" max="6" width="17.85546875" style="218" bestFit="1" customWidth="1"/>
    <col min="7" max="7" width="18.28515625" style="218" bestFit="1" customWidth="1"/>
    <col min="8" max="8" width="19.140625" style="222" bestFit="1" customWidth="1"/>
    <col min="9" max="9" width="14.85546875" style="266" bestFit="1" customWidth="1"/>
    <col min="10" max="10" width="16.85546875" style="218" customWidth="1"/>
    <col min="11" max="11" width="15" style="218" customWidth="1"/>
    <col min="12" max="12" width="18.28515625" style="229" customWidth="1"/>
    <col min="13" max="13" width="24.5703125" style="218" bestFit="1" customWidth="1"/>
    <col min="14" max="14" width="23.140625" style="218" bestFit="1" customWidth="1"/>
    <col min="15" max="15" width="19.7109375" style="218" bestFit="1" customWidth="1"/>
    <col min="16" max="16" width="23.42578125" style="218" customWidth="1"/>
    <col min="17" max="17" width="21.140625" style="218" customWidth="1"/>
    <col min="18" max="18" width="19" style="218" bestFit="1" customWidth="1"/>
    <col min="19" max="19" width="17.85546875" style="218" bestFit="1" customWidth="1"/>
    <col min="20" max="20" width="15" style="218" bestFit="1" customWidth="1"/>
    <col min="21" max="21" width="13.28515625" style="218" customWidth="1"/>
    <col min="22" max="22" width="9.140625" style="218"/>
    <col min="23" max="23" width="17.140625" style="218" bestFit="1" customWidth="1"/>
    <col min="24" max="16384" width="9.140625" style="218"/>
  </cols>
  <sheetData>
    <row r="1" spans="1:23" ht="31.5">
      <c r="A1" s="354" t="s">
        <v>163</v>
      </c>
      <c r="B1" s="354" t="s">
        <v>72</v>
      </c>
      <c r="C1" s="354" t="s">
        <v>276</v>
      </c>
      <c r="D1" s="354" t="s">
        <v>277</v>
      </c>
      <c r="E1" s="354" t="s">
        <v>71</v>
      </c>
      <c r="F1" s="354" t="s">
        <v>73</v>
      </c>
      <c r="G1" s="377" t="s">
        <v>285</v>
      </c>
      <c r="H1" s="377" t="s">
        <v>465</v>
      </c>
      <c r="I1" s="377" t="s">
        <v>147</v>
      </c>
      <c r="J1" s="377" t="s">
        <v>4235</v>
      </c>
      <c r="K1" s="377" t="s">
        <v>4237</v>
      </c>
      <c r="L1" s="377" t="s">
        <v>4236</v>
      </c>
      <c r="M1" s="265"/>
      <c r="N1" s="150" t="s">
        <v>94</v>
      </c>
      <c r="O1" s="151" t="s">
        <v>176</v>
      </c>
      <c r="P1" s="80" t="s">
        <v>276</v>
      </c>
      <c r="Q1" s="150" t="s">
        <v>277</v>
      </c>
      <c r="R1" s="80" t="s">
        <v>71</v>
      </c>
      <c r="S1" s="80" t="s">
        <v>73</v>
      </c>
      <c r="T1" s="80" t="s">
        <v>285</v>
      </c>
      <c r="U1" s="80" t="s">
        <v>390</v>
      </c>
    </row>
    <row r="2" spans="1:23">
      <c r="A2" s="664" t="s">
        <v>453</v>
      </c>
      <c r="B2" s="219" t="s">
        <v>39</v>
      </c>
      <c r="C2" s="220">
        <f>SUMIFS('Fully Booked'!Q:Q,'Fully Booked'!W:W,'NEW EXISITNG '!$C$1,'Fully Booked'!D:D,'NEW EXISITNG '!A2)</f>
        <v>2236411</v>
      </c>
      <c r="D2" s="220">
        <f>SUMIFS('Fully Booked'!Q:Q,'Fully Booked'!W:W,'NEW EXISITNG '!$D$1,'Fully Booked'!D:D,'NEW EXISITNG '!A2)</f>
        <v>65287</v>
      </c>
      <c r="E2" s="220">
        <f>C2+D2</f>
        <v>2301698</v>
      </c>
      <c r="F2" s="220" t="e">
        <f ca="1">_xlfn.XLOOKUP(A2,'WEEKLY  TO WEEK SALES '!B:B,'WEEKLY  TO WEEK SALES '!I:I,0)</f>
        <v>#NAME?</v>
      </c>
      <c r="G2" s="221" t="e">
        <f ca="1">E2/F2</f>
        <v>#NAME?</v>
      </c>
      <c r="H2" s="356">
        <f>SUMIFS('PENDING FULL BOOKING'!H:H,'PENDING FULL BOOKING'!D:D,'NEW EXISITNG '!A2)</f>
        <v>611782</v>
      </c>
      <c r="I2" s="248">
        <f>COUNTIFS('Fully Booked'!D:D,'NEW EXISITNG '!A2)</f>
        <v>10</v>
      </c>
      <c r="J2" s="248" t="e">
        <f>COUNTIFS(#REF!,'NEW EXISITNG '!A2)</f>
        <v>#REF!</v>
      </c>
      <c r="K2" s="248">
        <v>10</v>
      </c>
      <c r="L2" s="267" t="e">
        <f>J2/K2</f>
        <v>#REF!</v>
      </c>
      <c r="M2" s="265"/>
      <c r="N2" s="229" t="s">
        <v>101</v>
      </c>
      <c r="O2" s="222" t="str">
        <f>N2</f>
        <v>NAIROBI REGION</v>
      </c>
      <c r="P2" s="223">
        <f>SUMIFS('Fully Booked'!Q:Q,'Fully Booked'!C:C,'NEW EXISITNG '!N2,'Fully Booked'!W:W,'NEW EXISITNG '!$P$1)</f>
        <v>4680528.12</v>
      </c>
      <c r="Q2" s="224">
        <f>SUMIFS('Fully Booked'!Q:Q,'Fully Booked'!C:C,'NEW EXISITNG '!N2,'Fully Booked'!W:W,'NEW EXISITNG '!$Q$1)</f>
        <v>2533619.98</v>
      </c>
      <c r="R2" s="223">
        <f>Q2+P2</f>
        <v>7214148.0999999996</v>
      </c>
      <c r="S2" s="223">
        <v>31500000</v>
      </c>
      <c r="T2" s="225">
        <f>R2/S2</f>
        <v>0.2290205746031746</v>
      </c>
      <c r="U2" s="267">
        <f t="shared" ref="U2:U9" si="0">IFERROR(P2/R2,0)</f>
        <v>0.64879845203067021</v>
      </c>
      <c r="W2" s="665"/>
    </row>
    <row r="3" spans="1:23">
      <c r="A3" s="219" t="s">
        <v>457</v>
      </c>
      <c r="B3" s="219" t="s">
        <v>29</v>
      </c>
      <c r="C3" s="220">
        <f>SUMIFS('Fully Booked'!Q:Q,'Fully Booked'!W:W,'NEW EXISITNG '!$C$1,'Fully Booked'!D:D,'NEW EXISITNG '!A3)</f>
        <v>1951205</v>
      </c>
      <c r="D3" s="220">
        <f>SUMIFS('Fully Booked'!Q:Q,'Fully Booked'!W:W,'NEW EXISITNG '!$D$1,'Fully Booked'!D:D,'NEW EXISITNG '!A3)</f>
        <v>232593</v>
      </c>
      <c r="E3" s="220">
        <f t="shared" ref="E3:E46" si="1">C3+D3</f>
        <v>2183798</v>
      </c>
      <c r="F3" s="220" t="e">
        <f ca="1">_xlfn.XLOOKUP(A3,'WEEKLY  TO WEEK SALES '!B:B,'WEEKLY  TO WEEK SALES '!I:I,0)</f>
        <v>#NAME?</v>
      </c>
      <c r="G3" s="221" t="e">
        <f t="shared" ref="G3:G45" ca="1" si="2">E3/F3</f>
        <v>#NAME?</v>
      </c>
      <c r="H3" s="356">
        <f>SUMIFS('PENDING FULL BOOKING'!H:H,'PENDING FULL BOOKING'!D:D,'NEW EXISITNG '!A3)</f>
        <v>2350225</v>
      </c>
      <c r="I3" s="248">
        <f>COUNTIFS('Fully Booked'!D:D,'NEW EXISITNG '!A3)</f>
        <v>10</v>
      </c>
      <c r="J3" s="248" t="e">
        <f>COUNTIFS(#REF!,'NEW EXISITNG '!A3)</f>
        <v>#REF!</v>
      </c>
      <c r="K3" s="248">
        <v>10</v>
      </c>
      <c r="L3" s="267" t="e">
        <f t="shared" ref="L3:L45" si="3">J3/K3</f>
        <v>#REF!</v>
      </c>
      <c r="M3" s="265"/>
      <c r="N3" s="229" t="s">
        <v>97</v>
      </c>
      <c r="O3" s="222" t="str">
        <f t="shared" ref="O3:O9" si="4">N3</f>
        <v>RIFT VALLEY REGION</v>
      </c>
      <c r="P3" s="223">
        <f>SUMIFS('Fully Booked'!Q:Q,'Fully Booked'!C:C,'NEW EXISITNG '!N3,'Fully Booked'!W:W,'NEW EXISITNG '!$P$1)</f>
        <v>3158633</v>
      </c>
      <c r="Q3" s="224">
        <f>SUMIFS('Fully Booked'!Q:Q,'Fully Booked'!C:C,'NEW EXISITNG '!N3,'Fully Booked'!W:W,'NEW EXISITNG '!$Q$1)</f>
        <v>559253</v>
      </c>
      <c r="R3" s="223">
        <f t="shared" ref="R3:R9" si="5">Q3+P3</f>
        <v>3717886</v>
      </c>
      <c r="S3" s="223">
        <v>18000000</v>
      </c>
      <c r="T3" s="225">
        <f t="shared" ref="T3:T9" si="6">R3/S3</f>
        <v>0.20654922222222222</v>
      </c>
      <c r="U3" s="267">
        <f t="shared" si="0"/>
        <v>0.84957769011744844</v>
      </c>
      <c r="W3" s="665"/>
    </row>
    <row r="4" spans="1:23">
      <c r="A4" s="219" t="s">
        <v>3253</v>
      </c>
      <c r="B4" s="219" t="s">
        <v>49</v>
      </c>
      <c r="C4" s="220">
        <f>SUMIFS('Fully Booked'!Q:Q,'Fully Booked'!W:W,'NEW EXISITNG '!$C$1,'Fully Booked'!D:D,'NEW EXISITNG '!A4)</f>
        <v>1773265</v>
      </c>
      <c r="D4" s="220">
        <f>SUMIFS('Fully Booked'!Q:Q,'Fully Booked'!W:W,'NEW EXISITNG '!$D$1,'Fully Booked'!D:D,'NEW EXISITNG '!A4)</f>
        <v>0</v>
      </c>
      <c r="E4" s="220">
        <f t="shared" si="1"/>
        <v>1773265</v>
      </c>
      <c r="F4" s="220" t="e">
        <f ca="1">_xlfn.XLOOKUP(A4,'WEEKLY  TO WEEK SALES '!B:B,'WEEKLY  TO WEEK SALES '!I:I,0)</f>
        <v>#NAME?</v>
      </c>
      <c r="G4" s="221" t="e">
        <f t="shared" ca="1" si="2"/>
        <v>#NAME?</v>
      </c>
      <c r="H4" s="356">
        <f>SUMIFS('PENDING FULL BOOKING'!H:H,'PENDING FULL BOOKING'!D:D,'NEW EXISITNG '!A4)</f>
        <v>0</v>
      </c>
      <c r="I4" s="248">
        <f>COUNTIFS('Fully Booked'!D:D,'NEW EXISITNG '!A4)</f>
        <v>2</v>
      </c>
      <c r="J4" s="248" t="e">
        <f>COUNTIFS(#REF!,'NEW EXISITNG '!A4)</f>
        <v>#REF!</v>
      </c>
      <c r="K4" s="248">
        <v>10</v>
      </c>
      <c r="L4" s="267" t="e">
        <f t="shared" si="3"/>
        <v>#REF!</v>
      </c>
      <c r="M4" s="265"/>
      <c r="N4" s="229" t="s">
        <v>98</v>
      </c>
      <c r="O4" s="222" t="str">
        <f t="shared" si="4"/>
        <v>LOWER EASTERN</v>
      </c>
      <c r="P4" s="223">
        <f>SUMIFS('Fully Booked'!Q:Q,'Fully Booked'!C:C,'NEW EXISITNG '!N4,'Fully Booked'!W:W,'NEW EXISITNG '!$P$1)</f>
        <v>5640707</v>
      </c>
      <c r="Q4" s="224">
        <f>SUMIFS('Fully Booked'!Q:Q,'Fully Booked'!C:C,'NEW EXISITNG '!N4,'Fully Booked'!W:W,'NEW EXISITNG '!$Q$1)</f>
        <v>596965</v>
      </c>
      <c r="R4" s="223">
        <f t="shared" si="5"/>
        <v>6237672</v>
      </c>
      <c r="S4" s="223">
        <v>18000000</v>
      </c>
      <c r="T4" s="225">
        <f t="shared" si="6"/>
        <v>0.34653733333333331</v>
      </c>
      <c r="U4" s="267">
        <f t="shared" si="0"/>
        <v>0.90429682740612205</v>
      </c>
      <c r="W4" s="665"/>
    </row>
    <row r="5" spans="1:23">
      <c r="A5" s="219" t="s">
        <v>449</v>
      </c>
      <c r="B5" s="219" t="s">
        <v>23</v>
      </c>
      <c r="C5" s="220">
        <f>SUMIFS('Fully Booked'!Q:Q,'Fully Booked'!W:W,'NEW EXISITNG '!$C$1,'Fully Booked'!D:D,'NEW EXISITNG '!A5)</f>
        <v>1589567</v>
      </c>
      <c r="D5" s="220">
        <f>SUMIFS('Fully Booked'!Q:Q,'Fully Booked'!W:W,'NEW EXISITNG '!$D$1,'Fully Booked'!D:D,'NEW EXISITNG '!A5)</f>
        <v>420921</v>
      </c>
      <c r="E5" s="220">
        <f t="shared" si="1"/>
        <v>2010488</v>
      </c>
      <c r="F5" s="220" t="e">
        <f ca="1">_xlfn.XLOOKUP(A5,'WEEKLY  TO WEEK SALES '!B:B,'WEEKLY  TO WEEK SALES '!I:I,0)</f>
        <v>#NAME?</v>
      </c>
      <c r="G5" s="221" t="e">
        <f t="shared" ca="1" si="2"/>
        <v>#NAME?</v>
      </c>
      <c r="H5" s="356">
        <f>SUMIFS('PENDING FULL BOOKING'!H:H,'PENDING FULL BOOKING'!D:D,'NEW EXISITNG '!A5)</f>
        <v>1674478</v>
      </c>
      <c r="I5" s="248">
        <f>COUNTIFS('Fully Booked'!D:D,'NEW EXISITNG '!A5)</f>
        <v>4</v>
      </c>
      <c r="J5" s="248" t="e">
        <f>COUNTIFS(#REF!,'NEW EXISITNG '!A5)</f>
        <v>#REF!</v>
      </c>
      <c r="K5" s="248">
        <v>10</v>
      </c>
      <c r="L5" s="267" t="e">
        <f t="shared" si="3"/>
        <v>#REF!</v>
      </c>
      <c r="M5" s="265"/>
      <c r="N5" s="229" t="s">
        <v>99</v>
      </c>
      <c r="O5" s="222" t="str">
        <f t="shared" si="4"/>
        <v>COASTAL  REGION</v>
      </c>
      <c r="P5" s="223">
        <f>SUMIFS('Fully Booked'!Q:Q,'Fully Booked'!C:C,'NEW EXISITNG '!N5,'Fully Booked'!W:W,'NEW EXISITNG '!$P$1)</f>
        <v>3282036</v>
      </c>
      <c r="Q5" s="224">
        <f>SUMIFS('Fully Booked'!Q:Q,'Fully Booked'!C:C,'NEW EXISITNG '!N5,'Fully Booked'!W:W,'NEW EXISITNG '!$Q$1)</f>
        <v>1842083</v>
      </c>
      <c r="R5" s="223">
        <f t="shared" si="5"/>
        <v>5124119</v>
      </c>
      <c r="S5" s="223">
        <v>33750000</v>
      </c>
      <c r="T5" s="225">
        <f t="shared" si="6"/>
        <v>0.15182574814814814</v>
      </c>
      <c r="U5" s="267">
        <f t="shared" si="0"/>
        <v>0.64050737307232719</v>
      </c>
      <c r="W5" s="665"/>
    </row>
    <row r="6" spans="1:23">
      <c r="A6" s="219" t="s">
        <v>200</v>
      </c>
      <c r="B6" s="219" t="s">
        <v>24</v>
      </c>
      <c r="C6" s="220">
        <f>SUMIFS('Fully Booked'!Q:Q,'Fully Booked'!W:W,'NEW EXISITNG '!$C$1,'Fully Booked'!D:D,'NEW EXISITNG '!A6)</f>
        <v>1954148</v>
      </c>
      <c r="D6" s="220">
        <f>SUMIFS('Fully Booked'!Q:Q,'Fully Booked'!W:W,'NEW EXISITNG '!$D$1,'Fully Booked'!D:D,'NEW EXISITNG '!A6)</f>
        <v>106657</v>
      </c>
      <c r="E6" s="220">
        <f t="shared" si="1"/>
        <v>2060805</v>
      </c>
      <c r="F6" s="220" t="e">
        <f ca="1">_xlfn.XLOOKUP(A6,'WEEKLY  TO WEEK SALES '!B:B,'WEEKLY  TO WEEK SALES '!I:I,0)</f>
        <v>#NAME?</v>
      </c>
      <c r="G6" s="221" t="e">
        <f t="shared" ca="1" si="2"/>
        <v>#NAME?</v>
      </c>
      <c r="H6" s="356">
        <f>SUMIFS('PENDING FULL BOOKING'!H:H,'PENDING FULL BOOKING'!D:D,'NEW EXISITNG '!A6)</f>
        <v>2411887</v>
      </c>
      <c r="I6" s="248">
        <f>COUNTIFS('Fully Booked'!D:D,'NEW EXISITNG '!A6)</f>
        <v>11</v>
      </c>
      <c r="J6" s="248" t="e">
        <f>COUNTIFS(#REF!,'NEW EXISITNG '!A6)</f>
        <v>#REF!</v>
      </c>
      <c r="K6" s="248">
        <v>10</v>
      </c>
      <c r="L6" s="267" t="e">
        <f t="shared" si="3"/>
        <v>#REF!</v>
      </c>
      <c r="M6" s="265"/>
      <c r="N6" s="229" t="s">
        <v>133</v>
      </c>
      <c r="O6" s="222" t="s">
        <v>133</v>
      </c>
      <c r="P6" s="223">
        <f>SUMIFS('Fully Booked'!Q:Q,'Fully Booked'!C:C,'NEW EXISITNG '!N6,'Fully Booked'!W:W,'NEW EXISITNG '!$P$1)</f>
        <v>5351997</v>
      </c>
      <c r="Q6" s="224">
        <f>SUMIFS('Fully Booked'!Q:Q,'Fully Booked'!C:C,'NEW EXISITNG '!N6,'Fully Booked'!W:W,'NEW EXISITNG '!$Q$1)</f>
        <v>175251</v>
      </c>
      <c r="R6" s="223">
        <f t="shared" si="5"/>
        <v>5527248</v>
      </c>
      <c r="S6" s="223">
        <v>33750000</v>
      </c>
      <c r="T6" s="225">
        <f t="shared" si="6"/>
        <v>0.16377031111111112</v>
      </c>
      <c r="U6" s="267">
        <f t="shared" si="0"/>
        <v>0.96829326275933336</v>
      </c>
      <c r="W6" s="665"/>
    </row>
    <row r="7" spans="1:23">
      <c r="A7" s="219" t="s">
        <v>461</v>
      </c>
      <c r="B7" s="219" t="s">
        <v>37</v>
      </c>
      <c r="C7" s="220">
        <f>SUMIFS('Fully Booked'!Q:Q,'Fully Booked'!W:W,'NEW EXISITNG '!$C$1,'Fully Booked'!D:D,'NEW EXISITNG '!A7)</f>
        <v>1008187</v>
      </c>
      <c r="D7" s="220">
        <f>SUMIFS('Fully Booked'!Q:Q,'Fully Booked'!W:W,'NEW EXISITNG '!$D$1,'Fully Booked'!D:D,'NEW EXISITNG '!A7)</f>
        <v>380000</v>
      </c>
      <c r="E7" s="220">
        <f t="shared" si="1"/>
        <v>1388187</v>
      </c>
      <c r="F7" s="220" t="e">
        <f ca="1">_xlfn.XLOOKUP(A7,'WEEKLY  TO WEEK SALES '!B:B,'WEEKLY  TO WEEK SALES '!I:I,0)</f>
        <v>#NAME?</v>
      </c>
      <c r="G7" s="221" t="e">
        <f t="shared" ca="1" si="2"/>
        <v>#NAME?</v>
      </c>
      <c r="H7" s="356">
        <f>SUMIFS('PENDING FULL BOOKING'!H:H,'PENDING FULL BOOKING'!D:D,'NEW EXISITNG '!A7)</f>
        <v>2565435</v>
      </c>
      <c r="I7" s="248">
        <f>COUNTIFS('Fully Booked'!D:D,'NEW EXISITNG '!A7)</f>
        <v>4</v>
      </c>
      <c r="J7" s="248" t="e">
        <f>COUNTIFS(#REF!,'NEW EXISITNG '!A7)</f>
        <v>#REF!</v>
      </c>
      <c r="K7" s="248">
        <v>10</v>
      </c>
      <c r="L7" s="267" t="e">
        <f t="shared" si="3"/>
        <v>#REF!</v>
      </c>
      <c r="M7" s="265"/>
      <c r="N7" s="229" t="s">
        <v>167</v>
      </c>
      <c r="O7" s="222" t="s">
        <v>167</v>
      </c>
      <c r="P7" s="223">
        <f>SUMIFS('Fully Booked'!Q:Q,'Fully Booked'!C:C,'NEW EXISITNG '!N7,'Fully Booked'!W:W,'NEW EXISITNG '!$P$1)</f>
        <v>2678779</v>
      </c>
      <c r="Q7" s="224">
        <f>SUMIFS('Fully Booked'!Q:Q,'Fully Booked'!C:C,'NEW EXISITNG '!N7,'Fully Booked'!W:W,'NEW EXISITNG '!$Q$1)</f>
        <v>181311</v>
      </c>
      <c r="R7" s="223">
        <f t="shared" si="5"/>
        <v>2860090</v>
      </c>
      <c r="S7" s="223">
        <v>18000000</v>
      </c>
      <c r="T7" s="225">
        <f t="shared" si="6"/>
        <v>0.15889388888888889</v>
      </c>
      <c r="U7" s="267">
        <f t="shared" si="0"/>
        <v>0.93660654035362523</v>
      </c>
      <c r="W7" s="665"/>
    </row>
    <row r="8" spans="1:23">
      <c r="A8" s="219" t="s">
        <v>942</v>
      </c>
      <c r="B8" s="219" t="s">
        <v>49</v>
      </c>
      <c r="C8" s="220">
        <f>SUMIFS('Fully Booked'!Q:Q,'Fully Booked'!W:W,'NEW EXISITNG '!$C$1,'Fully Booked'!D:D,'NEW EXISITNG '!A8)</f>
        <v>1160464</v>
      </c>
      <c r="D8" s="220">
        <f>SUMIFS('Fully Booked'!Q:Q,'Fully Booked'!W:W,'NEW EXISITNG '!$D$1,'Fully Booked'!D:D,'NEW EXISITNG '!A8)</f>
        <v>0</v>
      </c>
      <c r="E8" s="220">
        <f t="shared" si="1"/>
        <v>1160464</v>
      </c>
      <c r="F8" s="220" t="e">
        <f ca="1">_xlfn.XLOOKUP(A8,'WEEKLY  TO WEEK SALES '!B:B,'WEEKLY  TO WEEK SALES '!I:I,0)</f>
        <v>#NAME?</v>
      </c>
      <c r="G8" s="221" t="e">
        <f t="shared" ca="1" si="2"/>
        <v>#NAME?</v>
      </c>
      <c r="H8" s="356">
        <f>SUMIFS('PENDING FULL BOOKING'!H:H,'PENDING FULL BOOKING'!D:D,'NEW EXISITNG '!A8)</f>
        <v>391556</v>
      </c>
      <c r="I8" s="248">
        <f>COUNTIFS('Fully Booked'!D:D,'NEW EXISITNG '!A8)</f>
        <v>3</v>
      </c>
      <c r="J8" s="248" t="e">
        <f>COUNTIFS(#REF!,'NEW EXISITNG '!A8)</f>
        <v>#REF!</v>
      </c>
      <c r="K8" s="248">
        <v>10</v>
      </c>
      <c r="L8" s="267" t="e">
        <f t="shared" si="3"/>
        <v>#REF!</v>
      </c>
      <c r="M8" s="265"/>
      <c r="N8" s="229" t="s">
        <v>422</v>
      </c>
      <c r="O8" s="222" t="str">
        <f t="shared" si="4"/>
        <v>EASTERN REGION</v>
      </c>
      <c r="P8" s="223">
        <f>SUMIFS('Fully Booked'!Q:Q,'Fully Booked'!C:C,'NEW EXISITNG '!N8,'Fully Booked'!W:W,'NEW EXISITNG '!$P$1)</f>
        <v>3147161</v>
      </c>
      <c r="Q8" s="224">
        <f>SUMIFS('Fully Booked'!Q:Q,'Fully Booked'!C:C,'NEW EXISITNG '!N8,'Fully Booked'!W:W,'NEW EXISITNG '!$Q$1)</f>
        <v>106657</v>
      </c>
      <c r="R8" s="223">
        <f t="shared" si="5"/>
        <v>3253818</v>
      </c>
      <c r="S8" s="223">
        <v>12000000</v>
      </c>
      <c r="T8" s="225">
        <f t="shared" si="6"/>
        <v>0.27115149999999999</v>
      </c>
      <c r="U8" s="267">
        <f t="shared" si="0"/>
        <v>0.96722096933510116</v>
      </c>
      <c r="W8" s="665"/>
    </row>
    <row r="9" spans="1:23">
      <c r="A9" s="250" t="s">
        <v>206</v>
      </c>
      <c r="B9" s="219" t="s">
        <v>184</v>
      </c>
      <c r="C9" s="220">
        <f>SUMIFS('Fully Booked'!Q:Q,'Fully Booked'!W:W,'NEW EXISITNG '!$C$1,'Fully Booked'!D:D,'NEW EXISITNG '!A9)</f>
        <v>2592442</v>
      </c>
      <c r="D9" s="220">
        <f>SUMIFS('Fully Booked'!Q:Q,'Fully Booked'!W:W,'NEW EXISITNG '!$D$1,'Fully Booked'!D:D,'NEW EXISITNG '!A9)</f>
        <v>0</v>
      </c>
      <c r="E9" s="220">
        <f t="shared" si="1"/>
        <v>2592442</v>
      </c>
      <c r="F9" s="220" t="e">
        <f ca="1">_xlfn.XLOOKUP(A9,'WEEKLY  TO WEEK SALES '!B:B,'WEEKLY  TO WEEK SALES '!I:I,0)</f>
        <v>#NAME?</v>
      </c>
      <c r="G9" s="221" t="e">
        <f t="shared" ca="1" si="2"/>
        <v>#NAME?</v>
      </c>
      <c r="H9" s="356">
        <f>SUMIFS('PENDING FULL BOOKING'!H:H,'PENDING FULL BOOKING'!D:D,'NEW EXISITNG '!A9)</f>
        <v>1303572</v>
      </c>
      <c r="I9" s="248">
        <f>COUNTIFS('Fully Booked'!D:D,'NEW EXISITNG '!A9)</f>
        <v>6</v>
      </c>
      <c r="J9" s="248" t="e">
        <f>COUNTIFS(#REF!,'NEW EXISITNG '!A9)</f>
        <v>#REF!</v>
      </c>
      <c r="K9" s="248">
        <v>10</v>
      </c>
      <c r="L9" s="267" t="e">
        <f t="shared" si="3"/>
        <v>#REF!</v>
      </c>
      <c r="M9" s="265"/>
      <c r="N9" s="229" t="s">
        <v>168</v>
      </c>
      <c r="O9" s="222" t="str">
        <f t="shared" si="4"/>
        <v>WESTERN REGION</v>
      </c>
      <c r="P9" s="223">
        <f>SUMIFS('Fully Booked'!Q:Q,'Fully Booked'!C:C,'NEW EXISITNG '!N9,'Fully Booked'!W:W,'NEW EXISITNG '!$P$1)</f>
        <v>2195460</v>
      </c>
      <c r="Q9" s="224">
        <f>SUMIFS('Fully Booked'!Q:Q,'Fully Booked'!C:C,'NEW EXISITNG '!N9,'Fully Booked'!W:W,'NEW EXISITNG '!$Q$1)</f>
        <v>1298164</v>
      </c>
      <c r="R9" s="223">
        <f t="shared" si="5"/>
        <v>3493624</v>
      </c>
      <c r="S9" s="223">
        <v>22500000</v>
      </c>
      <c r="T9" s="225">
        <f t="shared" si="6"/>
        <v>0.15527217777777777</v>
      </c>
      <c r="U9" s="267">
        <f t="shared" si="0"/>
        <v>0.62841908574019412</v>
      </c>
      <c r="W9" s="665"/>
    </row>
    <row r="10" spans="1:23">
      <c r="A10" s="219" t="s">
        <v>935</v>
      </c>
      <c r="B10" s="219" t="s">
        <v>37</v>
      </c>
      <c r="C10" s="220">
        <f>SUMIFS('Fully Booked'!Q:Q,'Fully Booked'!W:W,'NEW EXISITNG '!$C$1,'Fully Booked'!D:D,'NEW EXISITNG '!A10)</f>
        <v>326856</v>
      </c>
      <c r="D10" s="220">
        <f>SUMIFS('Fully Booked'!Q:Q,'Fully Booked'!W:W,'NEW EXISITNG '!$D$1,'Fully Booked'!D:D,'NEW EXISITNG '!A10)</f>
        <v>1023875</v>
      </c>
      <c r="E10" s="220">
        <f t="shared" si="1"/>
        <v>1350731</v>
      </c>
      <c r="F10" s="220" t="e">
        <f ca="1">_xlfn.XLOOKUP(A10,'WEEKLY  TO WEEK SALES '!B:B,'WEEKLY  TO WEEK SALES '!I:I,0)</f>
        <v>#NAME?</v>
      </c>
      <c r="G10" s="221" t="e">
        <f t="shared" ca="1" si="2"/>
        <v>#NAME?</v>
      </c>
      <c r="H10" s="356">
        <f>SUMIFS('PENDING FULL BOOKING'!H:H,'PENDING FULL BOOKING'!D:D,'NEW EXISITNG '!A10)</f>
        <v>0</v>
      </c>
      <c r="I10" s="248">
        <f>COUNTIFS('Fully Booked'!D:D,'NEW EXISITNG '!A10)</f>
        <v>2</v>
      </c>
      <c r="J10" s="248" t="e">
        <f>COUNTIFS(#REF!,'NEW EXISITNG '!A10)</f>
        <v>#REF!</v>
      </c>
      <c r="K10" s="248">
        <v>10</v>
      </c>
      <c r="L10" s="267" t="e">
        <f t="shared" si="3"/>
        <v>#REF!</v>
      </c>
      <c r="M10" s="265"/>
      <c r="N10" s="390" t="s">
        <v>494</v>
      </c>
      <c r="O10" s="390" t="s">
        <v>494</v>
      </c>
      <c r="P10" s="226">
        <f>SUM(P2:P9)</f>
        <v>30135301.120000001</v>
      </c>
      <c r="Q10" s="227">
        <f>SUM(Q2:Q9)</f>
        <v>7293303.9800000004</v>
      </c>
      <c r="R10" s="226">
        <f>SUM(R2:R9)</f>
        <v>37428605.100000001</v>
      </c>
      <c r="S10" s="226">
        <v>288750000</v>
      </c>
      <c r="T10" s="228">
        <f>R10/S10</f>
        <v>0.1296228748051948</v>
      </c>
      <c r="U10" s="228">
        <f>P10/R10</f>
        <v>0.80514090865758714</v>
      </c>
      <c r="W10" s="665"/>
    </row>
    <row r="11" spans="1:23">
      <c r="A11" s="219" t="s">
        <v>212</v>
      </c>
      <c r="B11" s="219" t="s">
        <v>184</v>
      </c>
      <c r="C11" s="220">
        <f>SUMIFS('Fully Booked'!Q:Q,'Fully Booked'!W:W,'NEW EXISITNG '!$C$1,'Fully Booked'!D:D,'NEW EXISITNG '!A11)</f>
        <v>788792</v>
      </c>
      <c r="D11" s="220">
        <f>SUMIFS('Fully Booked'!Q:Q,'Fully Booked'!W:W,'NEW EXISITNG '!$D$1,'Fully Booked'!D:D,'NEW EXISITNG '!A11)</f>
        <v>475059</v>
      </c>
      <c r="E11" s="220">
        <f t="shared" si="1"/>
        <v>1263851</v>
      </c>
      <c r="F11" s="220" t="e">
        <f ca="1">_xlfn.XLOOKUP(A11,'WEEKLY  TO WEEK SALES '!B:B,'WEEKLY  TO WEEK SALES '!I:I,0)</f>
        <v>#NAME?</v>
      </c>
      <c r="G11" s="221" t="e">
        <f t="shared" ca="1" si="2"/>
        <v>#NAME?</v>
      </c>
      <c r="H11" s="356">
        <f>SUMIFS('PENDING FULL BOOKING'!H:H,'PENDING FULL BOOKING'!D:D,'NEW EXISITNG '!A11)</f>
        <v>2075459</v>
      </c>
      <c r="I11" s="248">
        <f>COUNTIFS('Fully Booked'!D:D,'NEW EXISITNG '!A11)</f>
        <v>6</v>
      </c>
      <c r="J11" s="248" t="e">
        <f>COUNTIFS(#REF!,'NEW EXISITNG '!A11)</f>
        <v>#REF!</v>
      </c>
      <c r="K11" s="248">
        <v>10</v>
      </c>
      <c r="L11" s="267" t="e">
        <f t="shared" si="3"/>
        <v>#REF!</v>
      </c>
      <c r="M11" s="265"/>
      <c r="N11" s="229"/>
      <c r="O11" s="230" t="s">
        <v>61</v>
      </c>
      <c r="P11" s="231" t="s">
        <v>281</v>
      </c>
      <c r="Q11" s="229"/>
    </row>
    <row r="12" spans="1:23">
      <c r="A12" s="219" t="s">
        <v>456</v>
      </c>
      <c r="B12" s="219" t="s">
        <v>29</v>
      </c>
      <c r="C12" s="220">
        <f>SUMIFS('Fully Booked'!Q:Q,'Fully Booked'!W:W,'NEW EXISITNG '!$C$1,'Fully Booked'!D:D,'NEW EXISITNG '!A12)</f>
        <v>199255</v>
      </c>
      <c r="D12" s="220">
        <f>SUMIFS('Fully Booked'!Q:Q,'Fully Booked'!W:W,'NEW EXISITNG '!$D$1,'Fully Booked'!D:D,'NEW EXISITNG '!A12)</f>
        <v>1065571</v>
      </c>
      <c r="E12" s="220">
        <f t="shared" si="1"/>
        <v>1264826</v>
      </c>
      <c r="F12" s="220" t="e">
        <f ca="1">_xlfn.XLOOKUP(A12,'WEEKLY  TO WEEK SALES '!B:B,'WEEKLY  TO WEEK SALES '!I:I,0)</f>
        <v>#NAME?</v>
      </c>
      <c r="G12" s="221" t="e">
        <f t="shared" ca="1" si="2"/>
        <v>#NAME?</v>
      </c>
      <c r="H12" s="356">
        <f>SUMIFS('PENDING FULL BOOKING'!H:H,'PENDING FULL BOOKING'!D:D,'NEW EXISITNG '!A12)</f>
        <v>736927</v>
      </c>
      <c r="I12" s="248">
        <f>COUNTIFS('Fully Booked'!D:D,'NEW EXISITNG '!A12)</f>
        <v>7</v>
      </c>
      <c r="J12" s="248" t="e">
        <f>COUNTIFS(#REF!,'NEW EXISITNG '!A12)</f>
        <v>#REF!</v>
      </c>
      <c r="K12" s="248">
        <v>10</v>
      </c>
      <c r="L12" s="267" t="e">
        <f t="shared" si="3"/>
        <v>#REF!</v>
      </c>
      <c r="M12" s="265"/>
      <c r="N12" s="272" t="s">
        <v>279</v>
      </c>
      <c r="O12" s="232">
        <f>P10</f>
        <v>30135301.120000001</v>
      </c>
      <c r="P12" s="225">
        <f>O12/O14</f>
        <v>0.80514090865758714</v>
      </c>
      <c r="Q12" s="229"/>
    </row>
    <row r="13" spans="1:23">
      <c r="A13" s="219" t="s">
        <v>189</v>
      </c>
      <c r="B13" s="219" t="s">
        <v>49</v>
      </c>
      <c r="C13" s="220">
        <f>SUMIFS('Fully Booked'!Q:Q,'Fully Booked'!W:W,'NEW EXISITNG '!$C$1,'Fully Booked'!D:D,'NEW EXISITNG '!A13)</f>
        <v>723290</v>
      </c>
      <c r="D13" s="220">
        <f>SUMIFS('Fully Booked'!Q:Q,'Fully Booked'!W:W,'NEW EXISITNG '!$D$1,'Fully Booked'!D:D,'NEW EXISITNG '!A13)</f>
        <v>175251</v>
      </c>
      <c r="E13" s="220">
        <f t="shared" si="1"/>
        <v>898541</v>
      </c>
      <c r="F13" s="220" t="e">
        <f ca="1">_xlfn.XLOOKUP(A13,'WEEKLY  TO WEEK SALES '!B:B,'WEEKLY  TO WEEK SALES '!I:I,0)</f>
        <v>#NAME?</v>
      </c>
      <c r="G13" s="221" t="e">
        <f t="shared" ca="1" si="2"/>
        <v>#NAME?</v>
      </c>
      <c r="H13" s="356">
        <f>SUMIFS('PENDING FULL BOOKING'!H:H,'PENDING FULL BOOKING'!D:D,'NEW EXISITNG '!A13)</f>
        <v>1857014</v>
      </c>
      <c r="I13" s="248">
        <f>COUNTIFS('Fully Booked'!D:D,'NEW EXISITNG '!A13)</f>
        <v>6</v>
      </c>
      <c r="J13" s="248" t="e">
        <f>COUNTIFS(#REF!,'NEW EXISITNG '!A13)</f>
        <v>#REF!</v>
      </c>
      <c r="K13" s="248">
        <v>10</v>
      </c>
      <c r="L13" s="267" t="e">
        <f t="shared" si="3"/>
        <v>#REF!</v>
      </c>
      <c r="M13" s="265"/>
      <c r="N13" s="272" t="s">
        <v>280</v>
      </c>
      <c r="O13" s="232">
        <f>Q10</f>
        <v>7293303.9800000004</v>
      </c>
      <c r="P13" s="225">
        <f>O13/O14</f>
        <v>0.19485909134241286</v>
      </c>
    </row>
    <row r="14" spans="1:23">
      <c r="A14" s="219" t="s">
        <v>492</v>
      </c>
      <c r="B14" s="219" t="s">
        <v>241</v>
      </c>
      <c r="C14" s="220">
        <f>SUMIFS('Fully Booked'!Q:Q,'Fully Booked'!W:W,'NEW EXISITNG '!$C$1,'Fully Booked'!D:D,'NEW EXISITNG '!A14)</f>
        <v>1182493</v>
      </c>
      <c r="D14" s="220">
        <f>SUMIFS('Fully Booked'!Q:Q,'Fully Booked'!W:W,'NEW EXISITNG '!$D$1,'Fully Booked'!D:D,'NEW EXISITNG '!A14)</f>
        <v>113105</v>
      </c>
      <c r="E14" s="220">
        <f t="shared" si="1"/>
        <v>1295598</v>
      </c>
      <c r="F14" s="220" t="e">
        <f ca="1">_xlfn.XLOOKUP(A14,'WEEKLY  TO WEEK SALES '!B:B,'WEEKLY  TO WEEK SALES '!I:I,0)</f>
        <v>#NAME?</v>
      </c>
      <c r="G14" s="221" t="e">
        <f t="shared" ca="1" si="2"/>
        <v>#NAME?</v>
      </c>
      <c r="H14" s="356">
        <f>SUMIFS('PENDING FULL BOOKING'!H:H,'PENDING FULL BOOKING'!D:D,'NEW EXISITNG '!A14)</f>
        <v>1033541</v>
      </c>
      <c r="I14" s="248">
        <f>COUNTIFS('Fully Booked'!D:D,'NEW EXISITNG '!A14)</f>
        <v>6</v>
      </c>
      <c r="J14" s="248" t="e">
        <f>COUNTIFS(#REF!,'NEW EXISITNG '!A14)</f>
        <v>#REF!</v>
      </c>
      <c r="K14" s="248">
        <v>10</v>
      </c>
      <c r="L14" s="267" t="e">
        <f t="shared" si="3"/>
        <v>#REF!</v>
      </c>
      <c r="M14" s="265"/>
      <c r="N14" s="272" t="s">
        <v>71</v>
      </c>
      <c r="O14" s="232">
        <f>SUM(O12:O13)</f>
        <v>37428605.100000001</v>
      </c>
      <c r="Q14" s="229"/>
    </row>
    <row r="15" spans="1:23">
      <c r="A15" s="219" t="s">
        <v>32</v>
      </c>
      <c r="B15" s="219" t="s">
        <v>31</v>
      </c>
      <c r="C15" s="220">
        <f>SUMIFS('Fully Booked'!Q:Q,'Fully Booked'!W:W,'NEW EXISITNG '!$C$1,'Fully Booked'!D:D,'NEW EXISITNG '!A15)</f>
        <v>1031890</v>
      </c>
      <c r="D15" s="220">
        <f>SUMIFS('Fully Booked'!Q:Q,'Fully Booked'!W:W,'NEW EXISITNG '!$D$1,'Fully Booked'!D:D,'NEW EXISITNG '!A15)</f>
        <v>703375</v>
      </c>
      <c r="E15" s="220">
        <f t="shared" si="1"/>
        <v>1735265</v>
      </c>
      <c r="F15" s="220" t="e">
        <f ca="1">_xlfn.XLOOKUP(A15,'WEEKLY  TO WEEK SALES '!B:B,'WEEKLY  TO WEEK SALES '!I:I,0)</f>
        <v>#NAME?</v>
      </c>
      <c r="G15" s="221" t="e">
        <f t="shared" ca="1" si="2"/>
        <v>#NAME?</v>
      </c>
      <c r="H15" s="356">
        <f>SUMIFS('PENDING FULL BOOKING'!H:H,'PENDING FULL BOOKING'!D:D,'NEW EXISITNG '!A15)</f>
        <v>2821170</v>
      </c>
      <c r="I15" s="248">
        <f>COUNTIFS('Fully Booked'!D:D,'NEW EXISITNG '!A15)</f>
        <v>8</v>
      </c>
      <c r="J15" s="248" t="e">
        <f>COUNTIFS(#REF!,'NEW EXISITNG '!A15)</f>
        <v>#REF!</v>
      </c>
      <c r="K15" s="248">
        <v>10</v>
      </c>
      <c r="L15" s="267" t="e">
        <f t="shared" si="3"/>
        <v>#REF!</v>
      </c>
      <c r="M15" s="265"/>
      <c r="N15" s="272"/>
      <c r="O15" s="232"/>
      <c r="Q15" s="229"/>
    </row>
    <row r="16" spans="1:23">
      <c r="A16" s="219" t="s">
        <v>48</v>
      </c>
      <c r="B16" s="219" t="s">
        <v>23</v>
      </c>
      <c r="C16" s="220">
        <f>SUMIFS('Fully Booked'!Q:Q,'Fully Booked'!W:W,'NEW EXISITNG '!$C$1,'Fully Booked'!D:D,'NEW EXISITNG '!A16)</f>
        <v>979928</v>
      </c>
      <c r="D16" s="220">
        <f>SUMIFS('Fully Booked'!Q:Q,'Fully Booked'!W:W,'NEW EXISITNG '!$D$1,'Fully Booked'!D:D,'NEW EXISITNG '!A16)</f>
        <v>0</v>
      </c>
      <c r="E16" s="220">
        <f t="shared" si="1"/>
        <v>979928</v>
      </c>
      <c r="F16" s="220" t="e">
        <f ca="1">_xlfn.XLOOKUP(A16,'WEEKLY  TO WEEK SALES '!B:B,'WEEKLY  TO WEEK SALES '!I:I,0)</f>
        <v>#NAME?</v>
      </c>
      <c r="G16" s="221" t="e">
        <f t="shared" ca="1" si="2"/>
        <v>#NAME?</v>
      </c>
      <c r="H16" s="356">
        <f>SUMIFS('PENDING FULL BOOKING'!H:H,'PENDING FULL BOOKING'!D:D,'NEW EXISITNG '!A16)</f>
        <v>949198</v>
      </c>
      <c r="I16" s="248">
        <f>COUNTIFS('Fully Booked'!D:D,'NEW EXISITNG '!A16)</f>
        <v>3</v>
      </c>
      <c r="J16" s="248" t="e">
        <f>COUNTIFS(#REF!,'NEW EXISITNG '!A16)</f>
        <v>#REF!</v>
      </c>
      <c r="K16" s="248">
        <v>10</v>
      </c>
      <c r="L16" s="267" t="e">
        <f t="shared" si="3"/>
        <v>#REF!</v>
      </c>
      <c r="M16" s="265"/>
      <c r="N16" s="272"/>
      <c r="O16" s="232"/>
      <c r="Q16" s="229"/>
    </row>
    <row r="17" spans="1:26">
      <c r="A17" s="219" t="s">
        <v>458</v>
      </c>
      <c r="B17" s="219" t="s">
        <v>31</v>
      </c>
      <c r="C17" s="220">
        <f>SUMIFS('Fully Booked'!Q:Q,'Fully Booked'!W:W,'NEW EXISITNG '!$C$1,'Fully Booked'!D:D,'NEW EXISITNG '!A17)</f>
        <v>688090</v>
      </c>
      <c r="D17" s="220">
        <f>SUMIFS('Fully Booked'!Q:Q,'Fully Booked'!W:W,'NEW EXISITNG '!$D$1,'Fully Booked'!D:D,'NEW EXISITNG '!A17)</f>
        <v>248268</v>
      </c>
      <c r="E17" s="220">
        <f t="shared" si="1"/>
        <v>936358</v>
      </c>
      <c r="F17" s="220" t="e">
        <f ca="1">_xlfn.XLOOKUP(A17,'WEEKLY  TO WEEK SALES '!B:B,'WEEKLY  TO WEEK SALES '!I:I,0)</f>
        <v>#NAME?</v>
      </c>
      <c r="G17" s="221" t="e">
        <f t="shared" ca="1" si="2"/>
        <v>#NAME?</v>
      </c>
      <c r="H17" s="356">
        <f>SUMIFS('PENDING FULL BOOKING'!H:H,'PENDING FULL BOOKING'!D:D,'NEW EXISITNG '!A17)</f>
        <v>359315</v>
      </c>
      <c r="I17" s="248">
        <f>COUNTIFS('Fully Booked'!D:D,'NEW EXISITNG '!A17)</f>
        <v>4</v>
      </c>
      <c r="J17" s="248" t="e">
        <f>COUNTIFS(#REF!,'NEW EXISITNG '!A17)</f>
        <v>#REF!</v>
      </c>
      <c r="K17" s="248">
        <v>10</v>
      </c>
      <c r="L17" s="267" t="e">
        <f t="shared" si="3"/>
        <v>#REF!</v>
      </c>
      <c r="M17" s="265"/>
      <c r="N17" s="272"/>
      <c r="O17" s="232"/>
      <c r="Q17" s="229"/>
    </row>
    <row r="18" spans="1:26">
      <c r="A18" s="219" t="s">
        <v>440</v>
      </c>
      <c r="B18" s="219" t="s">
        <v>37</v>
      </c>
      <c r="C18" s="220">
        <f>SUMIFS('Fully Booked'!Q:Q,'Fully Booked'!W:W,'NEW EXISITNG '!$C$1,'Fully Booked'!D:D,'NEW EXISITNG '!A18)</f>
        <v>954770</v>
      </c>
      <c r="D18" s="220">
        <f>SUMIFS('Fully Booked'!Q:Q,'Fully Booked'!W:W,'NEW EXISITNG '!$D$1,'Fully Booked'!D:D,'NEW EXISITNG '!A18)</f>
        <v>0</v>
      </c>
      <c r="E18" s="220">
        <f t="shared" si="1"/>
        <v>954770</v>
      </c>
      <c r="F18" s="220" t="e">
        <f ca="1">_xlfn.XLOOKUP(A18,'WEEKLY  TO WEEK SALES '!B:B,'WEEKLY  TO WEEK SALES '!I:I,0)</f>
        <v>#NAME?</v>
      </c>
      <c r="G18" s="221" t="e">
        <f t="shared" ca="1" si="2"/>
        <v>#NAME?</v>
      </c>
      <c r="H18" s="356">
        <f>SUMIFS('PENDING FULL BOOKING'!H:H,'PENDING FULL BOOKING'!D:D,'NEW EXISITNG '!A18)</f>
        <v>650274</v>
      </c>
      <c r="I18" s="248">
        <f>COUNTIFS('Fully Booked'!D:D,'NEW EXISITNG '!A18)</f>
        <v>5</v>
      </c>
      <c r="J18" s="248" t="e">
        <f>COUNTIFS(#REF!,'NEW EXISITNG '!A18)</f>
        <v>#REF!</v>
      </c>
      <c r="K18" s="248">
        <v>10</v>
      </c>
      <c r="L18" s="267" t="e">
        <f t="shared" si="3"/>
        <v>#REF!</v>
      </c>
      <c r="M18" s="265"/>
      <c r="N18" s="229"/>
      <c r="O18" s="222"/>
      <c r="Q18" s="229"/>
    </row>
    <row r="19" spans="1:26">
      <c r="A19" s="219" t="s">
        <v>891</v>
      </c>
      <c r="B19" s="219" t="s">
        <v>38</v>
      </c>
      <c r="C19" s="220">
        <f>SUMIFS('Fully Booked'!Q:Q,'Fully Booked'!W:W,'NEW EXISITNG '!$C$1,'Fully Booked'!D:D,'NEW EXISITNG '!A19)</f>
        <v>682256</v>
      </c>
      <c r="D19" s="220">
        <f>SUMIFS('Fully Booked'!Q:Q,'Fully Booked'!W:W,'NEW EXISITNG '!$D$1,'Fully Booked'!D:D,'NEW EXISITNG '!A19)</f>
        <v>146828</v>
      </c>
      <c r="E19" s="220">
        <f t="shared" si="1"/>
        <v>829084</v>
      </c>
      <c r="F19" s="220" t="e">
        <f ca="1">_xlfn.XLOOKUP(A19,'WEEKLY  TO WEEK SALES '!B:B,'WEEKLY  TO WEEK SALES '!I:I,0)</f>
        <v>#NAME?</v>
      </c>
      <c r="G19" s="221" t="e">
        <f t="shared" ca="1" si="2"/>
        <v>#NAME?</v>
      </c>
      <c r="H19" s="356">
        <f>SUMIFS('PENDING FULL BOOKING'!H:H,'PENDING FULL BOOKING'!D:D,'NEW EXISITNG '!A19)</f>
        <v>1347681</v>
      </c>
      <c r="I19" s="248">
        <f>COUNTIFS('Fully Booked'!D:D,'NEW EXISITNG '!A19)</f>
        <v>6</v>
      </c>
      <c r="J19" s="248" t="e">
        <f>COUNTIFS(#REF!,'NEW EXISITNG '!A19)</f>
        <v>#REF!</v>
      </c>
      <c r="K19" s="248">
        <v>10</v>
      </c>
      <c r="L19" s="267" t="e">
        <f t="shared" si="3"/>
        <v>#REF!</v>
      </c>
      <c r="M19" s="265"/>
      <c r="N19" s="272"/>
      <c r="O19" s="705" t="s">
        <v>282</v>
      </c>
      <c r="P19" s="706"/>
      <c r="Q19" s="707"/>
      <c r="R19" s="231"/>
      <c r="S19" s="705" t="s">
        <v>283</v>
      </c>
      <c r="T19" s="706"/>
      <c r="U19" s="707"/>
      <c r="V19" s="231"/>
    </row>
    <row r="20" spans="1:26">
      <c r="A20" s="219" t="s">
        <v>3734</v>
      </c>
      <c r="B20" s="219" t="s">
        <v>24</v>
      </c>
      <c r="C20" s="220">
        <f>SUMIFS('Fully Booked'!Q:Q,'Fully Booked'!W:W,'NEW EXISITNG '!$C$1,'Fully Booked'!D:D,'NEW EXISITNG '!A20)</f>
        <v>537844</v>
      </c>
      <c r="D20" s="220">
        <f>SUMIFS('Fully Booked'!Q:Q,'Fully Booked'!W:W,'NEW EXISITNG '!$D$1,'Fully Booked'!D:D,'NEW EXISITNG '!A20)</f>
        <v>0</v>
      </c>
      <c r="E20" s="220">
        <f t="shared" si="1"/>
        <v>537844</v>
      </c>
      <c r="F20" s="220" t="e">
        <f ca="1">_xlfn.XLOOKUP(A20,'WEEKLY  TO WEEK SALES '!B:B,'WEEKLY  TO WEEK SALES '!I:I,0)</f>
        <v>#NAME?</v>
      </c>
      <c r="G20" s="221" t="e">
        <f t="shared" ca="1" si="2"/>
        <v>#NAME?</v>
      </c>
      <c r="H20" s="356">
        <f>SUMIFS('PENDING FULL BOOKING'!H:H,'PENDING FULL BOOKING'!D:D,'NEW EXISITNG '!A20)</f>
        <v>229164</v>
      </c>
      <c r="I20" s="248">
        <f>COUNTIFS('Fully Booked'!D:D,'NEW EXISITNG '!A20)</f>
        <v>7</v>
      </c>
      <c r="J20" s="248" t="e">
        <f>COUNTIFS(#REF!,'NEW EXISITNG '!A20)</f>
        <v>#REF!</v>
      </c>
      <c r="K20" s="248">
        <v>10</v>
      </c>
      <c r="L20" s="267" t="e">
        <f t="shared" si="3"/>
        <v>#REF!</v>
      </c>
      <c r="M20" s="265"/>
      <c r="N20" s="273" t="s">
        <v>7</v>
      </c>
      <c r="O20" s="234" t="s">
        <v>62</v>
      </c>
      <c r="P20" s="235" t="s">
        <v>63</v>
      </c>
      <c r="Q20" s="236" t="s">
        <v>64</v>
      </c>
      <c r="R20" s="235" t="s">
        <v>154</v>
      </c>
      <c r="S20" s="233" t="s">
        <v>62</v>
      </c>
      <c r="T20" s="233" t="s">
        <v>63</v>
      </c>
      <c r="U20" s="233" t="s">
        <v>64</v>
      </c>
      <c r="V20" s="233" t="s">
        <v>71</v>
      </c>
    </row>
    <row r="21" spans="1:26">
      <c r="A21" s="219" t="s">
        <v>555</v>
      </c>
      <c r="B21" s="219" t="s">
        <v>49</v>
      </c>
      <c r="C21" s="220">
        <f>SUMIFS('Fully Booked'!Q:Q,'Fully Booked'!W:W,'NEW EXISITNG '!$C$1,'Fully Booked'!D:D,'NEW EXISITNG '!A21)</f>
        <v>507493</v>
      </c>
      <c r="D21" s="220">
        <f>SUMIFS('Fully Booked'!Q:Q,'Fully Booked'!W:W,'NEW EXISITNG '!$D$1,'Fully Booked'!D:D,'NEW EXISITNG '!A21)</f>
        <v>0</v>
      </c>
      <c r="E21" s="220">
        <f t="shared" si="1"/>
        <v>507493</v>
      </c>
      <c r="F21" s="220" t="e">
        <f ca="1">_xlfn.XLOOKUP(A21,'WEEKLY  TO WEEK SALES '!B:B,'WEEKLY  TO WEEK SALES '!I:I,0)</f>
        <v>#NAME?</v>
      </c>
      <c r="G21" s="221" t="e">
        <f t="shared" ca="1" si="2"/>
        <v>#NAME?</v>
      </c>
      <c r="H21" s="356">
        <f>SUMIFS('PENDING FULL BOOKING'!H:H,'PENDING FULL BOOKING'!D:D,'NEW EXISITNG '!A21)</f>
        <v>1367200</v>
      </c>
      <c r="I21" s="248">
        <f>COUNTIFS('Fully Booked'!D:D,'NEW EXISITNG '!A21)</f>
        <v>1</v>
      </c>
      <c r="J21" s="248" t="e">
        <f>COUNTIFS(#REF!,'NEW EXISITNG '!A21)</f>
        <v>#REF!</v>
      </c>
      <c r="K21" s="248">
        <v>10</v>
      </c>
      <c r="L21" s="267" t="e">
        <f t="shared" si="3"/>
        <v>#REF!</v>
      </c>
      <c r="M21" s="265"/>
      <c r="N21" s="274">
        <v>168</v>
      </c>
      <c r="O21" s="238">
        <f>SUMIFS('Fully Booked'!Q:Q,'Fully Booked'!T:T,'NEW EXISITNG '!N21,'Fully Booked'!U:U,'NEW EXISITNG '!$O$20)</f>
        <v>2570722</v>
      </c>
      <c r="P21" s="238">
        <f>SUMIFS('Fully Booked'!Q:Q,'Fully Booked'!T:T,'NEW EXISITNG '!N21,'Fully Booked'!U:U,'NEW EXISITNG '!$P$20)</f>
        <v>4396477</v>
      </c>
      <c r="Q21" s="238">
        <f>SUMIFS('Fully Booked'!Q:Q,'Fully Booked'!T:T,'NEW EXISITNG '!N21,'Fully Booked'!U:U,'NEW EXISITNG '!$Q$20)</f>
        <v>20010011</v>
      </c>
      <c r="R21" s="238">
        <f>Q21+P21+O21</f>
        <v>26977210</v>
      </c>
      <c r="S21" s="237">
        <f>COUNTIFS('Fully Booked'!T:T,'NEW EXISITNG '!N21,'Fully Booked'!U:U,'NEW EXISITNG '!$O$20)</f>
        <v>12</v>
      </c>
      <c r="T21" s="237">
        <f>COUNTIFS('Fully Booked'!T:T,'NEW EXISITNG '!N21,'Fully Booked'!U:U,'NEW EXISITNG '!$P$20)</f>
        <v>20</v>
      </c>
      <c r="U21" s="237">
        <f>COUNTIFS('Fully Booked'!T:T,'NEW EXISITNG '!N21,'Fully Booked'!U:U,'NEW EXISITNG '!$Q$20)</f>
        <v>43</v>
      </c>
      <c r="V21" s="237">
        <f t="shared" ref="V21" si="7">U21+T21+S21</f>
        <v>75</v>
      </c>
      <c r="X21" s="218" t="e" cm="1">
        <f t="array" aca="1" ref="X21:X37" ca="1">_xlfn.UNIQUE('Fully Booked'!T:T,0)</f>
        <v>#NAME?</v>
      </c>
    </row>
    <row r="22" spans="1:26">
      <c r="A22" s="219" t="s">
        <v>209</v>
      </c>
      <c r="B22" s="219" t="s">
        <v>27</v>
      </c>
      <c r="C22" s="220">
        <f>SUMIFS('Fully Booked'!Q:Q,'Fully Booked'!W:W,'NEW EXISITNG '!$C$1,'Fully Booked'!D:D,'NEW EXISITNG '!A22)</f>
        <v>467069</v>
      </c>
      <c r="D22" s="220">
        <f>SUMIFS('Fully Booked'!Q:Q,'Fully Booked'!W:W,'NEW EXISITNG '!$D$1,'Fully Booked'!D:D,'NEW EXISITNG '!A22)</f>
        <v>138332</v>
      </c>
      <c r="E22" s="220">
        <f t="shared" si="1"/>
        <v>605401</v>
      </c>
      <c r="F22" s="220" t="e">
        <f ca="1">_xlfn.XLOOKUP(A22,'WEEKLY  TO WEEK SALES '!B:B,'WEEKLY  TO WEEK SALES '!I:I,0)</f>
        <v>#NAME?</v>
      </c>
      <c r="G22" s="221" t="e">
        <f t="shared" ca="1" si="2"/>
        <v>#NAME?</v>
      </c>
      <c r="H22" s="356">
        <f>SUMIFS('PENDING FULL BOOKING'!H:H,'PENDING FULL BOOKING'!D:D,'NEW EXISITNG '!A22)</f>
        <v>2259561</v>
      </c>
      <c r="I22" s="248">
        <f>COUNTIFS('Fully Booked'!D:D,'NEW EXISITNG '!A22)</f>
        <v>6</v>
      </c>
      <c r="J22" s="248" t="e">
        <f>COUNTIFS(#REF!,'NEW EXISITNG '!A22)</f>
        <v>#REF!</v>
      </c>
      <c r="K22" s="248">
        <v>10</v>
      </c>
      <c r="L22" s="267" t="e">
        <f t="shared" si="3"/>
        <v>#REF!</v>
      </c>
      <c r="M22" s="265"/>
      <c r="N22" s="274">
        <v>18</v>
      </c>
      <c r="O22" s="238">
        <f>SUMIFS('Fully Booked'!Q:Q,'Fully Booked'!T:T,'NEW EXISITNG '!N22,'Fully Booked'!U:U,'NEW EXISITNG '!$O$20)</f>
        <v>55008</v>
      </c>
      <c r="P22" s="238">
        <f>SUMIFS('Fully Booked'!Q:Q,'Fully Booked'!T:T,'NEW EXISITNG '!N22,'Fully Booked'!U:U,'NEW EXISITNG '!$P$20)</f>
        <v>0</v>
      </c>
      <c r="Q22" s="238">
        <f>SUMIFS('Fully Booked'!Q:Q,'Fully Booked'!T:T,'NEW EXISITNG '!N22,'Fully Booked'!U:U,'NEW EXISITNG '!$Q$20)</f>
        <v>0</v>
      </c>
      <c r="R22" s="238">
        <f t="shared" ref="R22:R35" si="8">Q22+P22+O22</f>
        <v>55008</v>
      </c>
      <c r="S22" s="237">
        <f>COUNTIFS('Fully Booked'!T:T,'NEW EXISITNG '!N22,'Fully Booked'!U:U,'NEW EXISITNG '!$O$20)</f>
        <v>1</v>
      </c>
      <c r="T22" s="237">
        <f>COUNTIFS('Fully Booked'!T:T,'NEW EXISITNG '!N22,'Fully Booked'!U:U,'NEW EXISITNG '!$P$20)</f>
        <v>0</v>
      </c>
      <c r="U22" s="237">
        <f>COUNTIFS('Fully Booked'!T:T,'NEW EXISITNG '!N22,'Fully Booked'!U:U,'NEW EXISITNG '!$Q$20)</f>
        <v>0</v>
      </c>
      <c r="V22" s="237">
        <f t="shared" ref="V22:V35" si="9">U22+T22+S22</f>
        <v>1</v>
      </c>
      <c r="X22" s="218" t="e">
        <f ca="1"/>
        <v>#NAME?</v>
      </c>
      <c r="Z22" s="218">
        <v>6</v>
      </c>
    </row>
    <row r="23" spans="1:26">
      <c r="A23" s="219" t="s">
        <v>3737</v>
      </c>
      <c r="B23" s="219" t="s">
        <v>47</v>
      </c>
      <c r="C23" s="220">
        <f>SUMIFS('Fully Booked'!Q:Q,'Fully Booked'!W:W,'NEW EXISITNG '!$C$1,'Fully Booked'!D:D,'NEW EXISITNG '!A23)</f>
        <v>601254</v>
      </c>
      <c r="D23" s="220">
        <f>SUMIFS('Fully Booked'!Q:Q,'Fully Booked'!W:W,'NEW EXISITNG '!$D$1,'Fully Booked'!D:D,'NEW EXISITNG '!A23)</f>
        <v>0</v>
      </c>
      <c r="E23" s="220">
        <f t="shared" si="1"/>
        <v>601254</v>
      </c>
      <c r="F23" s="220" t="e">
        <f ca="1">_xlfn.XLOOKUP(A23,'WEEKLY  TO WEEK SALES '!B:B,'WEEKLY  TO WEEK SALES '!I:I,0)</f>
        <v>#NAME?</v>
      </c>
      <c r="G23" s="221" t="e">
        <f t="shared" ca="1" si="2"/>
        <v>#NAME?</v>
      </c>
      <c r="H23" s="356">
        <f>SUMIFS('PENDING FULL BOOKING'!H:H,'PENDING FULL BOOKING'!D:D,'NEW EXISITNG '!A23)</f>
        <v>0</v>
      </c>
      <c r="I23" s="248">
        <f>COUNTIFS('Fully Booked'!D:D,'NEW EXISITNG '!A23)</f>
        <v>1</v>
      </c>
      <c r="J23" s="248" t="e">
        <f>COUNTIFS(#REF!,'NEW EXISITNG '!A23)</f>
        <v>#REF!</v>
      </c>
      <c r="K23" s="248">
        <v>10</v>
      </c>
      <c r="L23" s="267" t="e">
        <f t="shared" si="3"/>
        <v>#REF!</v>
      </c>
      <c r="M23" s="265"/>
      <c r="N23" s="274">
        <v>24</v>
      </c>
      <c r="O23" s="238">
        <f>SUMIFS('Fully Booked'!Q:Q,'Fully Booked'!T:T,'NEW EXISITNG '!N23,'Fully Booked'!U:U,'NEW EXISITNG '!$O$20)</f>
        <v>253187</v>
      </c>
      <c r="P23" s="238">
        <f>SUMIFS('Fully Booked'!Q:Q,'Fully Booked'!T:T,'NEW EXISITNG '!N23,'Fully Booked'!U:U,'NEW EXISITNG '!$P$20)</f>
        <v>0</v>
      </c>
      <c r="Q23" s="238">
        <f>SUMIFS('Fully Booked'!Q:Q,'Fully Booked'!T:T,'NEW EXISITNG '!N23,'Fully Booked'!U:U,'NEW EXISITNG '!$Q$20)</f>
        <v>0</v>
      </c>
      <c r="R23" s="238">
        <f t="shared" si="8"/>
        <v>253187</v>
      </c>
      <c r="S23" s="237">
        <f>COUNTIFS('Fully Booked'!T:T,'NEW EXISITNG '!N23,'Fully Booked'!U:U,'NEW EXISITNG '!$O$20)</f>
        <v>6</v>
      </c>
      <c r="T23" s="237">
        <f>COUNTIFS('Fully Booked'!T:T,'NEW EXISITNG '!N23,'Fully Booked'!U:U,'NEW EXISITNG '!$P$20)</f>
        <v>0</v>
      </c>
      <c r="U23" s="237">
        <f>COUNTIFS('Fully Booked'!T:T,'NEW EXISITNG '!N23,'Fully Booked'!U:U,'NEW EXISITNG '!$Q$20)</f>
        <v>0</v>
      </c>
      <c r="V23" s="237">
        <f t="shared" si="9"/>
        <v>6</v>
      </c>
      <c r="X23" s="218" t="e">
        <f ca="1"/>
        <v>#NAME?</v>
      </c>
      <c r="Z23" s="218">
        <v>12</v>
      </c>
    </row>
    <row r="24" spans="1:26">
      <c r="A24" s="219" t="s">
        <v>940</v>
      </c>
      <c r="B24" s="219" t="s">
        <v>49</v>
      </c>
      <c r="C24" s="220">
        <f>SUMIFS('Fully Booked'!Q:Q,'Fully Booked'!W:W,'NEW EXISITNG '!$C$1,'Fully Booked'!D:D,'NEW EXISITNG '!A24)</f>
        <v>411894</v>
      </c>
      <c r="D24" s="220">
        <f>SUMIFS('Fully Booked'!Q:Q,'Fully Booked'!W:W,'NEW EXISITNG '!$D$1,'Fully Booked'!D:D,'NEW EXISITNG '!A24)</f>
        <v>0</v>
      </c>
      <c r="E24" s="220">
        <f t="shared" si="1"/>
        <v>411894</v>
      </c>
      <c r="F24" s="220" t="e">
        <f ca="1">_xlfn.XLOOKUP(A24,'WEEKLY  TO WEEK SALES '!B:B,'WEEKLY  TO WEEK SALES '!I:I,0)</f>
        <v>#NAME?</v>
      </c>
      <c r="G24" s="221" t="e">
        <f t="shared" ca="1" si="2"/>
        <v>#NAME?</v>
      </c>
      <c r="H24" s="356">
        <f>SUMIFS('PENDING FULL BOOKING'!H:H,'PENDING FULL BOOKING'!D:D,'NEW EXISITNG '!A24)</f>
        <v>179461</v>
      </c>
      <c r="I24" s="248">
        <f>COUNTIFS('Fully Booked'!D:D,'NEW EXISITNG '!A24)</f>
        <v>3</v>
      </c>
      <c r="J24" s="248" t="e">
        <f>COUNTIFS(#REF!,'NEW EXISITNG '!A24)</f>
        <v>#REF!</v>
      </c>
      <c r="K24" s="248">
        <v>10</v>
      </c>
      <c r="L24" s="267" t="e">
        <f t="shared" si="3"/>
        <v>#REF!</v>
      </c>
      <c r="M24" s="265"/>
      <c r="N24" s="274">
        <v>30</v>
      </c>
      <c r="O24" s="238">
        <f>SUMIFS('Fully Booked'!Q:Q,'Fully Booked'!T:T,'NEW EXISITNG '!N24,'Fully Booked'!U:U,'NEW EXISITNG '!$O$20)</f>
        <v>25000</v>
      </c>
      <c r="P24" s="238">
        <f>SUMIFS('Fully Booked'!Q:Q,'Fully Booked'!T:T,'NEW EXISITNG '!N24,'Fully Booked'!U:U,'NEW EXISITNG '!$P$20)</f>
        <v>0</v>
      </c>
      <c r="Q24" s="238">
        <f>SUMIFS('Fully Booked'!Q:Q,'Fully Booked'!T:T,'NEW EXISITNG '!N24,'Fully Booked'!U:U,'NEW EXISITNG '!$Q$20)</f>
        <v>0</v>
      </c>
      <c r="R24" s="238">
        <f t="shared" si="8"/>
        <v>25000</v>
      </c>
      <c r="S24" s="237">
        <f>COUNTIFS('Fully Booked'!T:T,'NEW EXISITNG '!N24,'Fully Booked'!U:U,'NEW EXISITNG '!$O$20)</f>
        <v>1</v>
      </c>
      <c r="T24" s="237">
        <f>COUNTIFS('Fully Booked'!T:T,'NEW EXISITNG '!N24,'Fully Booked'!U:U,'NEW EXISITNG '!$P$20)</f>
        <v>0</v>
      </c>
      <c r="U24" s="237">
        <f>COUNTIFS('Fully Booked'!T:T,'NEW EXISITNG '!N24,'Fully Booked'!U:U,'NEW EXISITNG '!$Q$20)</f>
        <v>0</v>
      </c>
      <c r="V24" s="237">
        <f t="shared" si="9"/>
        <v>1</v>
      </c>
      <c r="X24" s="218" t="e">
        <f ca="1"/>
        <v>#NAME?</v>
      </c>
      <c r="Z24" s="218">
        <v>18</v>
      </c>
    </row>
    <row r="25" spans="1:26">
      <c r="A25" s="219" t="s">
        <v>419</v>
      </c>
      <c r="B25" s="219" t="s">
        <v>184</v>
      </c>
      <c r="C25" s="220">
        <f>SUMIFS('Fully Booked'!Q:Q,'Fully Booked'!W:W,'NEW EXISITNG '!$C$1,'Fully Booked'!D:D,'NEW EXISITNG '!A25)</f>
        <v>409670</v>
      </c>
      <c r="D25" s="220">
        <f>SUMIFS('Fully Booked'!Q:Q,'Fully Booked'!W:W,'NEW EXISITNG '!$D$1,'Fully Booked'!D:D,'NEW EXISITNG '!A25)</f>
        <v>0</v>
      </c>
      <c r="E25" s="220">
        <f t="shared" si="1"/>
        <v>409670</v>
      </c>
      <c r="F25" s="220" t="e">
        <f ca="1">_xlfn.XLOOKUP(A25,'WEEKLY  TO WEEK SALES '!B:B,'WEEKLY  TO WEEK SALES '!I:I,0)</f>
        <v>#NAME?</v>
      </c>
      <c r="G25" s="221" t="e">
        <f t="shared" ca="1" si="2"/>
        <v>#NAME?</v>
      </c>
      <c r="H25" s="356">
        <f>SUMIFS('PENDING FULL BOOKING'!H:H,'PENDING FULL BOOKING'!D:D,'NEW EXISITNG '!A25)</f>
        <v>1952378</v>
      </c>
      <c r="I25" s="248">
        <f>COUNTIFS('Fully Booked'!D:D,'NEW EXISITNG '!A25)</f>
        <v>1</v>
      </c>
      <c r="J25" s="248" t="e">
        <f>COUNTIFS(#REF!,'NEW EXISITNG '!A25)</f>
        <v>#REF!</v>
      </c>
      <c r="K25" s="248">
        <v>10</v>
      </c>
      <c r="L25" s="267" t="e">
        <f t="shared" si="3"/>
        <v>#REF!</v>
      </c>
      <c r="M25" s="265"/>
      <c r="N25" s="274">
        <v>36</v>
      </c>
      <c r="O25" s="238">
        <f>SUMIFS('Fully Booked'!Q:Q,'Fully Booked'!T:T,'NEW EXISITNG '!N25,'Fully Booked'!U:U,'NEW EXISITNG '!$O$20)</f>
        <v>201725</v>
      </c>
      <c r="P25" s="238">
        <f>SUMIFS('Fully Booked'!Q:Q,'Fully Booked'!T:T,'NEW EXISITNG '!N25,'Fully Booked'!U:U,'NEW EXISITNG '!$P$20)</f>
        <v>0</v>
      </c>
      <c r="Q25" s="238">
        <f>SUMIFS('Fully Booked'!Q:Q,'Fully Booked'!T:T,'NEW EXISITNG '!N25,'Fully Booked'!U:U,'NEW EXISITNG '!$Q$20)</f>
        <v>0</v>
      </c>
      <c r="R25" s="238">
        <f t="shared" si="8"/>
        <v>201725</v>
      </c>
      <c r="S25" s="237">
        <f>COUNTIFS('Fully Booked'!T:T,'NEW EXISITNG '!N25,'Fully Booked'!U:U,'NEW EXISITNG '!$O$20)</f>
        <v>3</v>
      </c>
      <c r="T25" s="237">
        <f>COUNTIFS('Fully Booked'!T:T,'NEW EXISITNG '!N25,'Fully Booked'!U:U,'NEW EXISITNG '!$P$20)</f>
        <v>0</v>
      </c>
      <c r="U25" s="237">
        <f>COUNTIFS('Fully Booked'!T:T,'NEW EXISITNG '!N25,'Fully Booked'!U:U,'NEW EXISITNG '!$Q$20)</f>
        <v>0</v>
      </c>
      <c r="V25" s="237">
        <f t="shared" si="9"/>
        <v>3</v>
      </c>
      <c r="X25" s="218" t="e">
        <f ca="1"/>
        <v>#NAME?</v>
      </c>
      <c r="Z25" s="218">
        <v>36</v>
      </c>
    </row>
    <row r="26" spans="1:26">
      <c r="A26" s="219" t="s">
        <v>460</v>
      </c>
      <c r="B26" s="219" t="s">
        <v>49</v>
      </c>
      <c r="C26" s="220">
        <f>SUMIFS('Fully Booked'!Q:Q,'Fully Booked'!W:W,'NEW EXISITNG '!$C$1,'Fully Booked'!D:D,'NEW EXISITNG '!A26)</f>
        <v>732650</v>
      </c>
      <c r="D26" s="220">
        <f>SUMIFS('Fully Booked'!Q:Q,'Fully Booked'!W:W,'NEW EXISITNG '!$D$1,'Fully Booked'!D:D,'NEW EXISITNG '!A26)</f>
        <v>0</v>
      </c>
      <c r="E26" s="220">
        <f t="shared" si="1"/>
        <v>732650</v>
      </c>
      <c r="F26" s="220" t="e">
        <f ca="1">_xlfn.XLOOKUP(A26,'WEEKLY  TO WEEK SALES '!B:B,'WEEKLY  TO WEEK SALES '!I:I,0)</f>
        <v>#NAME?</v>
      </c>
      <c r="G26" s="221" t="e">
        <f t="shared" ca="1" si="2"/>
        <v>#NAME?</v>
      </c>
      <c r="H26" s="356">
        <f>SUMIFS('PENDING FULL BOOKING'!H:H,'PENDING FULL BOOKING'!D:D,'NEW EXISITNG '!A26)</f>
        <v>462175</v>
      </c>
      <c r="I26" s="248">
        <f>COUNTIFS('Fully Booked'!D:D,'NEW EXISITNG '!A26)</f>
        <v>3</v>
      </c>
      <c r="J26" s="248" t="e">
        <f>COUNTIFS(#REF!,'NEW EXISITNG '!A26)</f>
        <v>#REF!</v>
      </c>
      <c r="K26" s="248">
        <v>10</v>
      </c>
      <c r="L26" s="267" t="e">
        <f t="shared" si="3"/>
        <v>#REF!</v>
      </c>
      <c r="M26" s="265"/>
      <c r="N26" s="274">
        <v>48</v>
      </c>
      <c r="O26" s="238">
        <f>SUMIFS('Fully Booked'!Q:Q,'Fully Booked'!T:T,'NEW EXISITNG '!N26,'Fully Booked'!U:U,'NEW EXISITNG '!$O$20)</f>
        <v>10000</v>
      </c>
      <c r="P26" s="238">
        <f>SUMIFS('Fully Booked'!Q:Q,'Fully Booked'!T:T,'NEW EXISITNG '!N26,'Fully Booked'!U:U,'NEW EXISITNG '!$P$20)</f>
        <v>0</v>
      </c>
      <c r="Q26" s="238">
        <f>SUMIFS('Fully Booked'!Q:Q,'Fully Booked'!T:T,'NEW EXISITNG '!N26,'Fully Booked'!U:U,'NEW EXISITNG '!$Q$20)</f>
        <v>0</v>
      </c>
      <c r="R26" s="238">
        <f t="shared" si="8"/>
        <v>10000</v>
      </c>
      <c r="S26" s="237">
        <f>COUNTIFS('Fully Booked'!T:T,'NEW EXISITNG '!N26,'Fully Booked'!U:U,'NEW EXISITNG '!$O$20)</f>
        <v>1</v>
      </c>
      <c r="T26" s="237">
        <f>COUNTIFS('Fully Booked'!T:T,'NEW EXISITNG '!N26,'Fully Booked'!U:U,'NEW EXISITNG '!$P$20)</f>
        <v>0</v>
      </c>
      <c r="U26" s="237">
        <f>COUNTIFS('Fully Booked'!T:T,'NEW EXISITNG '!N26,'Fully Booked'!U:U,'NEW EXISITNG '!$Q$20)</f>
        <v>0</v>
      </c>
      <c r="V26" s="237">
        <f t="shared" si="9"/>
        <v>1</v>
      </c>
      <c r="X26" s="218" t="e">
        <f ca="1"/>
        <v>#NAME?</v>
      </c>
      <c r="Z26" s="218">
        <v>40</v>
      </c>
    </row>
    <row r="27" spans="1:26">
      <c r="A27" s="219" t="s">
        <v>911</v>
      </c>
      <c r="B27" s="219" t="s">
        <v>37</v>
      </c>
      <c r="C27" s="220">
        <f>SUMIFS('Fully Booked'!Q:Q,'Fully Booked'!W:W,'NEW EXISITNG '!$C$1,'Fully Booked'!D:D,'NEW EXISITNG '!A27)</f>
        <v>215256</v>
      </c>
      <c r="D27" s="220">
        <f>SUMIFS('Fully Booked'!Q:Q,'Fully Booked'!W:W,'NEW EXISITNG '!$D$1,'Fully Booked'!D:D,'NEW EXISITNG '!A27)</f>
        <v>0</v>
      </c>
      <c r="E27" s="220">
        <f t="shared" si="1"/>
        <v>215256</v>
      </c>
      <c r="F27" s="220" t="e">
        <f ca="1">_xlfn.XLOOKUP(A27,'WEEKLY  TO WEEK SALES '!B:B,'WEEKLY  TO WEEK SALES '!I:I,0)</f>
        <v>#NAME?</v>
      </c>
      <c r="G27" s="221" t="e">
        <f t="shared" ca="1" si="2"/>
        <v>#NAME?</v>
      </c>
      <c r="H27" s="356">
        <f>SUMIFS('PENDING FULL BOOKING'!H:H,'PENDING FULL BOOKING'!D:D,'NEW EXISITNG '!A27)</f>
        <v>0</v>
      </c>
      <c r="I27" s="248">
        <f>COUNTIFS('Fully Booked'!D:D,'NEW EXISITNG '!A27)</f>
        <v>1</v>
      </c>
      <c r="J27" s="248" t="e">
        <f>COUNTIFS(#REF!,'NEW EXISITNG '!A27)</f>
        <v>#REF!</v>
      </c>
      <c r="K27" s="248">
        <v>10</v>
      </c>
      <c r="L27" s="267" t="e">
        <f t="shared" si="3"/>
        <v>#REF!</v>
      </c>
      <c r="M27" s="265"/>
      <c r="N27" s="274">
        <v>60</v>
      </c>
      <c r="O27" s="238">
        <f>SUMIFS('Fully Booked'!Q:Q,'Fully Booked'!T:T,'NEW EXISITNG '!N27,'Fully Booked'!U:U,'NEW EXISITNG '!$O$20)</f>
        <v>167199</v>
      </c>
      <c r="P27" s="238">
        <f>SUMIFS('Fully Booked'!Q:Q,'Fully Booked'!T:T,'NEW EXISITNG '!N27,'Fully Booked'!U:U,'NEW EXISITNG '!$P$20)</f>
        <v>165869</v>
      </c>
      <c r="Q27" s="238">
        <f>SUMIFS('Fully Booked'!Q:Q,'Fully Booked'!T:T,'NEW EXISITNG '!N27,'Fully Booked'!U:U,'NEW EXISITNG '!$Q$20)</f>
        <v>140553</v>
      </c>
      <c r="R27" s="238">
        <f t="shared" ref="R27:R28" si="10">Q27+P27+O27</f>
        <v>473621</v>
      </c>
      <c r="S27" s="237">
        <f>COUNTIFS('Fully Booked'!T:T,'NEW EXISITNG '!N27,'Fully Booked'!U:U,'NEW EXISITNG '!$O$20)</f>
        <v>3</v>
      </c>
      <c r="T27" s="237">
        <f>COUNTIFS('Fully Booked'!T:T,'NEW EXISITNG '!N27,'Fully Booked'!U:U,'NEW EXISITNG '!$P$20)</f>
        <v>1</v>
      </c>
      <c r="U27" s="237">
        <f>COUNTIFS('Fully Booked'!T:T,'NEW EXISITNG '!N27,'Fully Booked'!U:U,'NEW EXISITNG '!$Q$20)</f>
        <v>1</v>
      </c>
      <c r="V27" s="237">
        <f t="shared" ref="V27:V28" si="11">U27+T27+S27</f>
        <v>5</v>
      </c>
      <c r="X27" s="218" t="e">
        <f ca="1"/>
        <v>#NAME?</v>
      </c>
      <c r="Z27" s="218">
        <v>48</v>
      </c>
    </row>
    <row r="28" spans="1:26">
      <c r="A28" s="219" t="s">
        <v>4223</v>
      </c>
      <c r="B28" s="219" t="s">
        <v>39</v>
      </c>
      <c r="C28" s="220">
        <f>SUMIFS('Fully Booked'!Q:Q,'Fully Booked'!W:W,'NEW EXISITNG '!$C$1,'Fully Booked'!D:D,'NEW EXISITNG '!A28)</f>
        <v>90425</v>
      </c>
      <c r="D28" s="220">
        <f>SUMIFS('Fully Booked'!Q:Q,'Fully Booked'!W:W,'NEW EXISITNG '!$D$1,'Fully Booked'!D:D,'NEW EXISITNG '!A28)</f>
        <v>0</v>
      </c>
      <c r="E28" s="220">
        <f t="shared" si="1"/>
        <v>90425</v>
      </c>
      <c r="F28" s="220" t="e">
        <f ca="1">_xlfn.XLOOKUP(A28,'WEEKLY  TO WEEK SALES '!B:B,'WEEKLY  TO WEEK SALES '!I:I,0)</f>
        <v>#NAME?</v>
      </c>
      <c r="G28" s="221" t="e">
        <f t="shared" ca="1" si="2"/>
        <v>#NAME?</v>
      </c>
      <c r="H28" s="356">
        <f>SUMIFS('PENDING FULL BOOKING'!H:H,'PENDING FULL BOOKING'!D:D,'NEW EXISITNG '!A28)</f>
        <v>1323747</v>
      </c>
      <c r="I28" s="248">
        <f>COUNTIFS('Fully Booked'!D:D,'NEW EXISITNG '!A28)</f>
        <v>1</v>
      </c>
      <c r="J28" s="248" t="e">
        <f>COUNTIFS(#REF!,'NEW EXISITNG '!A28)</f>
        <v>#REF!</v>
      </c>
      <c r="K28" s="248">
        <v>10</v>
      </c>
      <c r="L28" s="267" t="e">
        <f t="shared" si="3"/>
        <v>#REF!</v>
      </c>
      <c r="M28" s="265"/>
      <c r="N28" s="274">
        <v>72</v>
      </c>
      <c r="O28" s="238">
        <f>SUMIFS('Fully Booked'!Q:Q,'Fully Booked'!T:T,'NEW EXISITNG '!N28,'Fully Booked'!U:U,'NEW EXISITNG '!$O$20)</f>
        <v>210361</v>
      </c>
      <c r="P28" s="238">
        <f>SUMIFS('Fully Booked'!Q:Q,'Fully Booked'!T:T,'NEW EXISITNG '!N28,'Fully Booked'!U:U,'NEW EXISITNG '!$P$20)</f>
        <v>0</v>
      </c>
      <c r="Q28" s="238">
        <f>SUMIFS('Fully Booked'!Q:Q,'Fully Booked'!T:T,'NEW EXISITNG '!N28,'Fully Booked'!U:U,'NEW EXISITNG '!$Q$20)</f>
        <v>0</v>
      </c>
      <c r="R28" s="238">
        <f t="shared" si="10"/>
        <v>210361</v>
      </c>
      <c r="S28" s="237">
        <f>COUNTIFS('Fully Booked'!T:T,'NEW EXISITNG '!N28,'Fully Booked'!U:U,'NEW EXISITNG '!$O$20)</f>
        <v>5</v>
      </c>
      <c r="T28" s="237">
        <f>COUNTIFS('Fully Booked'!T:T,'NEW EXISITNG '!N28,'Fully Booked'!U:U,'NEW EXISITNG '!$P$20)</f>
        <v>0</v>
      </c>
      <c r="U28" s="237">
        <f>COUNTIFS('Fully Booked'!T:T,'NEW EXISITNG '!N28,'Fully Booked'!U:U,'NEW EXISITNG '!$Q$20)</f>
        <v>0</v>
      </c>
      <c r="V28" s="237">
        <f t="shared" si="11"/>
        <v>5</v>
      </c>
      <c r="X28" s="218" t="e">
        <f ca="1"/>
        <v>#NAME?</v>
      </c>
      <c r="Z28" s="218">
        <v>72</v>
      </c>
    </row>
    <row r="29" spans="1:26">
      <c r="A29" s="219" t="s">
        <v>926</v>
      </c>
      <c r="B29" s="219" t="s">
        <v>37</v>
      </c>
      <c r="C29" s="220">
        <f>SUMIFS('Fully Booked'!Q:Q,'Fully Booked'!W:W,'NEW EXISITNG '!$C$1,'Fully Booked'!D:D,'NEW EXISITNG '!A29)</f>
        <v>25713</v>
      </c>
      <c r="D29" s="220">
        <f>SUMIFS('Fully Booked'!Q:Q,'Fully Booked'!W:W,'NEW EXISITNG '!$D$1,'Fully Booked'!D:D,'NEW EXISITNG '!A29)</f>
        <v>219964</v>
      </c>
      <c r="E29" s="220">
        <f t="shared" si="1"/>
        <v>245677</v>
      </c>
      <c r="F29" s="220" t="e">
        <f ca="1">_xlfn.XLOOKUP(A29,'WEEKLY  TO WEEK SALES '!B:B,'WEEKLY  TO WEEK SALES '!I:I,0)</f>
        <v>#NAME?</v>
      </c>
      <c r="G29" s="221" t="e">
        <f t="shared" ca="1" si="2"/>
        <v>#NAME?</v>
      </c>
      <c r="H29" s="356">
        <f>SUMIFS('PENDING FULL BOOKING'!H:H,'PENDING FULL BOOKING'!D:D,'NEW EXISITNG '!A29)</f>
        <v>830820</v>
      </c>
      <c r="I29" s="248">
        <f>COUNTIFS('Fully Booked'!D:D,'NEW EXISITNG '!A29)</f>
        <v>4</v>
      </c>
      <c r="J29" s="248" t="e">
        <f>COUNTIFS(#REF!,'NEW EXISITNG '!A29)</f>
        <v>#REF!</v>
      </c>
      <c r="K29" s="248">
        <v>10</v>
      </c>
      <c r="L29" s="267" t="e">
        <f t="shared" si="3"/>
        <v>#REF!</v>
      </c>
      <c r="M29" s="265"/>
      <c r="N29" s="274">
        <v>84</v>
      </c>
      <c r="O29" s="238">
        <f>SUMIFS('Fully Booked'!Q:Q,'Fully Booked'!T:T,'NEW EXISITNG '!N29,'Fully Booked'!U:U,'NEW EXISITNG '!$O$20)</f>
        <v>50017</v>
      </c>
      <c r="P29" s="238">
        <f>SUMIFS('Fully Booked'!Q:Q,'Fully Booked'!T:T,'NEW EXISITNG '!N29,'Fully Booked'!U:U,'NEW EXISITNG '!$P$20)</f>
        <v>0</v>
      </c>
      <c r="Q29" s="238">
        <f>SUMIFS('Fully Booked'!Q:Q,'Fully Booked'!T:T,'NEW EXISITNG '!N29,'Fully Booked'!U:U,'NEW EXISITNG '!$Q$20)</f>
        <v>0</v>
      </c>
      <c r="R29" s="238">
        <f t="shared" si="8"/>
        <v>50017</v>
      </c>
      <c r="S29" s="237">
        <f>COUNTIFS('Fully Booked'!T:T,'NEW EXISITNG '!N29,'Fully Booked'!U:U,'NEW EXISITNG '!$O$20)</f>
        <v>1</v>
      </c>
      <c r="T29" s="237">
        <f>COUNTIFS('Fully Booked'!T:T,'NEW EXISITNG '!N29,'Fully Booked'!U:U,'NEW EXISITNG '!$P$20)</f>
        <v>0</v>
      </c>
      <c r="U29" s="237">
        <f>COUNTIFS('Fully Booked'!T:T,'NEW EXISITNG '!N29,'Fully Booked'!U:U,'NEW EXISITNG '!$Q$20)</f>
        <v>0</v>
      </c>
      <c r="V29" s="237">
        <f t="shared" si="9"/>
        <v>1</v>
      </c>
      <c r="X29" s="218" t="e">
        <f ca="1"/>
        <v>#NAME?</v>
      </c>
      <c r="Z29" s="218">
        <v>96</v>
      </c>
    </row>
    <row r="30" spans="1:26">
      <c r="A30" s="219" t="s">
        <v>3733</v>
      </c>
      <c r="B30" s="219" t="s">
        <v>20</v>
      </c>
      <c r="C30" s="220">
        <f>SUMIFS('Fully Booked'!Q:Q,'Fully Booked'!W:W,'NEW EXISITNG '!$C$1,'Fully Booked'!D:D,'NEW EXISITNG '!A30)</f>
        <v>85021</v>
      </c>
      <c r="D30" s="220">
        <f>SUMIFS('Fully Booked'!Q:Q,'Fully Booked'!W:W,'NEW EXISITNG '!$D$1,'Fully Booked'!D:D,'NEW EXISITNG '!A30)</f>
        <v>0</v>
      </c>
      <c r="E30" s="220">
        <f t="shared" si="1"/>
        <v>85021</v>
      </c>
      <c r="F30" s="220" t="e">
        <f ca="1">_xlfn.XLOOKUP(A30,'WEEKLY  TO WEEK SALES '!B:B,'WEEKLY  TO WEEK SALES '!I:I,0)</f>
        <v>#NAME?</v>
      </c>
      <c r="G30" s="221" t="e">
        <f t="shared" ca="1" si="2"/>
        <v>#NAME?</v>
      </c>
      <c r="H30" s="356">
        <f>SUMIFS('PENDING FULL BOOKING'!H:H,'PENDING FULL BOOKING'!D:D,'NEW EXISITNG '!A30)</f>
        <v>0</v>
      </c>
      <c r="I30" s="248">
        <f>COUNTIFS('Fully Booked'!D:D,'NEW EXISITNG '!A30)</f>
        <v>2</v>
      </c>
      <c r="J30" s="248" t="e">
        <f>COUNTIFS(#REF!,'NEW EXISITNG '!A30)</f>
        <v>#REF!</v>
      </c>
      <c r="K30" s="248">
        <v>10</v>
      </c>
      <c r="L30" s="267" t="e">
        <f t="shared" si="3"/>
        <v>#REF!</v>
      </c>
      <c r="M30" s="265"/>
      <c r="N30" s="274">
        <v>96</v>
      </c>
      <c r="O30" s="238">
        <f>SUMIFS('Fully Booked'!Q:Q,'Fully Booked'!T:T,'NEW EXISITNG '!N30,'Fully Booked'!U:U,'NEW EXISITNG '!$O$20)</f>
        <v>179141</v>
      </c>
      <c r="P30" s="238">
        <f>SUMIFS('Fully Booked'!Q:Q,'Fully Booked'!T:T,'NEW EXISITNG '!N30,'Fully Booked'!U:U,'NEW EXISITNG '!$P$20)</f>
        <v>14304</v>
      </c>
      <c r="Q30" s="238">
        <f>SUMIFS('Fully Booked'!Q:Q,'Fully Booked'!T:T,'NEW EXISITNG '!N30,'Fully Booked'!U:U,'NEW EXISITNG '!$Q$20)</f>
        <v>919181</v>
      </c>
      <c r="R30" s="238">
        <f t="shared" si="8"/>
        <v>1112626</v>
      </c>
      <c r="S30" s="237">
        <f>COUNTIFS('Fully Booked'!T:T,'NEW EXISITNG '!N30,'Fully Booked'!U:U,'NEW EXISITNG '!$O$20)</f>
        <v>3</v>
      </c>
      <c r="T30" s="237">
        <f>COUNTIFS('Fully Booked'!T:T,'NEW EXISITNG '!N30,'Fully Booked'!U:U,'NEW EXISITNG '!$P$20)</f>
        <v>1</v>
      </c>
      <c r="U30" s="237">
        <f>COUNTIFS('Fully Booked'!T:T,'NEW EXISITNG '!N30,'Fully Booked'!U:U,'NEW EXISITNG '!$Q$20)</f>
        <v>1</v>
      </c>
      <c r="V30" s="237">
        <f t="shared" si="9"/>
        <v>5</v>
      </c>
      <c r="X30" s="218" t="e">
        <f ca="1"/>
        <v>#NAME?</v>
      </c>
      <c r="Z30" s="218">
        <v>108</v>
      </c>
    </row>
    <row r="31" spans="1:26">
      <c r="A31" s="219" t="s">
        <v>2098</v>
      </c>
      <c r="B31" s="219" t="s">
        <v>29</v>
      </c>
      <c r="C31" s="220">
        <f>SUMIFS('Fully Booked'!Q:Q,'Fully Booked'!W:W,'NEW EXISITNG '!$C$1,'Fully Booked'!D:D,'NEW EXISITNG '!A31)</f>
        <v>45000</v>
      </c>
      <c r="D31" s="220">
        <f>SUMIFS('Fully Booked'!Q:Q,'Fully Booked'!W:W,'NEW EXISITNG '!$D$1,'Fully Booked'!D:D,'NEW EXISITNG '!A31)</f>
        <v>0</v>
      </c>
      <c r="E31" s="220">
        <f t="shared" si="1"/>
        <v>45000</v>
      </c>
      <c r="F31" s="220" t="e">
        <f ca="1">_xlfn.XLOOKUP(A31,'WEEKLY  TO WEEK SALES '!B:B,'WEEKLY  TO WEEK SALES '!I:I,0)</f>
        <v>#NAME?</v>
      </c>
      <c r="G31" s="221" t="e">
        <f t="shared" ca="1" si="2"/>
        <v>#NAME?</v>
      </c>
      <c r="H31" s="356">
        <f>SUMIFS('PENDING FULL BOOKING'!H:H,'PENDING FULL BOOKING'!D:D,'NEW EXISITNG '!A31)</f>
        <v>1413252</v>
      </c>
      <c r="I31" s="248">
        <f>COUNTIFS('Fully Booked'!D:D,'NEW EXISITNG '!A31)</f>
        <v>1</v>
      </c>
      <c r="J31" s="248" t="e">
        <f>COUNTIFS(#REF!,'NEW EXISITNG '!A31)</f>
        <v>#REF!</v>
      </c>
      <c r="K31" s="248">
        <v>10</v>
      </c>
      <c r="L31" s="267" t="e">
        <f t="shared" si="3"/>
        <v>#REF!</v>
      </c>
      <c r="M31" s="265"/>
      <c r="N31" s="274">
        <v>108</v>
      </c>
      <c r="O31" s="238">
        <f>SUMIFS('Fully Booked'!Q:Q,'Fully Booked'!T:T,'NEW EXISITNG '!N31,'Fully Booked'!U:U,'NEW EXISITNG '!$O$20)</f>
        <v>517918</v>
      </c>
      <c r="P31" s="238">
        <f>SUMIFS('Fully Booked'!Q:Q,'Fully Booked'!T:T,'NEW EXISITNG '!N31,'Fully Booked'!U:U,'NEW EXISITNG '!$P$20)</f>
        <v>91312</v>
      </c>
      <c r="Q31" s="238">
        <f>SUMIFS('Fully Booked'!Q:Q,'Fully Booked'!T:T,'NEW EXISITNG '!N31,'Fully Booked'!U:U,'NEW EXISITNG '!$Q$20)</f>
        <v>0</v>
      </c>
      <c r="R31" s="238">
        <f t="shared" si="8"/>
        <v>609230</v>
      </c>
      <c r="S31" s="237">
        <f>COUNTIFS('Fully Booked'!T:T,'NEW EXISITNG '!N31,'Fully Booked'!U:U,'NEW EXISITNG '!$O$20)</f>
        <v>21</v>
      </c>
      <c r="T31" s="237">
        <f>COUNTIFS('Fully Booked'!T:T,'NEW EXISITNG '!N31,'Fully Booked'!U:U,'NEW EXISITNG '!$P$20)</f>
        <v>3</v>
      </c>
      <c r="U31" s="237">
        <f>COUNTIFS('Fully Booked'!T:T,'NEW EXISITNG '!N31,'Fully Booked'!U:U,'NEW EXISITNG '!$Q$20)</f>
        <v>0</v>
      </c>
      <c r="V31" s="237">
        <f t="shared" si="9"/>
        <v>24</v>
      </c>
      <c r="X31" s="218" t="e">
        <f ca="1"/>
        <v>#NAME?</v>
      </c>
      <c r="Z31" s="218">
        <v>120</v>
      </c>
    </row>
    <row r="32" spans="1:26">
      <c r="A32" s="219" t="s">
        <v>3590</v>
      </c>
      <c r="B32" s="219" t="s">
        <v>38</v>
      </c>
      <c r="C32" s="220">
        <f>SUMIFS('Fully Booked'!Q:Q,'Fully Booked'!W:W,'NEW EXISITNG '!$C$1,'Fully Booked'!D:D,'NEW EXISITNG '!A32)</f>
        <v>64141</v>
      </c>
      <c r="D32" s="220">
        <f>SUMIFS('Fully Booked'!Q:Q,'Fully Booked'!W:W,'NEW EXISITNG '!$D$1,'Fully Booked'!D:D,'NEW EXISITNG '!A32)</f>
        <v>0</v>
      </c>
      <c r="E32" s="220">
        <f t="shared" si="1"/>
        <v>64141</v>
      </c>
      <c r="F32" s="220" t="e">
        <f ca="1">_xlfn.XLOOKUP(A32,'WEEKLY  TO WEEK SALES '!B:B,'WEEKLY  TO WEEK SALES '!I:I,0)</f>
        <v>#NAME?</v>
      </c>
      <c r="G32" s="221" t="e">
        <f t="shared" ca="1" si="2"/>
        <v>#NAME?</v>
      </c>
      <c r="H32" s="356">
        <f>SUMIFS('PENDING FULL BOOKING'!H:H,'PENDING FULL BOOKING'!D:D,'NEW EXISITNG '!A32)</f>
        <v>1478222</v>
      </c>
      <c r="I32" s="248">
        <f>COUNTIFS('Fully Booked'!D:D,'NEW EXISITNG '!A32)</f>
        <v>1</v>
      </c>
      <c r="J32" s="248" t="e">
        <f>COUNTIFS(#REF!,'NEW EXISITNG '!A32)</f>
        <v>#REF!</v>
      </c>
      <c r="K32" s="248">
        <v>10</v>
      </c>
      <c r="L32" s="267" t="e">
        <f t="shared" si="3"/>
        <v>#REF!</v>
      </c>
      <c r="M32" s="265"/>
      <c r="N32" s="274">
        <v>120</v>
      </c>
      <c r="O32" s="238">
        <f>SUMIFS('Fully Booked'!Q:Q,'Fully Booked'!T:T,'NEW EXISITNG '!N32,'Fully Booked'!U:U,'NEW EXISITNG '!$O$20)</f>
        <v>1064107</v>
      </c>
      <c r="P32" s="238">
        <f>SUMIFS('Fully Booked'!Q:Q,'Fully Booked'!T:T,'NEW EXISITNG '!N32,'Fully Booked'!U:U,'NEW EXISITNG '!$P$20)</f>
        <v>271832</v>
      </c>
      <c r="Q32" s="238">
        <f>SUMIFS('Fully Booked'!Q:Q,'Fully Booked'!T:T,'NEW EXISITNG '!N32,'Fully Booked'!U:U,'NEW EXISITNG '!$Q$20)</f>
        <v>257872</v>
      </c>
      <c r="R32" s="238">
        <f t="shared" ref="R32:R34" si="12">Q32+P32+O32</f>
        <v>1593811</v>
      </c>
      <c r="S32" s="237">
        <f>COUNTIFS('Fully Booked'!T:T,'NEW EXISITNG '!N32,'Fully Booked'!U:U,'NEW EXISITNG '!$O$20)</f>
        <v>17</v>
      </c>
      <c r="T32" s="237">
        <f>COUNTIFS('Fully Booked'!T:T,'NEW EXISITNG '!N32,'Fully Booked'!U:U,'NEW EXISITNG '!$P$20)</f>
        <v>5</v>
      </c>
      <c r="U32" s="237">
        <f>COUNTIFS('Fully Booked'!T:T,'NEW EXISITNG '!N32,'Fully Booked'!U:U,'NEW EXISITNG '!$Q$20)</f>
        <v>2</v>
      </c>
      <c r="V32" s="237">
        <f t="shared" ref="V32:V34" si="13">U32+T32+S32</f>
        <v>24</v>
      </c>
      <c r="X32" s="218" t="e">
        <f ca="1"/>
        <v>#NAME?</v>
      </c>
      <c r="Z32" s="218">
        <v>132</v>
      </c>
    </row>
    <row r="33" spans="1:26">
      <c r="A33" s="219" t="s">
        <v>619</v>
      </c>
      <c r="B33" s="219" t="s">
        <v>49</v>
      </c>
      <c r="C33" s="220">
        <f>SUMIFS('Fully Booked'!Q:Q,'Fully Booked'!W:W,'NEW EXISITNG '!$C$1,'Fully Booked'!D:D,'NEW EXISITNG '!A33)</f>
        <v>42941</v>
      </c>
      <c r="D33" s="220">
        <f>SUMIFS('Fully Booked'!Q:Q,'Fully Booked'!W:W,'NEW EXISITNG '!$D$1,'Fully Booked'!D:D,'NEW EXISITNG '!A33)</f>
        <v>0</v>
      </c>
      <c r="E33" s="220">
        <f t="shared" si="1"/>
        <v>42941</v>
      </c>
      <c r="F33" s="220" t="e">
        <f ca="1">_xlfn.XLOOKUP(A33,'WEEKLY  TO WEEK SALES '!B:B,'WEEKLY  TO WEEK SALES '!I:I,0)</f>
        <v>#NAME?</v>
      </c>
      <c r="G33" s="221" t="e">
        <f t="shared" ca="1" si="2"/>
        <v>#NAME?</v>
      </c>
      <c r="H33" s="356">
        <f>SUMIFS('PENDING FULL BOOKING'!H:H,'PENDING FULL BOOKING'!D:D,'NEW EXISITNG '!A33)</f>
        <v>1736701</v>
      </c>
      <c r="I33" s="248">
        <f>COUNTIFS('Fully Booked'!D:D,'NEW EXISITNG '!A33)</f>
        <v>1</v>
      </c>
      <c r="J33" s="248" t="e">
        <f>COUNTIFS(#REF!,'NEW EXISITNG '!A33)</f>
        <v>#REF!</v>
      </c>
      <c r="K33" s="248">
        <v>10</v>
      </c>
      <c r="L33" s="267" t="e">
        <f t="shared" si="3"/>
        <v>#REF!</v>
      </c>
      <c r="M33" s="265"/>
      <c r="N33" s="274">
        <v>132</v>
      </c>
      <c r="O33" s="238">
        <f>SUMIFS('Fully Booked'!Q:Q,'Fully Booked'!T:T,'NEW EXISITNG '!N33,'Fully Booked'!U:U,'NEW EXISITNG '!$O$20)</f>
        <v>320000</v>
      </c>
      <c r="P33" s="238">
        <f>SUMIFS('Fully Booked'!Q:Q,'Fully Booked'!T:T,'NEW EXISITNG '!N33,'Fully Booked'!U:U,'NEW EXISITNG '!$P$20)</f>
        <v>663950</v>
      </c>
      <c r="Q33" s="238">
        <f>SUMIFS('Fully Booked'!Q:Q,'Fully Booked'!T:T,'NEW EXISITNG '!N33,'Fully Booked'!U:U,'NEW EXISITNG '!$Q$20)</f>
        <v>412664</v>
      </c>
      <c r="R33" s="238">
        <f t="shared" si="12"/>
        <v>1396614</v>
      </c>
      <c r="S33" s="237">
        <f>COUNTIFS('Fully Booked'!T:T,'NEW EXISITNG '!N33,'Fully Booked'!U:U,'NEW EXISITNG '!$O$20)</f>
        <v>1</v>
      </c>
      <c r="T33" s="237">
        <f>COUNTIFS('Fully Booked'!T:T,'NEW EXISITNG '!N33,'Fully Booked'!U:U,'NEW EXISITNG '!$P$20)</f>
        <v>2</v>
      </c>
      <c r="U33" s="237">
        <f>COUNTIFS('Fully Booked'!T:T,'NEW EXISITNG '!N33,'Fully Booked'!U:U,'NEW EXISITNG '!$Q$20)</f>
        <v>2</v>
      </c>
      <c r="V33" s="237">
        <f t="shared" si="13"/>
        <v>5</v>
      </c>
      <c r="X33" s="218" t="e">
        <f ca="1"/>
        <v>#NAME?</v>
      </c>
      <c r="Z33" s="218">
        <v>144</v>
      </c>
    </row>
    <row r="34" spans="1:26">
      <c r="A34" s="219" t="s">
        <v>3736</v>
      </c>
      <c r="B34" s="219" t="s">
        <v>241</v>
      </c>
      <c r="C34" s="220">
        <f>SUMIFS('Fully Booked'!Q:Q,'Fully Booked'!W:W,'NEW EXISITNG '!$C$1,'Fully Booked'!D:D,'NEW EXISITNG '!A34)</f>
        <v>35000</v>
      </c>
      <c r="D34" s="220">
        <f>SUMIFS('Fully Booked'!Q:Q,'Fully Booked'!W:W,'NEW EXISITNG '!$D$1,'Fully Booked'!D:D,'NEW EXISITNG '!A34)</f>
        <v>0</v>
      </c>
      <c r="E34" s="220">
        <f t="shared" si="1"/>
        <v>35000</v>
      </c>
      <c r="F34" s="220" t="e">
        <f ca="1">_xlfn.XLOOKUP(A34,'WEEKLY  TO WEEK SALES '!B:B,'WEEKLY  TO WEEK SALES '!I:I,0)</f>
        <v>#NAME?</v>
      </c>
      <c r="G34" s="221" t="e">
        <f t="shared" ca="1" si="2"/>
        <v>#NAME?</v>
      </c>
      <c r="H34" s="356">
        <f>SUMIFS('PENDING FULL BOOKING'!H:H,'PENDING FULL BOOKING'!D:D,'NEW EXISITNG '!A34)</f>
        <v>0</v>
      </c>
      <c r="I34" s="248">
        <f>COUNTIFS('Fully Booked'!D:D,'NEW EXISITNG '!A34)</f>
        <v>2</v>
      </c>
      <c r="J34" s="248" t="e">
        <f>COUNTIFS(#REF!,'NEW EXISITNG '!A34)</f>
        <v>#REF!</v>
      </c>
      <c r="K34" s="248">
        <v>10</v>
      </c>
      <c r="L34" s="267" t="e">
        <f t="shared" si="3"/>
        <v>#REF!</v>
      </c>
      <c r="M34" s="265"/>
      <c r="N34" s="274">
        <v>144</v>
      </c>
      <c r="O34" s="238">
        <f>SUMIFS('Fully Booked'!Q:Q,'Fully Booked'!T:T,'NEW EXISITNG '!N34,'Fully Booked'!U:U,'NEW EXISITNG '!$O$20)</f>
        <v>1536443</v>
      </c>
      <c r="P34" s="238">
        <f>SUMIFS('Fully Booked'!Q:Q,'Fully Booked'!T:T,'NEW EXISITNG '!N34,'Fully Booked'!U:U,'NEW EXISITNG '!$P$20)</f>
        <v>1515573.98</v>
      </c>
      <c r="Q34" s="238">
        <f>SUMIFS('Fully Booked'!Q:Q,'Fully Booked'!T:T,'NEW EXISITNG '!N34,'Fully Booked'!U:U,'NEW EXISITNG '!$Q$20)</f>
        <v>1219192.1200000001</v>
      </c>
      <c r="R34" s="238">
        <f t="shared" si="12"/>
        <v>4271209.0999999996</v>
      </c>
      <c r="S34" s="237">
        <f>COUNTIFS('Fully Booked'!T:T,'NEW EXISITNG '!N34,'Fully Booked'!U:U,'NEW EXISITNG '!$O$20)</f>
        <v>9</v>
      </c>
      <c r="T34" s="237">
        <f>COUNTIFS('Fully Booked'!T:T,'NEW EXISITNG '!N34,'Fully Booked'!U:U,'NEW EXISITNG '!$P$20)</f>
        <v>4</v>
      </c>
      <c r="U34" s="237">
        <f>COUNTIFS('Fully Booked'!T:T,'NEW EXISITNG '!N34,'Fully Booked'!U:U,'NEW EXISITNG '!$Q$20)</f>
        <v>4</v>
      </c>
      <c r="V34" s="237">
        <f t="shared" si="13"/>
        <v>17</v>
      </c>
      <c r="X34" s="218" t="e">
        <f ca="1"/>
        <v>#NAME?</v>
      </c>
      <c r="Z34" s="218">
        <v>156</v>
      </c>
    </row>
    <row r="35" spans="1:26">
      <c r="A35" s="219" t="s">
        <v>211</v>
      </c>
      <c r="B35" s="219" t="s">
        <v>23</v>
      </c>
      <c r="C35" s="220">
        <f>SUMIFS('Fully Booked'!Q:Q,'Fully Booked'!W:W,'NEW EXISITNG '!$C$1,'Fully Booked'!D:D,'NEW EXISITNG '!A35)</f>
        <v>0</v>
      </c>
      <c r="D35" s="220">
        <f>SUMIFS('Fully Booked'!Q:Q,'Fully Booked'!W:W,'NEW EXISITNG '!$D$1,'Fully Booked'!D:D,'NEW EXISITNG '!A35)</f>
        <v>0</v>
      </c>
      <c r="E35" s="220">
        <f t="shared" si="1"/>
        <v>0</v>
      </c>
      <c r="F35" s="220" t="e">
        <f ca="1">_xlfn.XLOOKUP(A35,'WEEKLY  TO WEEK SALES '!B:B,'WEEKLY  TO WEEK SALES '!I:I,0)</f>
        <v>#NAME?</v>
      </c>
      <c r="G35" s="221" t="e">
        <f t="shared" ca="1" si="2"/>
        <v>#NAME?</v>
      </c>
      <c r="H35" s="356">
        <f>SUMIFS('PENDING FULL BOOKING'!H:H,'PENDING FULL BOOKING'!D:D,'NEW EXISITNG '!A35)</f>
        <v>0</v>
      </c>
      <c r="I35" s="248">
        <f>COUNTIFS('Fully Booked'!D:D,'NEW EXISITNG '!A35)</f>
        <v>0</v>
      </c>
      <c r="J35" s="248" t="e">
        <f>COUNTIFS(#REF!,'NEW EXISITNG '!A35)</f>
        <v>#REF!</v>
      </c>
      <c r="K35" s="248">
        <v>10</v>
      </c>
      <c r="L35" s="267" t="e">
        <f t="shared" si="3"/>
        <v>#REF!</v>
      </c>
      <c r="M35" s="265"/>
      <c r="N35" s="274">
        <v>156</v>
      </c>
      <c r="O35" s="238">
        <f>SUMIFS('Fully Booked'!Q:Q,'Fully Booked'!T:T,'NEW EXISITNG '!N35,'Fully Booked'!U:U,'NEW EXISITNG '!$O$20)</f>
        <v>0</v>
      </c>
      <c r="P35" s="238">
        <f>SUMIFS('Fully Booked'!Q:Q,'Fully Booked'!T:T,'NEW EXISITNG '!N35,'Fully Booked'!U:U,'NEW EXISITNG '!$P$20)</f>
        <v>173986</v>
      </c>
      <c r="Q35" s="238">
        <f>SUMIFS('Fully Booked'!Q:Q,'Fully Booked'!T:T,'NEW EXISITNG '!N35,'Fully Booked'!U:U,'NEW EXISITNG '!$Q$20)</f>
        <v>0</v>
      </c>
      <c r="R35" s="238">
        <f t="shared" si="8"/>
        <v>173986</v>
      </c>
      <c r="S35" s="237">
        <f>COUNTIFS('Fully Booked'!T:T,'NEW EXISITNG '!N35,'Fully Booked'!U:U,'NEW EXISITNG '!$O$20)</f>
        <v>0</v>
      </c>
      <c r="T35" s="237">
        <f>COUNTIFS('Fully Booked'!T:T,'NEW EXISITNG '!N35,'Fully Booked'!U:U,'NEW EXISITNG '!$P$20)</f>
        <v>1</v>
      </c>
      <c r="U35" s="237">
        <f>COUNTIFS('Fully Booked'!T:T,'NEW EXISITNG '!N35,'Fully Booked'!U:U,'NEW EXISITNG '!$Q$20)</f>
        <v>0</v>
      </c>
      <c r="V35" s="237">
        <f t="shared" si="9"/>
        <v>1</v>
      </c>
      <c r="X35" s="218" t="e">
        <f ca="1"/>
        <v>#NAME?</v>
      </c>
      <c r="Z35" s="218">
        <v>168</v>
      </c>
    </row>
    <row r="36" spans="1:26">
      <c r="A36" s="219" t="s">
        <v>982</v>
      </c>
      <c r="B36" s="219" t="s">
        <v>23</v>
      </c>
      <c r="C36" s="220">
        <f>SUMIFS('Fully Booked'!Q:Q,'Fully Booked'!W:W,'NEW EXISITNG '!$C$1,'Fully Booked'!D:D,'NEW EXISITNG '!A36)</f>
        <v>0</v>
      </c>
      <c r="D36" s="220">
        <f>SUMIFS('Fully Booked'!Q:Q,'Fully Booked'!W:W,'NEW EXISITNG '!$D$1,'Fully Booked'!D:D,'NEW EXISITNG '!A36)</f>
        <v>0</v>
      </c>
      <c r="E36" s="220">
        <f t="shared" si="1"/>
        <v>0</v>
      </c>
      <c r="F36" s="220" t="e">
        <f ca="1">_xlfn.XLOOKUP(A36,'WEEKLY  TO WEEK SALES '!B:B,'WEEKLY  TO WEEK SALES '!I:I,0)</f>
        <v>#NAME?</v>
      </c>
      <c r="G36" s="221" t="e">
        <f t="shared" ca="1" si="2"/>
        <v>#NAME?</v>
      </c>
      <c r="H36" s="356">
        <f>SUMIFS('PENDING FULL BOOKING'!H:H,'PENDING FULL BOOKING'!D:D,'NEW EXISITNG '!A36)</f>
        <v>0</v>
      </c>
      <c r="I36" s="248">
        <f>COUNTIFS('Fully Booked'!D:D,'NEW EXISITNG '!A36)</f>
        <v>0</v>
      </c>
      <c r="J36" s="248" t="e">
        <f>COUNTIFS(#REF!,'NEW EXISITNG '!A36)</f>
        <v>#REF!</v>
      </c>
      <c r="K36" s="248">
        <v>10</v>
      </c>
      <c r="L36" s="267" t="e">
        <f t="shared" si="3"/>
        <v>#REF!</v>
      </c>
      <c r="M36" s="265"/>
      <c r="N36" s="275" t="s">
        <v>154</v>
      </c>
      <c r="O36" s="240">
        <f t="shared" ref="O36:V36" si="14">SUM(O21:O35)</f>
        <v>7160828</v>
      </c>
      <c r="P36" s="241">
        <f t="shared" si="14"/>
        <v>7293303.9800000004</v>
      </c>
      <c r="Q36" s="242">
        <f t="shared" si="14"/>
        <v>22959473.120000001</v>
      </c>
      <c r="R36" s="241">
        <f t="shared" si="14"/>
        <v>37413605.100000001</v>
      </c>
      <c r="S36" s="239">
        <f t="shared" si="14"/>
        <v>84</v>
      </c>
      <c r="T36" s="239">
        <f t="shared" si="14"/>
        <v>37</v>
      </c>
      <c r="U36" s="239">
        <f t="shared" si="14"/>
        <v>53</v>
      </c>
      <c r="V36" s="239">
        <f t="shared" si="14"/>
        <v>174</v>
      </c>
      <c r="X36" s="218" t="e">
        <f ca="1"/>
        <v>#NAME?</v>
      </c>
    </row>
    <row r="37" spans="1:26">
      <c r="A37" s="219" t="s">
        <v>4222</v>
      </c>
      <c r="B37" s="219" t="s">
        <v>23</v>
      </c>
      <c r="C37" s="220">
        <f>SUMIFS('Fully Booked'!Q:Q,'Fully Booked'!W:W,'NEW EXISITNG '!$C$1,'Fully Booked'!D:D,'NEW EXISITNG '!A37)</f>
        <v>0</v>
      </c>
      <c r="D37" s="220">
        <f>SUMIFS('Fully Booked'!Q:Q,'Fully Booked'!W:W,'NEW EXISITNG '!$D$1,'Fully Booked'!D:D,'NEW EXISITNG '!A37)</f>
        <v>0</v>
      </c>
      <c r="E37" s="220">
        <f t="shared" si="1"/>
        <v>0</v>
      </c>
      <c r="F37" s="220" t="e">
        <f ca="1">_xlfn.XLOOKUP(A37,'WEEKLY  TO WEEK SALES '!B:B,'WEEKLY  TO WEEK SALES '!I:I,0)</f>
        <v>#NAME?</v>
      </c>
      <c r="G37" s="221" t="e">
        <f t="shared" ca="1" si="2"/>
        <v>#NAME?</v>
      </c>
      <c r="H37" s="356">
        <f>SUMIFS('PENDING FULL BOOKING'!H:H,'PENDING FULL BOOKING'!D:D,'NEW EXISITNG '!A37)</f>
        <v>0</v>
      </c>
      <c r="I37" s="248">
        <f>COUNTIFS('Fully Booked'!D:D,'NEW EXISITNG '!A37)</f>
        <v>0</v>
      </c>
      <c r="J37" s="248" t="e">
        <f>COUNTIFS(#REF!,'NEW EXISITNG '!A37)</f>
        <v>#REF!</v>
      </c>
      <c r="K37" s="248">
        <v>10</v>
      </c>
      <c r="L37" s="267" t="e">
        <f t="shared" si="3"/>
        <v>#REF!</v>
      </c>
      <c r="M37" s="265"/>
      <c r="N37" s="229"/>
      <c r="O37" s="380"/>
      <c r="P37" s="381"/>
      <c r="Q37" s="382"/>
      <c r="R37" s="381"/>
      <c r="X37" s="218" t="e">
        <f ca="1"/>
        <v>#NAME?</v>
      </c>
    </row>
    <row r="38" spans="1:26">
      <c r="A38" s="219" t="s">
        <v>932</v>
      </c>
      <c r="B38" s="219" t="s">
        <v>29</v>
      </c>
      <c r="C38" s="220">
        <f>SUMIFS('Fully Booked'!Q:Q,'Fully Booked'!W:W,'NEW EXISITNG '!$C$1,'Fully Booked'!D:D,'NEW EXISITNG '!A38)</f>
        <v>0</v>
      </c>
      <c r="D38" s="220">
        <f>SUMIFS('Fully Booked'!Q:Q,'Fully Booked'!W:W,'NEW EXISITNG '!$D$1,'Fully Booked'!D:D,'NEW EXISITNG '!A38)</f>
        <v>0</v>
      </c>
      <c r="E38" s="220">
        <f t="shared" si="1"/>
        <v>0</v>
      </c>
      <c r="F38" s="220" t="e">
        <f ca="1">_xlfn.XLOOKUP(A38,'WEEKLY  TO WEEK SALES '!B:B,'WEEKLY  TO WEEK SALES '!I:I,0)</f>
        <v>#NAME?</v>
      </c>
      <c r="G38" s="221" t="e">
        <f t="shared" ca="1" si="2"/>
        <v>#NAME?</v>
      </c>
      <c r="H38" s="356">
        <f>SUMIFS('PENDING FULL BOOKING'!H:H,'PENDING FULL BOOKING'!D:D,'NEW EXISITNG '!A38)</f>
        <v>1085620</v>
      </c>
      <c r="I38" s="248">
        <f>COUNTIFS('Fully Booked'!D:D,'NEW EXISITNG '!A38)</f>
        <v>0</v>
      </c>
      <c r="J38" s="248" t="e">
        <f>COUNTIFS(#REF!,'NEW EXISITNG '!A38)</f>
        <v>#REF!</v>
      </c>
      <c r="K38" s="248">
        <v>10</v>
      </c>
      <c r="L38" s="267" t="e">
        <f t="shared" si="3"/>
        <v>#REF!</v>
      </c>
      <c r="M38" s="265"/>
      <c r="N38" s="229"/>
      <c r="O38" s="222"/>
      <c r="Q38" s="229"/>
    </row>
    <row r="39" spans="1:26">
      <c r="A39" s="219" t="s">
        <v>4224</v>
      </c>
      <c r="B39" s="219" t="s">
        <v>184</v>
      </c>
      <c r="C39" s="220">
        <f>SUMIFS('Fully Booked'!Q:Q,'Fully Booked'!W:W,'NEW EXISITNG '!$C$1,'Fully Booked'!D:D,'NEW EXISITNG '!A39)</f>
        <v>0</v>
      </c>
      <c r="D39" s="220">
        <f>SUMIFS('Fully Booked'!Q:Q,'Fully Booked'!W:W,'NEW EXISITNG '!$D$1,'Fully Booked'!D:D,'NEW EXISITNG '!A39)</f>
        <v>0</v>
      </c>
      <c r="E39" s="220">
        <f t="shared" si="1"/>
        <v>0</v>
      </c>
      <c r="F39" s="220" t="e">
        <f ca="1">_xlfn.XLOOKUP(A39,'WEEKLY  TO WEEK SALES '!B:B,'WEEKLY  TO WEEK SALES '!I:I,0)</f>
        <v>#NAME?</v>
      </c>
      <c r="G39" s="221" t="e">
        <f t="shared" ca="1" si="2"/>
        <v>#NAME?</v>
      </c>
      <c r="H39" s="356">
        <f>SUMIFS('PENDING FULL BOOKING'!H:H,'PENDING FULL BOOKING'!D:D,'NEW EXISITNG '!A39)</f>
        <v>0</v>
      </c>
      <c r="I39" s="248">
        <f>COUNTIFS('Fully Booked'!D:D,'NEW EXISITNG '!A39)</f>
        <v>0</v>
      </c>
      <c r="J39" s="248" t="e">
        <f>COUNTIFS(#REF!,'NEW EXISITNG '!A39)</f>
        <v>#REF!</v>
      </c>
      <c r="K39" s="248">
        <v>10</v>
      </c>
      <c r="L39" s="267" t="e">
        <f t="shared" si="3"/>
        <v>#REF!</v>
      </c>
      <c r="M39" s="265"/>
      <c r="O39" s="229"/>
      <c r="P39" s="222"/>
      <c r="R39" s="229"/>
    </row>
    <row r="40" spans="1:26">
      <c r="A40" s="219" t="s">
        <v>538</v>
      </c>
      <c r="B40" s="219" t="s">
        <v>24</v>
      </c>
      <c r="C40" s="220">
        <f>SUMIFS('Fully Booked'!Q:Q,'Fully Booked'!W:W,'NEW EXISITNG '!$C$1,'Fully Booked'!D:D,'NEW EXISITNG '!A40)</f>
        <v>0</v>
      </c>
      <c r="D40" s="220">
        <f>SUMIFS('Fully Booked'!Q:Q,'Fully Booked'!W:W,'NEW EXISITNG '!$D$1,'Fully Booked'!D:D,'NEW EXISITNG '!A40)</f>
        <v>0</v>
      </c>
      <c r="E40" s="220">
        <f t="shared" si="1"/>
        <v>0</v>
      </c>
      <c r="F40" s="220" t="e">
        <f ca="1">_xlfn.XLOOKUP(A40,'WEEKLY  TO WEEK SALES '!B:B,'WEEKLY  TO WEEK SALES '!I:I,0)</f>
        <v>#NAME?</v>
      </c>
      <c r="G40" s="221" t="e">
        <f t="shared" ca="1" si="2"/>
        <v>#NAME?</v>
      </c>
      <c r="H40" s="356">
        <f>SUMIFS('PENDING FULL BOOKING'!H:H,'PENDING FULL BOOKING'!D:D,'NEW EXISITNG '!A40)</f>
        <v>1178023</v>
      </c>
      <c r="I40" s="248">
        <f>COUNTIFS('Fully Booked'!D:D,'NEW EXISITNG '!A40)</f>
        <v>0</v>
      </c>
      <c r="J40" s="248" t="e">
        <f>COUNTIFS(#REF!,'NEW EXISITNG '!A40)</f>
        <v>#REF!</v>
      </c>
      <c r="K40" s="248">
        <v>10</v>
      </c>
      <c r="L40" s="267" t="e">
        <f t="shared" si="3"/>
        <v>#REF!</v>
      </c>
      <c r="M40" s="265"/>
      <c r="N40" s="229"/>
      <c r="O40" s="229"/>
      <c r="P40" s="222"/>
      <c r="R40" s="229"/>
    </row>
    <row r="41" spans="1:26">
      <c r="A41" s="219" t="s">
        <v>4225</v>
      </c>
      <c r="B41" s="219" t="s">
        <v>38</v>
      </c>
      <c r="C41" s="220">
        <f>SUMIFS('Fully Booked'!Q:Q,'Fully Booked'!W:W,'NEW EXISITNG '!$C$1,'Fully Booked'!D:D,'NEW EXISITNG '!A41)</f>
        <v>0</v>
      </c>
      <c r="D41" s="220">
        <f>SUMIFS('Fully Booked'!Q:Q,'Fully Booked'!W:W,'NEW EXISITNG '!$D$1,'Fully Booked'!D:D,'NEW EXISITNG '!A41)</f>
        <v>0</v>
      </c>
      <c r="E41" s="220">
        <f t="shared" si="1"/>
        <v>0</v>
      </c>
      <c r="F41" s="220" t="e">
        <f ca="1">_xlfn.XLOOKUP(A41,'WEEKLY  TO WEEK SALES '!B:B,'WEEKLY  TO WEEK SALES '!I:I,0)</f>
        <v>#NAME?</v>
      </c>
      <c r="G41" s="221" t="e">
        <f t="shared" ca="1" si="2"/>
        <v>#NAME?</v>
      </c>
      <c r="H41" s="356">
        <f>SUMIFS('PENDING FULL BOOKING'!H:H,'PENDING FULL BOOKING'!D:D,'NEW EXISITNG '!A41)</f>
        <v>0</v>
      </c>
      <c r="I41" s="248">
        <f>COUNTIFS('Fully Booked'!D:D,'NEW EXISITNG '!A41)</f>
        <v>0</v>
      </c>
      <c r="J41" s="248" t="e">
        <f>COUNTIFS(#REF!,'NEW EXISITNG '!A41)</f>
        <v>#REF!</v>
      </c>
      <c r="K41" s="248">
        <v>10</v>
      </c>
      <c r="L41" s="267" t="e">
        <f t="shared" si="3"/>
        <v>#REF!</v>
      </c>
      <c r="M41" s="265"/>
      <c r="N41" s="229"/>
      <c r="O41" s="229"/>
      <c r="P41" s="222"/>
      <c r="R41" s="229"/>
    </row>
    <row r="42" spans="1:26">
      <c r="A42" s="219" t="s">
        <v>4226</v>
      </c>
      <c r="B42" s="219" t="s">
        <v>49</v>
      </c>
      <c r="C42" s="220">
        <f>SUMIFS('Fully Booked'!Q:Q,'Fully Booked'!W:W,'NEW EXISITNG '!$C$1,'Fully Booked'!D:D,'NEW EXISITNG '!A42)</f>
        <v>0</v>
      </c>
      <c r="D42" s="220">
        <f>SUMIFS('Fully Booked'!Q:Q,'Fully Booked'!W:W,'NEW EXISITNG '!$D$1,'Fully Booked'!D:D,'NEW EXISITNG '!A42)</f>
        <v>0</v>
      </c>
      <c r="E42" s="220">
        <f t="shared" si="1"/>
        <v>0</v>
      </c>
      <c r="F42" s="220" t="e">
        <f ca="1">_xlfn.XLOOKUP(A42,'WEEKLY  TO WEEK SALES '!B:B,'WEEKLY  TO WEEK SALES '!I:I,0)</f>
        <v>#NAME?</v>
      </c>
      <c r="G42" s="221" t="e">
        <f t="shared" ca="1" si="2"/>
        <v>#NAME?</v>
      </c>
      <c r="H42" s="356">
        <f>SUMIFS('PENDING FULL BOOKING'!H:H,'PENDING FULL BOOKING'!D:D,'NEW EXISITNG '!A42)</f>
        <v>0</v>
      </c>
      <c r="I42" s="248">
        <f>COUNTIFS('Fully Booked'!D:D,'NEW EXISITNG '!A42)</f>
        <v>0</v>
      </c>
      <c r="J42" s="248" t="e">
        <f>COUNTIFS(#REF!,'NEW EXISITNG '!A42)</f>
        <v>#REF!</v>
      </c>
      <c r="K42" s="248">
        <v>10</v>
      </c>
      <c r="L42" s="267" t="e">
        <f t="shared" si="3"/>
        <v>#REF!</v>
      </c>
      <c r="M42" s="265"/>
      <c r="N42" s="229"/>
      <c r="O42" s="229"/>
      <c r="P42" s="222"/>
      <c r="R42" s="229"/>
    </row>
    <row r="43" spans="1:26">
      <c r="A43" s="219" t="s">
        <v>938</v>
      </c>
      <c r="B43" s="219" t="s">
        <v>49</v>
      </c>
      <c r="C43" s="220">
        <f>SUMIFS('Fully Booked'!Q:Q,'Fully Booked'!W:W,'NEW EXISITNG '!$C$1,'Fully Booked'!D:D,'NEW EXISITNG '!A43)</f>
        <v>0</v>
      </c>
      <c r="D43" s="220">
        <f>SUMIFS('Fully Booked'!Q:Q,'Fully Booked'!W:W,'NEW EXISITNG '!$D$1,'Fully Booked'!D:D,'NEW EXISITNG '!A43)</f>
        <v>0</v>
      </c>
      <c r="E43" s="220">
        <f t="shared" si="1"/>
        <v>0</v>
      </c>
      <c r="F43" s="220" t="e">
        <f ca="1">_xlfn.XLOOKUP(A43,'WEEKLY  TO WEEK SALES '!B:B,'WEEKLY  TO WEEK SALES '!I:I,0)</f>
        <v>#NAME?</v>
      </c>
      <c r="G43" s="221" t="e">
        <f t="shared" ca="1" si="2"/>
        <v>#NAME?</v>
      </c>
      <c r="H43" s="356">
        <f>SUMIFS('PENDING FULL BOOKING'!H:H,'PENDING FULL BOOKING'!D:D,'NEW EXISITNG '!A43)</f>
        <v>453118</v>
      </c>
      <c r="I43" s="248">
        <f>COUNTIFS('Fully Booked'!D:D,'NEW EXISITNG '!A43)</f>
        <v>0</v>
      </c>
      <c r="J43" s="248" t="e">
        <f>COUNTIFS(#REF!,'NEW EXISITNG '!A43)</f>
        <v>#REF!</v>
      </c>
      <c r="K43" s="248">
        <v>10</v>
      </c>
      <c r="L43" s="267" t="e">
        <f t="shared" si="3"/>
        <v>#REF!</v>
      </c>
      <c r="M43" s="265"/>
      <c r="N43" s="229"/>
      <c r="O43" s="229"/>
      <c r="P43" s="222"/>
      <c r="R43" s="229"/>
    </row>
    <row r="44" spans="1:26">
      <c r="A44" s="219" t="s">
        <v>4227</v>
      </c>
      <c r="B44" s="219" t="s">
        <v>49</v>
      </c>
      <c r="C44" s="220">
        <f>SUMIFS('Fully Booked'!Q:Q,'Fully Booked'!W:W,'NEW EXISITNG '!$C$1,'Fully Booked'!D:D,'NEW EXISITNG '!A44)</f>
        <v>0</v>
      </c>
      <c r="D44" s="220">
        <f>SUMIFS('Fully Booked'!Q:Q,'Fully Booked'!W:W,'NEW EXISITNG '!$D$1,'Fully Booked'!D:D,'NEW EXISITNG '!A44)</f>
        <v>0</v>
      </c>
      <c r="E44" s="220">
        <f t="shared" si="1"/>
        <v>0</v>
      </c>
      <c r="F44" s="220" t="e">
        <f ca="1">_xlfn.XLOOKUP(A44,'WEEKLY  TO WEEK SALES '!B:B,'WEEKLY  TO WEEK SALES '!I:I,0)</f>
        <v>#NAME?</v>
      </c>
      <c r="G44" s="221" t="e">
        <f t="shared" ca="1" si="2"/>
        <v>#NAME?</v>
      </c>
      <c r="H44" s="356">
        <f>SUMIFS('PENDING FULL BOOKING'!H:H,'PENDING FULL BOOKING'!D:D,'NEW EXISITNG '!A44)</f>
        <v>0</v>
      </c>
      <c r="I44" s="248">
        <f>COUNTIFS('Fully Booked'!D:D,'NEW EXISITNG '!A44)</f>
        <v>0</v>
      </c>
      <c r="J44" s="248" t="e">
        <f>COUNTIFS(#REF!,'NEW EXISITNG '!A44)</f>
        <v>#REF!</v>
      </c>
      <c r="K44" s="248">
        <v>10</v>
      </c>
      <c r="L44" s="267" t="e">
        <f t="shared" si="3"/>
        <v>#REF!</v>
      </c>
      <c r="M44" s="265"/>
      <c r="N44" s="229"/>
      <c r="O44" s="229"/>
      <c r="P44" s="222"/>
      <c r="R44" s="229"/>
    </row>
    <row r="45" spans="1:26">
      <c r="A45" s="219" t="s">
        <v>4228</v>
      </c>
      <c r="B45" s="219" t="s">
        <v>49</v>
      </c>
      <c r="C45" s="220">
        <f>SUMIFS('Fully Booked'!Q:Q,'Fully Booked'!W:W,'NEW EXISITNG '!$C$1,'Fully Booked'!D:D,'NEW EXISITNG '!A45)</f>
        <v>0</v>
      </c>
      <c r="D45" s="220">
        <f>SUMIFS('Fully Booked'!Q:Q,'Fully Booked'!W:W,'NEW EXISITNG '!$D$1,'Fully Booked'!D:D,'NEW EXISITNG '!A45)</f>
        <v>0</v>
      </c>
      <c r="E45" s="220">
        <f t="shared" si="1"/>
        <v>0</v>
      </c>
      <c r="F45" s="220" t="e">
        <f ca="1">_xlfn.XLOOKUP(A45,'WEEKLY  TO WEEK SALES '!B:B,'WEEKLY  TO WEEK SALES '!I:I,0)</f>
        <v>#NAME?</v>
      </c>
      <c r="G45" s="221" t="e">
        <f t="shared" ca="1" si="2"/>
        <v>#NAME?</v>
      </c>
      <c r="H45" s="356">
        <f>SUMIFS('PENDING FULL BOOKING'!H:H,'PENDING FULL BOOKING'!D:D,'NEW EXISITNG '!A45)</f>
        <v>1594704</v>
      </c>
      <c r="I45" s="248">
        <f>COUNTIFS('Fully Booked'!D:D,'NEW EXISITNG '!A45)</f>
        <v>0</v>
      </c>
      <c r="J45" s="248" t="e">
        <f>COUNTIFS(#REF!,'NEW EXISITNG '!A45)</f>
        <v>#REF!</v>
      </c>
      <c r="K45" s="248">
        <v>10</v>
      </c>
      <c r="L45" s="267" t="e">
        <f t="shared" si="3"/>
        <v>#REF!</v>
      </c>
      <c r="M45" s="265"/>
      <c r="N45" s="229"/>
      <c r="O45" s="229"/>
      <c r="P45" s="222"/>
      <c r="R45" s="229"/>
    </row>
    <row r="46" spans="1:26">
      <c r="A46" s="219" t="s">
        <v>407</v>
      </c>
      <c r="B46" s="219"/>
      <c r="C46" s="220">
        <f>SUMIFS('Fully Booked'!Q:Q,'Fully Booked'!W:W,'NEW EXISITNG '!$C$1,'Fully Booked'!D:D,'NEW EXISITNG '!A46)</f>
        <v>4040621.12</v>
      </c>
      <c r="D46" s="220">
        <f>SUMIFS('Fully Booked'!Q:Q,'Fully Booked'!W:W,'NEW EXISITNG '!$D$1,'Fully Booked'!D:D,'NEW EXISITNG '!A46)</f>
        <v>1778217.98</v>
      </c>
      <c r="E46" s="220">
        <f t="shared" si="1"/>
        <v>5818839.0999999996</v>
      </c>
      <c r="F46" s="220"/>
      <c r="G46" s="221"/>
      <c r="H46" s="356">
        <f>SUMIFS('PENDING FULL BOOKING'!H:H,'PENDING FULL BOOKING'!D:D,'NEW EXISITNG '!A46)</f>
        <v>8557920</v>
      </c>
      <c r="I46" s="248">
        <f>COUNTIFS('Fully Booked'!D:D,'NEW EXISITNG '!A46)</f>
        <v>37</v>
      </c>
      <c r="J46" s="248" t="e">
        <f>COUNTIFS(#REF!,'NEW EXISITNG '!A46)</f>
        <v>#REF!</v>
      </c>
      <c r="K46" s="248"/>
      <c r="L46" s="267"/>
      <c r="M46" s="265"/>
    </row>
    <row r="47" spans="1:26">
      <c r="A47" s="85" t="s">
        <v>71</v>
      </c>
      <c r="B47" s="85"/>
      <c r="C47" s="86">
        <f>SUM(C2:C46)</f>
        <v>30135301.120000001</v>
      </c>
      <c r="D47" s="86">
        <f>SUM(D2:D46)</f>
        <v>7293303.9800000004</v>
      </c>
      <c r="E47" s="86">
        <f>SUM(E2:E46)</f>
        <v>37428605.100000001</v>
      </c>
      <c r="F47" s="86">
        <f>'WEEKLY  TO WEEK SALES '!I62</f>
        <v>288750000</v>
      </c>
      <c r="G47" s="202"/>
      <c r="H47" s="203">
        <f>SUM(H2:H46)</f>
        <v>49241580</v>
      </c>
      <c r="I47" s="576">
        <f>SUM(I2:I46)</f>
        <v>175</v>
      </c>
      <c r="J47" s="576" t="e">
        <f>SUM(J2:J46)</f>
        <v>#REF!</v>
      </c>
      <c r="K47" s="576">
        <f>SUM(K2:K46)</f>
        <v>440</v>
      </c>
      <c r="L47" s="202" t="e">
        <f>J47/K47</f>
        <v>#REF!</v>
      </c>
      <c r="M47" s="265"/>
    </row>
    <row r="48" spans="1:26">
      <c r="K48" s="229"/>
    </row>
    <row r="49" spans="1:20">
      <c r="B49" s="708" t="s">
        <v>134</v>
      </c>
      <c r="C49" s="709"/>
      <c r="D49" s="709"/>
      <c r="E49" s="710"/>
      <c r="F49" s="243" t="s">
        <v>284</v>
      </c>
      <c r="G49" s="244"/>
      <c r="H49" s="244"/>
      <c r="I49" s="268"/>
    </row>
    <row r="50" spans="1:20">
      <c r="A50" s="82" t="s">
        <v>65</v>
      </c>
      <c r="B50" s="235" t="s">
        <v>62</v>
      </c>
      <c r="C50" s="235" t="s">
        <v>63</v>
      </c>
      <c r="D50" s="235" t="s">
        <v>64</v>
      </c>
      <c r="E50" s="235" t="s">
        <v>154</v>
      </c>
      <c r="F50" s="233" t="s">
        <v>62</v>
      </c>
      <c r="G50" s="233" t="s">
        <v>63</v>
      </c>
      <c r="H50" s="245" t="s">
        <v>64</v>
      </c>
      <c r="I50" s="269" t="s">
        <v>71</v>
      </c>
    </row>
    <row r="51" spans="1:20">
      <c r="A51" s="246" t="s">
        <v>128</v>
      </c>
      <c r="B51" s="220">
        <f>SUMIFS('Fully Booked'!Q:Q,'Fully Booked'!N:N,'NEW EXISITNG '!A51,'Fully Booked'!U:U,'NEW EXISITNG '!$B$50)</f>
        <v>24053</v>
      </c>
      <c r="C51" s="220">
        <f>SUMIFS('Fully Booked'!Q:Q,'Fully Booked'!N:N,'NEW EXISITNG '!A51,'Fully Booked'!U:U,'NEW EXISITNG '!$C$50)</f>
        <v>14304</v>
      </c>
      <c r="D51" s="220">
        <f>SUMIFS('Fully Booked'!Q:Q,'Fully Booked'!N:N,'NEW EXISITNG '!A51,'Fully Booked'!U:U,'NEW EXISITNG '!$D$50)</f>
        <v>0</v>
      </c>
      <c r="E51" s="220">
        <f>B51+C51+D51</f>
        <v>38357</v>
      </c>
      <c r="F51" s="247">
        <f>COUNTIFS('Fully Booked'!N:N,'NEW EXISITNG '!A51,'Fully Booked'!U:U,'NEW EXISITNG '!$B$50)</f>
        <v>1</v>
      </c>
      <c r="G51" s="248">
        <f>COUNTIFS('Fully Booked'!N:N,'NEW EXISITNG '!A51,'Fully Booked'!U:U,'NEW EXISITNG '!$C$50)</f>
        <v>1</v>
      </c>
      <c r="H51" s="249">
        <f>COUNTIFS('Fully Booked'!N:N,'NEW EXISITNG '!A51,'Fully Booked'!U:U,'NEW EXISITNG '!$D$50)</f>
        <v>0</v>
      </c>
      <c r="I51" s="270">
        <f t="shared" ref="I51:I54" si="15">H51+G51+F51</f>
        <v>2</v>
      </c>
    </row>
    <row r="52" spans="1:20">
      <c r="A52" s="246" t="s">
        <v>329</v>
      </c>
      <c r="B52" s="220">
        <f>SUMIFS('Fully Booked'!Q:Q,'Fully Booked'!N:N,'NEW EXISITNG '!A52,'Fully Booked'!U:U,'NEW EXISITNG '!$B$50)</f>
        <v>0</v>
      </c>
      <c r="C52" s="220">
        <f>SUMIFS('Fully Booked'!Q:Q,'Fully Booked'!N:N,'NEW EXISITNG '!A52,'Fully Booked'!U:U,'NEW EXISITNG '!$C$50)</f>
        <v>0</v>
      </c>
      <c r="D52" s="220">
        <f>SUMIFS('Fully Booked'!Q:Q,'Fully Booked'!N:N,'NEW EXISITNG '!A52,'Fully Booked'!U:U,'NEW EXISITNG '!$D$50)</f>
        <v>0</v>
      </c>
      <c r="E52" s="220">
        <f t="shared" ref="E52:E54" si="16">B52+C52+D52</f>
        <v>0</v>
      </c>
      <c r="F52" s="247">
        <f>COUNTIFS('Fully Booked'!N:N,'NEW EXISITNG '!A52,'Fully Booked'!U:U,'NEW EXISITNG '!$B$50)</f>
        <v>0</v>
      </c>
      <c r="G52" s="248">
        <f>COUNTIFS('Fully Booked'!N:N,'NEW EXISITNG '!A52,'Fully Booked'!U:U,'NEW EXISITNG '!$C$50)</f>
        <v>0</v>
      </c>
      <c r="H52" s="249">
        <f>COUNTIFS('Fully Booked'!N:N,'NEW EXISITNG '!A52,'Fully Booked'!U:U,'NEW EXISITNG '!$D$50)</f>
        <v>0</v>
      </c>
      <c r="I52" s="270">
        <f t="shared" si="15"/>
        <v>0</v>
      </c>
    </row>
    <row r="53" spans="1:20">
      <c r="A53" s="246" t="s">
        <v>43</v>
      </c>
      <c r="B53" s="220">
        <f>SUMIFS('Fully Booked'!Q:Q,'Fully Booked'!N:N,'NEW EXISITNG '!A53,'Fully Booked'!U:U,'NEW EXISITNG '!$B$50)</f>
        <v>2778564</v>
      </c>
      <c r="C53" s="220">
        <f>SUMIFS('Fully Booked'!Q:Q,'Fully Booked'!N:N,'NEW EXISITNG '!A53,'Fully Booked'!U:U,'NEW EXISITNG '!$C$50)</f>
        <v>4378441.9800000004</v>
      </c>
      <c r="D53" s="220">
        <f>SUMIFS('Fully Booked'!Q:Q,'Fully Booked'!N:N,'NEW EXISITNG '!A53,'Fully Booked'!U:U,'NEW EXISITNG '!$D$50)</f>
        <v>10201410.120000001</v>
      </c>
      <c r="E53" s="220">
        <f t="shared" si="16"/>
        <v>17358416.100000001</v>
      </c>
      <c r="F53" s="247">
        <f>COUNTIFS('Fully Booked'!N:N,'NEW EXISITNG '!A53,'Fully Booked'!U:U,'NEW EXISITNG '!$B$50)</f>
        <v>43</v>
      </c>
      <c r="G53" s="248">
        <f>COUNTIFS('Fully Booked'!N:N,'NEW EXISITNG '!A53,'Fully Booked'!U:U,'NEW EXISITNG '!$C$50)</f>
        <v>23</v>
      </c>
      <c r="H53" s="249">
        <f>COUNTIFS('Fully Booked'!N:N,'NEW EXISITNG '!A53,'Fully Booked'!U:U,'NEW EXISITNG '!$D$50)</f>
        <v>26</v>
      </c>
      <c r="I53" s="270">
        <f t="shared" si="15"/>
        <v>92</v>
      </c>
    </row>
    <row r="54" spans="1:20">
      <c r="A54" s="250" t="s">
        <v>148</v>
      </c>
      <c r="B54" s="220">
        <f>SUMIFS('Fully Booked'!Q:Q,'Fully Booked'!N:N,'NEW EXISITNG '!A54,'Fully Booked'!U:U,'NEW EXISITNG '!$B$50)</f>
        <v>1472845</v>
      </c>
      <c r="C54" s="220">
        <f>SUMIFS('Fully Booked'!Q:Q,'Fully Booked'!N:N,'NEW EXISITNG '!A54,'Fully Booked'!U:U,'NEW EXISITNG '!$C$50)</f>
        <v>1107924</v>
      </c>
      <c r="D54" s="220">
        <f>SUMIFS('Fully Booked'!Q:Q,'Fully Booked'!N:N,'NEW EXISITNG '!A54,'Fully Booked'!U:U,'NEW EXISITNG '!$D$50)</f>
        <v>6157237</v>
      </c>
      <c r="E54" s="220">
        <f t="shared" si="16"/>
        <v>8738006</v>
      </c>
      <c r="F54" s="247">
        <f>COUNTIFS('Fully Booked'!N:N,'NEW EXISITNG '!A54,'Fully Booked'!U:U,'NEW EXISITNG '!$B$50)</f>
        <v>17</v>
      </c>
      <c r="G54" s="248">
        <f>COUNTIFS('Fully Booked'!N:N,'NEW EXISITNG '!A54,'Fully Booked'!U:U,'NEW EXISITNG '!$C$50)</f>
        <v>4</v>
      </c>
      <c r="H54" s="249">
        <f>COUNTIFS('Fully Booked'!N:N,'NEW EXISITNG '!A54,'Fully Booked'!U:U,'NEW EXISITNG '!$D$50)</f>
        <v>15</v>
      </c>
      <c r="I54" s="270">
        <f t="shared" si="15"/>
        <v>36</v>
      </c>
    </row>
    <row r="55" spans="1:20">
      <c r="A55" s="250" t="s">
        <v>173</v>
      </c>
      <c r="B55" s="220">
        <f>SUMIFS('Fully Booked'!Q:Q,'Fully Booked'!N:N,'NEW EXISITNG '!A55,'Fully Booked'!U:U,'NEW EXISITNG '!$B$50)</f>
        <v>2009152</v>
      </c>
      <c r="C55" s="220">
        <f>SUMIFS('Fully Booked'!Q:Q,'Fully Booked'!N:N,'NEW EXISITNG '!A55,'Fully Booked'!U:U,'NEW EXISITNG '!$C$50)</f>
        <v>1015630</v>
      </c>
      <c r="D55" s="220">
        <f>SUMIFS('Fully Booked'!Q:Q,'Fully Booked'!N:N,'NEW EXISITNG '!A55,'Fully Booked'!U:U,'NEW EXISITNG '!$D$50)</f>
        <v>4503302</v>
      </c>
      <c r="E55" s="220">
        <f t="shared" ref="E55:E62" si="17">B55+C55+D55</f>
        <v>7528084</v>
      </c>
      <c r="F55" s="247">
        <f>COUNTIFS('Fully Booked'!N:N,'NEW EXISITNG '!A55,'Fully Booked'!U:U,'NEW EXISITNG '!$B$50)</f>
        <v>10</v>
      </c>
      <c r="G55" s="248">
        <f>COUNTIFS('Fully Booked'!N:N,'NEW EXISITNG '!A55,'Fully Booked'!U:U,'NEW EXISITNG '!$C$50)</f>
        <v>5</v>
      </c>
      <c r="H55" s="249">
        <f>COUNTIFS('Fully Booked'!N:N,'NEW EXISITNG '!A55,'Fully Booked'!U:U,'NEW EXISITNG '!$D$50)</f>
        <v>6</v>
      </c>
      <c r="I55" s="270">
        <f t="shared" ref="I55:I62" si="18">H55+G55+F55</f>
        <v>21</v>
      </c>
    </row>
    <row r="56" spans="1:20">
      <c r="A56" s="250" t="s">
        <v>21</v>
      </c>
      <c r="B56" s="220">
        <f>SUMIFS('Fully Booked'!Q:Q,'Fully Booked'!N:N,'NEW EXISITNG '!A56,'Fully Booked'!U:U,'NEW EXISITNG '!$B$50)</f>
        <v>836214</v>
      </c>
      <c r="C56" s="220">
        <f>SUMIFS('Fully Booked'!Q:Q,'Fully Booked'!N:N,'NEW EXISITNG '!A56,'Fully Booked'!U:U,'NEW EXISITNG '!$C$50)</f>
        <v>777004</v>
      </c>
      <c r="D56" s="220">
        <f>SUMIFS('Fully Booked'!Q:Q,'Fully Booked'!N:N,'NEW EXISITNG '!A56,'Fully Booked'!U:U,'NEW EXISITNG '!$D$50)</f>
        <v>1496270</v>
      </c>
      <c r="E56" s="220">
        <f t="shared" si="17"/>
        <v>3109488</v>
      </c>
      <c r="F56" s="247">
        <f>COUNTIFS('Fully Booked'!N:N,'NEW EXISITNG '!A56,'Fully Booked'!U:U,'NEW EXISITNG '!$B$50)</f>
        <v>13</v>
      </c>
      <c r="G56" s="248">
        <f>COUNTIFS('Fully Booked'!N:N,'NEW EXISITNG '!A56,'Fully Booked'!U:U,'NEW EXISITNG '!$C$50)</f>
        <v>4</v>
      </c>
      <c r="H56" s="249">
        <f>COUNTIFS('Fully Booked'!N:N,'NEW EXISITNG '!A56,'Fully Booked'!U:U,'NEW EXISITNG '!$D$50)</f>
        <v>5</v>
      </c>
      <c r="I56" s="270">
        <f t="shared" si="18"/>
        <v>22</v>
      </c>
    </row>
    <row r="57" spans="1:20">
      <c r="A57" s="250" t="s">
        <v>174</v>
      </c>
      <c r="B57" s="220">
        <f>SUMIFS('Fully Booked'!Q:Q,'Fully Booked'!N:N,'NEW EXISITNG '!A57,'Fully Booked'!U:U,'NEW EXISITNG '!$B$50)</f>
        <v>0</v>
      </c>
      <c r="C57" s="220">
        <f>SUMIFS('Fully Booked'!Q:Q,'Fully Booked'!N:N,'NEW EXISITNG '!A57,'Fully Booked'!U:U,'NEW EXISITNG '!$C$50)</f>
        <v>0</v>
      </c>
      <c r="D57" s="220">
        <f>SUMIFS('Fully Booked'!Q:Q,'Fully Booked'!N:N,'NEW EXISITNG '!A57,'Fully Booked'!U:U,'NEW EXISITNG '!$D$50)</f>
        <v>0</v>
      </c>
      <c r="E57" s="220">
        <f t="shared" si="17"/>
        <v>0</v>
      </c>
      <c r="F57" s="247">
        <f>COUNTIFS('Fully Booked'!N:N,'NEW EXISITNG '!A57,'Fully Booked'!U:U,'NEW EXISITNG '!$B$50)</f>
        <v>0</v>
      </c>
      <c r="G57" s="248">
        <f>COUNTIFS('Fully Booked'!N:N,'NEW EXISITNG '!A57,'Fully Booked'!U:U,'NEW EXISITNG '!$C$50)</f>
        <v>0</v>
      </c>
      <c r="H57" s="249">
        <f>COUNTIFS('Fully Booked'!N:N,'NEW EXISITNG '!A57,'Fully Booked'!U:U,'NEW EXISITNG '!$D$50)</f>
        <v>0</v>
      </c>
      <c r="I57" s="270">
        <f t="shared" si="18"/>
        <v>0</v>
      </c>
    </row>
    <row r="58" spans="1:20">
      <c r="A58" s="250" t="s">
        <v>368</v>
      </c>
      <c r="B58" s="220">
        <f>SUMIFS('Fully Booked'!Q:Q,'Fully Booked'!N:N,'NEW EXISITNG '!A58,'Fully Booked'!U:U,'NEW EXISITNG '!$B$50)</f>
        <v>0</v>
      </c>
      <c r="C58" s="220">
        <f>SUMIFS('Fully Booked'!Q:Q,'Fully Booked'!N:N,'NEW EXISITNG '!A58,'Fully Booked'!U:U,'NEW EXISITNG '!$C$50)</f>
        <v>0</v>
      </c>
      <c r="D58" s="220">
        <f>SUMIFS('Fully Booked'!Q:Q,'Fully Booked'!N:N,'NEW EXISITNG '!A58,'Fully Booked'!U:U,'NEW EXISITNG '!$D$50)</f>
        <v>0</v>
      </c>
      <c r="E58" s="220">
        <f t="shared" si="17"/>
        <v>0</v>
      </c>
      <c r="F58" s="247">
        <f>COUNTIFS('Fully Booked'!N:N,'NEW EXISITNG '!A58,'Fully Booked'!U:U,'NEW EXISITNG '!$B$50)</f>
        <v>0</v>
      </c>
      <c r="G58" s="248">
        <f>COUNTIFS('Fully Booked'!N:N,'NEW EXISITNG '!A58,'Fully Booked'!U:U,'NEW EXISITNG '!$C$50)</f>
        <v>0</v>
      </c>
      <c r="H58" s="249">
        <f>COUNTIFS('Fully Booked'!N:N,'NEW EXISITNG '!A58,'Fully Booked'!U:U,'NEW EXISITNG '!$D$50)</f>
        <v>0</v>
      </c>
      <c r="I58" s="270">
        <f t="shared" si="18"/>
        <v>0</v>
      </c>
    </row>
    <row r="59" spans="1:20">
      <c r="A59" s="250" t="s">
        <v>218</v>
      </c>
      <c r="B59" s="220">
        <f>SUMIFS('Fully Booked'!Q:Q,'Fully Booked'!N:N,'NEW EXISITNG '!A59,'Fully Booked'!U:U,'NEW EXISITNG '!$B$50)</f>
        <v>0</v>
      </c>
      <c r="C59" s="220">
        <f>SUMIFS('Fully Booked'!Q:Q,'Fully Booked'!N:N,'NEW EXISITNG '!A59,'Fully Booked'!U:U,'NEW EXISITNG '!$C$50)</f>
        <v>0</v>
      </c>
      <c r="D59" s="220">
        <f>SUMIFS('Fully Booked'!Q:Q,'Fully Booked'!N:N,'NEW EXISITNG '!A59,'Fully Booked'!U:U,'NEW EXISITNG '!$D$50)</f>
        <v>0</v>
      </c>
      <c r="E59" s="220">
        <f t="shared" si="17"/>
        <v>0</v>
      </c>
      <c r="F59" s="247">
        <f>COUNTIFS('Fully Booked'!N:N,'NEW EXISITNG '!A59,'Fully Booked'!U:U,'NEW EXISITNG '!$B$50)</f>
        <v>0</v>
      </c>
      <c r="G59" s="248">
        <f>COUNTIFS('Fully Booked'!N:N,'NEW EXISITNG '!A59,'Fully Booked'!U:U,'NEW EXISITNG '!$C$50)</f>
        <v>0</v>
      </c>
      <c r="H59" s="249">
        <f>COUNTIFS('Fully Booked'!N:N,'NEW EXISITNG '!A59,'Fully Booked'!U:U,'NEW EXISITNG '!$D$50)</f>
        <v>0</v>
      </c>
      <c r="I59" s="270">
        <f t="shared" si="18"/>
        <v>0</v>
      </c>
    </row>
    <row r="60" spans="1:20">
      <c r="A60" s="250" t="s">
        <v>157</v>
      </c>
      <c r="B60" s="220">
        <f>SUMIFS('Fully Booked'!Q:Q,'Fully Booked'!N:N,'NEW EXISITNG '!A60,'Fully Booked'!U:U,'NEW EXISITNG '!$B$50)</f>
        <v>0</v>
      </c>
      <c r="C60" s="220">
        <f>SUMIFS('Fully Booked'!Q:Q,'Fully Booked'!N:N,'NEW EXISITNG '!A60,'Fully Booked'!U:U,'NEW EXISITNG '!$C$50)</f>
        <v>0</v>
      </c>
      <c r="D60" s="220">
        <f>SUMIFS('Fully Booked'!Q:Q,'Fully Booked'!N:N,'NEW EXISITNG '!A60,'Fully Booked'!U:U,'NEW EXISITNG '!$D$50)</f>
        <v>0</v>
      </c>
      <c r="E60" s="220">
        <f t="shared" si="17"/>
        <v>0</v>
      </c>
      <c r="F60" s="247">
        <f>COUNTIFS('Fully Booked'!N:N,'NEW EXISITNG '!A60,'Fully Booked'!U:U,'NEW EXISITNG '!$B$50)</f>
        <v>0</v>
      </c>
      <c r="G60" s="248">
        <f>COUNTIFS('Fully Booked'!N:N,'NEW EXISITNG '!A60,'Fully Booked'!U:U,'NEW EXISITNG '!$C$50)</f>
        <v>0</v>
      </c>
      <c r="H60" s="249">
        <f>COUNTIFS('Fully Booked'!N:N,'NEW EXISITNG '!A60,'Fully Booked'!U:U,'NEW EXISITNG '!$D$50)</f>
        <v>0</v>
      </c>
      <c r="I60" s="270">
        <f t="shared" si="18"/>
        <v>0</v>
      </c>
    </row>
    <row r="61" spans="1:20">
      <c r="A61" s="219" t="s">
        <v>367</v>
      </c>
      <c r="B61" s="220">
        <f>SUMIFS('Fully Booked'!Q:Q,'Fully Booked'!N:N,'NEW EXISITNG '!A61,'Fully Booked'!U:U,'NEW EXISITNG '!$B$50)</f>
        <v>0</v>
      </c>
      <c r="C61" s="220">
        <f>SUMIFS('Fully Booked'!Q:Q,'Fully Booked'!N:N,'NEW EXISITNG '!A61,'Fully Booked'!U:U,'NEW EXISITNG '!$C$50)</f>
        <v>0</v>
      </c>
      <c r="D61" s="220">
        <f>SUMIFS('Fully Booked'!Q:Q,'Fully Booked'!N:N,'NEW EXISITNG '!A61,'Fully Booked'!U:U,'NEW EXISITNG '!$D$50)</f>
        <v>0</v>
      </c>
      <c r="E61" s="220">
        <f t="shared" si="17"/>
        <v>0</v>
      </c>
      <c r="F61" s="247">
        <f>COUNTIFS('Fully Booked'!N:N,'NEW EXISITNG '!A61,'Fully Booked'!U:U,'NEW EXISITNG '!$B$50)</f>
        <v>0</v>
      </c>
      <c r="G61" s="248">
        <f>COUNTIFS('Fully Booked'!N:N,'NEW EXISITNG '!A61,'Fully Booked'!U:U,'NEW EXISITNG '!$C$50)</f>
        <v>0</v>
      </c>
      <c r="H61" s="249">
        <f>COUNTIFS('Fully Booked'!N:N,'NEW EXISITNG '!A61,'Fully Booked'!U:U,'NEW EXISITNG '!$D$50)</f>
        <v>0</v>
      </c>
      <c r="I61" s="270">
        <f t="shared" si="18"/>
        <v>0</v>
      </c>
    </row>
    <row r="62" spans="1:20">
      <c r="A62" s="219" t="s">
        <v>56</v>
      </c>
      <c r="B62" s="220">
        <f>SUMIFS('Fully Booked'!Q:Q,'Fully Booked'!N:N,'NEW EXISITNG '!A62,'Fully Booked'!U:U,'NEW EXISITNG '!$B$50)</f>
        <v>55000</v>
      </c>
      <c r="C62" s="220">
        <f>SUMIFS('Fully Booked'!Q:Q,'Fully Booked'!N:N,'NEW EXISITNG '!A62,'Fully Booked'!U:U,'NEW EXISITNG '!$C$50)</f>
        <v>0</v>
      </c>
      <c r="D62" s="220">
        <f>SUMIFS('Fully Booked'!Q:Q,'Fully Booked'!N:N,'NEW EXISITNG '!A62,'Fully Booked'!U:U,'NEW EXISITNG '!$D$50)</f>
        <v>601254</v>
      </c>
      <c r="E62" s="220">
        <f t="shared" si="17"/>
        <v>656254</v>
      </c>
      <c r="F62" s="247">
        <f>COUNTIFS('Fully Booked'!N:N,'NEW EXISITNG '!A62,'Fully Booked'!U:U,'NEW EXISITNG '!$B$50)</f>
        <v>1</v>
      </c>
      <c r="G62" s="248">
        <f>COUNTIFS('Fully Booked'!N:N,'NEW EXISITNG '!A62,'Fully Booked'!U:U,'NEW EXISITNG '!$C$50)</f>
        <v>0</v>
      </c>
      <c r="H62" s="249">
        <f>COUNTIFS('Fully Booked'!N:N,'NEW EXISITNG '!A62,'Fully Booked'!U:U,'NEW EXISITNG '!$D$50)</f>
        <v>1</v>
      </c>
      <c r="I62" s="270">
        <f t="shared" si="18"/>
        <v>2</v>
      </c>
      <c r="M62" s="370"/>
      <c r="N62" s="370"/>
      <c r="O62" s="370"/>
      <c r="P62" s="370"/>
      <c r="Q62" s="370"/>
      <c r="R62" s="370"/>
      <c r="S62" s="370"/>
      <c r="T62" s="370"/>
    </row>
    <row r="63" spans="1:20">
      <c r="A63" s="251"/>
      <c r="B63" s="86">
        <f>SUM(B51:B62)</f>
        <v>7175828</v>
      </c>
      <c r="C63" s="86">
        <f t="shared" ref="C63:I63" si="19">SUM(C51:C62)</f>
        <v>7293303.9800000004</v>
      </c>
      <c r="D63" s="86">
        <f t="shared" si="19"/>
        <v>22959473.120000001</v>
      </c>
      <c r="E63" s="86">
        <f>SUM(E51:E62)</f>
        <v>37428605.100000001</v>
      </c>
      <c r="F63" s="252">
        <f t="shared" si="19"/>
        <v>85</v>
      </c>
      <c r="G63" s="252">
        <f t="shared" si="19"/>
        <v>37</v>
      </c>
      <c r="H63" s="253">
        <f t="shared" si="19"/>
        <v>53</v>
      </c>
      <c r="I63" s="271">
        <f t="shared" si="19"/>
        <v>175</v>
      </c>
    </row>
    <row r="64" spans="1:20">
      <c r="L64" s="371"/>
    </row>
    <row r="65" spans="1:12">
      <c r="B65" s="688" t="s">
        <v>61</v>
      </c>
      <c r="C65" s="689"/>
      <c r="D65" s="690"/>
      <c r="E65" s="688" t="s">
        <v>284</v>
      </c>
      <c r="F65" s="689"/>
      <c r="G65" s="690"/>
    </row>
    <row r="66" spans="1:12">
      <c r="A66" s="80" t="s">
        <v>5</v>
      </c>
      <c r="B66" s="80" t="s">
        <v>276</v>
      </c>
      <c r="C66" s="80" t="s">
        <v>277</v>
      </c>
      <c r="D66" s="80" t="s">
        <v>71</v>
      </c>
      <c r="E66" s="80" t="s">
        <v>276</v>
      </c>
      <c r="F66" s="80" t="s">
        <v>277</v>
      </c>
      <c r="G66" s="80" t="s">
        <v>71</v>
      </c>
    </row>
    <row r="67" spans="1:12">
      <c r="A67" s="237" t="s">
        <v>250</v>
      </c>
      <c r="B67" s="238">
        <f>SUMIFS('Fully Booked'!Q:Q,'Fully Booked'!O:O,'NEW EXISITNG '!A67,'Fully Booked'!W:W,'NEW EXISITNG '!$B$66)</f>
        <v>0</v>
      </c>
      <c r="C67" s="238">
        <f>SUMIFS('Fully Booked'!Q:Q,'Fully Booked'!O:O,'NEW EXISITNG '!A67,'Fully Booked'!W:W,'NEW EXISITNG '!$C$66)</f>
        <v>0</v>
      </c>
      <c r="D67" s="238">
        <f>B67+C67</f>
        <v>0</v>
      </c>
      <c r="E67" s="237">
        <f>COUNTIFS('Fully Booked'!O:O,'NEW EXISITNG '!A67,'Fully Booked'!W:W,'NEW EXISITNG '!$B$66)</f>
        <v>0</v>
      </c>
      <c r="F67" s="237">
        <f>COUNTIFS('Fully Booked'!O:O,'NEW EXISITNG '!A67,'Fully Booked'!W:W,'NEW EXISITNG '!$C$66)</f>
        <v>0</v>
      </c>
      <c r="G67" s="237">
        <f>E67+F67</f>
        <v>0</v>
      </c>
    </row>
    <row r="68" spans="1:12">
      <c r="A68" s="237" t="s">
        <v>252</v>
      </c>
      <c r="B68" s="238">
        <f>SUMIFS('Fully Booked'!Q:Q,'Fully Booked'!O:O,'NEW EXISITNG '!A68,'Fully Booked'!W:W,'NEW EXISITNG '!$B$66)</f>
        <v>334026</v>
      </c>
      <c r="C68" s="238">
        <f>SUMIFS('Fully Booked'!Q:Q,'Fully Booked'!O:O,'NEW EXISITNG '!A68,'Fully Booked'!W:W,'NEW EXISITNG '!$C$66)</f>
        <v>380000</v>
      </c>
      <c r="D68" s="238">
        <f t="shared" ref="D68:D85" si="20">B68+C68</f>
        <v>714026</v>
      </c>
      <c r="E68" s="237">
        <f>COUNTIFS('Fully Booked'!O:O,'NEW EXISITNG '!A68,'Fully Booked'!W:W,'NEW EXISITNG '!$B$66)</f>
        <v>1</v>
      </c>
      <c r="F68" s="237">
        <f>COUNTIFS('Fully Booked'!O:O,'NEW EXISITNG '!A68,'Fully Booked'!W:W,'NEW EXISITNG '!$C$66)</f>
        <v>1</v>
      </c>
      <c r="G68" s="237">
        <f t="shared" ref="G68:G85" si="21">E68+F68</f>
        <v>2</v>
      </c>
    </row>
    <row r="69" spans="1:12">
      <c r="A69" s="237" t="s">
        <v>221</v>
      </c>
      <c r="B69" s="238">
        <f>SUMIFS('Fully Booked'!Q:Q,'Fully Booked'!O:O,'NEW EXISITNG '!A69,'Fully Booked'!W:W,'NEW EXISITNG '!$B$66)</f>
        <v>0</v>
      </c>
      <c r="C69" s="238">
        <f>SUMIFS('Fully Booked'!Q:Q,'Fully Booked'!O:O,'NEW EXISITNG '!A69,'Fully Booked'!W:W,'NEW EXISITNG '!$C$66)</f>
        <v>0</v>
      </c>
      <c r="D69" s="238">
        <f t="shared" si="20"/>
        <v>0</v>
      </c>
      <c r="E69" s="237">
        <f>COUNTIFS('Fully Booked'!O:O,'NEW EXISITNG '!A69,'Fully Booked'!W:W,'NEW EXISITNG '!$B$66)</f>
        <v>0</v>
      </c>
      <c r="F69" s="237">
        <f>COUNTIFS('Fully Booked'!O:O,'NEW EXISITNG '!A69,'Fully Booked'!W:W,'NEW EXISITNG '!$C$66)</f>
        <v>0</v>
      </c>
      <c r="G69" s="237">
        <f t="shared" si="21"/>
        <v>0</v>
      </c>
    </row>
    <row r="70" spans="1:12">
      <c r="A70" s="237" t="s">
        <v>253</v>
      </c>
      <c r="B70" s="238">
        <f>SUMIFS('Fully Booked'!Q:Q,'Fully Booked'!O:O,'NEW EXISITNG '!A70,'Fully Booked'!W:W,'NEW EXISITNG '!$B$66)</f>
        <v>215256</v>
      </c>
      <c r="C70" s="238">
        <f>SUMIFS('Fully Booked'!Q:Q,'Fully Booked'!O:O,'NEW EXISITNG '!A70,'Fully Booked'!W:W,'NEW EXISITNG '!$C$66)</f>
        <v>0</v>
      </c>
      <c r="D70" s="238">
        <f t="shared" si="20"/>
        <v>215256</v>
      </c>
      <c r="E70" s="237">
        <f>COUNTIFS('Fully Booked'!O:O,'NEW EXISITNG '!A70,'Fully Booked'!W:W,'NEW EXISITNG '!$B$66)</f>
        <v>1</v>
      </c>
      <c r="F70" s="237">
        <f>COUNTIFS('Fully Booked'!O:O,'NEW EXISITNG '!A70,'Fully Booked'!W:W,'NEW EXISITNG '!$C$66)</f>
        <v>0</v>
      </c>
      <c r="G70" s="237">
        <f t="shared" si="21"/>
        <v>1</v>
      </c>
    </row>
    <row r="71" spans="1:12">
      <c r="A71" s="237" t="s">
        <v>225</v>
      </c>
      <c r="B71" s="238">
        <f>SUMIFS('Fully Booked'!Q:Q,'Fully Booked'!O:O,'NEW EXISITNG '!A71,'Fully Booked'!W:W,'NEW EXISITNG '!$B$66)</f>
        <v>409670</v>
      </c>
      <c r="C71" s="238">
        <f>SUMIFS('Fully Booked'!Q:Q,'Fully Booked'!O:O,'NEW EXISITNG '!A71,'Fully Booked'!W:W,'NEW EXISITNG '!$C$66)</f>
        <v>475059</v>
      </c>
      <c r="D71" s="238">
        <f t="shared" si="20"/>
        <v>884729</v>
      </c>
      <c r="E71" s="237">
        <f>COUNTIFS('Fully Booked'!O:O,'NEW EXISITNG '!A71,'Fully Booked'!W:W,'NEW EXISITNG '!$B$66)</f>
        <v>1</v>
      </c>
      <c r="F71" s="237">
        <f>COUNTIFS('Fully Booked'!O:O,'NEW EXISITNG '!A71,'Fully Booked'!W:W,'NEW EXISITNG '!$C$66)</f>
        <v>1</v>
      </c>
      <c r="G71" s="237">
        <f t="shared" si="21"/>
        <v>2</v>
      </c>
    </row>
    <row r="72" spans="1:12">
      <c r="A72" s="237" t="s">
        <v>251</v>
      </c>
      <c r="B72" s="238">
        <f>SUMIFS('Fully Booked'!Q:Q,'Fully Booked'!O:O,'NEW EXISITNG '!A72,'Fully Booked'!W:W,'NEW EXISITNG '!$B$66)</f>
        <v>0</v>
      </c>
      <c r="C72" s="238">
        <f>SUMIFS('Fully Booked'!Q:Q,'Fully Booked'!O:O,'NEW EXISITNG '!A72,'Fully Booked'!W:W,'NEW EXISITNG '!$C$66)</f>
        <v>0</v>
      </c>
      <c r="D72" s="238">
        <f t="shared" si="20"/>
        <v>0</v>
      </c>
      <c r="E72" s="237">
        <f>COUNTIFS('Fully Booked'!O:O,'NEW EXISITNG '!A72,'Fully Booked'!W:W,'NEW EXISITNG '!$B$66)</f>
        <v>0</v>
      </c>
      <c r="F72" s="237">
        <f>COUNTIFS('Fully Booked'!O:O,'NEW EXISITNG '!A72,'Fully Booked'!W:W,'NEW EXISITNG '!$C$66)</f>
        <v>0</v>
      </c>
      <c r="G72" s="237">
        <f t="shared" si="21"/>
        <v>0</v>
      </c>
    </row>
    <row r="73" spans="1:12">
      <c r="A73" s="237" t="s">
        <v>254</v>
      </c>
      <c r="B73" s="238">
        <f>SUMIFS('Fully Booked'!Q:Q,'Fully Booked'!O:O,'NEW EXISITNG '!A73,'Fully Booked'!W:W,'NEW EXISITNG '!$B$66)</f>
        <v>0</v>
      </c>
      <c r="C73" s="238">
        <f>SUMIFS('Fully Booked'!Q:Q,'Fully Booked'!O:O,'NEW EXISITNG '!A73,'Fully Booked'!W:W,'NEW EXISITNG '!$C$66)</f>
        <v>0</v>
      </c>
      <c r="D73" s="238">
        <f t="shared" si="20"/>
        <v>0</v>
      </c>
      <c r="E73" s="237">
        <f>COUNTIFS('Fully Booked'!O:O,'NEW EXISITNG '!A73,'Fully Booked'!W:W,'NEW EXISITNG '!$B$66)</f>
        <v>0</v>
      </c>
      <c r="F73" s="237">
        <f>COUNTIFS('Fully Booked'!O:O,'NEW EXISITNG '!A73,'Fully Booked'!W:W,'NEW EXISITNG '!$C$66)</f>
        <v>0</v>
      </c>
      <c r="G73" s="237">
        <f t="shared" si="21"/>
        <v>0</v>
      </c>
    </row>
    <row r="74" spans="1:12">
      <c r="A74" s="237" t="s">
        <v>256</v>
      </c>
      <c r="B74" s="238">
        <f>SUMIFS('Fully Booked'!Q:Q,'Fully Booked'!O:O,'NEW EXISITNG '!A74,'Fully Booked'!W:W,'NEW EXISITNG '!$B$66)</f>
        <v>0</v>
      </c>
      <c r="C74" s="238">
        <f>SUMIFS('Fully Booked'!Q:Q,'Fully Booked'!O:O,'NEW EXISITNG '!A74,'Fully Booked'!W:W,'NEW EXISITNG '!$C$66)</f>
        <v>0</v>
      </c>
      <c r="D74" s="238">
        <f t="shared" si="20"/>
        <v>0</v>
      </c>
      <c r="E74" s="237">
        <f>COUNTIFS('Fully Booked'!O:O,'NEW EXISITNG '!A74,'Fully Booked'!W:W,'NEW EXISITNG '!$B$66)</f>
        <v>0</v>
      </c>
      <c r="F74" s="237">
        <f>COUNTIFS('Fully Booked'!O:O,'NEW EXISITNG '!A74,'Fully Booked'!W:W,'NEW EXISITNG '!$C$66)</f>
        <v>0</v>
      </c>
      <c r="G74" s="237">
        <f t="shared" si="21"/>
        <v>0</v>
      </c>
    </row>
    <row r="75" spans="1:12">
      <c r="A75" s="237" t="s">
        <v>258</v>
      </c>
      <c r="B75" s="238">
        <f>SUMIFS('Fully Booked'!Q:Q,'Fully Booked'!O:O,'NEW EXISITNG '!A75,'Fully Booked'!W:W,'NEW EXISITNG '!$B$66)</f>
        <v>1453482</v>
      </c>
      <c r="C75" s="238">
        <f>SUMIFS('Fully Booked'!Q:Q,'Fully Booked'!O:O,'NEW EXISITNG '!A75,'Fully Booked'!W:W,'NEW EXISITNG '!$C$66)</f>
        <v>0</v>
      </c>
      <c r="D75" s="238">
        <f t="shared" si="20"/>
        <v>1453482</v>
      </c>
      <c r="E75" s="237">
        <f>COUNTIFS('Fully Booked'!O:O,'NEW EXISITNG '!A75,'Fully Booked'!W:W,'NEW EXISITNG '!$B$66)</f>
        <v>5</v>
      </c>
      <c r="F75" s="237">
        <f>COUNTIFS('Fully Booked'!O:O,'NEW EXISITNG '!A75,'Fully Booked'!W:W,'NEW EXISITNG '!$C$66)</f>
        <v>0</v>
      </c>
      <c r="G75" s="237">
        <f t="shared" si="21"/>
        <v>5</v>
      </c>
    </row>
    <row r="76" spans="1:12">
      <c r="A76" s="237" t="s">
        <v>259</v>
      </c>
      <c r="B76" s="238">
        <f>SUMIFS('Fully Booked'!Q:Q,'Fully Booked'!O:O,'NEW EXISITNG '!A76,'Fully Booked'!W:W,'NEW EXISITNG '!$B$66)</f>
        <v>0</v>
      </c>
      <c r="C76" s="238">
        <f>SUMIFS('Fully Booked'!Q:Q,'Fully Booked'!O:O,'NEW EXISITNG '!A76,'Fully Booked'!W:W,'NEW EXISITNG '!$C$66)</f>
        <v>0</v>
      </c>
      <c r="D76" s="238">
        <f t="shared" si="20"/>
        <v>0</v>
      </c>
      <c r="E76" s="237">
        <f>COUNTIFS('Fully Booked'!O:O,'NEW EXISITNG '!A76,'Fully Booked'!W:W,'NEW EXISITNG '!$B$66)</f>
        <v>0</v>
      </c>
      <c r="F76" s="237">
        <f>COUNTIFS('Fully Booked'!O:O,'NEW EXISITNG '!A76,'Fully Booked'!W:W,'NEW EXISITNG '!$C$66)</f>
        <v>0</v>
      </c>
      <c r="G76" s="237">
        <f t="shared" si="21"/>
        <v>0</v>
      </c>
    </row>
    <row r="77" spans="1:12">
      <c r="A77" s="237" t="s">
        <v>260</v>
      </c>
      <c r="B77" s="238">
        <f>SUMIFS('Fully Booked'!Q:Q,'Fully Booked'!O:O,'NEW EXISITNG '!A77,'Fully Booked'!W:W,'NEW EXISITNG '!$B$66)</f>
        <v>694791</v>
      </c>
      <c r="C77" s="238">
        <f>SUMIFS('Fully Booked'!Q:Q,'Fully Booked'!O:O,'NEW EXISITNG '!A77,'Fully Booked'!W:W,'NEW EXISITNG '!$C$66)</f>
        <v>0</v>
      </c>
      <c r="D77" s="238">
        <f t="shared" si="20"/>
        <v>694791</v>
      </c>
      <c r="E77" s="237">
        <f>COUNTIFS('Fully Booked'!O:O,'NEW EXISITNG '!A77,'Fully Booked'!W:W,'NEW EXISITNG '!$B$66)</f>
        <v>2</v>
      </c>
      <c r="F77" s="237">
        <f>COUNTIFS('Fully Booked'!O:O,'NEW EXISITNG '!A77,'Fully Booked'!W:W,'NEW EXISITNG '!$C$66)</f>
        <v>0</v>
      </c>
      <c r="G77" s="237">
        <f t="shared" si="21"/>
        <v>2</v>
      </c>
    </row>
    <row r="78" spans="1:12">
      <c r="A78" s="237" t="s">
        <v>257</v>
      </c>
      <c r="B78" s="238">
        <f>SUMIFS('Fully Booked'!Q:Q,'Fully Booked'!O:O,'NEW EXISITNG '!A78,'Fully Booked'!W:W,'NEW EXISITNG '!$B$66)</f>
        <v>0</v>
      </c>
      <c r="C78" s="238">
        <f>SUMIFS('Fully Booked'!Q:Q,'Fully Booked'!O:O,'NEW EXISITNG '!A78,'Fully Booked'!W:W,'NEW EXISITNG '!$C$66)</f>
        <v>0</v>
      </c>
      <c r="D78" s="238">
        <f t="shared" si="20"/>
        <v>0</v>
      </c>
      <c r="E78" s="237">
        <f>COUNTIFS('Fully Booked'!O:O,'NEW EXISITNG '!A78,'Fully Booked'!W:W,'NEW EXISITNG '!$B$66)</f>
        <v>0</v>
      </c>
      <c r="F78" s="237">
        <f>COUNTIFS('Fully Booked'!O:O,'NEW EXISITNG '!A78,'Fully Booked'!W:W,'NEW EXISITNG '!$C$66)</f>
        <v>0</v>
      </c>
      <c r="G78" s="237">
        <f t="shared" si="21"/>
        <v>0</v>
      </c>
      <c r="L78" s="218"/>
    </row>
    <row r="79" spans="1:12">
      <c r="A79" s="237" t="s">
        <v>262</v>
      </c>
      <c r="B79" s="238">
        <f>SUMIFS('Fully Booked'!Q:Q,'Fully Booked'!O:O,'NEW EXISITNG '!A79,'Fully Booked'!W:W,'NEW EXISITNG '!$B$66)</f>
        <v>0</v>
      </c>
      <c r="C79" s="238">
        <f>SUMIFS('Fully Booked'!Q:Q,'Fully Booked'!O:O,'NEW EXISITNG '!A79,'Fully Booked'!W:W,'NEW EXISITNG '!$C$66)</f>
        <v>0</v>
      </c>
      <c r="D79" s="238">
        <f t="shared" si="20"/>
        <v>0</v>
      </c>
      <c r="E79" s="237">
        <f>COUNTIFS('Fully Booked'!O:O,'NEW EXISITNG '!A79,'Fully Booked'!W:W,'NEW EXISITNG '!$B$66)</f>
        <v>0</v>
      </c>
      <c r="F79" s="237">
        <f>COUNTIFS('Fully Booked'!O:O,'NEW EXISITNG '!A79,'Fully Booked'!W:W,'NEW EXISITNG '!$C$66)</f>
        <v>0</v>
      </c>
      <c r="G79" s="237">
        <f t="shared" si="21"/>
        <v>0</v>
      </c>
      <c r="L79" s="8"/>
    </row>
    <row r="80" spans="1:12">
      <c r="A80" s="237" t="s">
        <v>263</v>
      </c>
      <c r="B80" s="238">
        <f>SUMIFS('Fully Booked'!Q:Q,'Fully Booked'!O:O,'NEW EXISITNG '!A80,'Fully Booked'!W:W,'NEW EXISITNG '!$B$66)</f>
        <v>0</v>
      </c>
      <c r="C80" s="238">
        <f>SUMIFS('Fully Booked'!Q:Q,'Fully Booked'!O:O,'NEW EXISITNG '!A80,'Fully Booked'!W:W,'NEW EXISITNG '!$C$66)</f>
        <v>0</v>
      </c>
      <c r="D80" s="238">
        <f t="shared" si="20"/>
        <v>0</v>
      </c>
      <c r="E80" s="237">
        <f>COUNTIFS('Fully Booked'!O:O,'NEW EXISITNG '!A80,'Fully Booked'!W:W,'NEW EXISITNG '!$B$66)</f>
        <v>0</v>
      </c>
      <c r="F80" s="237">
        <f>COUNTIFS('Fully Booked'!O:O,'NEW EXISITNG '!A80,'Fully Booked'!W:W,'NEW EXISITNG '!$C$66)</f>
        <v>0</v>
      </c>
      <c r="G80" s="237">
        <f t="shared" si="21"/>
        <v>0</v>
      </c>
      <c r="L80" s="8"/>
    </row>
    <row r="81" spans="1:27">
      <c r="A81" s="237" t="s">
        <v>264</v>
      </c>
      <c r="B81" s="238">
        <f>SUMIFS('Fully Booked'!Q:Q,'Fully Booked'!O:O,'NEW EXISITNG '!A81,'Fully Booked'!W:W,'NEW EXISITNG '!$B$66)</f>
        <v>30247</v>
      </c>
      <c r="C81" s="238">
        <f>SUMIFS('Fully Booked'!Q:Q,'Fully Booked'!O:O,'NEW EXISITNG '!A81,'Fully Booked'!W:W,'NEW EXISITNG '!$C$66)</f>
        <v>0</v>
      </c>
      <c r="D81" s="238">
        <f t="shared" si="20"/>
        <v>30247</v>
      </c>
      <c r="E81" s="237">
        <f>COUNTIFS('Fully Booked'!O:O,'NEW EXISITNG '!A81,'Fully Booked'!W:W,'NEW EXISITNG '!$B$66)</f>
        <v>1</v>
      </c>
      <c r="F81" s="237">
        <f>COUNTIFS('Fully Booked'!O:O,'NEW EXISITNG '!A81,'Fully Booked'!W:W,'NEW EXISITNG '!$C$66)</f>
        <v>0</v>
      </c>
      <c r="G81" s="237">
        <f t="shared" si="21"/>
        <v>1</v>
      </c>
      <c r="L81" s="8"/>
    </row>
    <row r="82" spans="1:27">
      <c r="A82" s="237" t="s">
        <v>266</v>
      </c>
      <c r="B82" s="238">
        <f>SUMIFS('Fully Booked'!Q:Q,'Fully Booked'!O:O,'NEW EXISITNG '!A82,'Fully Booked'!W:W,'NEW EXISITNG '!$B$66)</f>
        <v>0</v>
      </c>
      <c r="C82" s="238">
        <f>SUMIFS('Fully Booked'!Q:Q,'Fully Booked'!O:O,'NEW EXISITNG '!A82,'Fully Booked'!W:W,'NEW EXISITNG '!$C$66)</f>
        <v>0</v>
      </c>
      <c r="D82" s="238">
        <f t="shared" si="20"/>
        <v>0</v>
      </c>
      <c r="E82" s="237">
        <f>COUNTIFS('Fully Booked'!O:O,'NEW EXISITNG '!A82,'Fully Booked'!W:W,'NEW EXISITNG '!$B$66)</f>
        <v>0</v>
      </c>
      <c r="F82" s="237">
        <f>COUNTIFS('Fully Booked'!O:O,'NEW EXISITNG '!A82,'Fully Booked'!W:W,'NEW EXISITNG '!$C$66)</f>
        <v>0</v>
      </c>
      <c r="G82" s="237">
        <f t="shared" si="21"/>
        <v>0</v>
      </c>
      <c r="L82" s="8"/>
    </row>
    <row r="83" spans="1:27">
      <c r="A83" s="237" t="s">
        <v>267</v>
      </c>
      <c r="B83" s="238">
        <f>SUMIFS('Fully Booked'!Q:Q,'Fully Booked'!O:O,'NEW EXISITNG '!A83,'Fully Booked'!W:W,'NEW EXISITNG '!$B$66)</f>
        <v>0</v>
      </c>
      <c r="C83" s="238">
        <f>SUMIFS('Fully Booked'!Q:Q,'Fully Booked'!O:O,'NEW EXISITNG '!A83,'Fully Booked'!W:W,'NEW EXISITNG '!$C$66)</f>
        <v>0</v>
      </c>
      <c r="D83" s="238">
        <f t="shared" si="20"/>
        <v>0</v>
      </c>
      <c r="E83" s="237">
        <f>COUNTIFS('Fully Booked'!O:O,'NEW EXISITNG '!A83,'Fully Booked'!W:W,'NEW EXISITNG '!$B$66)</f>
        <v>0</v>
      </c>
      <c r="F83" s="237">
        <f>COUNTIFS('Fully Booked'!O:O,'NEW EXISITNG '!A83,'Fully Booked'!W:W,'NEW EXISITNG '!$C$66)</f>
        <v>0</v>
      </c>
      <c r="G83" s="237">
        <f t="shared" si="21"/>
        <v>0</v>
      </c>
      <c r="L83" s="8"/>
    </row>
    <row r="84" spans="1:27">
      <c r="A84" s="237" t="s">
        <v>273</v>
      </c>
      <c r="B84" s="238">
        <f>SUMIFS('Fully Booked'!Q:Q,'Fully Booked'!O:O,'NEW EXISITNG '!A84,'Fully Booked'!W:W,'NEW EXISITNG '!$B$66)</f>
        <v>90425</v>
      </c>
      <c r="C84" s="238">
        <f>SUMIFS('Fully Booked'!Q:Q,'Fully Booked'!O:O,'NEW EXISITNG '!A84,'Fully Booked'!W:W,'NEW EXISITNG '!$C$66)</f>
        <v>0</v>
      </c>
      <c r="D84" s="238">
        <f t="shared" si="20"/>
        <v>90425</v>
      </c>
      <c r="E84" s="237">
        <f>COUNTIFS('Fully Booked'!O:O,'NEW EXISITNG '!A84,'Fully Booked'!W:W,'NEW EXISITNG '!$B$66)</f>
        <v>1</v>
      </c>
      <c r="F84" s="237">
        <f>COUNTIFS('Fully Booked'!O:O,'NEW EXISITNG '!A84,'Fully Booked'!W:W,'NEW EXISITNG '!$C$66)</f>
        <v>0</v>
      </c>
      <c r="G84" s="237">
        <f t="shared" si="21"/>
        <v>1</v>
      </c>
      <c r="L84" s="8"/>
    </row>
    <row r="85" spans="1:27">
      <c r="A85" s="237" t="s">
        <v>20</v>
      </c>
      <c r="B85" s="238">
        <f>SUMIFS('Fully Booked'!Q:Q,'Fully Booked'!O:O,'NEW EXISITNG '!A85,'Fully Booked'!W:W,'NEW EXISITNG '!$B$66)</f>
        <v>0</v>
      </c>
      <c r="C85" s="238">
        <f>SUMIFS('Fully Booked'!Q:Q,'Fully Booked'!O:O,'NEW EXISITNG '!A85,'Fully Booked'!W:W,'NEW EXISITNG '!$C$66)</f>
        <v>0</v>
      </c>
      <c r="D85" s="238">
        <f t="shared" si="20"/>
        <v>0</v>
      </c>
      <c r="E85" s="237">
        <f>COUNTIFS('Fully Booked'!O:O,'NEW EXISITNG '!A85,'Fully Booked'!W:W,'NEW EXISITNG '!$B$66)</f>
        <v>0</v>
      </c>
      <c r="F85" s="237">
        <f>COUNTIFS('Fully Booked'!O:O,'NEW EXISITNG '!A85,'Fully Booked'!W:W,'NEW EXISITNG '!$C$66)</f>
        <v>0</v>
      </c>
      <c r="G85" s="237">
        <f t="shared" si="21"/>
        <v>0</v>
      </c>
      <c r="L85" s="8"/>
    </row>
    <row r="86" spans="1:27">
      <c r="A86" s="80" t="s">
        <v>71</v>
      </c>
      <c r="B86" s="164">
        <f t="shared" ref="B86:G86" si="22">SUM(B67:B85)</f>
        <v>3227897</v>
      </c>
      <c r="C86" s="164">
        <f t="shared" si="22"/>
        <v>855059</v>
      </c>
      <c r="D86" s="164">
        <f t="shared" si="22"/>
        <v>4082956</v>
      </c>
      <c r="E86" s="80">
        <f t="shared" si="22"/>
        <v>12</v>
      </c>
      <c r="F86" s="80">
        <f t="shared" si="22"/>
        <v>2</v>
      </c>
      <c r="G86" s="80">
        <f t="shared" si="22"/>
        <v>14</v>
      </c>
      <c r="L86" s="8"/>
    </row>
    <row r="87" spans="1:27">
      <c r="L87" s="8"/>
      <c r="W87" s="370"/>
      <c r="X87" s="370"/>
      <c r="Y87" s="370"/>
    </row>
    <row r="88" spans="1:27">
      <c r="L88" s="8"/>
      <c r="U88" s="370"/>
      <c r="V88" s="370"/>
      <c r="Z88" s="370"/>
      <c r="AA88" s="370"/>
    </row>
    <row r="89" spans="1:27" s="370" customFormat="1">
      <c r="A89" s="218"/>
      <c r="B89" s="218"/>
      <c r="C89" s="218"/>
      <c r="D89" s="218"/>
      <c r="E89" s="218"/>
      <c r="F89" s="218"/>
      <c r="G89" s="218"/>
      <c r="H89" s="222"/>
      <c r="I89" s="266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</row>
    <row r="90" spans="1:27" ht="31.5">
      <c r="A90" s="199" t="s">
        <v>65</v>
      </c>
      <c r="B90" s="199" t="s">
        <v>101</v>
      </c>
      <c r="C90" s="199" t="s">
        <v>97</v>
      </c>
      <c r="D90" s="199" t="s">
        <v>98</v>
      </c>
      <c r="E90" s="199" t="s">
        <v>99</v>
      </c>
      <c r="F90" s="199" t="s">
        <v>133</v>
      </c>
      <c r="G90" s="199" t="s">
        <v>167</v>
      </c>
      <c r="H90" s="199" t="s">
        <v>422</v>
      </c>
      <c r="I90" s="199" t="s">
        <v>168</v>
      </c>
      <c r="J90" s="199" t="s">
        <v>71</v>
      </c>
      <c r="K90" s="370"/>
      <c r="L90" s="218"/>
    </row>
    <row r="91" spans="1:27">
      <c r="A91" s="246" t="s">
        <v>128</v>
      </c>
      <c r="B91" s="223">
        <f>SUMIFS('Fully Booked'!Q:Q,'Fully Booked'!N:N,'NEW EXISITNG '!A91,'Fully Booked'!C:C,'NEW EXISITNG '!$B$90)</f>
        <v>0</v>
      </c>
      <c r="C91" s="223">
        <f>SUMIFS('Fully Booked'!Q:Q,'Fully Booked'!N:N,'NEW EXISITNG '!A91,'Fully Booked'!C:C,'NEW EXISITNG '!$C$90)</f>
        <v>0</v>
      </c>
      <c r="D91" s="223">
        <f>SUMIFS('Fully Booked'!Q:Q,'Fully Booked'!N:N,'NEW EXISITNG '!A91,'Fully Booked'!C:C,'NEW EXISITNG '!$D$90)</f>
        <v>24053</v>
      </c>
      <c r="E91" s="223">
        <f>SUMIFS('Fully Booked'!Q:Q,'Fully Booked'!N:N,'NEW EXISITNG '!A91,'Fully Booked'!C:C,'NEW EXISITNG '!$E$90)</f>
        <v>14304</v>
      </c>
      <c r="F91" s="223">
        <f>SUMIFS('Fully Booked'!Q:Q,'Fully Booked'!N:N,'NEW EXISITNG '!A91,'Fully Booked'!C:C,'NEW EXISITNG '!$F$90)</f>
        <v>0</v>
      </c>
      <c r="G91" s="223">
        <f>SUMIFS('Fully Booked'!Q:Q,'Fully Booked'!N:N,'NEW EXISITNG '!A91,'Fully Booked'!C:C,'NEW EXISITNG '!$G$90)</f>
        <v>0</v>
      </c>
      <c r="H91" s="350">
        <f>SUMIFS('Fully Booked'!Q:Q,'Fully Booked'!N:N,'NEW EXISITNG '!A91,'Fully Booked'!C:C,'NEW EXISITNG '!$H$90)</f>
        <v>0</v>
      </c>
      <c r="I91" s="351">
        <f>SUMIFS('Fully Booked'!Q:Q,'Fully Booked'!N:N,'NEW EXISITNG '!A91,'Fully Booked'!C:C,'NEW EXISITNG '!$I$90)</f>
        <v>0</v>
      </c>
      <c r="J91" s="223">
        <f>SUM(B91:I91)</f>
        <v>38357</v>
      </c>
    </row>
    <row r="92" spans="1:27">
      <c r="A92" s="246" t="s">
        <v>329</v>
      </c>
      <c r="B92" s="223">
        <f>SUMIFS('Fully Booked'!Q:Q,'Fully Booked'!N:N,'NEW EXISITNG '!A92,'Fully Booked'!C:C,'NEW EXISITNG '!$B$90)</f>
        <v>0</v>
      </c>
      <c r="C92" s="223">
        <f>SUMIFS('Fully Booked'!Q:Q,'Fully Booked'!N:N,'NEW EXISITNG '!A92,'Fully Booked'!C:C,'NEW EXISITNG '!$C$90)</f>
        <v>0</v>
      </c>
      <c r="D92" s="223">
        <f>SUMIFS('Fully Booked'!Q:Q,'Fully Booked'!N:N,'NEW EXISITNG '!A92,'Fully Booked'!C:C,'NEW EXISITNG '!$D$90)</f>
        <v>0</v>
      </c>
      <c r="E92" s="223">
        <f>SUMIFS('Fully Booked'!Q:Q,'Fully Booked'!N:N,'NEW EXISITNG '!A92,'Fully Booked'!C:C,'NEW EXISITNG '!$E$90)</f>
        <v>0</v>
      </c>
      <c r="F92" s="223">
        <f>SUMIFS('Fully Booked'!Q:Q,'Fully Booked'!N:N,'NEW EXISITNG '!A92,'Fully Booked'!C:C,'NEW EXISITNG '!$F$90)</f>
        <v>0</v>
      </c>
      <c r="G92" s="223">
        <f>SUMIFS('Fully Booked'!Q:Q,'Fully Booked'!N:N,'NEW EXISITNG '!A92,'Fully Booked'!C:C,'NEW EXISITNG '!$G$90)</f>
        <v>0</v>
      </c>
      <c r="H92" s="350">
        <f>SUMIFS('Fully Booked'!Q:Q,'Fully Booked'!N:N,'NEW EXISITNG '!A92,'Fully Booked'!C:C,'NEW EXISITNG '!$H$90)</f>
        <v>0</v>
      </c>
      <c r="I92" s="351">
        <f>SUMIFS('Fully Booked'!Q:Q,'Fully Booked'!N:N,'NEW EXISITNG '!A92,'Fully Booked'!C:C,'NEW EXISITNG '!$I$90)</f>
        <v>0</v>
      </c>
      <c r="J92" s="223">
        <f t="shared" ref="J92:J102" si="23">SUM(B92:I92)</f>
        <v>0</v>
      </c>
    </row>
    <row r="93" spans="1:27">
      <c r="A93" s="246" t="s">
        <v>43</v>
      </c>
      <c r="B93" s="223">
        <f>SUMIFS('Fully Booked'!Q:Q,'Fully Booked'!N:N,'NEW EXISITNG '!A93,'Fully Booked'!C:C,'NEW EXISITNG '!$B$90)</f>
        <v>2587593.1</v>
      </c>
      <c r="C93" s="223">
        <f>SUMIFS('Fully Booked'!Q:Q,'Fully Booked'!N:N,'NEW EXISITNG '!A93,'Fully Booked'!C:C,'NEW EXISITNG '!$C$90)</f>
        <v>1128991</v>
      </c>
      <c r="D93" s="223">
        <f>SUMIFS('Fully Booked'!Q:Q,'Fully Booked'!N:N,'NEW EXISITNG '!A93,'Fully Booked'!C:C,'NEW EXISITNG '!$D$90)</f>
        <v>3300673</v>
      </c>
      <c r="E93" s="223">
        <f>SUMIFS('Fully Booked'!Q:Q,'Fully Booked'!N:N,'NEW EXISITNG '!A93,'Fully Booked'!C:C,'NEW EXISITNG '!$E$90)</f>
        <v>2501097</v>
      </c>
      <c r="F93" s="223">
        <f>SUMIFS('Fully Booked'!Q:Q,'Fully Booked'!N:N,'NEW EXISITNG '!A93,'Fully Booked'!C:C,'NEW EXISITNG '!$F$90)</f>
        <v>4200207</v>
      </c>
      <c r="G93" s="223">
        <f>SUMIFS('Fully Booked'!Q:Q,'Fully Booked'!N:N,'NEW EXISITNG '!A93,'Fully Booked'!C:C,'NEW EXISITNG '!$G$90)</f>
        <v>711996</v>
      </c>
      <c r="H93" s="350">
        <f>SUMIFS('Fully Booked'!Q:Q,'Fully Booked'!N:N,'NEW EXISITNG '!A93,'Fully Booked'!C:C,'NEW EXISITNG '!$H$90)</f>
        <v>1129346</v>
      </c>
      <c r="I93" s="351">
        <f>SUMIFS('Fully Booked'!Q:Q,'Fully Booked'!N:N,'NEW EXISITNG '!A93,'Fully Booked'!C:C,'NEW EXISITNG '!$I$90)</f>
        <v>1798513</v>
      </c>
      <c r="J93" s="223">
        <f t="shared" si="23"/>
        <v>17358416.100000001</v>
      </c>
    </row>
    <row r="94" spans="1:27">
      <c r="A94" s="250" t="s">
        <v>148</v>
      </c>
      <c r="B94" s="223">
        <f>SUMIFS('Fully Booked'!Q:Q,'Fully Booked'!N:N,'NEW EXISITNG '!A94,'Fully Booked'!C:C,'NEW EXISITNG '!$B$90)</f>
        <v>1068341</v>
      </c>
      <c r="C94" s="223">
        <f>SUMIFS('Fully Booked'!Q:Q,'Fully Booked'!N:N,'NEW EXISITNG '!A94,'Fully Booked'!C:C,'NEW EXISITNG '!$C$90)</f>
        <v>1003070</v>
      </c>
      <c r="D94" s="223">
        <f>SUMIFS('Fully Booked'!Q:Q,'Fully Booked'!N:N,'NEW EXISITNG '!A94,'Fully Booked'!C:C,'NEW EXISITNG '!$D$90)</f>
        <v>1828200</v>
      </c>
      <c r="E94" s="223">
        <f>SUMIFS('Fully Booked'!Q:Q,'Fully Booked'!N:N,'NEW EXISITNG '!A94,'Fully Booked'!C:C,'NEW EXISITNG '!$E$90)</f>
        <v>1039233</v>
      </c>
      <c r="F94" s="223">
        <f>SUMIFS('Fully Booked'!Q:Q,'Fully Booked'!N:N,'NEW EXISITNG '!A94,'Fully Booked'!C:C,'NEW EXISITNG '!$F$90)</f>
        <v>243300</v>
      </c>
      <c r="G94" s="223">
        <f>SUMIFS('Fully Booked'!Q:Q,'Fully Booked'!N:N,'NEW EXISITNG '!A94,'Fully Booked'!C:C,'NEW EXISITNG '!$G$90)</f>
        <v>1453907</v>
      </c>
      <c r="H94" s="350">
        <f>SUMIFS('Fully Booked'!Q:Q,'Fully Booked'!N:N,'NEW EXISITNG '!A94,'Fully Booked'!C:C,'NEW EXISITNG '!$H$90)</f>
        <v>1597066</v>
      </c>
      <c r="I94" s="351">
        <f>SUMIFS('Fully Booked'!Q:Q,'Fully Booked'!N:N,'NEW EXISITNG '!A94,'Fully Booked'!C:C,'NEW EXISITNG '!$I$90)</f>
        <v>504889</v>
      </c>
      <c r="J94" s="223">
        <f t="shared" si="23"/>
        <v>8738006</v>
      </c>
    </row>
    <row r="95" spans="1:27">
      <c r="A95" s="250" t="s">
        <v>173</v>
      </c>
      <c r="B95" s="223">
        <f>SUMIFS('Fully Booked'!Q:Q,'Fully Booked'!N:N,'NEW EXISITNG '!A95,'Fully Booked'!C:C,'NEW EXISITNG '!$B$90)</f>
        <v>2049722</v>
      </c>
      <c r="C95" s="223">
        <f>SUMIFS('Fully Booked'!Q:Q,'Fully Booked'!N:N,'NEW EXISITNG '!A95,'Fully Booked'!C:C,'NEW EXISITNG '!$C$90)</f>
        <v>1440380</v>
      </c>
      <c r="D95" s="223">
        <f>SUMIFS('Fully Booked'!Q:Q,'Fully Booked'!N:N,'NEW EXISITNG '!A95,'Fully Booked'!C:C,'NEW EXISITNG '!$D$90)</f>
        <v>919181</v>
      </c>
      <c r="E95" s="223">
        <f>SUMIFS('Fully Booked'!Q:Q,'Fully Booked'!N:N,'NEW EXISITNG '!A95,'Fully Booked'!C:C,'NEW EXISITNG '!$E$90)</f>
        <v>638554</v>
      </c>
      <c r="F95" s="223">
        <f>SUMIFS('Fully Booked'!Q:Q,'Fully Booked'!N:N,'NEW EXISITNG '!A95,'Fully Booked'!C:C,'NEW EXISITNG '!$F$90)</f>
        <v>905736</v>
      </c>
      <c r="G95" s="223">
        <f>SUMIFS('Fully Booked'!Q:Q,'Fully Booked'!N:N,'NEW EXISITNG '!A95,'Fully Booked'!C:C,'NEW EXISITNG '!$G$90)</f>
        <v>694187</v>
      </c>
      <c r="H95" s="350">
        <f>SUMIFS('Fully Booked'!Q:Q,'Fully Booked'!N:N,'NEW EXISITNG '!A95,'Fully Booked'!C:C,'NEW EXISITNG '!$H$90)</f>
        <v>100000</v>
      </c>
      <c r="I95" s="351">
        <f>SUMIFS('Fully Booked'!Q:Q,'Fully Booked'!N:N,'NEW EXISITNG '!A95,'Fully Booked'!C:C,'NEW EXISITNG '!$I$90)</f>
        <v>780324</v>
      </c>
      <c r="J95" s="223">
        <f t="shared" si="23"/>
        <v>7528084</v>
      </c>
    </row>
    <row r="96" spans="1:27">
      <c r="A96" s="250" t="s">
        <v>21</v>
      </c>
      <c r="B96" s="223">
        <f>SUMIFS('Fully Booked'!Q:Q,'Fully Booked'!N:N,'NEW EXISITNG '!A96,'Fully Booked'!C:C,'NEW EXISITNG '!$B$90)</f>
        <v>1453492</v>
      </c>
      <c r="C96" s="223">
        <f>SUMIFS('Fully Booked'!Q:Q,'Fully Booked'!N:N,'NEW EXISITNG '!A96,'Fully Booked'!C:C,'NEW EXISITNG '!$C$90)</f>
        <v>145445</v>
      </c>
      <c r="D96" s="223">
        <f>SUMIFS('Fully Booked'!Q:Q,'Fully Booked'!N:N,'NEW EXISITNG '!A96,'Fully Booked'!C:C,'NEW EXISITNG '!$D$90)</f>
        <v>165565</v>
      </c>
      <c r="E96" s="223">
        <f>SUMIFS('Fully Booked'!Q:Q,'Fully Booked'!N:N,'NEW EXISITNG '!A96,'Fully Booked'!C:C,'NEW EXISITNG '!$E$90)</f>
        <v>329677</v>
      </c>
      <c r="F96" s="223">
        <f>SUMIFS('Fully Booked'!Q:Q,'Fully Booked'!N:N,'NEW EXISITNG '!A96,'Fully Booked'!C:C,'NEW EXISITNG '!$F$90)</f>
        <v>178005</v>
      </c>
      <c r="G96" s="223">
        <f>SUMIFS('Fully Booked'!Q:Q,'Fully Booked'!N:N,'NEW EXISITNG '!A96,'Fully Booked'!C:C,'NEW EXISITNG '!$G$90)</f>
        <v>0</v>
      </c>
      <c r="H96" s="350">
        <f>SUMIFS('Fully Booked'!Q:Q,'Fully Booked'!N:N,'NEW EXISITNG '!A96,'Fully Booked'!C:C,'NEW EXISITNG '!$H$90)</f>
        <v>427406</v>
      </c>
      <c r="I96" s="351">
        <f>SUMIFS('Fully Booked'!Q:Q,'Fully Booked'!N:N,'NEW EXISITNG '!A96,'Fully Booked'!C:C,'NEW EXISITNG '!$I$90)</f>
        <v>409898</v>
      </c>
      <c r="J96" s="223">
        <f t="shared" si="23"/>
        <v>3109488</v>
      </c>
    </row>
    <row r="97" spans="1:10">
      <c r="A97" s="250" t="s">
        <v>174</v>
      </c>
      <c r="B97" s="223">
        <f>SUMIFS('Fully Booked'!Q:Q,'Fully Booked'!N:N,'NEW EXISITNG '!A97,'Fully Booked'!C:C,'NEW EXISITNG '!$B$90)</f>
        <v>0</v>
      </c>
      <c r="C97" s="223">
        <f>SUMIFS('Fully Booked'!Q:Q,'Fully Booked'!N:N,'NEW EXISITNG '!A97,'Fully Booked'!C:C,'NEW EXISITNG '!$C$90)</f>
        <v>0</v>
      </c>
      <c r="D97" s="223">
        <f>SUMIFS('Fully Booked'!Q:Q,'Fully Booked'!N:N,'NEW EXISITNG '!A97,'Fully Booked'!C:C,'NEW EXISITNG '!$D$90)</f>
        <v>0</v>
      </c>
      <c r="E97" s="223">
        <f>SUMIFS('Fully Booked'!Q:Q,'Fully Booked'!N:N,'NEW EXISITNG '!A97,'Fully Booked'!C:C,'NEW EXISITNG '!$E$90)</f>
        <v>0</v>
      </c>
      <c r="F97" s="223">
        <f>SUMIFS('Fully Booked'!Q:Q,'Fully Booked'!N:N,'NEW EXISITNG '!A97,'Fully Booked'!C:C,'NEW EXISITNG '!$F$90)</f>
        <v>0</v>
      </c>
      <c r="G97" s="223">
        <f>SUMIFS('Fully Booked'!Q:Q,'Fully Booked'!N:N,'NEW EXISITNG '!A97,'Fully Booked'!C:C,'NEW EXISITNG '!$G$90)</f>
        <v>0</v>
      </c>
      <c r="H97" s="350">
        <f>SUMIFS('Fully Booked'!Q:Q,'Fully Booked'!N:N,'NEW EXISITNG '!A97,'Fully Booked'!C:C,'NEW EXISITNG '!$H$90)</f>
        <v>0</v>
      </c>
      <c r="I97" s="351">
        <f>SUMIFS('Fully Booked'!Q:Q,'Fully Booked'!N:N,'NEW EXISITNG '!A97,'Fully Booked'!C:C,'NEW EXISITNG '!$I$90)</f>
        <v>0</v>
      </c>
      <c r="J97" s="223">
        <f t="shared" si="23"/>
        <v>0</v>
      </c>
    </row>
    <row r="98" spans="1:10">
      <c r="A98" s="219" t="s">
        <v>368</v>
      </c>
      <c r="B98" s="223">
        <f>SUMIFS('Fully Booked'!Q:Q,'Fully Booked'!N:N,'NEW EXISITNG '!A98,'Fully Booked'!C:C,'NEW EXISITNG '!$B$90)</f>
        <v>0</v>
      </c>
      <c r="C98" s="223">
        <f>SUMIFS('Fully Booked'!Q:Q,'Fully Booked'!N:N,'NEW EXISITNG '!A98,'Fully Booked'!C:C,'NEW EXISITNG '!$C$90)</f>
        <v>0</v>
      </c>
      <c r="D98" s="223">
        <f>SUMIFS('Fully Booked'!Q:Q,'Fully Booked'!N:N,'NEW EXISITNG '!A98,'Fully Booked'!C:C,'NEW EXISITNG '!$D$90)</f>
        <v>0</v>
      </c>
      <c r="E98" s="223">
        <f>SUMIFS('Fully Booked'!Q:Q,'Fully Booked'!N:N,'NEW EXISITNG '!A98,'Fully Booked'!C:C,'NEW EXISITNG '!$E$90)</f>
        <v>0</v>
      </c>
      <c r="F98" s="223">
        <f>SUMIFS('Fully Booked'!Q:Q,'Fully Booked'!N:N,'NEW EXISITNG '!A98,'Fully Booked'!C:C,'NEW EXISITNG '!$F$90)</f>
        <v>0</v>
      </c>
      <c r="G98" s="223">
        <f>SUMIFS('Fully Booked'!Q:Q,'Fully Booked'!N:N,'NEW EXISITNG '!A98,'Fully Booked'!C:C,'NEW EXISITNG '!$G$90)</f>
        <v>0</v>
      </c>
      <c r="H98" s="350">
        <f>SUMIFS('Fully Booked'!Q:Q,'Fully Booked'!N:N,'NEW EXISITNG '!A98,'Fully Booked'!C:C,'NEW EXISITNG '!$H$90)</f>
        <v>0</v>
      </c>
      <c r="I98" s="351">
        <f>SUMIFS('Fully Booked'!Q:Q,'Fully Booked'!N:N,'NEW EXISITNG '!A98,'Fully Booked'!C:C,'NEW EXISITNG '!$I$90)</f>
        <v>0</v>
      </c>
      <c r="J98" s="223">
        <f t="shared" si="23"/>
        <v>0</v>
      </c>
    </row>
    <row r="99" spans="1:10">
      <c r="A99" s="219" t="s">
        <v>157</v>
      </c>
      <c r="B99" s="223">
        <f>SUMIFS('Fully Booked'!Q:Q,'Fully Booked'!N:N,'NEW EXISITNG '!A99,'Fully Booked'!C:C,'NEW EXISITNG '!$B$90)</f>
        <v>0</v>
      </c>
      <c r="C99" s="223">
        <f>SUMIFS('Fully Booked'!Q:Q,'Fully Booked'!N:N,'NEW EXISITNG '!A99,'Fully Booked'!C:C,'NEW EXISITNG '!$C$90)</f>
        <v>0</v>
      </c>
      <c r="D99" s="223">
        <f>SUMIFS('Fully Booked'!Q:Q,'Fully Booked'!N:N,'NEW EXISITNG '!A99,'Fully Booked'!C:C,'NEW EXISITNG '!$D$90)</f>
        <v>0</v>
      </c>
      <c r="E99" s="223">
        <f>SUMIFS('Fully Booked'!Q:Q,'Fully Booked'!N:N,'NEW EXISITNG '!A99,'Fully Booked'!C:C,'NEW EXISITNG '!$E$90)</f>
        <v>0</v>
      </c>
      <c r="F99" s="223">
        <f>SUMIFS('Fully Booked'!Q:Q,'Fully Booked'!N:N,'NEW EXISITNG '!A99,'Fully Booked'!C:C,'NEW EXISITNG '!$F$90)</f>
        <v>0</v>
      </c>
      <c r="G99" s="223">
        <f>SUMIFS('Fully Booked'!Q:Q,'Fully Booked'!N:N,'NEW EXISITNG '!A99,'Fully Booked'!C:C,'NEW EXISITNG '!$G$90)</f>
        <v>0</v>
      </c>
      <c r="H99" s="350">
        <f>SUMIFS('Fully Booked'!Q:Q,'Fully Booked'!N:N,'NEW EXISITNG '!A99,'Fully Booked'!C:C,'NEW EXISITNG '!$H$90)</f>
        <v>0</v>
      </c>
      <c r="I99" s="351">
        <f>SUMIFS('Fully Booked'!Q:Q,'Fully Booked'!N:N,'NEW EXISITNG '!A99,'Fully Booked'!C:C,'NEW EXISITNG '!$I$90)</f>
        <v>0</v>
      </c>
      <c r="J99" s="223">
        <f t="shared" si="23"/>
        <v>0</v>
      </c>
    </row>
    <row r="100" spans="1:10">
      <c r="A100" s="219" t="s">
        <v>367</v>
      </c>
      <c r="B100" s="223">
        <f>SUMIFS('Fully Booked'!Q:Q,'Fully Booked'!N:N,'NEW EXISITNG '!A100,'Fully Booked'!C:C,'NEW EXISITNG '!$B$90)</f>
        <v>0</v>
      </c>
      <c r="C100" s="223">
        <f>SUMIFS('Fully Booked'!Q:Q,'Fully Booked'!N:N,'NEW EXISITNG '!A100,'Fully Booked'!C:C,'NEW EXISITNG '!$C$90)</f>
        <v>0</v>
      </c>
      <c r="D100" s="223">
        <f>SUMIFS('Fully Booked'!Q:Q,'Fully Booked'!N:N,'NEW EXISITNG '!A100,'Fully Booked'!C:C,'NEW EXISITNG '!$D$90)</f>
        <v>0</v>
      </c>
      <c r="E100" s="223">
        <f>SUMIFS('Fully Booked'!Q:Q,'Fully Booked'!N:N,'NEW EXISITNG '!A100,'Fully Booked'!C:C,'NEW EXISITNG '!$E$90)</f>
        <v>0</v>
      </c>
      <c r="F100" s="223">
        <f>SUMIFS('Fully Booked'!Q:Q,'Fully Booked'!N:N,'NEW EXISITNG '!A100,'Fully Booked'!C:C,'NEW EXISITNG '!$F$90)</f>
        <v>0</v>
      </c>
      <c r="G100" s="223">
        <f>SUMIFS('Fully Booked'!Q:Q,'Fully Booked'!N:N,'NEW EXISITNG '!A100,'Fully Booked'!C:C,'NEW EXISITNG '!$G$90)</f>
        <v>0</v>
      </c>
      <c r="H100" s="350">
        <f>SUMIFS('Fully Booked'!Q:Q,'Fully Booked'!N:N,'NEW EXISITNG '!A100,'Fully Booked'!C:C,'NEW EXISITNG '!$H$90)</f>
        <v>0</v>
      </c>
      <c r="I100" s="351">
        <f>SUMIFS('Fully Booked'!Q:Q,'Fully Booked'!N:N,'NEW EXISITNG '!A100,'Fully Booked'!C:C,'NEW EXISITNG '!$I$90)</f>
        <v>0</v>
      </c>
      <c r="J100" s="223">
        <f t="shared" si="23"/>
        <v>0</v>
      </c>
    </row>
    <row r="101" spans="1:10">
      <c r="A101" s="219" t="s">
        <v>218</v>
      </c>
      <c r="B101" s="223">
        <f>SUMIFS('Fully Booked'!Q:Q,'Fully Booked'!N:N,'NEW EXISITNG '!A101,'Fully Booked'!C:C,'NEW EXISITNG '!$B$90)</f>
        <v>0</v>
      </c>
      <c r="C101" s="223">
        <f>SUMIFS('Fully Booked'!Q:Q,'Fully Booked'!N:N,'NEW EXISITNG '!A101,'Fully Booked'!C:C,'NEW EXISITNG '!$C$90)</f>
        <v>0</v>
      </c>
      <c r="D101" s="223">
        <f>SUMIFS('Fully Booked'!Q:Q,'Fully Booked'!N:N,'NEW EXISITNG '!A101,'Fully Booked'!C:C,'NEW EXISITNG '!$D$90)</f>
        <v>0</v>
      </c>
      <c r="E101" s="223">
        <f>SUMIFS('Fully Booked'!Q:Q,'Fully Booked'!N:N,'NEW EXISITNG '!A101,'Fully Booked'!C:C,'NEW EXISITNG '!$E$90)</f>
        <v>0</v>
      </c>
      <c r="F101" s="223">
        <f>SUMIFS('Fully Booked'!Q:Q,'Fully Booked'!N:N,'NEW EXISITNG '!A101,'Fully Booked'!C:C,'NEW EXISITNG '!$F$90)</f>
        <v>0</v>
      </c>
      <c r="G101" s="223">
        <f>SUMIFS('Fully Booked'!Q:Q,'Fully Booked'!N:N,'NEW EXISITNG '!A101,'Fully Booked'!C:C,'NEW EXISITNG '!$G$90)</f>
        <v>0</v>
      </c>
      <c r="H101" s="350">
        <f>SUMIFS('Fully Booked'!Q:Q,'Fully Booked'!N:N,'NEW EXISITNG '!A101,'Fully Booked'!C:C,'NEW EXISITNG '!$H$90)</f>
        <v>0</v>
      </c>
      <c r="I101" s="351">
        <f>SUMIFS('Fully Booked'!Q:Q,'Fully Booked'!N:N,'NEW EXISITNG '!A101,'Fully Booked'!C:C,'NEW EXISITNG '!$I$90)</f>
        <v>0</v>
      </c>
      <c r="J101" s="223">
        <f t="shared" si="23"/>
        <v>0</v>
      </c>
    </row>
    <row r="102" spans="1:10">
      <c r="A102" s="219" t="s">
        <v>56</v>
      </c>
      <c r="B102" s="223">
        <f>SUMIFS('Fully Booked'!Q:Q,'Fully Booked'!N:N,'NEW EXISITNG '!A102,'Fully Booked'!C:C,'NEW EXISITNG '!$B$90)</f>
        <v>55000</v>
      </c>
      <c r="C102" s="223">
        <f>SUMIFS('Fully Booked'!Q:Q,'Fully Booked'!N:N,'NEW EXISITNG '!A102,'Fully Booked'!C:C,'NEW EXISITNG '!$C$90)</f>
        <v>0</v>
      </c>
      <c r="D102" s="223">
        <f>SUMIFS('Fully Booked'!Q:Q,'Fully Booked'!N:N,'NEW EXISITNG '!A102,'Fully Booked'!C:C,'NEW EXISITNG '!$D$90)</f>
        <v>0</v>
      </c>
      <c r="E102" s="223">
        <f>SUMIFS('Fully Booked'!Q:Q,'Fully Booked'!N:N,'NEW EXISITNG '!A102,'Fully Booked'!C:C,'NEW EXISITNG '!$E$90)</f>
        <v>601254</v>
      </c>
      <c r="F102" s="223">
        <f>SUMIFS('Fully Booked'!Q:Q,'Fully Booked'!N:N,'NEW EXISITNG '!A102,'Fully Booked'!C:C,'NEW EXISITNG '!$F$90)</f>
        <v>0</v>
      </c>
      <c r="G102" s="223">
        <f>SUMIFS('Fully Booked'!Q:Q,'Fully Booked'!N:N,'NEW EXISITNG '!A102,'Fully Booked'!C:C,'NEW EXISITNG '!$G$90)</f>
        <v>0</v>
      </c>
      <c r="H102" s="350">
        <f>SUMIFS('Fully Booked'!Q:Q,'Fully Booked'!N:N,'NEW EXISITNG '!A102,'Fully Booked'!C:C,'NEW EXISITNG '!$H$90)</f>
        <v>0</v>
      </c>
      <c r="I102" s="351">
        <f>SUMIFS('Fully Booked'!Q:Q,'Fully Booked'!N:N,'NEW EXISITNG '!A102,'Fully Booked'!C:C,'NEW EXISITNG '!$I$90)</f>
        <v>0</v>
      </c>
      <c r="J102" s="223">
        <f t="shared" si="23"/>
        <v>656254</v>
      </c>
    </row>
    <row r="103" spans="1:10">
      <c r="A103" s="80" t="s">
        <v>71</v>
      </c>
      <c r="B103" s="164">
        <f>SUM(B91:B102)</f>
        <v>7214148.0999999996</v>
      </c>
      <c r="C103" s="164">
        <f t="shared" ref="C103:J103" si="24">SUM(C91:C102)</f>
        <v>3717886</v>
      </c>
      <c r="D103" s="164">
        <f t="shared" si="24"/>
        <v>6237672</v>
      </c>
      <c r="E103" s="164">
        <f t="shared" si="24"/>
        <v>5124119</v>
      </c>
      <c r="F103" s="164">
        <f t="shared" si="24"/>
        <v>5527248</v>
      </c>
      <c r="G103" s="164">
        <f t="shared" si="24"/>
        <v>2860090</v>
      </c>
      <c r="H103" s="164">
        <f t="shared" si="24"/>
        <v>3253818</v>
      </c>
      <c r="I103" s="164">
        <f t="shared" si="24"/>
        <v>3493624</v>
      </c>
      <c r="J103" s="164">
        <f t="shared" si="24"/>
        <v>37428605.100000001</v>
      </c>
    </row>
  </sheetData>
  <sortState ref="N22:N35">
    <sortCondition ref="N22:N35"/>
  </sortState>
  <mergeCells count="5">
    <mergeCell ref="O19:Q19"/>
    <mergeCell ref="S19:U19"/>
    <mergeCell ref="B49:E49"/>
    <mergeCell ref="B65:D65"/>
    <mergeCell ref="E65:G65"/>
  </mergeCells>
  <conditionalFormatting sqref="L63:L78 A2:A8 A10:A46">
    <cfRule type="duplicateValues" dxfId="826" priority="5"/>
  </conditionalFormatting>
  <conditionalFormatting sqref="M60:M75 A2:A8 A10:A46">
    <cfRule type="duplicateValues" dxfId="825" priority="6"/>
  </conditionalFormatting>
  <conditionalFormatting sqref="A2:A8 A10:A46">
    <cfRule type="duplicateValues" dxfId="824" priority="4193"/>
  </conditionalFormatting>
  <conditionalFormatting sqref="M2:M38 A2:A8 A10:A46">
    <cfRule type="duplicateValues" dxfId="823" priority="4195"/>
  </conditionalFormatting>
  <conditionalFormatting sqref="N2:N9">
    <cfRule type="duplicateValues" dxfId="822" priority="5083"/>
  </conditionalFormatting>
  <conditionalFormatting sqref="R2:R9 W2:W10">
    <cfRule type="duplicateValues" dxfId="821" priority="5085"/>
  </conditionalFormatting>
  <pageMargins left="0.25" right="0.25" top="0.75" bottom="0.75" header="0.3" footer="0.3"/>
  <pageSetup paperSize="9" scale="25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A112"/>
  <sheetViews>
    <sheetView zoomScaleNormal="100" workbookViewId="0">
      <pane ySplit="1" topLeftCell="A88" activePane="bottomLeft" state="frozen"/>
      <selection activeCell="D1" sqref="D1"/>
      <selection pane="bottomLeft" activeCell="G62" sqref="G62"/>
    </sheetView>
  </sheetViews>
  <sheetFormatPr defaultColWidth="14.42578125" defaultRowHeight="15" customHeight="1"/>
  <cols>
    <col min="1" max="2" width="15.7109375" style="180" customWidth="1"/>
    <col min="3" max="3" width="23.28515625" style="180" customWidth="1"/>
    <col min="4" max="4" width="22.28515625" style="180" customWidth="1"/>
    <col min="5" max="5" width="25" style="180" bestFit="1" customWidth="1"/>
    <col min="6" max="6" width="35.140625" style="180" bestFit="1" customWidth="1"/>
    <col min="7" max="7" width="19.28515625" style="180" customWidth="1"/>
    <col min="8" max="8" width="14.28515625" style="186" customWidth="1"/>
    <col min="9" max="9" width="11.42578125" style="180" customWidth="1"/>
    <col min="10" max="10" width="22.42578125" style="180" customWidth="1"/>
    <col min="11" max="11" width="53.5703125" style="180" customWidth="1"/>
    <col min="12" max="12" width="9.28515625" style="180" customWidth="1"/>
    <col min="13" max="13" width="18.42578125" style="180" customWidth="1"/>
    <col min="14" max="14" width="17" style="180" customWidth="1"/>
    <col min="15" max="15" width="13.5703125" style="572" customWidth="1"/>
    <col min="16" max="16" width="23.42578125" style="144" customWidth="1"/>
    <col min="17" max="17" width="10.7109375" style="180" customWidth="1"/>
    <col min="18" max="18" width="18.42578125" style="144" customWidth="1"/>
    <col min="19" max="19" width="10.28515625" style="562" customWidth="1"/>
    <col min="20" max="20" width="20.7109375" style="562" customWidth="1"/>
    <col min="21" max="21" width="23" style="189" customWidth="1"/>
    <col min="22" max="22" width="12.5703125" style="180" customWidth="1"/>
    <col min="23" max="23" width="13.28515625" style="180" customWidth="1"/>
    <col min="24" max="24" width="13.140625" style="180" customWidth="1"/>
    <col min="25" max="25" width="11.7109375" style="190" customWidth="1"/>
    <col min="26" max="26" width="14.28515625" style="180" customWidth="1"/>
    <col min="27" max="16384" width="14.42578125" style="180"/>
  </cols>
  <sheetData>
    <row r="1" spans="1:26" ht="20.25" customHeight="1">
      <c r="A1" s="173" t="s">
        <v>0</v>
      </c>
      <c r="B1" s="173" t="s">
        <v>143</v>
      </c>
      <c r="C1" s="173" t="s">
        <v>94</v>
      </c>
      <c r="D1" s="173" t="s">
        <v>171</v>
      </c>
      <c r="E1" s="173" t="s">
        <v>172</v>
      </c>
      <c r="F1" s="173" t="s">
        <v>2</v>
      </c>
      <c r="G1" s="173" t="s">
        <v>5</v>
      </c>
      <c r="H1" s="175" t="s">
        <v>105</v>
      </c>
      <c r="I1" s="173" t="s">
        <v>7</v>
      </c>
      <c r="J1" s="173" t="s">
        <v>28</v>
      </c>
      <c r="K1" s="173" t="s">
        <v>9</v>
      </c>
      <c r="L1" s="173" t="s">
        <v>10</v>
      </c>
      <c r="M1" s="173" t="s">
        <v>106</v>
      </c>
      <c r="N1" s="173" t="s">
        <v>79</v>
      </c>
      <c r="O1" s="558" t="s">
        <v>107</v>
      </c>
      <c r="P1" s="146" t="s">
        <v>108</v>
      </c>
      <c r="Q1" s="559" t="s">
        <v>179</v>
      </c>
      <c r="R1" s="146" t="s">
        <v>180</v>
      </c>
      <c r="S1" s="560" t="s">
        <v>13</v>
      </c>
      <c r="T1" s="560" t="s">
        <v>11</v>
      </c>
      <c r="U1" s="175" t="s">
        <v>110</v>
      </c>
      <c r="V1" s="178" t="s">
        <v>16</v>
      </c>
      <c r="W1" s="178" t="s">
        <v>111</v>
      </c>
      <c r="X1" s="178" t="s">
        <v>66</v>
      </c>
      <c r="Y1" s="179" t="s">
        <v>18</v>
      </c>
      <c r="Z1" s="178" t="s">
        <v>112</v>
      </c>
    </row>
    <row r="2" spans="1:26" ht="20.25" customHeight="1">
      <c r="A2" s="180" t="s">
        <v>44</v>
      </c>
      <c r="B2" s="180" t="s">
        <v>37</v>
      </c>
      <c r="C2" s="180" t="s">
        <v>99</v>
      </c>
      <c r="D2" s="180" t="s">
        <v>461</v>
      </c>
      <c r="E2" s="180" t="s">
        <v>439</v>
      </c>
      <c r="F2" s="180" t="s">
        <v>437</v>
      </c>
      <c r="G2" s="180" t="s">
        <v>252</v>
      </c>
      <c r="H2" s="186">
        <v>65000</v>
      </c>
      <c r="I2" s="180">
        <v>120</v>
      </c>
      <c r="J2" s="180" t="s">
        <v>28</v>
      </c>
      <c r="K2" s="180" t="s">
        <v>418</v>
      </c>
      <c r="L2" s="180" t="s">
        <v>438</v>
      </c>
      <c r="M2" s="180" t="s">
        <v>117</v>
      </c>
      <c r="N2" s="186">
        <v>48250</v>
      </c>
      <c r="O2" s="561">
        <v>45127</v>
      </c>
      <c r="P2" s="144">
        <v>45134</v>
      </c>
      <c r="Q2" s="180">
        <v>-68</v>
      </c>
      <c r="R2" s="180" t="s">
        <v>507</v>
      </c>
      <c r="S2" s="562">
        <v>2.2499999999999999E-2</v>
      </c>
      <c r="T2" s="562">
        <v>0.03</v>
      </c>
      <c r="U2" s="186">
        <v>1950</v>
      </c>
      <c r="V2" s="186">
        <v>1462.5</v>
      </c>
      <c r="W2" s="186">
        <v>541.66666666666663</v>
      </c>
      <c r="X2" s="186">
        <v>2004.1666666666665</v>
      </c>
      <c r="Y2" s="563">
        <v>0.06</v>
      </c>
      <c r="Z2" s="180">
        <v>3900</v>
      </c>
    </row>
    <row r="3" spans="1:26" ht="20.25" customHeight="1">
      <c r="A3" s="180" t="s">
        <v>31</v>
      </c>
      <c r="B3" s="180" t="s">
        <v>31</v>
      </c>
      <c r="C3" s="180" t="s">
        <v>101</v>
      </c>
      <c r="D3" s="180" t="s">
        <v>32</v>
      </c>
      <c r="E3" s="180" t="s">
        <v>444</v>
      </c>
      <c r="F3" s="180" t="s">
        <v>442</v>
      </c>
      <c r="G3" s="180" t="s">
        <v>361</v>
      </c>
      <c r="H3" s="186">
        <v>538830</v>
      </c>
      <c r="I3" s="180">
        <v>156</v>
      </c>
      <c r="J3" s="180" t="s">
        <v>28</v>
      </c>
      <c r="K3" s="180" t="s">
        <v>418</v>
      </c>
      <c r="L3" s="180" t="s">
        <v>443</v>
      </c>
      <c r="M3" s="180" t="s">
        <v>117</v>
      </c>
      <c r="N3" s="186">
        <v>420845</v>
      </c>
      <c r="O3" s="561">
        <v>45132</v>
      </c>
      <c r="P3" s="144">
        <v>45139</v>
      </c>
      <c r="Q3" s="180">
        <v>-63</v>
      </c>
      <c r="R3" s="180" t="s">
        <v>507</v>
      </c>
      <c r="S3" s="562">
        <v>1.7999999999999999E-2</v>
      </c>
      <c r="T3" s="562">
        <v>0.04</v>
      </c>
      <c r="U3" s="186">
        <v>21553.200000000001</v>
      </c>
      <c r="V3" s="186">
        <v>9698.9399999999987</v>
      </c>
      <c r="W3" s="186">
        <v>3454.0384615384614</v>
      </c>
      <c r="X3" s="186">
        <v>13152.97846153846</v>
      </c>
      <c r="Y3" s="563">
        <v>0.03</v>
      </c>
      <c r="Z3" s="180">
        <v>16164.9</v>
      </c>
    </row>
    <row r="4" spans="1:26" ht="15.75" customHeight="1">
      <c r="A4" s="171" t="s">
        <v>31</v>
      </c>
      <c r="B4" s="171" t="s">
        <v>31</v>
      </c>
      <c r="C4" s="171" t="s">
        <v>101</v>
      </c>
      <c r="D4" s="171" t="s">
        <v>458</v>
      </c>
      <c r="E4" s="171" t="s">
        <v>512</v>
      </c>
      <c r="F4" s="180" t="s">
        <v>533</v>
      </c>
      <c r="G4" s="171" t="s">
        <v>21</v>
      </c>
      <c r="H4" s="181">
        <v>359315</v>
      </c>
      <c r="I4" s="171">
        <v>168</v>
      </c>
      <c r="J4" s="171" t="s">
        <v>28</v>
      </c>
      <c r="K4" s="180" t="s">
        <v>534</v>
      </c>
      <c r="L4" s="171" t="s">
        <v>829</v>
      </c>
      <c r="M4" s="171" t="s">
        <v>117</v>
      </c>
      <c r="N4" s="564">
        <v>148600</v>
      </c>
      <c r="O4" s="565">
        <v>45224</v>
      </c>
      <c r="P4" s="566">
        <f t="shared" ref="P4:P8" si="0">O4+7</f>
        <v>45231</v>
      </c>
      <c r="Q4" s="147">
        <f t="shared" ref="Q4:Q32" ca="1" si="1">(P4-TODAY())</f>
        <v>-194</v>
      </c>
      <c r="R4" s="566" t="str">
        <f ca="1">IF(Q4&lt;0,"EXPIRED",IF(Q4&lt;7,"EXPIRING SOON","ON THE PROCESS"))</f>
        <v>EXPIRED</v>
      </c>
      <c r="S4" s="567">
        <v>1.7000000000000001E-2</v>
      </c>
      <c r="T4" s="567">
        <v>0.04</v>
      </c>
      <c r="U4" s="181">
        <f t="shared" ref="U4:U8" si="2">H4*T4</f>
        <v>14372.6</v>
      </c>
      <c r="V4" s="184">
        <f t="shared" ref="V4:V8" si="3">H4*S4</f>
        <v>6108.3550000000005</v>
      </c>
      <c r="W4" s="184">
        <f t="shared" ref="W4:W8" si="4">H4/I4</f>
        <v>2138.7797619047619</v>
      </c>
      <c r="X4" s="184">
        <f t="shared" ref="X4:X8" si="5">W4+V4</f>
        <v>8247.1347619047629</v>
      </c>
      <c r="Y4" s="185">
        <v>0.03</v>
      </c>
      <c r="Z4" s="184">
        <f t="shared" ref="Z4:Z8" si="6">H4*Y4</f>
        <v>10779.449999999999</v>
      </c>
    </row>
    <row r="5" spans="1:26" ht="15.75" customHeight="1">
      <c r="A5" s="171" t="s">
        <v>184</v>
      </c>
      <c r="B5" s="171" t="s">
        <v>184</v>
      </c>
      <c r="C5" s="171" t="s">
        <v>98</v>
      </c>
      <c r="D5" s="171" t="s">
        <v>419</v>
      </c>
      <c r="E5" s="171" t="s">
        <v>499</v>
      </c>
      <c r="F5" s="171" t="s">
        <v>537</v>
      </c>
      <c r="G5" s="171" t="s">
        <v>329</v>
      </c>
      <c r="H5" s="181">
        <v>901882</v>
      </c>
      <c r="I5" s="171">
        <v>168</v>
      </c>
      <c r="J5" s="171" t="s">
        <v>28</v>
      </c>
      <c r="K5" s="171" t="s">
        <v>542</v>
      </c>
      <c r="L5" s="171" t="s">
        <v>830</v>
      </c>
      <c r="M5" s="171" t="s">
        <v>117</v>
      </c>
      <c r="N5" s="184">
        <v>472000</v>
      </c>
      <c r="O5" s="565">
        <v>45237</v>
      </c>
      <c r="P5" s="566">
        <f t="shared" si="0"/>
        <v>45244</v>
      </c>
      <c r="Q5" s="147">
        <f t="shared" ca="1" si="1"/>
        <v>-181</v>
      </c>
      <c r="R5" s="566" t="s">
        <v>539</v>
      </c>
      <c r="S5" s="567">
        <v>1.7000000000000001E-2</v>
      </c>
      <c r="T5" s="567">
        <v>0.04</v>
      </c>
      <c r="U5" s="181">
        <f t="shared" si="2"/>
        <v>36075.279999999999</v>
      </c>
      <c r="V5" s="184">
        <f t="shared" si="3"/>
        <v>15331.994000000001</v>
      </c>
      <c r="W5" s="184">
        <f t="shared" si="4"/>
        <v>5368.3452380952385</v>
      </c>
      <c r="X5" s="184">
        <f t="shared" si="5"/>
        <v>20700.339238095239</v>
      </c>
      <c r="Y5" s="185">
        <v>0.03</v>
      </c>
      <c r="Z5" s="184">
        <f t="shared" si="6"/>
        <v>27056.46</v>
      </c>
    </row>
    <row r="6" spans="1:26" ht="15.75" customHeight="1">
      <c r="A6" s="171" t="s">
        <v>184</v>
      </c>
      <c r="B6" s="171" t="s">
        <v>184</v>
      </c>
      <c r="C6" s="171" t="s">
        <v>98</v>
      </c>
      <c r="D6" s="171" t="s">
        <v>212</v>
      </c>
      <c r="E6" s="171" t="s">
        <v>548</v>
      </c>
      <c r="F6" s="180" t="s">
        <v>545</v>
      </c>
      <c r="G6" s="171" t="s">
        <v>547</v>
      </c>
      <c r="H6" s="181">
        <v>540257</v>
      </c>
      <c r="I6" s="171">
        <v>168</v>
      </c>
      <c r="J6" s="171" t="s">
        <v>28</v>
      </c>
      <c r="K6" s="180" t="s">
        <v>546</v>
      </c>
      <c r="L6" s="171" t="s">
        <v>788</v>
      </c>
      <c r="M6" s="171" t="s">
        <v>117</v>
      </c>
      <c r="N6" s="184">
        <v>200703</v>
      </c>
      <c r="O6" s="565">
        <v>45240</v>
      </c>
      <c r="P6" s="566">
        <f t="shared" si="0"/>
        <v>45247</v>
      </c>
      <c r="Q6" s="147">
        <f t="shared" ca="1" si="1"/>
        <v>-178</v>
      </c>
      <c r="R6" s="566" t="s">
        <v>539</v>
      </c>
      <c r="S6" s="567">
        <v>1.7000000000000001E-2</v>
      </c>
      <c r="T6" s="567">
        <v>0.04</v>
      </c>
      <c r="U6" s="181">
        <f t="shared" si="2"/>
        <v>21610.28</v>
      </c>
      <c r="V6" s="184">
        <f t="shared" si="3"/>
        <v>9184.3690000000006</v>
      </c>
      <c r="W6" s="184">
        <f t="shared" si="4"/>
        <v>3215.8154761904761</v>
      </c>
      <c r="X6" s="184">
        <f t="shared" si="5"/>
        <v>12400.184476190476</v>
      </c>
      <c r="Y6" s="185">
        <v>0.03</v>
      </c>
      <c r="Z6" s="184">
        <f t="shared" si="6"/>
        <v>16207.71</v>
      </c>
    </row>
    <row r="7" spans="1:26" ht="15.75" customHeight="1">
      <c r="A7" s="171" t="s">
        <v>29</v>
      </c>
      <c r="B7" s="171" t="s">
        <v>29</v>
      </c>
      <c r="C7" s="171" t="s">
        <v>168</v>
      </c>
      <c r="D7" s="171" t="s">
        <v>407</v>
      </c>
      <c r="E7" s="171" t="s">
        <v>803</v>
      </c>
      <c r="F7" s="180" t="s">
        <v>797</v>
      </c>
      <c r="G7" s="171" t="s">
        <v>341</v>
      </c>
      <c r="H7" s="181">
        <v>774878</v>
      </c>
      <c r="I7" s="171">
        <v>168</v>
      </c>
      <c r="J7" s="171" t="s">
        <v>28</v>
      </c>
      <c r="K7" s="180" t="s">
        <v>546</v>
      </c>
      <c r="L7" s="171" t="s">
        <v>831</v>
      </c>
      <c r="M7" s="171" t="s">
        <v>117</v>
      </c>
      <c r="N7" s="184">
        <v>322597</v>
      </c>
      <c r="O7" s="565">
        <v>45271</v>
      </c>
      <c r="P7" s="566">
        <f t="shared" si="0"/>
        <v>45278</v>
      </c>
      <c r="Q7" s="147">
        <f t="shared" ca="1" si="1"/>
        <v>-147</v>
      </c>
      <c r="R7" s="566" t="s">
        <v>539</v>
      </c>
      <c r="S7" s="567">
        <v>1.7000000000000001E-2</v>
      </c>
      <c r="T7" s="567">
        <v>0.04</v>
      </c>
      <c r="U7" s="181">
        <f t="shared" si="2"/>
        <v>30995.119999999999</v>
      </c>
      <c r="V7" s="184">
        <f t="shared" si="3"/>
        <v>13172.926000000001</v>
      </c>
      <c r="W7" s="184">
        <f t="shared" si="4"/>
        <v>4612.3690476190477</v>
      </c>
      <c r="X7" s="184">
        <f t="shared" si="5"/>
        <v>17785.295047619049</v>
      </c>
      <c r="Y7" s="185">
        <v>0.03</v>
      </c>
      <c r="Z7" s="184">
        <f t="shared" si="6"/>
        <v>23246.34</v>
      </c>
    </row>
    <row r="8" spans="1:26" ht="15.75" customHeight="1">
      <c r="A8" s="171" t="s">
        <v>49</v>
      </c>
      <c r="B8" s="171" t="s">
        <v>49</v>
      </c>
      <c r="C8" s="171" t="s">
        <v>133</v>
      </c>
      <c r="D8" s="171" t="s">
        <v>460</v>
      </c>
      <c r="E8" s="171" t="s">
        <v>773</v>
      </c>
      <c r="F8" s="568" t="s">
        <v>821</v>
      </c>
      <c r="G8" s="556" t="s">
        <v>354</v>
      </c>
      <c r="H8" s="181">
        <v>262175</v>
      </c>
      <c r="I8" s="171">
        <v>168</v>
      </c>
      <c r="J8" s="171" t="s">
        <v>28</v>
      </c>
      <c r="K8" s="568" t="s">
        <v>822</v>
      </c>
      <c r="L8" s="171" t="s">
        <v>833</v>
      </c>
      <c r="M8" s="171" t="s">
        <v>117</v>
      </c>
      <c r="N8" s="184">
        <v>210916</v>
      </c>
      <c r="O8" s="565">
        <v>45278</v>
      </c>
      <c r="P8" s="566">
        <f t="shared" si="0"/>
        <v>45285</v>
      </c>
      <c r="Q8" s="147">
        <f t="shared" ca="1" si="1"/>
        <v>-140</v>
      </c>
      <c r="R8" s="566" t="s">
        <v>539</v>
      </c>
      <c r="S8" s="567">
        <v>1.7000000000000001E-2</v>
      </c>
      <c r="T8" s="567">
        <v>0.04</v>
      </c>
      <c r="U8" s="181">
        <f t="shared" si="2"/>
        <v>10487</v>
      </c>
      <c r="V8" s="184">
        <f t="shared" si="3"/>
        <v>4456.9750000000004</v>
      </c>
      <c r="W8" s="184">
        <f t="shared" si="4"/>
        <v>1560.5654761904761</v>
      </c>
      <c r="X8" s="184">
        <f t="shared" si="5"/>
        <v>6017.5404761904765</v>
      </c>
      <c r="Y8" s="185">
        <v>0.03</v>
      </c>
      <c r="Z8" s="184">
        <f t="shared" si="6"/>
        <v>7865.25</v>
      </c>
    </row>
    <row r="9" spans="1:26" ht="15.75" customHeight="1">
      <c r="A9" s="171" t="s">
        <v>37</v>
      </c>
      <c r="B9" s="171" t="s">
        <v>37</v>
      </c>
      <c r="C9" s="171" t="s">
        <v>99</v>
      </c>
      <c r="D9" s="171" t="s">
        <v>407</v>
      </c>
      <c r="E9" s="171" t="s">
        <v>901</v>
      </c>
      <c r="F9" s="569" t="s">
        <v>1002</v>
      </c>
      <c r="G9" s="171" t="s">
        <v>21</v>
      </c>
      <c r="H9" s="181">
        <v>159942</v>
      </c>
      <c r="I9" s="171">
        <v>168</v>
      </c>
      <c r="J9" s="171" t="s">
        <v>28</v>
      </c>
      <c r="K9" s="171" t="s">
        <v>582</v>
      </c>
      <c r="L9" s="180" t="s">
        <v>908</v>
      </c>
      <c r="M9" s="171" t="s">
        <v>117</v>
      </c>
      <c r="N9" s="575">
        <v>78691</v>
      </c>
      <c r="O9" s="565">
        <v>45303</v>
      </c>
      <c r="P9" s="566">
        <f t="shared" ref="P9:P12" si="7">O9+7</f>
        <v>45310</v>
      </c>
      <c r="Q9" s="147">
        <f t="shared" ca="1" si="1"/>
        <v>-115</v>
      </c>
      <c r="R9" s="566" t="s">
        <v>539</v>
      </c>
      <c r="S9" s="567">
        <v>1.7000000000000001E-2</v>
      </c>
      <c r="T9" s="567">
        <v>0.04</v>
      </c>
      <c r="U9" s="181">
        <f t="shared" ref="U9:U19" si="8">H9*T9</f>
        <v>6397.68</v>
      </c>
      <c r="V9" s="184">
        <f t="shared" ref="V9:V19" si="9">H9*S9</f>
        <v>2719.0140000000001</v>
      </c>
      <c r="W9" s="184">
        <f t="shared" ref="W9:W19" si="10">H9/I9</f>
        <v>952.03571428571433</v>
      </c>
      <c r="X9" s="184">
        <f t="shared" ref="X9:X19" si="11">W9+V9</f>
        <v>3671.0497142857143</v>
      </c>
      <c r="Y9" s="185">
        <v>0.03</v>
      </c>
      <c r="Z9" s="184">
        <f t="shared" ref="Z9:Z19" si="12">H9*Y9</f>
        <v>4798.26</v>
      </c>
    </row>
    <row r="10" spans="1:26" ht="15" customHeight="1">
      <c r="A10" s="180" t="s">
        <v>37</v>
      </c>
      <c r="B10" s="180" t="s">
        <v>37</v>
      </c>
      <c r="C10" s="180" t="s">
        <v>99</v>
      </c>
      <c r="D10" s="180" t="s">
        <v>407</v>
      </c>
      <c r="E10" s="180" t="s">
        <v>2089</v>
      </c>
      <c r="F10" s="570" t="s">
        <v>2080</v>
      </c>
      <c r="G10" s="180" t="s">
        <v>252</v>
      </c>
      <c r="H10" s="186">
        <v>181596</v>
      </c>
      <c r="I10" s="180">
        <v>168</v>
      </c>
      <c r="J10" s="180" t="s">
        <v>28</v>
      </c>
      <c r="K10" s="180" t="s">
        <v>546</v>
      </c>
      <c r="L10" s="180" t="s">
        <v>2090</v>
      </c>
      <c r="M10" s="180" t="s">
        <v>117</v>
      </c>
      <c r="N10" s="571">
        <v>72737</v>
      </c>
      <c r="O10" s="572">
        <v>45338</v>
      </c>
      <c r="P10" s="144">
        <f t="shared" si="7"/>
        <v>45345</v>
      </c>
      <c r="Q10" s="180">
        <f t="shared" ca="1" si="1"/>
        <v>-80</v>
      </c>
      <c r="R10" s="144" t="s">
        <v>539</v>
      </c>
      <c r="S10" s="562">
        <v>1.7000000000000001E-2</v>
      </c>
      <c r="T10" s="562">
        <v>0.04</v>
      </c>
      <c r="U10" s="189">
        <f t="shared" si="8"/>
        <v>7263.84</v>
      </c>
      <c r="V10" s="180">
        <f t="shared" si="9"/>
        <v>3087.1320000000001</v>
      </c>
      <c r="W10" s="180">
        <f t="shared" si="10"/>
        <v>1080.9285714285713</v>
      </c>
      <c r="X10" s="180">
        <f t="shared" si="11"/>
        <v>4168.0605714285712</v>
      </c>
      <c r="Y10" s="190">
        <v>0.03</v>
      </c>
      <c r="Z10" s="180">
        <f t="shared" si="12"/>
        <v>5447.88</v>
      </c>
    </row>
    <row r="11" spans="1:26" ht="15" customHeight="1">
      <c r="A11" s="180" t="s">
        <v>29</v>
      </c>
      <c r="B11" s="180" t="s">
        <v>29</v>
      </c>
      <c r="C11" s="180" t="s">
        <v>168</v>
      </c>
      <c r="D11" s="557" t="s">
        <v>2098</v>
      </c>
      <c r="E11" s="180" t="s">
        <v>1186</v>
      </c>
      <c r="F11" s="180" t="s">
        <v>2171</v>
      </c>
      <c r="G11" s="180" t="s">
        <v>364</v>
      </c>
      <c r="H11" s="186">
        <v>174276</v>
      </c>
      <c r="I11" s="180">
        <v>168</v>
      </c>
      <c r="J11" s="180" t="s">
        <v>28</v>
      </c>
      <c r="K11" s="180" t="s">
        <v>546</v>
      </c>
      <c r="L11" s="180" t="s">
        <v>2186</v>
      </c>
      <c r="M11" s="180" t="s">
        <v>117</v>
      </c>
      <c r="N11" s="180">
        <v>147985</v>
      </c>
      <c r="O11" s="572">
        <v>45343</v>
      </c>
      <c r="P11" s="144">
        <f t="shared" si="7"/>
        <v>45350</v>
      </c>
      <c r="Q11" s="180">
        <f t="shared" ca="1" si="1"/>
        <v>-75</v>
      </c>
      <c r="R11" s="144" t="s">
        <v>539</v>
      </c>
      <c r="S11" s="562">
        <v>1.7000000000000001E-2</v>
      </c>
      <c r="T11" s="562">
        <v>0.04</v>
      </c>
      <c r="U11" s="189">
        <f t="shared" si="8"/>
        <v>6971.04</v>
      </c>
      <c r="V11" s="180">
        <f t="shared" si="9"/>
        <v>2962.692</v>
      </c>
      <c r="W11" s="180">
        <f t="shared" si="10"/>
        <v>1037.3571428571429</v>
      </c>
      <c r="X11" s="180">
        <f t="shared" si="11"/>
        <v>4000.0491428571431</v>
      </c>
      <c r="Y11" s="190">
        <v>0.03</v>
      </c>
      <c r="Z11" s="180">
        <f t="shared" si="12"/>
        <v>5228.28</v>
      </c>
    </row>
    <row r="12" spans="1:26" ht="15" customHeight="1">
      <c r="A12" s="180" t="s">
        <v>24</v>
      </c>
      <c r="B12" s="180" t="s">
        <v>24</v>
      </c>
      <c r="C12" s="180" t="s">
        <v>422</v>
      </c>
      <c r="D12" s="180" t="s">
        <v>538</v>
      </c>
      <c r="E12" s="180" t="s">
        <v>861</v>
      </c>
      <c r="F12" s="180" t="s">
        <v>2246</v>
      </c>
      <c r="G12" s="180" t="s">
        <v>426</v>
      </c>
      <c r="H12" s="186">
        <v>935430</v>
      </c>
      <c r="I12" s="180">
        <v>168</v>
      </c>
      <c r="J12" s="180" t="s">
        <v>28</v>
      </c>
      <c r="K12" s="180" t="s">
        <v>546</v>
      </c>
      <c r="L12" s="180" t="s">
        <v>2250</v>
      </c>
      <c r="M12" s="180" t="s">
        <v>117</v>
      </c>
      <c r="N12" s="573">
        <v>808802</v>
      </c>
      <c r="O12" s="572">
        <v>45348</v>
      </c>
      <c r="P12" s="144">
        <f t="shared" si="7"/>
        <v>45355</v>
      </c>
      <c r="Q12" s="180">
        <f t="shared" ca="1" si="1"/>
        <v>-70</v>
      </c>
      <c r="R12" s="144" t="s">
        <v>539</v>
      </c>
      <c r="S12" s="562">
        <v>1.7000000000000001E-2</v>
      </c>
      <c r="T12" s="562">
        <v>0.04</v>
      </c>
      <c r="U12" s="189">
        <f t="shared" si="8"/>
        <v>37417.200000000004</v>
      </c>
      <c r="V12" s="180">
        <f t="shared" si="9"/>
        <v>15902.310000000001</v>
      </c>
      <c r="W12" s="180">
        <f t="shared" si="10"/>
        <v>5568.0357142857147</v>
      </c>
      <c r="X12" s="180">
        <f t="shared" si="11"/>
        <v>21470.345714285715</v>
      </c>
      <c r="Y12" s="190">
        <v>0.03</v>
      </c>
      <c r="Z12" s="180">
        <f t="shared" si="12"/>
        <v>28062.899999999998</v>
      </c>
    </row>
    <row r="13" spans="1:26" ht="15" customHeight="1">
      <c r="A13" s="180" t="s">
        <v>38</v>
      </c>
      <c r="B13" s="180" t="s">
        <v>38</v>
      </c>
      <c r="C13" s="180" t="s">
        <v>101</v>
      </c>
      <c r="D13" s="180" t="s">
        <v>891</v>
      </c>
      <c r="E13" s="180" t="s">
        <v>687</v>
      </c>
      <c r="F13" s="180" t="s">
        <v>2879</v>
      </c>
      <c r="G13" s="180" t="s">
        <v>329</v>
      </c>
      <c r="H13" s="186">
        <v>1017863</v>
      </c>
      <c r="I13" s="180">
        <v>168</v>
      </c>
      <c r="J13" s="180" t="s">
        <v>28</v>
      </c>
      <c r="K13" s="180" t="s">
        <v>546</v>
      </c>
      <c r="L13" s="671" t="s">
        <v>2929</v>
      </c>
      <c r="M13" s="180" t="s">
        <v>117</v>
      </c>
      <c r="N13" s="575">
        <v>458089</v>
      </c>
      <c r="O13" s="572">
        <v>45365</v>
      </c>
      <c r="P13" s="144">
        <f t="shared" ref="P13:P15" si="13">O13+7</f>
        <v>45372</v>
      </c>
      <c r="Q13" s="180">
        <f t="shared" ca="1" si="1"/>
        <v>-53</v>
      </c>
      <c r="R13" s="144" t="s">
        <v>539</v>
      </c>
      <c r="S13" s="562">
        <v>1.7000000000000001E-2</v>
      </c>
      <c r="T13" s="562">
        <v>0.04</v>
      </c>
      <c r="U13" s="189">
        <f t="shared" si="8"/>
        <v>40714.520000000004</v>
      </c>
      <c r="V13" s="180">
        <f t="shared" si="9"/>
        <v>17303.671000000002</v>
      </c>
      <c r="W13" s="180">
        <f t="shared" si="10"/>
        <v>6058.708333333333</v>
      </c>
      <c r="X13" s="180">
        <f t="shared" si="11"/>
        <v>23362.379333333334</v>
      </c>
      <c r="Y13" s="190">
        <v>0.03</v>
      </c>
      <c r="Z13" s="180">
        <f t="shared" si="12"/>
        <v>30535.89</v>
      </c>
    </row>
    <row r="14" spans="1:26" ht="15" customHeight="1">
      <c r="A14" s="180" t="s">
        <v>49</v>
      </c>
      <c r="B14" s="180" t="s">
        <v>49</v>
      </c>
      <c r="C14" s="180" t="s">
        <v>133</v>
      </c>
      <c r="D14" s="180" t="s">
        <v>189</v>
      </c>
      <c r="E14" s="180" t="s">
        <v>2930</v>
      </c>
      <c r="F14" s="180" t="s">
        <v>2880</v>
      </c>
      <c r="G14" s="180" t="s">
        <v>466</v>
      </c>
      <c r="H14" s="186">
        <v>210700</v>
      </c>
      <c r="I14" s="180">
        <v>168</v>
      </c>
      <c r="J14" s="180" t="s">
        <v>28</v>
      </c>
      <c r="K14" s="180" t="s">
        <v>546</v>
      </c>
      <c r="L14" s="671" t="s">
        <v>2931</v>
      </c>
      <c r="M14" s="180" t="s">
        <v>117</v>
      </c>
      <c r="N14" s="575">
        <v>184515</v>
      </c>
      <c r="O14" s="572">
        <v>45365</v>
      </c>
      <c r="P14" s="144">
        <f t="shared" si="13"/>
        <v>45372</v>
      </c>
      <c r="Q14" s="180">
        <f t="shared" ca="1" si="1"/>
        <v>-53</v>
      </c>
      <c r="R14" s="144" t="s">
        <v>539</v>
      </c>
      <c r="S14" s="562">
        <v>1.7000000000000001E-2</v>
      </c>
      <c r="T14" s="562">
        <v>0.04</v>
      </c>
      <c r="U14" s="189">
        <f t="shared" si="8"/>
        <v>8428</v>
      </c>
      <c r="V14" s="180">
        <f t="shared" si="9"/>
        <v>3581.9</v>
      </c>
      <c r="W14" s="180">
        <f t="shared" si="10"/>
        <v>1254.1666666666667</v>
      </c>
      <c r="X14" s="180">
        <f t="shared" si="11"/>
        <v>4836.0666666666666</v>
      </c>
      <c r="Y14" s="190">
        <v>0.03</v>
      </c>
      <c r="Z14" s="180">
        <f t="shared" si="12"/>
        <v>6321</v>
      </c>
    </row>
    <row r="15" spans="1:26" ht="15" customHeight="1">
      <c r="A15" s="180" t="s">
        <v>49</v>
      </c>
      <c r="B15" s="180" t="s">
        <v>49</v>
      </c>
      <c r="C15" s="180" t="s">
        <v>133</v>
      </c>
      <c r="D15" s="180" t="s">
        <v>460</v>
      </c>
      <c r="E15" s="180" t="s">
        <v>904</v>
      </c>
      <c r="F15" s="180" t="s">
        <v>2882</v>
      </c>
      <c r="G15" s="180" t="s">
        <v>21</v>
      </c>
      <c r="H15" s="186">
        <v>200000</v>
      </c>
      <c r="I15" s="180">
        <v>168</v>
      </c>
      <c r="J15" s="180" t="s">
        <v>28</v>
      </c>
      <c r="K15" s="180" t="s">
        <v>546</v>
      </c>
      <c r="L15" s="671" t="s">
        <v>2933</v>
      </c>
      <c r="M15" s="180" t="s">
        <v>117</v>
      </c>
      <c r="N15" s="575">
        <v>63421</v>
      </c>
      <c r="O15" s="572">
        <v>45365</v>
      </c>
      <c r="P15" s="144">
        <f t="shared" si="13"/>
        <v>45372</v>
      </c>
      <c r="Q15" s="180">
        <f t="shared" ca="1" si="1"/>
        <v>-53</v>
      </c>
      <c r="R15" s="144" t="s">
        <v>539</v>
      </c>
      <c r="S15" s="562">
        <v>1.7000000000000001E-2</v>
      </c>
      <c r="T15" s="562">
        <v>0.04</v>
      </c>
      <c r="U15" s="189">
        <f t="shared" si="8"/>
        <v>8000</v>
      </c>
      <c r="V15" s="180">
        <f t="shared" si="9"/>
        <v>3400.0000000000005</v>
      </c>
      <c r="W15" s="180">
        <f t="shared" si="10"/>
        <v>1190.4761904761904</v>
      </c>
      <c r="X15" s="180">
        <f t="shared" si="11"/>
        <v>4590.4761904761908</v>
      </c>
      <c r="Y15" s="190">
        <v>0.03</v>
      </c>
      <c r="Z15" s="180">
        <f t="shared" si="12"/>
        <v>6000</v>
      </c>
    </row>
    <row r="16" spans="1:26" ht="15" customHeight="1">
      <c r="A16" s="180" t="s">
        <v>23</v>
      </c>
      <c r="B16" s="180" t="s">
        <v>23</v>
      </c>
      <c r="C16" s="180" t="s">
        <v>97</v>
      </c>
      <c r="D16" s="219" t="s">
        <v>449</v>
      </c>
      <c r="E16" s="180" t="s">
        <v>509</v>
      </c>
      <c r="F16" s="180" t="s">
        <v>999</v>
      </c>
      <c r="G16" s="180" t="s">
        <v>354</v>
      </c>
      <c r="H16" s="186">
        <v>157357</v>
      </c>
      <c r="I16" s="180">
        <v>132</v>
      </c>
      <c r="J16" s="180" t="s">
        <v>28</v>
      </c>
      <c r="K16" s="180" t="s">
        <v>553</v>
      </c>
      <c r="L16" s="671" t="s">
        <v>2965</v>
      </c>
      <c r="M16" s="180" t="s">
        <v>117</v>
      </c>
      <c r="N16" s="575">
        <v>139245</v>
      </c>
      <c r="O16" s="572">
        <v>45370</v>
      </c>
      <c r="P16" s="144">
        <f t="shared" ref="P16:P19" si="14">O16+7</f>
        <v>45377</v>
      </c>
      <c r="Q16" s="180">
        <f t="shared" ca="1" si="1"/>
        <v>-48</v>
      </c>
      <c r="R16" s="144" t="s">
        <v>539</v>
      </c>
      <c r="S16" s="562">
        <v>1.7000000000000001E-2</v>
      </c>
      <c r="T16" s="562">
        <v>0.04</v>
      </c>
      <c r="U16" s="189">
        <f t="shared" si="8"/>
        <v>6294.28</v>
      </c>
      <c r="V16" s="180">
        <f t="shared" si="9"/>
        <v>2675.0690000000004</v>
      </c>
      <c r="W16" s="180">
        <f t="shared" si="10"/>
        <v>1192.0984848484848</v>
      </c>
      <c r="X16" s="180">
        <f t="shared" si="11"/>
        <v>3867.1674848484854</v>
      </c>
      <c r="Y16" s="190">
        <v>0.03</v>
      </c>
      <c r="Z16" s="180">
        <f t="shared" si="12"/>
        <v>4720.71</v>
      </c>
    </row>
    <row r="17" spans="1:27" ht="15" customHeight="1">
      <c r="A17" s="180" t="s">
        <v>24</v>
      </c>
      <c r="B17" s="180" t="s">
        <v>24</v>
      </c>
      <c r="C17" s="180" t="s">
        <v>422</v>
      </c>
      <c r="D17" s="219" t="s">
        <v>407</v>
      </c>
      <c r="E17" s="180" t="s">
        <v>723</v>
      </c>
      <c r="F17" s="578" t="s">
        <v>2921</v>
      </c>
      <c r="G17" s="180" t="s">
        <v>128</v>
      </c>
      <c r="H17" s="186">
        <v>662500</v>
      </c>
      <c r="I17" s="180">
        <v>168</v>
      </c>
      <c r="J17" s="180" t="s">
        <v>28</v>
      </c>
      <c r="K17" s="180" t="s">
        <v>546</v>
      </c>
      <c r="L17" s="671" t="s">
        <v>2968</v>
      </c>
      <c r="M17" s="180" t="s">
        <v>117</v>
      </c>
      <c r="N17" s="579">
        <v>544569</v>
      </c>
      <c r="O17" s="572">
        <v>45371</v>
      </c>
      <c r="P17" s="144">
        <f t="shared" si="14"/>
        <v>45378</v>
      </c>
      <c r="Q17" s="180">
        <f t="shared" ca="1" si="1"/>
        <v>-47</v>
      </c>
      <c r="R17" s="144" t="s">
        <v>539</v>
      </c>
      <c r="S17" s="562">
        <v>1.7000000000000001E-2</v>
      </c>
      <c r="T17" s="562">
        <v>0.04</v>
      </c>
      <c r="U17" s="189">
        <f t="shared" si="8"/>
        <v>26500</v>
      </c>
      <c r="V17" s="180">
        <f t="shared" si="9"/>
        <v>11262.5</v>
      </c>
      <c r="W17" s="180">
        <f t="shared" si="10"/>
        <v>3943.4523809523807</v>
      </c>
      <c r="X17" s="180">
        <f t="shared" si="11"/>
        <v>15205.952380952382</v>
      </c>
      <c r="Y17" s="190">
        <v>0.03</v>
      </c>
      <c r="Z17" s="180">
        <f t="shared" si="12"/>
        <v>19875</v>
      </c>
    </row>
    <row r="18" spans="1:27" ht="15" customHeight="1">
      <c r="A18" s="180" t="s">
        <v>31</v>
      </c>
      <c r="B18" s="180" t="s">
        <v>31</v>
      </c>
      <c r="C18" s="180" t="s">
        <v>101</v>
      </c>
      <c r="D18" s="219" t="s">
        <v>4228</v>
      </c>
      <c r="E18" s="180" t="s">
        <v>2974</v>
      </c>
      <c r="F18" s="578" t="s">
        <v>2923</v>
      </c>
      <c r="G18" s="180" t="s">
        <v>128</v>
      </c>
      <c r="H18" s="186">
        <v>1039328</v>
      </c>
      <c r="I18" s="180">
        <v>168</v>
      </c>
      <c r="J18" s="180" t="s">
        <v>28</v>
      </c>
      <c r="K18" s="578" t="s">
        <v>2555</v>
      </c>
      <c r="L18" s="671" t="s">
        <v>2975</v>
      </c>
      <c r="M18" s="180" t="s">
        <v>117</v>
      </c>
      <c r="N18" s="581">
        <v>887272</v>
      </c>
      <c r="O18" s="572">
        <v>45371</v>
      </c>
      <c r="P18" s="144">
        <f t="shared" si="14"/>
        <v>45378</v>
      </c>
      <c r="Q18" s="180">
        <f t="shared" ca="1" si="1"/>
        <v>-47</v>
      </c>
      <c r="R18" s="144" t="s">
        <v>539</v>
      </c>
      <c r="S18" s="562">
        <v>1.7000000000000001E-2</v>
      </c>
      <c r="T18" s="562">
        <v>0.04</v>
      </c>
      <c r="U18" s="189">
        <f t="shared" si="8"/>
        <v>41573.120000000003</v>
      </c>
      <c r="V18" s="180">
        <f t="shared" si="9"/>
        <v>17668.576000000001</v>
      </c>
      <c r="W18" s="180">
        <f t="shared" si="10"/>
        <v>6186.4761904761908</v>
      </c>
      <c r="X18" s="180">
        <f t="shared" si="11"/>
        <v>23855.052190476192</v>
      </c>
      <c r="Y18" s="190">
        <v>0.03</v>
      </c>
      <c r="Z18" s="180">
        <f t="shared" si="12"/>
        <v>31179.84</v>
      </c>
    </row>
    <row r="19" spans="1:27" ht="15" customHeight="1">
      <c r="A19" s="180" t="s">
        <v>31</v>
      </c>
      <c r="B19" s="180" t="s">
        <v>31</v>
      </c>
      <c r="C19" s="180" t="s">
        <v>101</v>
      </c>
      <c r="D19" s="180" t="s">
        <v>32</v>
      </c>
      <c r="E19" s="180" t="s">
        <v>583</v>
      </c>
      <c r="F19" s="578" t="s">
        <v>2924</v>
      </c>
      <c r="G19" s="180" t="s">
        <v>128</v>
      </c>
      <c r="H19" s="186">
        <v>708430</v>
      </c>
      <c r="I19" s="180">
        <v>168</v>
      </c>
      <c r="J19" s="180" t="s">
        <v>28</v>
      </c>
      <c r="K19" s="180" t="s">
        <v>546</v>
      </c>
      <c r="L19" s="671" t="s">
        <v>2978</v>
      </c>
      <c r="M19" s="180" t="s">
        <v>117</v>
      </c>
      <c r="N19" s="580">
        <v>614356</v>
      </c>
      <c r="O19" s="572">
        <v>45371</v>
      </c>
      <c r="P19" s="144">
        <f t="shared" si="14"/>
        <v>45378</v>
      </c>
      <c r="Q19" s="180">
        <f t="shared" ca="1" si="1"/>
        <v>-47</v>
      </c>
      <c r="R19" s="144" t="s">
        <v>539</v>
      </c>
      <c r="S19" s="562">
        <v>1.7000000000000001E-2</v>
      </c>
      <c r="T19" s="562">
        <v>0.04</v>
      </c>
      <c r="U19" s="189">
        <f t="shared" si="8"/>
        <v>28337.200000000001</v>
      </c>
      <c r="V19" s="180">
        <f t="shared" si="9"/>
        <v>12043.310000000001</v>
      </c>
      <c r="W19" s="180">
        <f t="shared" si="10"/>
        <v>4216.8452380952385</v>
      </c>
      <c r="X19" s="180">
        <f t="shared" si="11"/>
        <v>16260.15523809524</v>
      </c>
      <c r="Y19" s="190">
        <v>0.03</v>
      </c>
      <c r="Z19" s="180">
        <f t="shared" si="12"/>
        <v>21252.899999999998</v>
      </c>
    </row>
    <row r="20" spans="1:27" s="8" customFormat="1" ht="15.75" customHeight="1">
      <c r="A20" s="10" t="s">
        <v>29</v>
      </c>
      <c r="B20" s="10" t="s">
        <v>29</v>
      </c>
      <c r="C20" s="10" t="s">
        <v>168</v>
      </c>
      <c r="D20" s="10" t="s">
        <v>456</v>
      </c>
      <c r="E20" s="10" t="s">
        <v>3013</v>
      </c>
      <c r="F20" s="596" t="s">
        <v>1294</v>
      </c>
      <c r="G20" s="10" t="s">
        <v>21</v>
      </c>
      <c r="H20" s="597">
        <v>197019</v>
      </c>
      <c r="I20" s="10">
        <v>168</v>
      </c>
      <c r="J20" s="10" t="s">
        <v>28</v>
      </c>
      <c r="K20" s="180" t="s">
        <v>546</v>
      </c>
      <c r="L20" s="668"/>
      <c r="M20" s="10" t="s">
        <v>117</v>
      </c>
      <c r="N20" s="598">
        <v>38210</v>
      </c>
      <c r="O20" s="599">
        <v>45330</v>
      </c>
      <c r="P20" s="600">
        <f t="shared" ref="P20:P22" si="15">O20+7</f>
        <v>45337</v>
      </c>
      <c r="Q20" s="147">
        <f t="shared" ca="1" si="1"/>
        <v>-88</v>
      </c>
      <c r="R20" s="144" t="s">
        <v>539</v>
      </c>
      <c r="S20" s="601">
        <v>1.7000000000000001E-2</v>
      </c>
      <c r="T20" s="601">
        <v>0.04</v>
      </c>
      <c r="U20" s="597">
        <f t="shared" ref="U20:U27" si="16">H20*T20</f>
        <v>7880.76</v>
      </c>
      <c r="V20" s="597">
        <f t="shared" ref="V20:V27" si="17">H20*S20</f>
        <v>3349.3230000000003</v>
      </c>
      <c r="W20" s="597">
        <f t="shared" ref="W20:W27" si="18">H20/I20</f>
        <v>1172.7321428571429</v>
      </c>
      <c r="X20" s="597">
        <f t="shared" ref="X20:X27" si="19">W20+V20</f>
        <v>4522.0551428571434</v>
      </c>
      <c r="Y20" s="602">
        <v>0.03</v>
      </c>
      <c r="Z20" s="597">
        <f t="shared" ref="Z20:Z112" si="20">H20*Y20</f>
        <v>5910.57</v>
      </c>
      <c r="AA20" s="10"/>
    </row>
    <row r="21" spans="1:27" s="8" customFormat="1" ht="15" customHeight="1">
      <c r="A21" s="583" t="s">
        <v>241</v>
      </c>
      <c r="B21" s="583" t="s">
        <v>241</v>
      </c>
      <c r="C21" s="583" t="s">
        <v>101</v>
      </c>
      <c r="D21" s="583" t="s">
        <v>492</v>
      </c>
      <c r="E21" s="583" t="s">
        <v>610</v>
      </c>
      <c r="F21" s="584" t="s">
        <v>3006</v>
      </c>
      <c r="G21" s="583" t="s">
        <v>128</v>
      </c>
      <c r="H21" s="585">
        <v>493850</v>
      </c>
      <c r="I21" s="8">
        <v>168</v>
      </c>
      <c r="J21" s="583" t="s">
        <v>28</v>
      </c>
      <c r="K21" s="171" t="s">
        <v>582</v>
      </c>
      <c r="L21" s="668"/>
      <c r="M21" s="583" t="s">
        <v>117</v>
      </c>
      <c r="N21" s="586">
        <v>25323</v>
      </c>
      <c r="O21" s="587">
        <v>45336</v>
      </c>
      <c r="P21" s="38">
        <f t="shared" si="15"/>
        <v>45343</v>
      </c>
      <c r="Q21" s="147">
        <f t="shared" ca="1" si="1"/>
        <v>-82</v>
      </c>
      <c r="R21" s="582" t="s">
        <v>539</v>
      </c>
      <c r="S21" s="588">
        <v>1.7000000000000001E-2</v>
      </c>
      <c r="T21" s="588">
        <v>0.04</v>
      </c>
      <c r="U21" s="589">
        <f t="shared" si="16"/>
        <v>19754</v>
      </c>
      <c r="V21" s="585">
        <f t="shared" si="17"/>
        <v>8395.4500000000007</v>
      </c>
      <c r="W21" s="585">
        <f t="shared" si="18"/>
        <v>2939.5833333333335</v>
      </c>
      <c r="X21" s="585">
        <f t="shared" si="19"/>
        <v>11335.033333333335</v>
      </c>
      <c r="Y21" s="590">
        <v>0.03</v>
      </c>
      <c r="Z21" s="585">
        <f t="shared" si="20"/>
        <v>14815.5</v>
      </c>
    </row>
    <row r="22" spans="1:27" s="8" customFormat="1" ht="15" customHeight="1">
      <c r="A22" s="8" t="s">
        <v>38</v>
      </c>
      <c r="B22" s="8" t="s">
        <v>38</v>
      </c>
      <c r="C22" s="8" t="s">
        <v>101</v>
      </c>
      <c r="D22" s="8" t="s">
        <v>407</v>
      </c>
      <c r="E22" s="8" t="s">
        <v>1138</v>
      </c>
      <c r="F22" s="180" t="s">
        <v>3007</v>
      </c>
      <c r="G22" s="8" t="s">
        <v>3014</v>
      </c>
      <c r="H22" s="585">
        <v>88897</v>
      </c>
      <c r="I22" s="8">
        <v>168</v>
      </c>
      <c r="J22" s="8" t="s">
        <v>28</v>
      </c>
      <c r="K22" s="180" t="s">
        <v>546</v>
      </c>
      <c r="L22" s="671" t="s">
        <v>2927</v>
      </c>
      <c r="M22" s="8" t="s">
        <v>117</v>
      </c>
      <c r="N22" s="679">
        <v>43065</v>
      </c>
      <c r="O22" s="587">
        <v>45364</v>
      </c>
      <c r="P22" s="38">
        <f t="shared" si="15"/>
        <v>45371</v>
      </c>
      <c r="Q22" s="8">
        <f t="shared" ca="1" si="1"/>
        <v>-54</v>
      </c>
      <c r="R22" s="8" t="s">
        <v>539</v>
      </c>
      <c r="S22" s="591">
        <v>1.7000000000000001E-2</v>
      </c>
      <c r="T22" s="591">
        <v>0.04</v>
      </c>
      <c r="U22" s="585">
        <f t="shared" si="16"/>
        <v>3555.88</v>
      </c>
      <c r="V22" s="589">
        <f t="shared" si="17"/>
        <v>1511.249</v>
      </c>
      <c r="W22" s="585">
        <f t="shared" si="18"/>
        <v>529.14880952380952</v>
      </c>
      <c r="X22" s="585">
        <f t="shared" si="19"/>
        <v>2040.3978095238094</v>
      </c>
      <c r="Y22" s="592">
        <v>0.03</v>
      </c>
      <c r="Z22" s="589">
        <f t="shared" si="20"/>
        <v>2666.91</v>
      </c>
    </row>
    <row r="23" spans="1:27" s="8" customFormat="1" ht="15" customHeight="1">
      <c r="A23" s="583" t="s">
        <v>3017</v>
      </c>
      <c r="B23" s="583" t="s">
        <v>24</v>
      </c>
      <c r="C23" s="583" t="s">
        <v>422</v>
      </c>
      <c r="D23" s="645" t="s">
        <v>407</v>
      </c>
      <c r="E23" s="583" t="s">
        <v>602</v>
      </c>
      <c r="F23" s="583" t="s">
        <v>3008</v>
      </c>
      <c r="G23" s="583" t="s">
        <v>43</v>
      </c>
      <c r="H23" s="585">
        <v>383147</v>
      </c>
      <c r="I23" s="8">
        <v>168</v>
      </c>
      <c r="J23" s="8" t="s">
        <v>28</v>
      </c>
      <c r="K23" s="583" t="s">
        <v>3018</v>
      </c>
      <c r="L23" s="670" t="s">
        <v>3026</v>
      </c>
      <c r="M23" s="8" t="s">
        <v>117</v>
      </c>
      <c r="N23" s="593">
        <v>301894</v>
      </c>
      <c r="O23" s="587">
        <v>45358</v>
      </c>
      <c r="P23" s="587">
        <f t="shared" ref="P23:P112" si="21">O23+7</f>
        <v>45365</v>
      </c>
      <c r="Q23" s="8">
        <f t="shared" ca="1" si="1"/>
        <v>-60</v>
      </c>
      <c r="R23" s="8" t="s">
        <v>539</v>
      </c>
      <c r="S23" s="591">
        <v>1.7000000000000001E-2</v>
      </c>
      <c r="T23" s="591">
        <v>0.04</v>
      </c>
      <c r="U23" s="585">
        <f t="shared" si="16"/>
        <v>15325.880000000001</v>
      </c>
      <c r="V23" s="589">
        <f t="shared" si="17"/>
        <v>6513.4990000000007</v>
      </c>
      <c r="W23" s="585">
        <f t="shared" si="18"/>
        <v>2280.6369047619046</v>
      </c>
      <c r="X23" s="585">
        <f t="shared" si="19"/>
        <v>8794.1359047619044</v>
      </c>
      <c r="Y23" s="592">
        <v>0.03</v>
      </c>
      <c r="Z23" s="589">
        <f t="shared" si="20"/>
        <v>11494.41</v>
      </c>
    </row>
    <row r="24" spans="1:27" s="8" customFormat="1" ht="15" customHeight="1">
      <c r="A24" s="583" t="s">
        <v>29</v>
      </c>
      <c r="B24" s="583" t="s">
        <v>29</v>
      </c>
      <c r="C24" s="583" t="s">
        <v>167</v>
      </c>
      <c r="D24" s="645" t="s">
        <v>407</v>
      </c>
      <c r="E24" s="583" t="s">
        <v>2432</v>
      </c>
      <c r="F24" s="583" t="s">
        <v>3009</v>
      </c>
      <c r="G24" s="583" t="s">
        <v>3014</v>
      </c>
      <c r="H24" s="585">
        <v>991678</v>
      </c>
      <c r="I24" s="8">
        <v>168</v>
      </c>
      <c r="J24" s="8" t="s">
        <v>28</v>
      </c>
      <c r="K24" s="583" t="s">
        <v>578</v>
      </c>
      <c r="L24" s="669" t="s">
        <v>3027</v>
      </c>
      <c r="M24" s="8" t="s">
        <v>117</v>
      </c>
      <c r="N24" s="594">
        <v>7335</v>
      </c>
      <c r="O24" s="587">
        <v>45358</v>
      </c>
      <c r="P24" s="587">
        <f t="shared" si="21"/>
        <v>45365</v>
      </c>
      <c r="Q24" s="8">
        <f t="shared" ca="1" si="1"/>
        <v>-60</v>
      </c>
      <c r="R24" s="8" t="s">
        <v>539</v>
      </c>
      <c r="S24" s="591">
        <v>1.7000000000000001E-2</v>
      </c>
      <c r="T24" s="591">
        <v>0.04</v>
      </c>
      <c r="U24" s="585">
        <f t="shared" si="16"/>
        <v>39667.120000000003</v>
      </c>
      <c r="V24" s="589">
        <f t="shared" si="17"/>
        <v>16858.526000000002</v>
      </c>
      <c r="W24" s="585">
        <f t="shared" si="18"/>
        <v>5902.8452380952385</v>
      </c>
      <c r="X24" s="585">
        <f t="shared" si="19"/>
        <v>22761.371238095242</v>
      </c>
      <c r="Y24" s="592">
        <v>0.03</v>
      </c>
      <c r="Z24" s="589">
        <f t="shared" si="20"/>
        <v>29750.34</v>
      </c>
    </row>
    <row r="25" spans="1:27" s="8" customFormat="1" ht="15" customHeight="1">
      <c r="A25" s="583" t="s">
        <v>27</v>
      </c>
      <c r="B25" s="583" t="s">
        <v>27</v>
      </c>
      <c r="C25" s="583" t="s">
        <v>97</v>
      </c>
      <c r="D25" s="583" t="s">
        <v>209</v>
      </c>
      <c r="E25" s="583" t="s">
        <v>3020</v>
      </c>
      <c r="F25" s="8" t="s">
        <v>3011</v>
      </c>
      <c r="G25" s="583" t="s">
        <v>43</v>
      </c>
      <c r="H25" s="585">
        <v>125261</v>
      </c>
      <c r="I25" s="8">
        <v>168</v>
      </c>
      <c r="J25" s="8" t="s">
        <v>28</v>
      </c>
      <c r="K25" s="8" t="s">
        <v>3021</v>
      </c>
      <c r="L25" s="671" t="s">
        <v>3031</v>
      </c>
      <c r="M25" s="8" t="s">
        <v>117</v>
      </c>
      <c r="N25" s="585">
        <v>99211</v>
      </c>
      <c r="O25" s="38">
        <v>45369</v>
      </c>
      <c r="P25" s="587">
        <f t="shared" si="21"/>
        <v>45376</v>
      </c>
      <c r="Q25" s="8">
        <f t="shared" ca="1" si="1"/>
        <v>-49</v>
      </c>
      <c r="R25" s="8" t="s">
        <v>539</v>
      </c>
      <c r="S25" s="591">
        <v>1.7000000000000001E-2</v>
      </c>
      <c r="T25" s="591">
        <v>0.04</v>
      </c>
      <c r="U25" s="585">
        <f t="shared" si="16"/>
        <v>5010.4400000000005</v>
      </c>
      <c r="V25" s="589">
        <f t="shared" si="17"/>
        <v>2129.4370000000004</v>
      </c>
      <c r="W25" s="585">
        <f t="shared" si="18"/>
        <v>745.60119047619048</v>
      </c>
      <c r="X25" s="585">
        <f t="shared" si="19"/>
        <v>2875.0381904761907</v>
      </c>
      <c r="Y25" s="592">
        <v>0.03</v>
      </c>
      <c r="Z25" s="589">
        <f t="shared" si="20"/>
        <v>3757.83</v>
      </c>
    </row>
    <row r="26" spans="1:27" s="8" customFormat="1" ht="15" customHeight="1">
      <c r="A26" s="583" t="s">
        <v>38</v>
      </c>
      <c r="B26" s="583" t="s">
        <v>38</v>
      </c>
      <c r="C26" s="583" t="s">
        <v>101</v>
      </c>
      <c r="D26" s="645" t="s">
        <v>407</v>
      </c>
      <c r="E26" s="583" t="s">
        <v>3022</v>
      </c>
      <c r="F26" s="583" t="s">
        <v>3012</v>
      </c>
      <c r="G26" s="583" t="s">
        <v>3014</v>
      </c>
      <c r="H26" s="585">
        <v>126437</v>
      </c>
      <c r="I26" s="8">
        <v>168</v>
      </c>
      <c r="J26" s="8" t="s">
        <v>28</v>
      </c>
      <c r="K26" s="583" t="s">
        <v>3023</v>
      </c>
      <c r="L26" s="668"/>
      <c r="M26" s="8" t="s">
        <v>117</v>
      </c>
      <c r="N26" s="595">
        <v>89880</v>
      </c>
      <c r="O26" s="38">
        <v>45370</v>
      </c>
      <c r="P26" s="587">
        <f t="shared" si="21"/>
        <v>45377</v>
      </c>
      <c r="Q26" s="8">
        <f t="shared" ca="1" si="1"/>
        <v>-48</v>
      </c>
      <c r="R26" s="8" t="s">
        <v>539</v>
      </c>
      <c r="S26" s="591">
        <v>1.7000000000000001E-2</v>
      </c>
      <c r="T26" s="591">
        <v>0.04</v>
      </c>
      <c r="U26" s="585">
        <f t="shared" si="16"/>
        <v>5057.4800000000005</v>
      </c>
      <c r="V26" s="589">
        <f t="shared" si="17"/>
        <v>2149.4290000000001</v>
      </c>
      <c r="W26" s="585">
        <f t="shared" si="18"/>
        <v>752.60119047619048</v>
      </c>
      <c r="X26" s="585">
        <f t="shared" si="19"/>
        <v>2902.0301904761905</v>
      </c>
      <c r="Y26" s="592">
        <v>0.03</v>
      </c>
      <c r="Z26" s="589">
        <f t="shared" si="20"/>
        <v>3793.1099999999997</v>
      </c>
    </row>
    <row r="27" spans="1:27" ht="15" customHeight="1">
      <c r="A27" s="180" t="s">
        <v>2971</v>
      </c>
      <c r="B27" s="180" t="s">
        <v>184</v>
      </c>
      <c r="C27" s="180" t="s">
        <v>98</v>
      </c>
      <c r="D27" s="180" t="s">
        <v>407</v>
      </c>
      <c r="E27" s="180" t="s">
        <v>3079</v>
      </c>
      <c r="F27" s="604" t="s">
        <v>3068</v>
      </c>
      <c r="G27" s="180" t="s">
        <v>128</v>
      </c>
      <c r="H27" s="186">
        <v>306029</v>
      </c>
      <c r="I27" s="180">
        <v>168</v>
      </c>
      <c r="J27" s="180" t="s">
        <v>28</v>
      </c>
      <c r="K27" s="604" t="s">
        <v>3073</v>
      </c>
      <c r="L27" s="671" t="s">
        <v>3080</v>
      </c>
      <c r="M27" s="180" t="s">
        <v>117</v>
      </c>
      <c r="N27" s="605">
        <v>203926</v>
      </c>
      <c r="O27" s="572">
        <v>45377</v>
      </c>
      <c r="P27" s="144">
        <f t="shared" si="21"/>
        <v>45384</v>
      </c>
      <c r="Q27" s="180">
        <f t="shared" ca="1" si="1"/>
        <v>-41</v>
      </c>
      <c r="R27" s="144" t="s">
        <v>539</v>
      </c>
      <c r="S27" s="562">
        <v>1.7000000000000001E-2</v>
      </c>
      <c r="T27" s="562">
        <v>0.04</v>
      </c>
      <c r="U27" s="189">
        <f t="shared" si="16"/>
        <v>12241.16</v>
      </c>
      <c r="V27" s="180">
        <f t="shared" si="17"/>
        <v>5202.4930000000004</v>
      </c>
      <c r="W27" s="180">
        <f t="shared" si="18"/>
        <v>1821.6011904761904</v>
      </c>
      <c r="X27" s="180">
        <f t="shared" si="19"/>
        <v>7024.0941904761912</v>
      </c>
      <c r="Y27" s="190">
        <v>0.03</v>
      </c>
      <c r="Z27" s="180">
        <f t="shared" si="20"/>
        <v>9180.869999999999</v>
      </c>
    </row>
    <row r="28" spans="1:27" ht="15" customHeight="1">
      <c r="A28" s="180" t="s">
        <v>23</v>
      </c>
      <c r="B28" s="180" t="s">
        <v>23</v>
      </c>
      <c r="C28" s="180" t="s">
        <v>97</v>
      </c>
      <c r="D28" s="180" t="s">
        <v>449</v>
      </c>
      <c r="E28" s="180" t="s">
        <v>509</v>
      </c>
      <c r="F28" s="604" t="s">
        <v>3070</v>
      </c>
      <c r="G28" s="180" t="s">
        <v>128</v>
      </c>
      <c r="H28" s="186">
        <v>941486</v>
      </c>
      <c r="I28" s="180">
        <v>168</v>
      </c>
      <c r="J28" s="180" t="s">
        <v>28</v>
      </c>
      <c r="K28" s="604" t="s">
        <v>2555</v>
      </c>
      <c r="L28" s="671" t="s">
        <v>3087</v>
      </c>
      <c r="M28" s="180" t="s">
        <v>117</v>
      </c>
      <c r="N28" s="606">
        <v>858714</v>
      </c>
      <c r="O28" s="572">
        <v>45377</v>
      </c>
      <c r="P28" s="144">
        <f t="shared" si="21"/>
        <v>45384</v>
      </c>
      <c r="Q28" s="180">
        <f t="shared" ca="1" si="1"/>
        <v>-41</v>
      </c>
      <c r="R28" s="144" t="s">
        <v>539</v>
      </c>
      <c r="S28" s="562">
        <v>1.7000000000000001E-2</v>
      </c>
      <c r="T28" s="562">
        <v>0.04</v>
      </c>
      <c r="U28" s="189">
        <f t="shared" ref="U28:U112" si="22">H28*T28</f>
        <v>37659.440000000002</v>
      </c>
      <c r="V28" s="180">
        <f t="shared" ref="V28:V112" si="23">H28*S28</f>
        <v>16005.262000000001</v>
      </c>
      <c r="W28" s="180">
        <f t="shared" ref="W28:W112" si="24">H28/I28</f>
        <v>5604.083333333333</v>
      </c>
      <c r="X28" s="180">
        <f t="shared" ref="X28:X112" si="25">W28+V28</f>
        <v>21609.345333333335</v>
      </c>
      <c r="Y28" s="190">
        <v>0.03</v>
      </c>
      <c r="Z28" s="180">
        <f t="shared" si="20"/>
        <v>28244.579999999998</v>
      </c>
    </row>
    <row r="29" spans="1:27" ht="15" customHeight="1">
      <c r="A29" s="180" t="s">
        <v>24</v>
      </c>
      <c r="B29" s="180" t="s">
        <v>24</v>
      </c>
      <c r="C29" s="180" t="s">
        <v>422</v>
      </c>
      <c r="D29" s="180" t="s">
        <v>538</v>
      </c>
      <c r="E29" s="180" t="s">
        <v>3088</v>
      </c>
      <c r="F29" s="604" t="s">
        <v>3071</v>
      </c>
      <c r="G29" s="180" t="s">
        <v>128</v>
      </c>
      <c r="H29" s="186">
        <v>242593</v>
      </c>
      <c r="I29" s="180">
        <v>168</v>
      </c>
      <c r="J29" s="180" t="s">
        <v>28</v>
      </c>
      <c r="K29" s="180" t="s">
        <v>546</v>
      </c>
      <c r="L29" s="671" t="s">
        <v>3089</v>
      </c>
      <c r="M29" s="180" t="s">
        <v>117</v>
      </c>
      <c r="N29" s="606">
        <v>207830</v>
      </c>
      <c r="O29" s="572">
        <v>45377</v>
      </c>
      <c r="P29" s="144">
        <f t="shared" si="21"/>
        <v>45384</v>
      </c>
      <c r="Q29" s="180">
        <f t="shared" ca="1" si="1"/>
        <v>-41</v>
      </c>
      <c r="R29" s="144" t="s">
        <v>539</v>
      </c>
      <c r="S29" s="562">
        <v>1.7000000000000001E-2</v>
      </c>
      <c r="T29" s="562">
        <v>0.04</v>
      </c>
      <c r="U29" s="189">
        <f t="shared" si="22"/>
        <v>9703.7199999999993</v>
      </c>
      <c r="V29" s="180">
        <f t="shared" si="23"/>
        <v>4124.0810000000001</v>
      </c>
      <c r="W29" s="180">
        <f t="shared" si="24"/>
        <v>1444.0059523809523</v>
      </c>
      <c r="X29" s="180">
        <f t="shared" si="25"/>
        <v>5568.0869523809524</v>
      </c>
      <c r="Y29" s="190">
        <v>0.03</v>
      </c>
      <c r="Z29" s="180">
        <f t="shared" si="20"/>
        <v>7277.79</v>
      </c>
    </row>
    <row r="30" spans="1:27" ht="15" customHeight="1">
      <c r="A30" s="180" t="s">
        <v>24</v>
      </c>
      <c r="B30" s="180" t="s">
        <v>24</v>
      </c>
      <c r="C30" s="180" t="s">
        <v>422</v>
      </c>
      <c r="D30" s="180" t="s">
        <v>3734</v>
      </c>
      <c r="E30" s="180" t="s">
        <v>3272</v>
      </c>
      <c r="F30" s="609" t="s">
        <v>3258</v>
      </c>
      <c r="G30" s="180" t="s">
        <v>21</v>
      </c>
      <c r="H30" s="186">
        <v>53189</v>
      </c>
      <c r="I30" s="180">
        <v>120</v>
      </c>
      <c r="J30" s="180" t="s">
        <v>28</v>
      </c>
      <c r="K30" s="609" t="s">
        <v>3268</v>
      </c>
      <c r="L30" s="672" t="s">
        <v>3273</v>
      </c>
      <c r="M30" s="180" t="s">
        <v>117</v>
      </c>
      <c r="N30" s="611">
        <v>17371</v>
      </c>
      <c r="O30" s="572">
        <v>45386</v>
      </c>
      <c r="P30" s="144">
        <f t="shared" si="21"/>
        <v>45393</v>
      </c>
      <c r="Q30" s="180">
        <f t="shared" ca="1" si="1"/>
        <v>-32</v>
      </c>
      <c r="R30" s="144" t="s">
        <v>539</v>
      </c>
      <c r="S30" s="562">
        <v>2.2499999999999999E-2</v>
      </c>
      <c r="T30" s="562">
        <v>0.03</v>
      </c>
      <c r="U30" s="189">
        <f t="shared" si="22"/>
        <v>1595.6699999999998</v>
      </c>
      <c r="V30" s="180">
        <f t="shared" si="23"/>
        <v>1196.7525000000001</v>
      </c>
      <c r="W30" s="180">
        <f t="shared" si="24"/>
        <v>443.24166666666667</v>
      </c>
      <c r="X30" s="180">
        <f t="shared" si="25"/>
        <v>1639.9941666666668</v>
      </c>
      <c r="Y30" s="190">
        <v>0.06</v>
      </c>
      <c r="Z30" s="180">
        <f t="shared" si="20"/>
        <v>3191.3399999999997</v>
      </c>
    </row>
    <row r="31" spans="1:27" ht="15" customHeight="1">
      <c r="A31" s="180" t="s">
        <v>49</v>
      </c>
      <c r="B31" s="180" t="s">
        <v>49</v>
      </c>
      <c r="C31" s="180" t="s">
        <v>133</v>
      </c>
      <c r="D31" s="180" t="s">
        <v>555</v>
      </c>
      <c r="E31" s="180" t="s">
        <v>3276</v>
      </c>
      <c r="F31" s="609" t="s">
        <v>3260</v>
      </c>
      <c r="G31" s="180" t="s">
        <v>43</v>
      </c>
      <c r="H31" s="186">
        <v>348553</v>
      </c>
      <c r="I31" s="180">
        <v>168</v>
      </c>
      <c r="J31" s="180" t="s">
        <v>28</v>
      </c>
      <c r="K31" s="574" t="s">
        <v>161</v>
      </c>
      <c r="L31" s="672" t="s">
        <v>3277</v>
      </c>
      <c r="M31" s="180" t="s">
        <v>117</v>
      </c>
      <c r="N31" s="611">
        <v>235796</v>
      </c>
      <c r="O31" s="572">
        <v>45386</v>
      </c>
      <c r="P31" s="144">
        <f t="shared" si="21"/>
        <v>45393</v>
      </c>
      <c r="Q31" s="180">
        <f t="shared" ca="1" si="1"/>
        <v>-32</v>
      </c>
      <c r="R31" s="144" t="s">
        <v>539</v>
      </c>
      <c r="S31" s="562">
        <v>1.7000000000000001E-2</v>
      </c>
      <c r="T31" s="562">
        <v>0.04</v>
      </c>
      <c r="U31" s="189">
        <f t="shared" si="22"/>
        <v>13942.12</v>
      </c>
      <c r="V31" s="180">
        <f t="shared" si="23"/>
        <v>5925.4010000000007</v>
      </c>
      <c r="W31" s="180">
        <f t="shared" si="24"/>
        <v>2074.7202380952381</v>
      </c>
      <c r="X31" s="180">
        <f t="shared" si="25"/>
        <v>8000.1212380952384</v>
      </c>
      <c r="Y31" s="190">
        <v>0.03</v>
      </c>
      <c r="Z31" s="180">
        <f t="shared" si="20"/>
        <v>10456.59</v>
      </c>
    </row>
    <row r="32" spans="1:27" ht="15" customHeight="1">
      <c r="A32" s="180" t="s">
        <v>37</v>
      </c>
      <c r="B32" s="180" t="s">
        <v>37</v>
      </c>
      <c r="C32" s="180" t="s">
        <v>99</v>
      </c>
      <c r="D32" s="180" t="s">
        <v>440</v>
      </c>
      <c r="E32" s="180" t="s">
        <v>3278</v>
      </c>
      <c r="F32" s="610" t="s">
        <v>3261</v>
      </c>
      <c r="G32" s="180" t="s">
        <v>128</v>
      </c>
      <c r="H32" s="186">
        <v>157415</v>
      </c>
      <c r="I32" s="180">
        <v>168</v>
      </c>
      <c r="J32" s="180" t="s">
        <v>28</v>
      </c>
      <c r="K32" s="180" t="s">
        <v>546</v>
      </c>
      <c r="L32" s="672" t="s">
        <v>3279</v>
      </c>
      <c r="M32" s="180" t="s">
        <v>117</v>
      </c>
      <c r="N32" s="611">
        <v>75521</v>
      </c>
      <c r="O32" s="572">
        <v>45386</v>
      </c>
      <c r="P32" s="144">
        <f t="shared" si="21"/>
        <v>45393</v>
      </c>
      <c r="Q32" s="180">
        <f t="shared" ca="1" si="1"/>
        <v>-32</v>
      </c>
      <c r="R32" s="144" t="s">
        <v>539</v>
      </c>
      <c r="S32" s="562">
        <v>1.7000000000000001E-2</v>
      </c>
      <c r="T32" s="562">
        <v>0.04</v>
      </c>
      <c r="U32" s="189">
        <f t="shared" si="22"/>
        <v>6296.6</v>
      </c>
      <c r="V32" s="180">
        <f t="shared" si="23"/>
        <v>2676.0550000000003</v>
      </c>
      <c r="W32" s="180">
        <f t="shared" si="24"/>
        <v>936.99404761904759</v>
      </c>
      <c r="X32" s="180">
        <f t="shared" si="25"/>
        <v>3613.049047619048</v>
      </c>
      <c r="Y32" s="190">
        <v>0.03</v>
      </c>
      <c r="Z32" s="180">
        <f t="shared" si="20"/>
        <v>4722.45</v>
      </c>
    </row>
    <row r="33" spans="1:26" ht="15" customHeight="1">
      <c r="A33" s="180" t="s">
        <v>29</v>
      </c>
      <c r="B33" s="180" t="s">
        <v>29</v>
      </c>
      <c r="C33" s="180" t="s">
        <v>168</v>
      </c>
      <c r="D33" s="180" t="s">
        <v>407</v>
      </c>
      <c r="E33" s="180" t="s">
        <v>2262</v>
      </c>
      <c r="F33" s="609" t="s">
        <v>3262</v>
      </c>
      <c r="G33" s="180" t="s">
        <v>128</v>
      </c>
      <c r="H33" s="186">
        <v>457215</v>
      </c>
      <c r="I33" s="180">
        <v>168</v>
      </c>
      <c r="J33" s="180" t="s">
        <v>28</v>
      </c>
      <c r="K33" s="574" t="s">
        <v>161</v>
      </c>
      <c r="L33" s="672" t="s">
        <v>3280</v>
      </c>
      <c r="M33" s="180" t="s">
        <v>117</v>
      </c>
      <c r="N33" s="611">
        <v>319959</v>
      </c>
      <c r="O33" s="572">
        <v>45386</v>
      </c>
      <c r="P33" s="144">
        <f t="shared" si="21"/>
        <v>45393</v>
      </c>
      <c r="Q33" s="180">
        <f t="shared" ref="Q33:Q52" ca="1" si="26">(P33-TODAY())</f>
        <v>-32</v>
      </c>
      <c r="R33" s="144" t="s">
        <v>539</v>
      </c>
      <c r="S33" s="562">
        <v>1.7000000000000001E-2</v>
      </c>
      <c r="T33" s="562">
        <v>0.04</v>
      </c>
      <c r="U33" s="189">
        <f t="shared" si="22"/>
        <v>18288.600000000002</v>
      </c>
      <c r="V33" s="180">
        <f t="shared" si="23"/>
        <v>7772.6550000000007</v>
      </c>
      <c r="W33" s="180">
        <f t="shared" si="24"/>
        <v>2721.5178571428573</v>
      </c>
      <c r="X33" s="180">
        <f t="shared" si="25"/>
        <v>10494.172857142858</v>
      </c>
      <c r="Y33" s="190">
        <v>0.03</v>
      </c>
      <c r="Z33" s="180">
        <f t="shared" si="20"/>
        <v>13716.449999999999</v>
      </c>
    </row>
    <row r="34" spans="1:26" ht="15" customHeight="1">
      <c r="A34" s="180" t="s">
        <v>45</v>
      </c>
      <c r="B34" s="180" t="s">
        <v>20</v>
      </c>
      <c r="C34" s="180" t="s">
        <v>98</v>
      </c>
      <c r="D34" s="180" t="s">
        <v>212</v>
      </c>
      <c r="E34" s="180" t="s">
        <v>3286</v>
      </c>
      <c r="F34" s="609" t="s">
        <v>2197</v>
      </c>
      <c r="G34" s="180" t="s">
        <v>21</v>
      </c>
      <c r="H34" s="186">
        <v>161990</v>
      </c>
      <c r="I34" s="180">
        <v>168</v>
      </c>
      <c r="J34" s="180" t="s">
        <v>28</v>
      </c>
      <c r="K34" s="574" t="s">
        <v>161</v>
      </c>
      <c r="L34" s="672" t="s">
        <v>3287</v>
      </c>
      <c r="M34" s="180" t="s">
        <v>117</v>
      </c>
      <c r="N34" s="611">
        <v>116271</v>
      </c>
      <c r="O34" s="572">
        <v>45386</v>
      </c>
      <c r="P34" s="144">
        <f t="shared" si="21"/>
        <v>45393</v>
      </c>
      <c r="Q34" s="180">
        <f t="shared" ca="1" si="26"/>
        <v>-32</v>
      </c>
      <c r="R34" s="144" t="s">
        <v>539</v>
      </c>
      <c r="S34" s="562">
        <v>1.7000000000000001E-2</v>
      </c>
      <c r="T34" s="562">
        <v>0.04</v>
      </c>
      <c r="U34" s="189">
        <f t="shared" si="22"/>
        <v>6479.6</v>
      </c>
      <c r="V34" s="180">
        <f t="shared" si="23"/>
        <v>2753.8300000000004</v>
      </c>
      <c r="W34" s="180">
        <f t="shared" si="24"/>
        <v>964.22619047619048</v>
      </c>
      <c r="X34" s="180">
        <f t="shared" si="25"/>
        <v>3718.0561904761907</v>
      </c>
      <c r="Y34" s="190">
        <v>0.03</v>
      </c>
      <c r="Z34" s="180">
        <f t="shared" si="20"/>
        <v>4859.7</v>
      </c>
    </row>
    <row r="35" spans="1:26" ht="15" customHeight="1">
      <c r="A35" s="180" t="s">
        <v>38</v>
      </c>
      <c r="B35" s="180" t="s">
        <v>20</v>
      </c>
      <c r="C35" s="180" t="s">
        <v>101</v>
      </c>
      <c r="D35" s="180" t="s">
        <v>407</v>
      </c>
      <c r="E35" s="180" t="s">
        <v>3288</v>
      </c>
      <c r="F35" s="609" t="s">
        <v>3264</v>
      </c>
      <c r="G35" s="180" t="s">
        <v>43</v>
      </c>
      <c r="H35" s="186">
        <v>219772</v>
      </c>
      <c r="I35" s="180">
        <v>168</v>
      </c>
      <c r="J35" s="180" t="s">
        <v>28</v>
      </c>
      <c r="K35" s="574" t="s">
        <v>161</v>
      </c>
      <c r="L35" s="672" t="s">
        <v>3289</v>
      </c>
      <c r="M35" s="180" t="s">
        <v>117</v>
      </c>
      <c r="N35" s="611">
        <v>150794</v>
      </c>
      <c r="O35" s="572">
        <v>45386</v>
      </c>
      <c r="P35" s="144">
        <f t="shared" si="21"/>
        <v>45393</v>
      </c>
      <c r="Q35" s="180">
        <f t="shared" ca="1" si="26"/>
        <v>-32</v>
      </c>
      <c r="R35" s="144" t="s">
        <v>539</v>
      </c>
      <c r="S35" s="562">
        <v>1.7000000000000001E-2</v>
      </c>
      <c r="T35" s="562">
        <v>0.04</v>
      </c>
      <c r="U35" s="189">
        <f t="shared" si="22"/>
        <v>8790.880000000001</v>
      </c>
      <c r="V35" s="180">
        <f t="shared" si="23"/>
        <v>3736.1240000000003</v>
      </c>
      <c r="W35" s="180">
        <f t="shared" si="24"/>
        <v>1308.1666666666667</v>
      </c>
      <c r="X35" s="180">
        <f t="shared" si="25"/>
        <v>5044.2906666666668</v>
      </c>
      <c r="Y35" s="190">
        <v>0.03</v>
      </c>
      <c r="Z35" s="180">
        <f t="shared" si="20"/>
        <v>6593.16</v>
      </c>
    </row>
    <row r="36" spans="1:26" ht="15" customHeight="1">
      <c r="A36" s="180" t="s">
        <v>24</v>
      </c>
      <c r="B36" s="180" t="s">
        <v>20</v>
      </c>
      <c r="C36" s="180" t="s">
        <v>422</v>
      </c>
      <c r="D36" s="180" t="s">
        <v>200</v>
      </c>
      <c r="E36" s="180" t="s">
        <v>1063</v>
      </c>
      <c r="F36" s="614" t="s">
        <v>3305</v>
      </c>
      <c r="G36" s="180" t="s">
        <v>3315</v>
      </c>
      <c r="H36" s="186">
        <v>663899</v>
      </c>
      <c r="I36" s="180">
        <v>168</v>
      </c>
      <c r="J36" s="180" t="s">
        <v>28</v>
      </c>
      <c r="K36" s="614" t="s">
        <v>161</v>
      </c>
      <c r="L36" s="673" t="s">
        <v>3316</v>
      </c>
      <c r="M36" s="180" t="s">
        <v>117</v>
      </c>
      <c r="N36" s="615">
        <v>602653</v>
      </c>
      <c r="O36" s="572">
        <v>45387</v>
      </c>
      <c r="P36" s="144">
        <f t="shared" si="21"/>
        <v>45394</v>
      </c>
      <c r="Q36" s="180">
        <f t="shared" ca="1" si="26"/>
        <v>-31</v>
      </c>
      <c r="R36" s="144" t="s">
        <v>539</v>
      </c>
      <c r="S36" s="562">
        <v>1.7000000000000001E-2</v>
      </c>
      <c r="T36" s="562">
        <v>0.04</v>
      </c>
      <c r="U36" s="189">
        <f t="shared" si="22"/>
        <v>26555.96</v>
      </c>
      <c r="V36" s="180">
        <f t="shared" si="23"/>
        <v>11286.283000000001</v>
      </c>
      <c r="W36" s="180">
        <f t="shared" si="24"/>
        <v>3951.7797619047619</v>
      </c>
      <c r="X36" s="180">
        <f t="shared" si="25"/>
        <v>15238.062761904763</v>
      </c>
      <c r="Y36" s="190">
        <v>0.03</v>
      </c>
      <c r="Z36" s="180">
        <f t="shared" si="20"/>
        <v>19916.969999999998</v>
      </c>
    </row>
    <row r="37" spans="1:26" ht="15" customHeight="1">
      <c r="A37" s="180" t="s">
        <v>45</v>
      </c>
      <c r="B37" s="180" t="s">
        <v>20</v>
      </c>
      <c r="C37" s="180" t="s">
        <v>98</v>
      </c>
      <c r="D37" s="180" t="s">
        <v>212</v>
      </c>
      <c r="E37" s="180" t="s">
        <v>3321</v>
      </c>
      <c r="F37" s="614" t="s">
        <v>3309</v>
      </c>
      <c r="G37" s="180" t="s">
        <v>128</v>
      </c>
      <c r="H37" s="186">
        <v>957955</v>
      </c>
      <c r="I37" s="180">
        <v>168</v>
      </c>
      <c r="J37" s="180" t="s">
        <v>28</v>
      </c>
      <c r="K37" s="171" t="s">
        <v>582</v>
      </c>
      <c r="L37" s="673" t="s">
        <v>3322</v>
      </c>
      <c r="M37" s="180" t="s">
        <v>117</v>
      </c>
      <c r="N37" s="615">
        <v>505428</v>
      </c>
      <c r="O37" s="572">
        <v>45387</v>
      </c>
      <c r="P37" s="144">
        <f t="shared" si="21"/>
        <v>45394</v>
      </c>
      <c r="Q37" s="180">
        <f t="shared" ca="1" si="26"/>
        <v>-31</v>
      </c>
      <c r="R37" s="144" t="s">
        <v>539</v>
      </c>
      <c r="S37" s="562">
        <v>1.7000000000000001E-2</v>
      </c>
      <c r="T37" s="562">
        <v>0.04</v>
      </c>
      <c r="U37" s="189">
        <f t="shared" si="22"/>
        <v>38318.200000000004</v>
      </c>
      <c r="V37" s="180">
        <f t="shared" si="23"/>
        <v>16285.235000000001</v>
      </c>
      <c r="W37" s="180">
        <f t="shared" si="24"/>
        <v>5702.1130952380954</v>
      </c>
      <c r="X37" s="180">
        <f t="shared" si="25"/>
        <v>21987.348095238096</v>
      </c>
      <c r="Y37" s="190">
        <v>0.03</v>
      </c>
      <c r="Z37" s="180">
        <f t="shared" si="20"/>
        <v>28738.649999999998</v>
      </c>
    </row>
    <row r="38" spans="1:26" ht="15" customHeight="1">
      <c r="A38" s="180" t="s">
        <v>24</v>
      </c>
      <c r="B38" s="180" t="s">
        <v>20</v>
      </c>
      <c r="C38" s="180" t="s">
        <v>422</v>
      </c>
      <c r="D38" s="180" t="s">
        <v>200</v>
      </c>
      <c r="E38" s="180" t="s">
        <v>3085</v>
      </c>
      <c r="F38" s="614" t="s">
        <v>3310</v>
      </c>
      <c r="G38" s="180" t="s">
        <v>128</v>
      </c>
      <c r="H38" s="186">
        <v>396479</v>
      </c>
      <c r="I38" s="180">
        <v>168</v>
      </c>
      <c r="J38" s="180" t="s">
        <v>28</v>
      </c>
      <c r="K38" s="171" t="s">
        <v>582</v>
      </c>
      <c r="L38" s="673" t="s">
        <v>3323</v>
      </c>
      <c r="M38" s="180" t="s">
        <v>117</v>
      </c>
      <c r="N38" s="615">
        <v>340975</v>
      </c>
      <c r="O38" s="572">
        <v>45387</v>
      </c>
      <c r="P38" s="144">
        <f t="shared" si="21"/>
        <v>45394</v>
      </c>
      <c r="Q38" s="180">
        <f t="shared" ca="1" si="26"/>
        <v>-31</v>
      </c>
      <c r="R38" s="144" t="s">
        <v>539</v>
      </c>
      <c r="S38" s="562">
        <v>1.7000000000000001E-2</v>
      </c>
      <c r="T38" s="562">
        <v>0.04</v>
      </c>
      <c r="U38" s="189">
        <f t="shared" si="22"/>
        <v>15859.16</v>
      </c>
      <c r="V38" s="180">
        <f t="shared" si="23"/>
        <v>6740.1430000000009</v>
      </c>
      <c r="W38" s="180">
        <f t="shared" si="24"/>
        <v>2359.9940476190477</v>
      </c>
      <c r="X38" s="180">
        <f t="shared" si="25"/>
        <v>9100.1370476190496</v>
      </c>
      <c r="Y38" s="190">
        <v>0.03</v>
      </c>
      <c r="Z38" s="180">
        <f t="shared" si="20"/>
        <v>11894.369999999999</v>
      </c>
    </row>
    <row r="39" spans="1:26" ht="15" customHeight="1">
      <c r="A39" s="180" t="s">
        <v>39</v>
      </c>
      <c r="B39" s="180" t="s">
        <v>20</v>
      </c>
      <c r="C39" s="180" t="s">
        <v>167</v>
      </c>
      <c r="D39" s="180" t="s">
        <v>453</v>
      </c>
      <c r="E39" s="180" t="s">
        <v>3326</v>
      </c>
      <c r="F39" s="614" t="s">
        <v>3311</v>
      </c>
      <c r="G39" s="180" t="s">
        <v>43</v>
      </c>
      <c r="H39" s="186">
        <v>106221</v>
      </c>
      <c r="I39" s="180">
        <v>168</v>
      </c>
      <c r="J39" s="180" t="s">
        <v>28</v>
      </c>
      <c r="K39" s="180" t="s">
        <v>546</v>
      </c>
      <c r="L39" s="673" t="s">
        <v>3327</v>
      </c>
      <c r="M39" s="180" t="s">
        <v>117</v>
      </c>
      <c r="N39" s="615">
        <v>91089</v>
      </c>
      <c r="O39" s="572">
        <v>45387</v>
      </c>
      <c r="P39" s="144">
        <f t="shared" si="21"/>
        <v>45394</v>
      </c>
      <c r="Q39" s="180">
        <f t="shared" ca="1" si="26"/>
        <v>-31</v>
      </c>
      <c r="R39" s="144" t="s">
        <v>539</v>
      </c>
      <c r="S39" s="562">
        <v>1.7000000000000001E-2</v>
      </c>
      <c r="T39" s="562">
        <v>0.04</v>
      </c>
      <c r="U39" s="189">
        <f t="shared" si="22"/>
        <v>4248.84</v>
      </c>
      <c r="V39" s="180">
        <f t="shared" si="23"/>
        <v>1805.7570000000001</v>
      </c>
      <c r="W39" s="180">
        <f t="shared" si="24"/>
        <v>632.26785714285711</v>
      </c>
      <c r="X39" s="180">
        <f t="shared" si="25"/>
        <v>2438.0248571428574</v>
      </c>
      <c r="Y39" s="190">
        <v>0.03</v>
      </c>
      <c r="Z39" s="180">
        <f t="shared" si="20"/>
        <v>3186.63</v>
      </c>
    </row>
    <row r="40" spans="1:26" ht="15" customHeight="1">
      <c r="A40" s="180" t="s">
        <v>29</v>
      </c>
      <c r="B40" s="180" t="s">
        <v>20</v>
      </c>
      <c r="C40" s="180" t="s">
        <v>168</v>
      </c>
      <c r="D40" s="180" t="s">
        <v>456</v>
      </c>
      <c r="E40" s="180" t="s">
        <v>642</v>
      </c>
      <c r="F40" s="614" t="s">
        <v>3312</v>
      </c>
      <c r="G40" s="180" t="s">
        <v>128</v>
      </c>
      <c r="H40" s="186">
        <v>174930</v>
      </c>
      <c r="I40" s="180">
        <v>168</v>
      </c>
      <c r="J40" s="180" t="s">
        <v>28</v>
      </c>
      <c r="K40" s="614" t="s">
        <v>2681</v>
      </c>
      <c r="L40" s="673">
        <v>36712</v>
      </c>
      <c r="M40" s="180" t="s">
        <v>117</v>
      </c>
      <c r="N40" s="615">
        <v>96490</v>
      </c>
      <c r="O40" s="572">
        <v>45387</v>
      </c>
      <c r="P40" s="144">
        <f t="shared" si="21"/>
        <v>45394</v>
      </c>
      <c r="Q40" s="180">
        <f t="shared" ca="1" si="26"/>
        <v>-31</v>
      </c>
      <c r="R40" s="144" t="s">
        <v>539</v>
      </c>
      <c r="S40" s="562">
        <v>1.7000000000000001E-2</v>
      </c>
      <c r="T40" s="562">
        <v>0.04</v>
      </c>
      <c r="U40" s="189">
        <f t="shared" si="22"/>
        <v>6997.2</v>
      </c>
      <c r="V40" s="180">
        <f t="shared" si="23"/>
        <v>2973.8100000000004</v>
      </c>
      <c r="W40" s="180">
        <f t="shared" si="24"/>
        <v>1041.25</v>
      </c>
      <c r="X40" s="180">
        <f t="shared" si="25"/>
        <v>4015.0600000000004</v>
      </c>
      <c r="Y40" s="190">
        <v>0.03</v>
      </c>
      <c r="Z40" s="180">
        <f t="shared" si="20"/>
        <v>5247.9</v>
      </c>
    </row>
    <row r="41" spans="1:26" ht="15" customHeight="1">
      <c r="A41" s="180" t="s">
        <v>39</v>
      </c>
      <c r="B41" s="180" t="s">
        <v>39</v>
      </c>
      <c r="C41" s="180" t="s">
        <v>167</v>
      </c>
      <c r="D41" s="180" t="s">
        <v>453</v>
      </c>
      <c r="E41" s="180" t="s">
        <v>790</v>
      </c>
      <c r="F41" s="616" t="s">
        <v>3421</v>
      </c>
      <c r="G41" s="180" t="s">
        <v>43</v>
      </c>
      <c r="H41" s="186">
        <v>43990</v>
      </c>
      <c r="I41" s="180">
        <v>108</v>
      </c>
      <c r="J41" s="180" t="s">
        <v>28</v>
      </c>
      <c r="K41" s="180" t="s">
        <v>418</v>
      </c>
      <c r="L41" s="671" t="s">
        <v>3434</v>
      </c>
      <c r="M41" s="180" t="s">
        <v>117</v>
      </c>
      <c r="N41" s="617">
        <v>17902</v>
      </c>
      <c r="O41" s="572">
        <v>45390</v>
      </c>
      <c r="P41" s="144">
        <f t="shared" si="21"/>
        <v>45397</v>
      </c>
      <c r="Q41" s="180">
        <f t="shared" ca="1" si="26"/>
        <v>-28</v>
      </c>
      <c r="R41" s="144" t="s">
        <v>539</v>
      </c>
      <c r="S41" s="562">
        <v>1.7000000000000001E-2</v>
      </c>
      <c r="T41" s="562">
        <v>0.04</v>
      </c>
      <c r="U41" s="189">
        <f t="shared" si="22"/>
        <v>1759.6000000000001</v>
      </c>
      <c r="V41" s="180">
        <f t="shared" si="23"/>
        <v>747.83</v>
      </c>
      <c r="W41" s="180">
        <f t="shared" si="24"/>
        <v>407.31481481481484</v>
      </c>
      <c r="X41" s="180">
        <f t="shared" si="25"/>
        <v>1155.1448148148149</v>
      </c>
      <c r="Y41" s="190">
        <v>0.03</v>
      </c>
      <c r="Z41" s="180">
        <f t="shared" si="20"/>
        <v>1319.7</v>
      </c>
    </row>
    <row r="42" spans="1:26" ht="15" customHeight="1">
      <c r="A42" s="180" t="s">
        <v>37</v>
      </c>
      <c r="B42" s="180" t="s">
        <v>37</v>
      </c>
      <c r="C42" s="180" t="s">
        <v>99</v>
      </c>
      <c r="D42" s="180" t="s">
        <v>407</v>
      </c>
      <c r="E42" s="180" t="s">
        <v>3435</v>
      </c>
      <c r="F42" s="616" t="s">
        <v>3422</v>
      </c>
      <c r="G42" s="180" t="s">
        <v>43</v>
      </c>
      <c r="H42" s="186">
        <v>141556</v>
      </c>
      <c r="I42" s="180">
        <v>168</v>
      </c>
      <c r="J42" s="180" t="s">
        <v>28</v>
      </c>
      <c r="K42" s="180" t="s">
        <v>418</v>
      </c>
      <c r="L42" s="671" t="s">
        <v>3436</v>
      </c>
      <c r="M42" s="180" t="s">
        <v>117</v>
      </c>
      <c r="N42" s="617">
        <v>123341</v>
      </c>
      <c r="O42" s="572">
        <v>45390</v>
      </c>
      <c r="P42" s="144">
        <f t="shared" si="21"/>
        <v>45397</v>
      </c>
      <c r="Q42" s="180">
        <f t="shared" ca="1" si="26"/>
        <v>-28</v>
      </c>
      <c r="R42" s="144" t="s">
        <v>539</v>
      </c>
      <c r="S42" s="562">
        <v>1.7000000000000001E-2</v>
      </c>
      <c r="T42" s="562">
        <v>0.04</v>
      </c>
      <c r="U42" s="189">
        <f t="shared" si="22"/>
        <v>5662.24</v>
      </c>
      <c r="V42" s="180">
        <f t="shared" si="23"/>
        <v>2406.4520000000002</v>
      </c>
      <c r="W42" s="180">
        <f t="shared" si="24"/>
        <v>842.59523809523807</v>
      </c>
      <c r="X42" s="180">
        <f t="shared" si="25"/>
        <v>3249.0472380952383</v>
      </c>
      <c r="Y42" s="190">
        <v>0.03</v>
      </c>
      <c r="Z42" s="180">
        <f t="shared" si="20"/>
        <v>4246.68</v>
      </c>
    </row>
    <row r="43" spans="1:26" ht="15" customHeight="1">
      <c r="A43" s="180" t="s">
        <v>29</v>
      </c>
      <c r="B43" s="180" t="s">
        <v>29</v>
      </c>
      <c r="C43" s="180" t="s">
        <v>168</v>
      </c>
      <c r="D43" s="180" t="s">
        <v>457</v>
      </c>
      <c r="E43" s="180" t="s">
        <v>3437</v>
      </c>
      <c r="F43" s="616" t="s">
        <v>3423</v>
      </c>
      <c r="G43" s="180" t="s">
        <v>43</v>
      </c>
      <c r="H43" s="186">
        <v>383689</v>
      </c>
      <c r="I43" s="180">
        <v>132</v>
      </c>
      <c r="J43" s="180" t="s">
        <v>28</v>
      </c>
      <c r="K43" s="171" t="s">
        <v>582</v>
      </c>
      <c r="L43" s="671" t="s">
        <v>3438</v>
      </c>
      <c r="M43" s="180" t="s">
        <v>117</v>
      </c>
      <c r="N43" s="617">
        <v>343817</v>
      </c>
      <c r="O43" s="572">
        <v>45390</v>
      </c>
      <c r="P43" s="144">
        <f t="shared" si="21"/>
        <v>45397</v>
      </c>
      <c r="Q43" s="180">
        <f t="shared" ca="1" si="26"/>
        <v>-28</v>
      </c>
      <c r="R43" s="144" t="s">
        <v>539</v>
      </c>
      <c r="S43" s="562">
        <v>1.7000000000000001E-2</v>
      </c>
      <c r="T43" s="562">
        <v>0.04</v>
      </c>
      <c r="U43" s="189">
        <f t="shared" si="22"/>
        <v>15347.56</v>
      </c>
      <c r="V43" s="180">
        <f t="shared" si="23"/>
        <v>6522.7130000000006</v>
      </c>
      <c r="W43" s="180">
        <f t="shared" si="24"/>
        <v>2906.7348484848485</v>
      </c>
      <c r="X43" s="180">
        <f t="shared" si="25"/>
        <v>9429.4478484848496</v>
      </c>
      <c r="Y43" s="190">
        <v>0.03</v>
      </c>
      <c r="Z43" s="180">
        <f t="shared" si="20"/>
        <v>11510.67</v>
      </c>
    </row>
    <row r="44" spans="1:26" ht="15" customHeight="1">
      <c r="A44" s="180" t="s">
        <v>49</v>
      </c>
      <c r="B44" s="180" t="s">
        <v>49</v>
      </c>
      <c r="C44" s="180" t="s">
        <v>133</v>
      </c>
      <c r="D44" s="180" t="s">
        <v>940</v>
      </c>
      <c r="E44" s="180" t="s">
        <v>3444</v>
      </c>
      <c r="F44" s="616" t="s">
        <v>3426</v>
      </c>
      <c r="G44" s="180" t="s">
        <v>3445</v>
      </c>
      <c r="H44" s="186">
        <v>179461</v>
      </c>
      <c r="I44" s="180">
        <v>168</v>
      </c>
      <c r="J44" s="180" t="s">
        <v>28</v>
      </c>
      <c r="K44" s="180" t="s">
        <v>546</v>
      </c>
      <c r="L44" s="671" t="s">
        <v>3446</v>
      </c>
      <c r="M44" s="180" t="s">
        <v>117</v>
      </c>
      <c r="N44" s="617">
        <v>127726</v>
      </c>
      <c r="O44" s="572">
        <v>45390</v>
      </c>
      <c r="P44" s="144">
        <f t="shared" si="21"/>
        <v>45397</v>
      </c>
      <c r="Q44" s="180">
        <f t="shared" ca="1" si="26"/>
        <v>-28</v>
      </c>
      <c r="R44" s="144" t="s">
        <v>539</v>
      </c>
      <c r="S44" s="562">
        <v>1.7000000000000001E-2</v>
      </c>
      <c r="T44" s="562">
        <v>0.04</v>
      </c>
      <c r="U44" s="189">
        <f t="shared" si="22"/>
        <v>7178.4400000000005</v>
      </c>
      <c r="V44" s="180">
        <f t="shared" si="23"/>
        <v>3050.8370000000004</v>
      </c>
      <c r="W44" s="180">
        <f t="shared" si="24"/>
        <v>1068.2202380952381</v>
      </c>
      <c r="X44" s="180">
        <f t="shared" si="25"/>
        <v>4119.0572380952381</v>
      </c>
      <c r="Y44" s="190">
        <v>0.03</v>
      </c>
      <c r="Z44" s="180">
        <f t="shared" si="20"/>
        <v>5383.83</v>
      </c>
    </row>
    <row r="45" spans="1:26" ht="15" customHeight="1">
      <c r="A45" s="180" t="s">
        <v>39</v>
      </c>
      <c r="B45" s="180" t="s">
        <v>39</v>
      </c>
      <c r="C45" s="180" t="s">
        <v>167</v>
      </c>
      <c r="D45" s="180" t="s">
        <v>453</v>
      </c>
      <c r="E45" s="180" t="s">
        <v>3449</v>
      </c>
      <c r="F45" s="616" t="s">
        <v>3427</v>
      </c>
      <c r="G45" s="180" t="s">
        <v>3016</v>
      </c>
      <c r="H45" s="186">
        <v>133844</v>
      </c>
      <c r="I45" s="180">
        <v>168</v>
      </c>
      <c r="J45" s="180" t="s">
        <v>28</v>
      </c>
      <c r="K45" s="171" t="s">
        <v>582</v>
      </c>
      <c r="L45" s="671" t="s">
        <v>3450</v>
      </c>
      <c r="M45" s="180" t="s">
        <v>117</v>
      </c>
      <c r="N45" s="617">
        <v>106435</v>
      </c>
      <c r="O45" s="572">
        <v>45390</v>
      </c>
      <c r="P45" s="144">
        <f t="shared" si="21"/>
        <v>45397</v>
      </c>
      <c r="Q45" s="180">
        <f t="shared" ca="1" si="26"/>
        <v>-28</v>
      </c>
      <c r="R45" s="144" t="s">
        <v>539</v>
      </c>
      <c r="S45" s="562">
        <v>1.7000000000000001E-2</v>
      </c>
      <c r="T45" s="562">
        <v>0.04</v>
      </c>
      <c r="U45" s="189">
        <f t="shared" si="22"/>
        <v>5353.76</v>
      </c>
      <c r="V45" s="180">
        <f t="shared" si="23"/>
        <v>2275.348</v>
      </c>
      <c r="W45" s="180">
        <f t="shared" si="24"/>
        <v>796.69047619047615</v>
      </c>
      <c r="X45" s="180">
        <f t="shared" si="25"/>
        <v>3072.0384761904761</v>
      </c>
      <c r="Y45" s="190">
        <v>0.03</v>
      </c>
      <c r="Z45" s="180">
        <f t="shared" si="20"/>
        <v>4015.3199999999997</v>
      </c>
    </row>
    <row r="46" spans="1:26" ht="15" customHeight="1">
      <c r="A46" s="180" t="s">
        <v>49</v>
      </c>
      <c r="B46" s="180" t="s">
        <v>49</v>
      </c>
      <c r="C46" s="180" t="s">
        <v>133</v>
      </c>
      <c r="D46" s="180" t="s">
        <v>189</v>
      </c>
      <c r="E46" s="180" t="s">
        <v>2930</v>
      </c>
      <c r="F46" s="628" t="s">
        <v>3479</v>
      </c>
      <c r="G46" s="180" t="s">
        <v>3483</v>
      </c>
      <c r="H46" s="186">
        <v>704426</v>
      </c>
      <c r="I46" s="180">
        <v>168</v>
      </c>
      <c r="J46" s="180" t="s">
        <v>28</v>
      </c>
      <c r="K46" s="171" t="s">
        <v>582</v>
      </c>
      <c r="L46" s="630" t="s">
        <v>3484</v>
      </c>
      <c r="M46" s="180" t="s">
        <v>117</v>
      </c>
      <c r="N46" s="631">
        <v>385051</v>
      </c>
      <c r="O46" s="572">
        <v>45391</v>
      </c>
      <c r="P46" s="144">
        <f t="shared" si="21"/>
        <v>45398</v>
      </c>
      <c r="Q46" s="180">
        <f t="shared" ca="1" si="26"/>
        <v>-27</v>
      </c>
      <c r="R46" s="144" t="s">
        <v>539</v>
      </c>
      <c r="S46" s="562">
        <v>1.7000000000000001E-2</v>
      </c>
      <c r="T46" s="562">
        <v>0.04</v>
      </c>
      <c r="U46" s="189">
        <f t="shared" si="22"/>
        <v>28177.040000000001</v>
      </c>
      <c r="V46" s="180">
        <f t="shared" si="23"/>
        <v>11975.242</v>
      </c>
      <c r="W46" s="180">
        <f t="shared" si="24"/>
        <v>4193.0119047619046</v>
      </c>
      <c r="X46" s="180">
        <f t="shared" si="25"/>
        <v>16168.253904761905</v>
      </c>
      <c r="Y46" s="190">
        <v>0.03</v>
      </c>
      <c r="Z46" s="180">
        <f t="shared" si="20"/>
        <v>21132.78</v>
      </c>
    </row>
    <row r="47" spans="1:26" ht="15" customHeight="1">
      <c r="A47" s="180" t="s">
        <v>49</v>
      </c>
      <c r="B47" s="180" t="s">
        <v>49</v>
      </c>
      <c r="C47" s="180" t="s">
        <v>133</v>
      </c>
      <c r="D47" s="180" t="s">
        <v>619</v>
      </c>
      <c r="E47" s="180" t="s">
        <v>3019</v>
      </c>
      <c r="F47" s="628" t="s">
        <v>3480</v>
      </c>
      <c r="G47" s="180" t="s">
        <v>128</v>
      </c>
      <c r="H47" s="186">
        <v>966321</v>
      </c>
      <c r="I47" s="180">
        <v>168</v>
      </c>
      <c r="J47" s="180" t="s">
        <v>28</v>
      </c>
      <c r="K47" s="171" t="s">
        <v>582</v>
      </c>
      <c r="L47" s="630" t="s">
        <v>3485</v>
      </c>
      <c r="M47" s="180" t="s">
        <v>117</v>
      </c>
      <c r="N47" s="631">
        <v>823509</v>
      </c>
      <c r="O47" s="572">
        <v>45391</v>
      </c>
      <c r="P47" s="144">
        <f t="shared" si="21"/>
        <v>45398</v>
      </c>
      <c r="Q47" s="180">
        <f t="shared" ca="1" si="26"/>
        <v>-27</v>
      </c>
      <c r="R47" s="144" t="s">
        <v>539</v>
      </c>
      <c r="S47" s="562">
        <v>1.7000000000000001E-2</v>
      </c>
      <c r="T47" s="562">
        <v>0.04</v>
      </c>
      <c r="U47" s="189">
        <f t="shared" si="22"/>
        <v>38652.840000000004</v>
      </c>
      <c r="V47" s="180">
        <f t="shared" si="23"/>
        <v>16427.457000000002</v>
      </c>
      <c r="W47" s="180">
        <f t="shared" si="24"/>
        <v>5751.9107142857147</v>
      </c>
      <c r="X47" s="180">
        <f t="shared" si="25"/>
        <v>22179.367714285716</v>
      </c>
      <c r="Y47" s="190">
        <v>0.03</v>
      </c>
      <c r="Z47" s="180">
        <f t="shared" si="20"/>
        <v>28989.629999999997</v>
      </c>
    </row>
    <row r="48" spans="1:26" ht="15" customHeight="1">
      <c r="A48" s="180" t="s">
        <v>31</v>
      </c>
      <c r="B48" s="180" t="s">
        <v>31</v>
      </c>
      <c r="C48" s="180" t="s">
        <v>101</v>
      </c>
      <c r="D48" s="180" t="s">
        <v>32</v>
      </c>
      <c r="E48" s="180" t="s">
        <v>444</v>
      </c>
      <c r="F48" s="629" t="s">
        <v>3482</v>
      </c>
      <c r="G48" s="180" t="s">
        <v>128</v>
      </c>
      <c r="H48" s="186">
        <v>314780</v>
      </c>
      <c r="I48" s="180">
        <v>168</v>
      </c>
      <c r="J48" s="180" t="s">
        <v>28</v>
      </c>
      <c r="K48" s="171" t="s">
        <v>582</v>
      </c>
      <c r="L48" s="630" t="s">
        <v>3487</v>
      </c>
      <c r="M48" s="180" t="s">
        <v>117</v>
      </c>
      <c r="N48" s="631">
        <v>248636</v>
      </c>
      <c r="O48" s="572">
        <v>45391</v>
      </c>
      <c r="P48" s="144">
        <f t="shared" si="21"/>
        <v>45398</v>
      </c>
      <c r="Q48" s="180">
        <f t="shared" ca="1" si="26"/>
        <v>-27</v>
      </c>
      <c r="R48" s="144" t="s">
        <v>539</v>
      </c>
      <c r="S48" s="562">
        <v>1.7000000000000001E-2</v>
      </c>
      <c r="T48" s="562">
        <v>0.04</v>
      </c>
      <c r="U48" s="189">
        <f t="shared" si="22"/>
        <v>12591.2</v>
      </c>
      <c r="V48" s="180">
        <f t="shared" si="23"/>
        <v>5351.26</v>
      </c>
      <c r="W48" s="180">
        <f t="shared" si="24"/>
        <v>1873.6904761904761</v>
      </c>
      <c r="X48" s="180">
        <f t="shared" si="25"/>
        <v>7224.9504761904764</v>
      </c>
      <c r="Y48" s="190">
        <v>0.03</v>
      </c>
      <c r="Z48" s="180">
        <f t="shared" si="20"/>
        <v>9443.4</v>
      </c>
    </row>
    <row r="49" spans="1:26" ht="15" customHeight="1">
      <c r="A49" s="180" t="s">
        <v>29</v>
      </c>
      <c r="B49" s="180" t="s">
        <v>29</v>
      </c>
      <c r="C49" s="180" t="s">
        <v>168</v>
      </c>
      <c r="D49" s="180" t="s">
        <v>457</v>
      </c>
      <c r="E49" s="180" t="s">
        <v>3513</v>
      </c>
      <c r="F49" s="632" t="s">
        <v>3509</v>
      </c>
      <c r="G49" s="180" t="s">
        <v>258</v>
      </c>
      <c r="H49" s="186">
        <v>1165867</v>
      </c>
      <c r="I49" s="180">
        <v>168</v>
      </c>
      <c r="J49" s="180" t="s">
        <v>28</v>
      </c>
      <c r="K49" s="180" t="s">
        <v>546</v>
      </c>
      <c r="L49" s="674" t="s">
        <v>3514</v>
      </c>
      <c r="M49" s="180" t="s">
        <v>117</v>
      </c>
      <c r="N49" s="633">
        <v>1686586</v>
      </c>
      <c r="O49" s="572">
        <v>45393</v>
      </c>
      <c r="P49" s="144">
        <f t="shared" si="21"/>
        <v>45400</v>
      </c>
      <c r="Q49" s="180">
        <f t="shared" ca="1" si="26"/>
        <v>-25</v>
      </c>
      <c r="R49" s="144" t="s">
        <v>539</v>
      </c>
      <c r="S49" s="562">
        <v>1.7000000000000001E-2</v>
      </c>
      <c r="T49" s="562">
        <v>0.04</v>
      </c>
      <c r="U49" s="189">
        <f t="shared" si="22"/>
        <v>46634.68</v>
      </c>
      <c r="V49" s="180">
        <f t="shared" si="23"/>
        <v>19819.739000000001</v>
      </c>
      <c r="W49" s="180">
        <f t="shared" si="24"/>
        <v>6939.6845238095239</v>
      </c>
      <c r="X49" s="180">
        <f t="shared" si="25"/>
        <v>26759.423523809524</v>
      </c>
      <c r="Y49" s="190">
        <v>0.03</v>
      </c>
      <c r="Z49" s="180">
        <f t="shared" si="20"/>
        <v>34976.01</v>
      </c>
    </row>
    <row r="50" spans="1:26" ht="15" customHeight="1">
      <c r="A50" s="180" t="s">
        <v>29</v>
      </c>
      <c r="B50" s="180" t="s">
        <v>29</v>
      </c>
      <c r="C50" s="180" t="s">
        <v>167</v>
      </c>
      <c r="D50" s="180" t="s">
        <v>456</v>
      </c>
      <c r="E50" s="180" t="s">
        <v>3269</v>
      </c>
      <c r="F50" s="634" t="s">
        <v>1144</v>
      </c>
      <c r="G50" s="180" t="s">
        <v>3483</v>
      </c>
      <c r="H50" s="186">
        <v>147089</v>
      </c>
      <c r="I50" s="180">
        <v>168</v>
      </c>
      <c r="J50" s="180" t="s">
        <v>28</v>
      </c>
      <c r="K50" s="180" t="s">
        <v>546</v>
      </c>
      <c r="L50" s="675" t="s">
        <v>3568</v>
      </c>
      <c r="M50" s="180" t="s">
        <v>117</v>
      </c>
      <c r="N50" s="635">
        <v>122764</v>
      </c>
      <c r="O50" s="572">
        <v>45394</v>
      </c>
      <c r="P50" s="144">
        <f t="shared" si="21"/>
        <v>45401</v>
      </c>
      <c r="Q50" s="180">
        <f t="shared" ca="1" si="26"/>
        <v>-24</v>
      </c>
      <c r="R50" s="144" t="s">
        <v>539</v>
      </c>
      <c r="S50" s="562">
        <v>1.7000000000000001E-2</v>
      </c>
      <c r="T50" s="562">
        <v>0.04</v>
      </c>
      <c r="U50" s="189">
        <f t="shared" si="22"/>
        <v>5883.56</v>
      </c>
      <c r="V50" s="180">
        <f t="shared" si="23"/>
        <v>2500.5130000000004</v>
      </c>
      <c r="W50" s="180">
        <f t="shared" si="24"/>
        <v>875.52976190476193</v>
      </c>
      <c r="X50" s="180">
        <f t="shared" si="25"/>
        <v>3376.0427619047623</v>
      </c>
      <c r="Y50" s="190">
        <v>0.03</v>
      </c>
      <c r="Z50" s="180">
        <f t="shared" si="20"/>
        <v>4412.67</v>
      </c>
    </row>
    <row r="51" spans="1:26" ht="15" customHeight="1">
      <c r="A51" s="180" t="s">
        <v>24</v>
      </c>
      <c r="B51" s="180" t="s">
        <v>24</v>
      </c>
      <c r="C51" s="180" t="s">
        <v>422</v>
      </c>
      <c r="D51" s="180" t="s">
        <v>3734</v>
      </c>
      <c r="E51" s="180" t="s">
        <v>3670</v>
      </c>
      <c r="F51" s="639" t="s">
        <v>3661</v>
      </c>
      <c r="G51" s="180" t="s">
        <v>21</v>
      </c>
      <c r="H51" s="186">
        <v>175975</v>
      </c>
      <c r="I51" s="180">
        <v>168</v>
      </c>
      <c r="J51" s="180" t="s">
        <v>28</v>
      </c>
      <c r="K51" s="180" t="s">
        <v>546</v>
      </c>
      <c r="L51" s="676" t="s">
        <v>3671</v>
      </c>
      <c r="M51" s="180" t="s">
        <v>117</v>
      </c>
      <c r="N51" s="643">
        <v>151593</v>
      </c>
      <c r="O51" s="572">
        <v>45399</v>
      </c>
      <c r="P51" s="144">
        <f t="shared" si="21"/>
        <v>45406</v>
      </c>
      <c r="Q51" s="180">
        <f t="shared" ca="1" si="26"/>
        <v>-19</v>
      </c>
      <c r="R51" s="144" t="s">
        <v>539</v>
      </c>
      <c r="S51" s="562">
        <v>1.7000000000000001E-2</v>
      </c>
      <c r="T51" s="562">
        <v>0.04</v>
      </c>
      <c r="U51" s="189">
        <f t="shared" si="22"/>
        <v>7039</v>
      </c>
      <c r="V51" s="180">
        <f t="shared" si="23"/>
        <v>2991.5750000000003</v>
      </c>
      <c r="W51" s="180">
        <f t="shared" si="24"/>
        <v>1047.4702380952381</v>
      </c>
      <c r="X51" s="180">
        <f t="shared" si="25"/>
        <v>4039.0452380952383</v>
      </c>
      <c r="Y51" s="190">
        <v>0.03</v>
      </c>
      <c r="Z51" s="180">
        <f t="shared" si="20"/>
        <v>5279.25</v>
      </c>
    </row>
    <row r="52" spans="1:26" ht="15" customHeight="1">
      <c r="A52" s="180" t="s">
        <v>241</v>
      </c>
      <c r="B52" s="180" t="s">
        <v>241</v>
      </c>
      <c r="C52" s="180" t="s">
        <v>101</v>
      </c>
      <c r="D52" s="180" t="s">
        <v>492</v>
      </c>
      <c r="E52" s="180" t="s">
        <v>3764</v>
      </c>
      <c r="F52" s="180" t="s">
        <v>3762</v>
      </c>
      <c r="G52" s="180" t="s">
        <v>260</v>
      </c>
      <c r="H52" s="186">
        <v>539691</v>
      </c>
      <c r="I52" s="180">
        <v>168</v>
      </c>
      <c r="J52" s="180" t="s">
        <v>28</v>
      </c>
      <c r="K52" s="180" t="s">
        <v>546</v>
      </c>
      <c r="L52" s="671" t="s">
        <v>3765</v>
      </c>
      <c r="M52" s="180" t="s">
        <v>117</v>
      </c>
      <c r="N52" s="647">
        <v>437855</v>
      </c>
      <c r="O52" s="572">
        <v>45404</v>
      </c>
      <c r="P52" s="144">
        <f t="shared" si="21"/>
        <v>45411</v>
      </c>
      <c r="Q52" s="180">
        <f t="shared" ca="1" si="26"/>
        <v>-14</v>
      </c>
      <c r="R52" s="144" t="s">
        <v>539</v>
      </c>
      <c r="S52" s="562">
        <v>1.7000000000000001E-2</v>
      </c>
      <c r="T52" s="562">
        <v>0.04</v>
      </c>
      <c r="U52" s="189">
        <f t="shared" si="22"/>
        <v>21587.64</v>
      </c>
      <c r="V52" s="180">
        <f t="shared" si="23"/>
        <v>9174.7470000000012</v>
      </c>
      <c r="W52" s="180">
        <f t="shared" si="24"/>
        <v>3212.4464285714284</v>
      </c>
      <c r="X52" s="180">
        <f t="shared" si="25"/>
        <v>12387.193428571431</v>
      </c>
      <c r="Y52" s="190">
        <v>0.03</v>
      </c>
      <c r="Z52" s="180">
        <f t="shared" si="20"/>
        <v>16190.73</v>
      </c>
    </row>
    <row r="53" spans="1:26" ht="15" customHeight="1">
      <c r="A53" s="180" t="s">
        <v>27</v>
      </c>
      <c r="B53" s="180" t="s">
        <v>27</v>
      </c>
      <c r="C53" s="180" t="s">
        <v>97</v>
      </c>
      <c r="D53" s="180" t="s">
        <v>407</v>
      </c>
      <c r="E53" s="180" t="s">
        <v>3937</v>
      </c>
      <c r="F53" s="651" t="s">
        <v>3933</v>
      </c>
      <c r="G53" s="180" t="s">
        <v>43</v>
      </c>
      <c r="H53" s="186">
        <v>195887</v>
      </c>
      <c r="I53" s="180">
        <v>168</v>
      </c>
      <c r="J53" s="180" t="s">
        <v>28</v>
      </c>
      <c r="K53" s="609" t="s">
        <v>3268</v>
      </c>
      <c r="L53" s="671" t="s">
        <v>3938</v>
      </c>
      <c r="M53" s="180" t="s">
        <v>117</v>
      </c>
      <c r="N53" s="654">
        <v>149784</v>
      </c>
      <c r="O53" s="572">
        <v>45414</v>
      </c>
      <c r="P53" s="144">
        <f t="shared" si="21"/>
        <v>45421</v>
      </c>
      <c r="Q53" s="180">
        <f t="shared" ref="Q53:Q112" ca="1" si="27">(P53-TODAY())</f>
        <v>-4</v>
      </c>
      <c r="R53" s="144" t="s">
        <v>539</v>
      </c>
      <c r="S53" s="562">
        <v>1.7000000000000001E-2</v>
      </c>
      <c r="T53" s="562">
        <v>0.04</v>
      </c>
      <c r="U53" s="189">
        <f t="shared" si="22"/>
        <v>7835.4800000000005</v>
      </c>
      <c r="V53" s="180">
        <f t="shared" si="23"/>
        <v>3330.0790000000002</v>
      </c>
      <c r="W53" s="180">
        <f t="shared" si="24"/>
        <v>1165.9940476190477</v>
      </c>
      <c r="X53" s="180">
        <f t="shared" si="25"/>
        <v>4496.0730476190474</v>
      </c>
      <c r="Y53" s="190">
        <v>0.03</v>
      </c>
      <c r="Z53" s="180">
        <f t="shared" si="20"/>
        <v>5876.61</v>
      </c>
    </row>
    <row r="54" spans="1:26" ht="15" customHeight="1">
      <c r="A54" s="180" t="s">
        <v>44</v>
      </c>
      <c r="B54" s="180" t="s">
        <v>37</v>
      </c>
      <c r="C54" s="180" t="s">
        <v>99</v>
      </c>
      <c r="D54" s="180" t="s">
        <v>461</v>
      </c>
      <c r="E54" s="180" t="s">
        <v>3939</v>
      </c>
      <c r="F54" s="651" t="s">
        <v>3934</v>
      </c>
      <c r="G54" s="180" t="s">
        <v>21</v>
      </c>
      <c r="H54" s="186">
        <v>973771</v>
      </c>
      <c r="I54" s="180">
        <v>168</v>
      </c>
      <c r="J54" s="180" t="s">
        <v>28</v>
      </c>
      <c r="K54" s="651" t="s">
        <v>616</v>
      </c>
      <c r="L54" s="671" t="s">
        <v>3940</v>
      </c>
      <c r="M54" s="180" t="s">
        <v>117</v>
      </c>
      <c r="N54" s="654">
        <v>871086</v>
      </c>
      <c r="O54" s="572">
        <v>45414</v>
      </c>
      <c r="P54" s="144">
        <f t="shared" si="21"/>
        <v>45421</v>
      </c>
      <c r="Q54" s="180">
        <f t="shared" ca="1" si="27"/>
        <v>-4</v>
      </c>
      <c r="R54" s="144" t="s">
        <v>539</v>
      </c>
      <c r="S54" s="562">
        <v>1.7000000000000001E-2</v>
      </c>
      <c r="T54" s="562">
        <v>0.04</v>
      </c>
      <c r="U54" s="189">
        <f t="shared" si="22"/>
        <v>38950.840000000004</v>
      </c>
      <c r="V54" s="180">
        <f t="shared" si="23"/>
        <v>16554.107</v>
      </c>
      <c r="W54" s="180">
        <f t="shared" si="24"/>
        <v>5796.2559523809523</v>
      </c>
      <c r="X54" s="180">
        <f t="shared" si="25"/>
        <v>22350.36295238095</v>
      </c>
      <c r="Y54" s="190">
        <v>0.03</v>
      </c>
      <c r="Z54" s="180">
        <f t="shared" si="20"/>
        <v>29213.129999999997</v>
      </c>
    </row>
    <row r="55" spans="1:26" ht="15" customHeight="1">
      <c r="A55" s="180" t="s">
        <v>49</v>
      </c>
      <c r="B55" s="180" t="s">
        <v>49</v>
      </c>
      <c r="C55" s="180" t="s">
        <v>133</v>
      </c>
      <c r="D55" s="180" t="s">
        <v>942</v>
      </c>
      <c r="E55" s="180" t="s">
        <v>3941</v>
      </c>
      <c r="F55" s="651" t="s">
        <v>3935</v>
      </c>
      <c r="G55" s="180" t="s">
        <v>345</v>
      </c>
      <c r="H55" s="186">
        <v>391556</v>
      </c>
      <c r="I55" s="180">
        <v>168</v>
      </c>
      <c r="J55" s="180" t="s">
        <v>28</v>
      </c>
      <c r="K55" s="651" t="s">
        <v>3936</v>
      </c>
      <c r="L55" s="671" t="s">
        <v>3942</v>
      </c>
      <c r="M55" s="180" t="s">
        <v>117</v>
      </c>
      <c r="N55" s="654">
        <v>304894</v>
      </c>
      <c r="O55" s="572">
        <v>45414</v>
      </c>
      <c r="P55" s="144">
        <f t="shared" si="21"/>
        <v>45421</v>
      </c>
      <c r="Q55" s="180">
        <f t="shared" ca="1" si="27"/>
        <v>-4</v>
      </c>
      <c r="R55" s="144" t="s">
        <v>539</v>
      </c>
      <c r="S55" s="562">
        <v>1.7000000000000001E-2</v>
      </c>
      <c r="T55" s="562">
        <v>0.04</v>
      </c>
      <c r="U55" s="189">
        <f t="shared" si="22"/>
        <v>15662.24</v>
      </c>
      <c r="V55" s="180">
        <f t="shared" si="23"/>
        <v>6656.4520000000002</v>
      </c>
      <c r="W55" s="180">
        <f t="shared" si="24"/>
        <v>2330.6904761904761</v>
      </c>
      <c r="X55" s="180">
        <f t="shared" si="25"/>
        <v>8987.1424761904764</v>
      </c>
      <c r="Y55" s="190">
        <v>0.03</v>
      </c>
      <c r="Z55" s="180">
        <f t="shared" si="20"/>
        <v>11746.68</v>
      </c>
    </row>
    <row r="56" spans="1:26" ht="15" customHeight="1">
      <c r="A56" s="180" t="s">
        <v>47</v>
      </c>
      <c r="B56" s="180" t="s">
        <v>47</v>
      </c>
      <c r="C56" s="180" t="s">
        <v>99</v>
      </c>
      <c r="D56" s="180" t="s">
        <v>407</v>
      </c>
      <c r="E56" s="180" t="s">
        <v>3943</v>
      </c>
      <c r="F56" s="651" t="s">
        <v>3944</v>
      </c>
      <c r="G56" s="180" t="s">
        <v>21</v>
      </c>
      <c r="H56" s="186">
        <v>441704</v>
      </c>
      <c r="I56" s="180">
        <v>168</v>
      </c>
      <c r="J56" s="180" t="s">
        <v>28</v>
      </c>
      <c r="K56" s="180" t="s">
        <v>546</v>
      </c>
      <c r="L56" s="671" t="s">
        <v>3945</v>
      </c>
      <c r="M56" s="180" t="s">
        <v>117</v>
      </c>
      <c r="N56" s="654">
        <v>398724</v>
      </c>
      <c r="O56" s="572">
        <v>45414</v>
      </c>
      <c r="P56" s="144">
        <f t="shared" si="21"/>
        <v>45421</v>
      </c>
      <c r="Q56" s="180">
        <f t="shared" ca="1" si="27"/>
        <v>-4</v>
      </c>
      <c r="R56" s="144" t="s">
        <v>539</v>
      </c>
      <c r="S56" s="562">
        <v>1.7000000000000001E-2</v>
      </c>
      <c r="T56" s="562">
        <v>0.04</v>
      </c>
      <c r="U56" s="189">
        <f t="shared" si="22"/>
        <v>17668.16</v>
      </c>
      <c r="V56" s="180">
        <f t="shared" si="23"/>
        <v>7508.9680000000008</v>
      </c>
      <c r="W56" s="180">
        <f t="shared" si="24"/>
        <v>2629.1904761904761</v>
      </c>
      <c r="X56" s="180">
        <f t="shared" si="25"/>
        <v>10138.158476190478</v>
      </c>
      <c r="Y56" s="190">
        <v>0.03</v>
      </c>
      <c r="Z56" s="180">
        <f t="shared" si="20"/>
        <v>13251.119999999999</v>
      </c>
    </row>
    <row r="57" spans="1:26" ht="15" customHeight="1">
      <c r="A57" s="180" t="s">
        <v>2971</v>
      </c>
      <c r="B57" s="180" t="s">
        <v>20</v>
      </c>
      <c r="C57" s="180" t="s">
        <v>98</v>
      </c>
      <c r="D57" s="180" t="s">
        <v>206</v>
      </c>
      <c r="E57" s="180" t="s">
        <v>3081</v>
      </c>
      <c r="F57" s="180" t="s">
        <v>3978</v>
      </c>
      <c r="G57" s="180" t="s">
        <v>43</v>
      </c>
      <c r="H57" s="186">
        <v>576071</v>
      </c>
      <c r="I57" s="180">
        <v>168</v>
      </c>
      <c r="J57" s="180" t="s">
        <v>28</v>
      </c>
      <c r="K57" s="180" t="s">
        <v>616</v>
      </c>
      <c r="L57" s="671" t="s">
        <v>4002</v>
      </c>
      <c r="M57" s="180" t="s">
        <v>117</v>
      </c>
      <c r="N57" s="575">
        <v>404056</v>
      </c>
      <c r="O57" s="572">
        <v>45418</v>
      </c>
      <c r="P57" s="144">
        <f t="shared" si="21"/>
        <v>45425</v>
      </c>
      <c r="Q57" s="180">
        <f t="shared" ca="1" si="27"/>
        <v>0</v>
      </c>
      <c r="R57" s="144" t="s">
        <v>539</v>
      </c>
      <c r="S57" s="562">
        <v>1.7000000000000001E-2</v>
      </c>
      <c r="T57" s="562">
        <v>0.04</v>
      </c>
      <c r="U57" s="189">
        <f t="shared" si="22"/>
        <v>23042.84</v>
      </c>
      <c r="V57" s="180">
        <f t="shared" si="23"/>
        <v>9793.2070000000003</v>
      </c>
      <c r="W57" s="180">
        <f t="shared" si="24"/>
        <v>3428.9940476190477</v>
      </c>
      <c r="X57" s="180">
        <f t="shared" si="25"/>
        <v>13222.201047619048</v>
      </c>
      <c r="Y57" s="190">
        <v>0.03</v>
      </c>
      <c r="Z57" s="180">
        <f t="shared" si="20"/>
        <v>17282.13</v>
      </c>
    </row>
    <row r="58" spans="1:26" ht="15" customHeight="1">
      <c r="A58" s="180" t="s">
        <v>39</v>
      </c>
      <c r="B58" s="180" t="s">
        <v>39</v>
      </c>
      <c r="C58" s="180" t="s">
        <v>167</v>
      </c>
      <c r="D58" s="180" t="s">
        <v>453</v>
      </c>
      <c r="E58" s="180" t="s">
        <v>4003</v>
      </c>
      <c r="F58" s="180" t="s">
        <v>3979</v>
      </c>
      <c r="G58" s="180" t="s">
        <v>43</v>
      </c>
      <c r="H58" s="186">
        <v>327727</v>
      </c>
      <c r="I58" s="180">
        <v>168</v>
      </c>
      <c r="J58" s="180" t="s">
        <v>28</v>
      </c>
      <c r="K58" s="171" t="s">
        <v>582</v>
      </c>
      <c r="L58" s="677" t="s">
        <v>4004</v>
      </c>
      <c r="M58" s="180" t="s">
        <v>117</v>
      </c>
      <c r="N58" s="575">
        <v>255965</v>
      </c>
      <c r="O58" s="572">
        <v>45418</v>
      </c>
      <c r="P58" s="144">
        <f t="shared" si="21"/>
        <v>45425</v>
      </c>
      <c r="Q58" s="180">
        <f t="shared" ca="1" si="27"/>
        <v>0</v>
      </c>
      <c r="R58" s="144" t="s">
        <v>539</v>
      </c>
      <c r="S58" s="562">
        <v>1.7000000000000001E-2</v>
      </c>
      <c r="T58" s="562">
        <v>0.04</v>
      </c>
      <c r="U58" s="189">
        <f t="shared" si="22"/>
        <v>13109.08</v>
      </c>
      <c r="V58" s="180">
        <f t="shared" si="23"/>
        <v>5571.3590000000004</v>
      </c>
      <c r="W58" s="180">
        <f t="shared" si="24"/>
        <v>1950.7559523809523</v>
      </c>
      <c r="X58" s="180">
        <f t="shared" si="25"/>
        <v>7522.1149523809527</v>
      </c>
      <c r="Y58" s="190">
        <v>0.03</v>
      </c>
      <c r="Z58" s="180">
        <f t="shared" si="20"/>
        <v>9831.81</v>
      </c>
    </row>
    <row r="59" spans="1:26" ht="15" customHeight="1">
      <c r="A59" s="180" t="s">
        <v>49</v>
      </c>
      <c r="B59" s="180" t="s">
        <v>49</v>
      </c>
      <c r="C59" s="180" t="s">
        <v>133</v>
      </c>
      <c r="D59" s="180" t="s">
        <v>189</v>
      </c>
      <c r="E59" s="180" t="s">
        <v>978</v>
      </c>
      <c r="F59" s="180" t="s">
        <v>3980</v>
      </c>
      <c r="G59" s="180" t="s">
        <v>342</v>
      </c>
      <c r="H59" s="186">
        <v>441322</v>
      </c>
      <c r="I59" s="180">
        <v>144</v>
      </c>
      <c r="J59" s="180" t="s">
        <v>28</v>
      </c>
      <c r="K59" s="171" t="s">
        <v>582</v>
      </c>
      <c r="L59" s="671" t="s">
        <v>4005</v>
      </c>
      <c r="M59" s="180" t="s">
        <v>117</v>
      </c>
      <c r="N59" s="575">
        <v>233568</v>
      </c>
      <c r="O59" s="572">
        <v>45418</v>
      </c>
      <c r="P59" s="144">
        <f t="shared" si="21"/>
        <v>45425</v>
      </c>
      <c r="Q59" s="180">
        <f t="shared" ca="1" si="27"/>
        <v>0</v>
      </c>
      <c r="R59" s="144" t="s">
        <v>539</v>
      </c>
      <c r="S59" s="562">
        <v>1.7000000000000001E-2</v>
      </c>
      <c r="T59" s="562">
        <v>0.04</v>
      </c>
      <c r="U59" s="189">
        <f t="shared" si="22"/>
        <v>17652.88</v>
      </c>
      <c r="V59" s="180">
        <f t="shared" si="23"/>
        <v>7502.4740000000002</v>
      </c>
      <c r="W59" s="180">
        <f t="shared" si="24"/>
        <v>3064.7361111111113</v>
      </c>
      <c r="X59" s="180">
        <f t="shared" si="25"/>
        <v>10567.210111111111</v>
      </c>
      <c r="Y59" s="190">
        <v>0.03</v>
      </c>
      <c r="Z59" s="180">
        <f t="shared" si="20"/>
        <v>13239.66</v>
      </c>
    </row>
    <row r="60" spans="1:26" ht="15" customHeight="1">
      <c r="A60" s="180" t="s">
        <v>29</v>
      </c>
      <c r="B60" s="180" t="s">
        <v>29</v>
      </c>
      <c r="C60" s="180" t="s">
        <v>168</v>
      </c>
      <c r="D60" s="180" t="s">
        <v>457</v>
      </c>
      <c r="E60" s="180" t="s">
        <v>702</v>
      </c>
      <c r="F60" s="180" t="s">
        <v>3981</v>
      </c>
      <c r="G60" s="180" t="s">
        <v>4006</v>
      </c>
      <c r="H60" s="186">
        <v>260543</v>
      </c>
      <c r="I60" s="180">
        <v>168</v>
      </c>
      <c r="J60" s="180" t="s">
        <v>28</v>
      </c>
      <c r="K60" s="180" t="s">
        <v>546</v>
      </c>
      <c r="L60" s="671" t="s">
        <v>4007</v>
      </c>
      <c r="M60" s="180" t="s">
        <v>117</v>
      </c>
      <c r="N60" s="575">
        <v>142034</v>
      </c>
      <c r="O60" s="572">
        <v>45418</v>
      </c>
      <c r="P60" s="144">
        <f t="shared" si="21"/>
        <v>45425</v>
      </c>
      <c r="Q60" s="180">
        <f t="shared" ca="1" si="27"/>
        <v>0</v>
      </c>
      <c r="R60" s="144" t="s">
        <v>539</v>
      </c>
      <c r="S60" s="562">
        <v>1.7000000000000001E-2</v>
      </c>
      <c r="T60" s="562">
        <v>0.04</v>
      </c>
      <c r="U60" s="189">
        <f t="shared" si="22"/>
        <v>10421.719999999999</v>
      </c>
      <c r="V60" s="180">
        <f t="shared" si="23"/>
        <v>4429.2310000000007</v>
      </c>
      <c r="W60" s="180">
        <f t="shared" si="24"/>
        <v>1550.8511904761904</v>
      </c>
      <c r="X60" s="180">
        <f t="shared" si="25"/>
        <v>5980.0821904761906</v>
      </c>
      <c r="Y60" s="190">
        <v>0.03</v>
      </c>
      <c r="Z60" s="180">
        <f t="shared" si="20"/>
        <v>7816.29</v>
      </c>
    </row>
    <row r="61" spans="1:26" ht="15" customHeight="1">
      <c r="A61" s="180" t="s">
        <v>39</v>
      </c>
      <c r="B61" s="180" t="s">
        <v>39</v>
      </c>
      <c r="C61" s="180" t="s">
        <v>167</v>
      </c>
      <c r="D61" s="180" t="s">
        <v>407</v>
      </c>
      <c r="E61" s="180" t="s">
        <v>3171</v>
      </c>
      <c r="F61" s="180" t="s">
        <v>3983</v>
      </c>
      <c r="G61" s="180" t="s">
        <v>258</v>
      </c>
      <c r="H61" s="186">
        <v>808644</v>
      </c>
      <c r="I61" s="180">
        <v>168</v>
      </c>
      <c r="J61" s="180" t="s">
        <v>28</v>
      </c>
      <c r="K61" s="171" t="s">
        <v>582</v>
      </c>
      <c r="L61" s="671" t="s">
        <v>4010</v>
      </c>
      <c r="M61" s="180" t="s">
        <v>117</v>
      </c>
      <c r="N61" s="575">
        <v>391727</v>
      </c>
      <c r="O61" s="572">
        <v>45418</v>
      </c>
      <c r="P61" s="144">
        <f t="shared" si="21"/>
        <v>45425</v>
      </c>
      <c r="Q61" s="180">
        <f t="shared" ca="1" si="27"/>
        <v>0</v>
      </c>
      <c r="R61" s="144" t="s">
        <v>539</v>
      </c>
      <c r="S61" s="562">
        <v>1.7000000000000001E-2</v>
      </c>
      <c r="T61" s="562">
        <v>0.04</v>
      </c>
      <c r="U61" s="189">
        <f t="shared" si="22"/>
        <v>32345.760000000002</v>
      </c>
      <c r="V61" s="180">
        <f t="shared" si="23"/>
        <v>13746.948</v>
      </c>
      <c r="W61" s="180">
        <f t="shared" si="24"/>
        <v>4813.3571428571431</v>
      </c>
      <c r="X61" s="180">
        <f t="shared" si="25"/>
        <v>18560.305142857142</v>
      </c>
      <c r="Y61" s="190">
        <v>0.03</v>
      </c>
      <c r="Z61" s="180">
        <f t="shared" si="20"/>
        <v>24259.32</v>
      </c>
    </row>
    <row r="62" spans="1:26" ht="15" customHeight="1">
      <c r="A62" s="180" t="s">
        <v>39</v>
      </c>
      <c r="B62" s="180" t="s">
        <v>39</v>
      </c>
      <c r="C62" s="180" t="s">
        <v>167</v>
      </c>
      <c r="D62" s="180" t="s">
        <v>4223</v>
      </c>
      <c r="E62" s="180" t="s">
        <v>4011</v>
      </c>
      <c r="F62" s="180" t="s">
        <v>3984</v>
      </c>
      <c r="G62" s="180" t="s">
        <v>43</v>
      </c>
      <c r="H62" s="186">
        <v>277753</v>
      </c>
      <c r="I62" s="180">
        <v>168</v>
      </c>
      <c r="J62" s="180" t="s">
        <v>28</v>
      </c>
      <c r="K62" s="171" t="s">
        <v>582</v>
      </c>
      <c r="L62" s="671" t="s">
        <v>4012</v>
      </c>
      <c r="M62" s="180" t="s">
        <v>117</v>
      </c>
      <c r="N62" s="575">
        <v>219180</v>
      </c>
      <c r="O62" s="572">
        <v>45418</v>
      </c>
      <c r="P62" s="144">
        <f t="shared" si="21"/>
        <v>45425</v>
      </c>
      <c r="Q62" s="180">
        <f t="shared" ca="1" si="27"/>
        <v>0</v>
      </c>
      <c r="R62" s="144" t="s">
        <v>539</v>
      </c>
      <c r="S62" s="562">
        <v>1.7000000000000001E-2</v>
      </c>
      <c r="T62" s="562">
        <v>0.04</v>
      </c>
      <c r="U62" s="189">
        <f t="shared" si="22"/>
        <v>11110.12</v>
      </c>
      <c r="V62" s="180">
        <f t="shared" si="23"/>
        <v>4721.8010000000004</v>
      </c>
      <c r="W62" s="180">
        <f t="shared" si="24"/>
        <v>1653.2916666666667</v>
      </c>
      <c r="X62" s="180">
        <f t="shared" si="25"/>
        <v>6375.0926666666674</v>
      </c>
      <c r="Y62" s="190">
        <v>0.03</v>
      </c>
      <c r="Z62" s="180">
        <f t="shared" si="20"/>
        <v>8332.59</v>
      </c>
    </row>
    <row r="63" spans="1:26" ht="15" customHeight="1">
      <c r="A63" s="180" t="s">
        <v>29</v>
      </c>
      <c r="B63" s="180" t="s">
        <v>29</v>
      </c>
      <c r="C63" s="180" t="s">
        <v>168</v>
      </c>
      <c r="D63" s="180" t="s">
        <v>932</v>
      </c>
      <c r="E63" s="180" t="s">
        <v>4013</v>
      </c>
      <c r="F63" s="180" t="s">
        <v>3985</v>
      </c>
      <c r="G63" s="180" t="s">
        <v>258</v>
      </c>
      <c r="H63" s="186">
        <v>1085620</v>
      </c>
      <c r="I63" s="180">
        <v>168</v>
      </c>
      <c r="J63" s="180" t="s">
        <v>28</v>
      </c>
      <c r="K63" s="180" t="s">
        <v>3990</v>
      </c>
      <c r="L63" s="671" t="s">
        <v>4014</v>
      </c>
      <c r="M63" s="180" t="s">
        <v>117</v>
      </c>
      <c r="N63" s="575">
        <v>521000</v>
      </c>
      <c r="O63" s="572">
        <v>45418</v>
      </c>
      <c r="P63" s="144">
        <f t="shared" si="21"/>
        <v>45425</v>
      </c>
      <c r="Q63" s="180">
        <f t="shared" ca="1" si="27"/>
        <v>0</v>
      </c>
      <c r="R63" s="144" t="s">
        <v>539</v>
      </c>
      <c r="S63" s="562">
        <v>1.7000000000000001E-2</v>
      </c>
      <c r="T63" s="562">
        <v>0.04</v>
      </c>
      <c r="U63" s="189">
        <f t="shared" si="22"/>
        <v>43424.800000000003</v>
      </c>
      <c r="V63" s="180">
        <f t="shared" si="23"/>
        <v>18455.54</v>
      </c>
      <c r="W63" s="180">
        <f t="shared" si="24"/>
        <v>6462.0238095238092</v>
      </c>
      <c r="X63" s="180">
        <f t="shared" si="25"/>
        <v>24917.56380952381</v>
      </c>
      <c r="Y63" s="190">
        <v>0.03</v>
      </c>
      <c r="Z63" s="180">
        <f t="shared" si="20"/>
        <v>32568.6</v>
      </c>
    </row>
    <row r="64" spans="1:26" ht="15" customHeight="1">
      <c r="A64" s="180" t="s">
        <v>23</v>
      </c>
      <c r="B64" s="180" t="s">
        <v>23</v>
      </c>
      <c r="C64" s="180" t="s">
        <v>97</v>
      </c>
      <c r="D64" s="180" t="s">
        <v>449</v>
      </c>
      <c r="E64" s="180" t="s">
        <v>4015</v>
      </c>
      <c r="F64" s="180" t="s">
        <v>3986</v>
      </c>
      <c r="G64" s="180" t="s">
        <v>3319</v>
      </c>
      <c r="H64" s="186">
        <v>114151</v>
      </c>
      <c r="I64" s="180">
        <v>168</v>
      </c>
      <c r="J64" s="180" t="s">
        <v>28</v>
      </c>
      <c r="K64" s="180" t="s">
        <v>546</v>
      </c>
      <c r="L64" s="671" t="s">
        <v>4016</v>
      </c>
      <c r="M64" s="180" t="s">
        <v>117</v>
      </c>
      <c r="N64" s="575">
        <v>92542</v>
      </c>
      <c r="O64" s="572">
        <v>45418</v>
      </c>
      <c r="P64" s="144">
        <f t="shared" si="21"/>
        <v>45425</v>
      </c>
      <c r="Q64" s="180">
        <f t="shared" ca="1" si="27"/>
        <v>0</v>
      </c>
      <c r="R64" s="144" t="s">
        <v>539</v>
      </c>
      <c r="S64" s="562">
        <v>1.7000000000000001E-2</v>
      </c>
      <c r="T64" s="562">
        <v>0.04</v>
      </c>
      <c r="U64" s="189">
        <f t="shared" si="22"/>
        <v>4566.04</v>
      </c>
      <c r="V64" s="180">
        <f t="shared" si="23"/>
        <v>1940.5670000000002</v>
      </c>
      <c r="W64" s="180">
        <f t="shared" si="24"/>
        <v>679.47023809523807</v>
      </c>
      <c r="X64" s="180">
        <f t="shared" si="25"/>
        <v>2620.0372380952385</v>
      </c>
      <c r="Y64" s="190">
        <v>0.03</v>
      </c>
      <c r="Z64" s="180">
        <f t="shared" si="20"/>
        <v>3424.5299999999997</v>
      </c>
    </row>
    <row r="65" spans="1:26" ht="15" customHeight="1">
      <c r="A65" s="180" t="s">
        <v>27</v>
      </c>
      <c r="B65" s="180" t="s">
        <v>27</v>
      </c>
      <c r="C65" s="180" t="s">
        <v>97</v>
      </c>
      <c r="D65" s="180" t="s">
        <v>209</v>
      </c>
      <c r="E65" s="180" t="s">
        <v>570</v>
      </c>
      <c r="F65" s="180" t="s">
        <v>3987</v>
      </c>
      <c r="G65" s="180" t="s">
        <v>43</v>
      </c>
      <c r="H65" s="186">
        <v>134095</v>
      </c>
      <c r="I65" s="180">
        <v>168</v>
      </c>
      <c r="J65" s="180" t="s">
        <v>28</v>
      </c>
      <c r="K65" s="180" t="s">
        <v>546</v>
      </c>
      <c r="L65" s="671" t="s">
        <v>4018</v>
      </c>
      <c r="M65" s="180" t="s">
        <v>117</v>
      </c>
      <c r="N65" s="575">
        <v>114644</v>
      </c>
      <c r="O65" s="572">
        <v>45418</v>
      </c>
      <c r="P65" s="144">
        <f t="shared" si="21"/>
        <v>45425</v>
      </c>
      <c r="Q65" s="180">
        <f t="shared" ca="1" si="27"/>
        <v>0</v>
      </c>
      <c r="R65" s="144" t="s">
        <v>539</v>
      </c>
      <c r="S65" s="562">
        <v>1.7000000000000001E-2</v>
      </c>
      <c r="T65" s="562">
        <v>0.04</v>
      </c>
      <c r="U65" s="189">
        <f t="shared" si="22"/>
        <v>5363.8</v>
      </c>
      <c r="V65" s="180">
        <f t="shared" si="23"/>
        <v>2279.6150000000002</v>
      </c>
      <c r="W65" s="180">
        <f t="shared" si="24"/>
        <v>798.18452380952385</v>
      </c>
      <c r="X65" s="180">
        <f t="shared" si="25"/>
        <v>3077.7995238095241</v>
      </c>
      <c r="Y65" s="190">
        <v>0.03</v>
      </c>
      <c r="Z65" s="180">
        <f t="shared" si="20"/>
        <v>4022.85</v>
      </c>
    </row>
    <row r="66" spans="1:26" ht="15" customHeight="1">
      <c r="A66" s="180" t="s">
        <v>27</v>
      </c>
      <c r="B66" s="180" t="s">
        <v>27</v>
      </c>
      <c r="C66" s="180" t="s">
        <v>97</v>
      </c>
      <c r="D66" s="180" t="s">
        <v>209</v>
      </c>
      <c r="E66" s="180" t="s">
        <v>810</v>
      </c>
      <c r="F66" s="180" t="s">
        <v>3988</v>
      </c>
      <c r="G66" s="180" t="s">
        <v>43</v>
      </c>
      <c r="H66" s="186">
        <v>1165115</v>
      </c>
      <c r="I66" s="180">
        <v>168</v>
      </c>
      <c r="J66" s="180" t="s">
        <v>28</v>
      </c>
      <c r="K66" s="180" t="s">
        <v>161</v>
      </c>
      <c r="L66" s="671" t="s">
        <v>4019</v>
      </c>
      <c r="M66" s="180" t="s">
        <v>117</v>
      </c>
      <c r="N66" s="575">
        <v>759253</v>
      </c>
      <c r="O66" s="572">
        <v>45418</v>
      </c>
      <c r="P66" s="144">
        <f t="shared" si="21"/>
        <v>45425</v>
      </c>
      <c r="Q66" s="180">
        <f t="shared" ca="1" si="27"/>
        <v>0</v>
      </c>
      <c r="R66" s="144" t="s">
        <v>539</v>
      </c>
      <c r="S66" s="562">
        <v>1.7000000000000001E-2</v>
      </c>
      <c r="T66" s="562">
        <v>0.04</v>
      </c>
      <c r="U66" s="189">
        <f t="shared" si="22"/>
        <v>46604.6</v>
      </c>
      <c r="V66" s="180">
        <f t="shared" si="23"/>
        <v>19806.955000000002</v>
      </c>
      <c r="W66" s="180">
        <f t="shared" si="24"/>
        <v>6935.208333333333</v>
      </c>
      <c r="X66" s="180">
        <f t="shared" si="25"/>
        <v>26742.163333333334</v>
      </c>
      <c r="Y66" s="190">
        <v>0.03</v>
      </c>
      <c r="Z66" s="180">
        <f t="shared" si="20"/>
        <v>34953.449999999997</v>
      </c>
    </row>
    <row r="67" spans="1:26" ht="15" customHeight="1">
      <c r="A67" s="180" t="s">
        <v>2971</v>
      </c>
      <c r="B67" s="180" t="s">
        <v>20</v>
      </c>
      <c r="C67" s="180" t="s">
        <v>98</v>
      </c>
      <c r="D67" s="180" t="s">
        <v>206</v>
      </c>
      <c r="E67" s="180" t="s">
        <v>727</v>
      </c>
      <c r="F67" s="180" t="s">
        <v>3989</v>
      </c>
      <c r="G67" s="180" t="s">
        <v>334</v>
      </c>
      <c r="H67" s="186">
        <v>424756</v>
      </c>
      <c r="I67" s="180">
        <v>168</v>
      </c>
      <c r="J67" s="180" t="s">
        <v>28</v>
      </c>
      <c r="K67" s="180" t="s">
        <v>161</v>
      </c>
      <c r="L67" s="671" t="s">
        <v>4020</v>
      </c>
      <c r="M67" s="180" t="s">
        <v>117</v>
      </c>
      <c r="N67" s="575">
        <v>342937</v>
      </c>
      <c r="O67" s="572">
        <v>45418</v>
      </c>
      <c r="P67" s="144">
        <f t="shared" si="21"/>
        <v>45425</v>
      </c>
      <c r="Q67" s="180">
        <f t="shared" ca="1" si="27"/>
        <v>0</v>
      </c>
      <c r="R67" s="144" t="s">
        <v>539</v>
      </c>
      <c r="S67" s="562">
        <v>1.7000000000000001E-2</v>
      </c>
      <c r="T67" s="562">
        <v>0.04</v>
      </c>
      <c r="U67" s="189">
        <f t="shared" si="22"/>
        <v>16990.240000000002</v>
      </c>
      <c r="V67" s="180">
        <f t="shared" si="23"/>
        <v>7220.8520000000008</v>
      </c>
      <c r="W67" s="180">
        <f t="shared" si="24"/>
        <v>2528.3095238095239</v>
      </c>
      <c r="X67" s="180">
        <f t="shared" si="25"/>
        <v>9749.1615238095255</v>
      </c>
      <c r="Y67" s="190">
        <v>0.03</v>
      </c>
      <c r="Z67" s="180">
        <f t="shared" si="20"/>
        <v>12742.68</v>
      </c>
    </row>
    <row r="68" spans="1:26" ht="15" customHeight="1">
      <c r="A68" s="180" t="s">
        <v>24</v>
      </c>
      <c r="B68" s="180" t="s">
        <v>24</v>
      </c>
      <c r="C68" s="180" t="s">
        <v>422</v>
      </c>
      <c r="D68" s="180" t="s">
        <v>407</v>
      </c>
      <c r="E68" s="180" t="s">
        <v>4095</v>
      </c>
      <c r="F68" s="656" t="s">
        <v>4047</v>
      </c>
      <c r="G68" s="180" t="s">
        <v>43</v>
      </c>
      <c r="H68" s="186">
        <v>1241329</v>
      </c>
      <c r="I68" s="180">
        <v>168</v>
      </c>
      <c r="J68" s="180" t="s">
        <v>28</v>
      </c>
      <c r="K68" s="656" t="s">
        <v>546</v>
      </c>
      <c r="L68" s="671" t="s">
        <v>4096</v>
      </c>
      <c r="M68" s="180" t="s">
        <v>117</v>
      </c>
      <c r="N68" s="658">
        <v>1028836</v>
      </c>
      <c r="O68" s="572">
        <v>45419</v>
      </c>
      <c r="P68" s="144">
        <f t="shared" si="21"/>
        <v>45426</v>
      </c>
      <c r="Q68" s="180">
        <f t="shared" ca="1" si="27"/>
        <v>1</v>
      </c>
      <c r="R68" s="144" t="s">
        <v>539</v>
      </c>
      <c r="S68" s="562">
        <v>1.7000000000000001E-2</v>
      </c>
      <c r="T68" s="562">
        <v>0.04</v>
      </c>
      <c r="U68" s="189">
        <f t="shared" si="22"/>
        <v>49653.16</v>
      </c>
      <c r="V68" s="180">
        <f t="shared" si="23"/>
        <v>21102.593000000001</v>
      </c>
      <c r="W68" s="180">
        <f t="shared" si="24"/>
        <v>7388.8630952380954</v>
      </c>
      <c r="X68" s="180">
        <f t="shared" si="25"/>
        <v>28491.456095238096</v>
      </c>
      <c r="Y68" s="190">
        <v>0.03</v>
      </c>
      <c r="Z68" s="180">
        <f t="shared" si="20"/>
        <v>37239.869999999995</v>
      </c>
    </row>
    <row r="69" spans="1:26" ht="15" customHeight="1">
      <c r="A69" s="180" t="s">
        <v>184</v>
      </c>
      <c r="B69" s="180" t="s">
        <v>184</v>
      </c>
      <c r="C69" s="180" t="s">
        <v>98</v>
      </c>
      <c r="D69" s="180" t="s">
        <v>419</v>
      </c>
      <c r="E69" s="180" t="s">
        <v>499</v>
      </c>
      <c r="F69" s="655" t="s">
        <v>4049</v>
      </c>
      <c r="G69" s="180" t="s">
        <v>221</v>
      </c>
      <c r="H69" s="186">
        <v>1050496</v>
      </c>
      <c r="I69" s="180">
        <v>168</v>
      </c>
      <c r="J69" s="180" t="s">
        <v>28</v>
      </c>
      <c r="K69" s="657" t="s">
        <v>546</v>
      </c>
      <c r="L69" s="671" t="s">
        <v>4099</v>
      </c>
      <c r="M69" s="180" t="s">
        <v>117</v>
      </c>
      <c r="N69" s="659">
        <v>868556</v>
      </c>
      <c r="O69" s="572">
        <v>45419</v>
      </c>
      <c r="P69" s="144">
        <f t="shared" si="21"/>
        <v>45426</v>
      </c>
      <c r="Q69" s="180">
        <f t="shared" ca="1" si="27"/>
        <v>1</v>
      </c>
      <c r="R69" s="144" t="s">
        <v>539</v>
      </c>
      <c r="S69" s="562">
        <v>1.7000000000000001E-2</v>
      </c>
      <c r="T69" s="562">
        <v>0.04</v>
      </c>
      <c r="U69" s="189">
        <f t="shared" si="22"/>
        <v>42019.840000000004</v>
      </c>
      <c r="V69" s="180">
        <f t="shared" si="23"/>
        <v>17858.432000000001</v>
      </c>
      <c r="W69" s="180">
        <f t="shared" si="24"/>
        <v>6252.9523809523807</v>
      </c>
      <c r="X69" s="180">
        <f t="shared" si="25"/>
        <v>24111.384380952382</v>
      </c>
      <c r="Y69" s="190">
        <v>0.03</v>
      </c>
      <c r="Z69" s="180">
        <f t="shared" si="20"/>
        <v>31514.879999999997</v>
      </c>
    </row>
    <row r="70" spans="1:26" ht="15" customHeight="1">
      <c r="A70" s="180" t="s">
        <v>44</v>
      </c>
      <c r="B70" s="180" t="s">
        <v>37</v>
      </c>
      <c r="C70" s="180" t="s">
        <v>99</v>
      </c>
      <c r="D70" s="180" t="s">
        <v>461</v>
      </c>
      <c r="E70" s="180" t="s">
        <v>767</v>
      </c>
      <c r="F70" s="655" t="s">
        <v>4050</v>
      </c>
      <c r="G70" s="180" t="s">
        <v>252</v>
      </c>
      <c r="H70" s="186">
        <v>1526664</v>
      </c>
      <c r="I70" s="180">
        <v>168</v>
      </c>
      <c r="J70" s="180" t="s">
        <v>28</v>
      </c>
      <c r="K70" s="657" t="s">
        <v>546</v>
      </c>
      <c r="L70" s="671" t="s">
        <v>4100</v>
      </c>
      <c r="M70" s="180" t="s">
        <v>117</v>
      </c>
      <c r="N70" s="659">
        <v>1341390</v>
      </c>
      <c r="O70" s="572">
        <v>45419</v>
      </c>
      <c r="P70" s="144">
        <f t="shared" si="21"/>
        <v>45426</v>
      </c>
      <c r="Q70" s="180">
        <f t="shared" ca="1" si="27"/>
        <v>1</v>
      </c>
      <c r="R70" s="144" t="s">
        <v>539</v>
      </c>
      <c r="S70" s="562">
        <v>1.7000000000000001E-2</v>
      </c>
      <c r="T70" s="562">
        <v>0.04</v>
      </c>
      <c r="U70" s="189">
        <f t="shared" si="22"/>
        <v>61066.559999999998</v>
      </c>
      <c r="V70" s="180">
        <f t="shared" si="23"/>
        <v>25953.288</v>
      </c>
      <c r="W70" s="180">
        <f t="shared" si="24"/>
        <v>9087.2857142857138</v>
      </c>
      <c r="X70" s="180">
        <f t="shared" si="25"/>
        <v>35040.573714285711</v>
      </c>
      <c r="Y70" s="190">
        <v>0.03</v>
      </c>
      <c r="Z70" s="180">
        <f t="shared" si="20"/>
        <v>45799.92</v>
      </c>
    </row>
    <row r="71" spans="1:26" ht="15" customHeight="1">
      <c r="A71" s="180" t="s">
        <v>31</v>
      </c>
      <c r="B71" s="180" t="s">
        <v>31</v>
      </c>
      <c r="C71" s="180" t="s">
        <v>101</v>
      </c>
      <c r="D71" s="180" t="s">
        <v>32</v>
      </c>
      <c r="E71" s="180" t="s">
        <v>649</v>
      </c>
      <c r="F71" s="656" t="s">
        <v>4051</v>
      </c>
      <c r="G71" s="180" t="s">
        <v>43</v>
      </c>
      <c r="H71" s="186">
        <v>917990</v>
      </c>
      <c r="I71" s="180">
        <v>168</v>
      </c>
      <c r="J71" s="180" t="s">
        <v>28</v>
      </c>
      <c r="K71" s="180" t="s">
        <v>3990</v>
      </c>
      <c r="L71" s="671" t="s">
        <v>4101</v>
      </c>
      <c r="M71" s="180" t="s">
        <v>117</v>
      </c>
      <c r="N71" s="658">
        <v>803668</v>
      </c>
      <c r="O71" s="572">
        <v>45419</v>
      </c>
      <c r="P71" s="144">
        <f t="shared" si="21"/>
        <v>45426</v>
      </c>
      <c r="Q71" s="180">
        <f t="shared" ca="1" si="27"/>
        <v>1</v>
      </c>
      <c r="R71" s="144" t="s">
        <v>539</v>
      </c>
      <c r="S71" s="562">
        <v>1.7000000000000001E-2</v>
      </c>
      <c r="T71" s="562">
        <v>0.04</v>
      </c>
      <c r="U71" s="189">
        <f t="shared" si="22"/>
        <v>36719.599999999999</v>
      </c>
      <c r="V71" s="180">
        <f t="shared" si="23"/>
        <v>15605.830000000002</v>
      </c>
      <c r="W71" s="180">
        <f t="shared" si="24"/>
        <v>5464.2261904761908</v>
      </c>
      <c r="X71" s="180">
        <f t="shared" si="25"/>
        <v>21070.056190476193</v>
      </c>
      <c r="Y71" s="190">
        <v>0.03</v>
      </c>
      <c r="Z71" s="180">
        <f t="shared" si="20"/>
        <v>27539.7</v>
      </c>
    </row>
    <row r="72" spans="1:26" ht="15" customHeight="1">
      <c r="A72" s="180" t="s">
        <v>2971</v>
      </c>
      <c r="B72" s="180" t="s">
        <v>20</v>
      </c>
      <c r="C72" s="180" t="s">
        <v>98</v>
      </c>
      <c r="D72" s="180" t="s">
        <v>407</v>
      </c>
      <c r="E72" s="180" t="s">
        <v>4102</v>
      </c>
      <c r="F72" s="656" t="s">
        <v>4052</v>
      </c>
      <c r="G72" s="180" t="s">
        <v>43</v>
      </c>
      <c r="H72" s="186">
        <v>195669</v>
      </c>
      <c r="I72" s="180">
        <v>168</v>
      </c>
      <c r="J72" s="180" t="s">
        <v>28</v>
      </c>
      <c r="K72" s="171" t="s">
        <v>582</v>
      </c>
      <c r="L72" s="671" t="s">
        <v>4103</v>
      </c>
      <c r="M72" s="180" t="s">
        <v>117</v>
      </c>
      <c r="N72" s="658">
        <v>155967</v>
      </c>
      <c r="O72" s="572">
        <v>45419</v>
      </c>
      <c r="P72" s="144">
        <f t="shared" si="21"/>
        <v>45426</v>
      </c>
      <c r="Q72" s="180">
        <f t="shared" ca="1" si="27"/>
        <v>1</v>
      </c>
      <c r="R72" s="144" t="s">
        <v>539</v>
      </c>
      <c r="S72" s="562">
        <v>1.7000000000000001E-2</v>
      </c>
      <c r="T72" s="562">
        <v>0.04</v>
      </c>
      <c r="U72" s="189">
        <f t="shared" si="22"/>
        <v>7826.76</v>
      </c>
      <c r="V72" s="180">
        <f t="shared" si="23"/>
        <v>3326.373</v>
      </c>
      <c r="W72" s="180">
        <f t="shared" si="24"/>
        <v>1164.6964285714287</v>
      </c>
      <c r="X72" s="180">
        <f t="shared" si="25"/>
        <v>4491.0694285714289</v>
      </c>
      <c r="Y72" s="190">
        <v>0.03</v>
      </c>
      <c r="Z72" s="180">
        <f t="shared" si="20"/>
        <v>5870.07</v>
      </c>
    </row>
    <row r="73" spans="1:26" ht="15" customHeight="1">
      <c r="A73" s="180" t="s">
        <v>31</v>
      </c>
      <c r="B73" s="180" t="s">
        <v>31</v>
      </c>
      <c r="C73" s="180" t="s">
        <v>101</v>
      </c>
      <c r="D73" s="180" t="s">
        <v>32</v>
      </c>
      <c r="E73" s="180" t="s">
        <v>795</v>
      </c>
      <c r="F73" s="655" t="s">
        <v>4053</v>
      </c>
      <c r="G73" s="180" t="s">
        <v>43</v>
      </c>
      <c r="H73" s="186">
        <v>341140</v>
      </c>
      <c r="I73" s="180">
        <v>168</v>
      </c>
      <c r="J73" s="180" t="s">
        <v>28</v>
      </c>
      <c r="K73" s="657" t="s">
        <v>546</v>
      </c>
      <c r="L73" s="671" t="s">
        <v>4104</v>
      </c>
      <c r="M73" s="180" t="s">
        <v>117</v>
      </c>
      <c r="N73" s="659">
        <v>298499</v>
      </c>
      <c r="O73" s="572">
        <v>45419</v>
      </c>
      <c r="P73" s="144">
        <f t="shared" si="21"/>
        <v>45426</v>
      </c>
      <c r="Q73" s="180">
        <f t="shared" ca="1" si="27"/>
        <v>1</v>
      </c>
      <c r="R73" s="144" t="s">
        <v>539</v>
      </c>
      <c r="S73" s="562">
        <v>1.7000000000000001E-2</v>
      </c>
      <c r="T73" s="562">
        <v>0.04</v>
      </c>
      <c r="U73" s="189">
        <f t="shared" si="22"/>
        <v>13645.6</v>
      </c>
      <c r="V73" s="180">
        <f t="shared" si="23"/>
        <v>5799.38</v>
      </c>
      <c r="W73" s="180">
        <f t="shared" si="24"/>
        <v>2030.5952380952381</v>
      </c>
      <c r="X73" s="180">
        <f t="shared" si="25"/>
        <v>7829.9752380952377</v>
      </c>
      <c r="Y73" s="190">
        <v>0.03</v>
      </c>
      <c r="Z73" s="180">
        <f t="shared" si="20"/>
        <v>10234.199999999999</v>
      </c>
    </row>
    <row r="74" spans="1:26" ht="15" customHeight="1">
      <c r="A74" s="180" t="s">
        <v>2971</v>
      </c>
      <c r="B74" s="180" t="s">
        <v>20</v>
      </c>
      <c r="C74" s="180" t="s">
        <v>98</v>
      </c>
      <c r="D74" s="180" t="s">
        <v>407</v>
      </c>
      <c r="E74" s="180" t="s">
        <v>4105</v>
      </c>
      <c r="F74" s="657" t="s">
        <v>4054</v>
      </c>
      <c r="G74" s="180" t="s">
        <v>43</v>
      </c>
      <c r="H74" s="186">
        <v>159201</v>
      </c>
      <c r="I74" s="180">
        <v>168</v>
      </c>
      <c r="J74" s="180" t="s">
        <v>28</v>
      </c>
      <c r="K74" s="171" t="s">
        <v>582</v>
      </c>
      <c r="L74" s="671" t="s">
        <v>4106</v>
      </c>
      <c r="M74" s="180" t="s">
        <v>117</v>
      </c>
      <c r="N74" s="660">
        <v>124175</v>
      </c>
      <c r="O74" s="572">
        <v>45419</v>
      </c>
      <c r="P74" s="144">
        <f t="shared" si="21"/>
        <v>45426</v>
      </c>
      <c r="Q74" s="180">
        <f t="shared" ca="1" si="27"/>
        <v>1</v>
      </c>
      <c r="R74" s="144" t="s">
        <v>539</v>
      </c>
      <c r="S74" s="562">
        <v>1.7000000000000001E-2</v>
      </c>
      <c r="T74" s="562">
        <v>0.04</v>
      </c>
      <c r="U74" s="189">
        <f t="shared" si="22"/>
        <v>6368.04</v>
      </c>
      <c r="V74" s="180">
        <f t="shared" si="23"/>
        <v>2706.4170000000004</v>
      </c>
      <c r="W74" s="180">
        <f t="shared" si="24"/>
        <v>947.625</v>
      </c>
      <c r="X74" s="180">
        <f t="shared" si="25"/>
        <v>3654.0420000000004</v>
      </c>
      <c r="Y74" s="190">
        <v>0.03</v>
      </c>
      <c r="Z74" s="180">
        <f t="shared" si="20"/>
        <v>4776.03</v>
      </c>
    </row>
    <row r="75" spans="1:26" ht="15" customHeight="1">
      <c r="A75" s="180" t="s">
        <v>49</v>
      </c>
      <c r="B75" s="180" t="s">
        <v>49</v>
      </c>
      <c r="C75" s="180" t="s">
        <v>133</v>
      </c>
      <c r="D75" s="219" t="s">
        <v>4228</v>
      </c>
      <c r="E75" s="180" t="s">
        <v>4107</v>
      </c>
      <c r="F75" s="657" t="s">
        <v>4055</v>
      </c>
      <c r="G75" s="180" t="s">
        <v>21</v>
      </c>
      <c r="H75" s="186">
        <v>555376</v>
      </c>
      <c r="I75" s="180">
        <v>168</v>
      </c>
      <c r="J75" s="180" t="s">
        <v>28</v>
      </c>
      <c r="K75" s="657" t="s">
        <v>822</v>
      </c>
      <c r="L75" s="671" t="s">
        <v>4108</v>
      </c>
      <c r="M75" s="180" t="s">
        <v>117</v>
      </c>
      <c r="N75" s="660">
        <v>474105</v>
      </c>
      <c r="O75" s="572">
        <v>45419</v>
      </c>
      <c r="P75" s="144">
        <f t="shared" si="21"/>
        <v>45426</v>
      </c>
      <c r="Q75" s="180">
        <f t="shared" ca="1" si="27"/>
        <v>1</v>
      </c>
      <c r="R75" s="144" t="s">
        <v>539</v>
      </c>
      <c r="S75" s="562">
        <v>1.7000000000000001E-2</v>
      </c>
      <c r="T75" s="562">
        <v>0.04</v>
      </c>
      <c r="U75" s="189">
        <f t="shared" si="22"/>
        <v>22215.040000000001</v>
      </c>
      <c r="V75" s="180">
        <f t="shared" si="23"/>
        <v>9441.3919999999998</v>
      </c>
      <c r="W75" s="180">
        <f t="shared" si="24"/>
        <v>3305.8095238095239</v>
      </c>
      <c r="X75" s="180">
        <f t="shared" si="25"/>
        <v>12747.201523809523</v>
      </c>
      <c r="Y75" s="190">
        <v>0.03</v>
      </c>
      <c r="Z75" s="180">
        <f t="shared" si="20"/>
        <v>16661.28</v>
      </c>
    </row>
    <row r="76" spans="1:26" ht="15" customHeight="1">
      <c r="A76" s="180" t="s">
        <v>24</v>
      </c>
      <c r="B76" s="180" t="s">
        <v>24</v>
      </c>
      <c r="C76" s="180" t="s">
        <v>422</v>
      </c>
      <c r="D76" s="180" t="s">
        <v>407</v>
      </c>
      <c r="E76" s="180" t="s">
        <v>602</v>
      </c>
      <c r="F76" s="657" t="s">
        <v>4056</v>
      </c>
      <c r="G76" s="180" t="s">
        <v>43</v>
      </c>
      <c r="H76" s="186">
        <v>333042</v>
      </c>
      <c r="I76" s="180">
        <v>168</v>
      </c>
      <c r="J76" s="180" t="s">
        <v>28</v>
      </c>
      <c r="K76" s="171" t="s">
        <v>582</v>
      </c>
      <c r="L76" s="671" t="s">
        <v>4109</v>
      </c>
      <c r="M76" s="180" t="s">
        <v>117</v>
      </c>
      <c r="N76" s="659">
        <v>256037</v>
      </c>
      <c r="O76" s="572">
        <v>45419</v>
      </c>
      <c r="P76" s="144">
        <f t="shared" si="21"/>
        <v>45426</v>
      </c>
      <c r="Q76" s="180">
        <f t="shared" ca="1" si="27"/>
        <v>1</v>
      </c>
      <c r="R76" s="144" t="s">
        <v>539</v>
      </c>
      <c r="S76" s="562">
        <v>1.7000000000000001E-2</v>
      </c>
      <c r="T76" s="562">
        <v>0.04</v>
      </c>
      <c r="U76" s="189">
        <f t="shared" si="22"/>
        <v>13321.68</v>
      </c>
      <c r="V76" s="180">
        <f t="shared" si="23"/>
        <v>5661.7140000000009</v>
      </c>
      <c r="W76" s="180">
        <f t="shared" si="24"/>
        <v>1982.3928571428571</v>
      </c>
      <c r="X76" s="180">
        <f t="shared" si="25"/>
        <v>7644.1068571428577</v>
      </c>
      <c r="Y76" s="190">
        <v>0.03</v>
      </c>
      <c r="Z76" s="180">
        <f t="shared" si="20"/>
        <v>9991.26</v>
      </c>
    </row>
    <row r="77" spans="1:26" ht="15" customHeight="1">
      <c r="A77" s="180" t="s">
        <v>38</v>
      </c>
      <c r="B77" s="180" t="s">
        <v>38</v>
      </c>
      <c r="C77" s="180" t="s">
        <v>101</v>
      </c>
      <c r="D77" s="180" t="s">
        <v>891</v>
      </c>
      <c r="E77" s="180" t="s">
        <v>995</v>
      </c>
      <c r="F77" s="657" t="s">
        <v>4057</v>
      </c>
      <c r="G77" s="180" t="s">
        <v>21</v>
      </c>
      <c r="H77" s="186">
        <v>329818</v>
      </c>
      <c r="I77" s="180">
        <v>168</v>
      </c>
      <c r="J77" s="180" t="s">
        <v>28</v>
      </c>
      <c r="K77" s="657" t="s">
        <v>822</v>
      </c>
      <c r="L77" s="671" t="s">
        <v>4110</v>
      </c>
      <c r="M77" s="180" t="s">
        <v>117</v>
      </c>
      <c r="N77" s="659">
        <v>249290</v>
      </c>
      <c r="O77" s="572">
        <v>45419</v>
      </c>
      <c r="P77" s="144">
        <f t="shared" si="21"/>
        <v>45426</v>
      </c>
      <c r="Q77" s="180">
        <f t="shared" ca="1" si="27"/>
        <v>1</v>
      </c>
      <c r="R77" s="144" t="s">
        <v>539</v>
      </c>
      <c r="S77" s="562">
        <v>1.7000000000000001E-2</v>
      </c>
      <c r="T77" s="562">
        <v>0.04</v>
      </c>
      <c r="U77" s="189">
        <f t="shared" si="22"/>
        <v>13192.720000000001</v>
      </c>
      <c r="V77" s="180">
        <f t="shared" si="23"/>
        <v>5606.9059999999999</v>
      </c>
      <c r="W77" s="180">
        <f t="shared" si="24"/>
        <v>1963.202380952381</v>
      </c>
      <c r="X77" s="180">
        <f t="shared" si="25"/>
        <v>7570.1083809523807</v>
      </c>
      <c r="Y77" s="190">
        <v>0.03</v>
      </c>
      <c r="Z77" s="180">
        <f t="shared" si="20"/>
        <v>9894.5399999999991</v>
      </c>
    </row>
    <row r="78" spans="1:26" ht="15" customHeight="1">
      <c r="A78" s="180" t="s">
        <v>2971</v>
      </c>
      <c r="B78" s="180" t="s">
        <v>20</v>
      </c>
      <c r="C78" s="180" t="s">
        <v>98</v>
      </c>
      <c r="D78" s="180" t="s">
        <v>407</v>
      </c>
      <c r="E78" s="180" t="s">
        <v>4105</v>
      </c>
      <c r="F78" s="663" t="s">
        <v>4058</v>
      </c>
      <c r="G78" s="180" t="s">
        <v>43</v>
      </c>
      <c r="H78" s="186">
        <v>232216</v>
      </c>
      <c r="I78" s="180">
        <v>168</v>
      </c>
      <c r="J78" s="180" t="s">
        <v>28</v>
      </c>
      <c r="K78" s="657" t="s">
        <v>546</v>
      </c>
      <c r="L78" s="671" t="s">
        <v>4111</v>
      </c>
      <c r="M78" s="180" t="s">
        <v>117</v>
      </c>
      <c r="N78" s="659">
        <v>76079</v>
      </c>
      <c r="O78" s="572">
        <v>45419</v>
      </c>
      <c r="P78" s="144">
        <f t="shared" si="21"/>
        <v>45426</v>
      </c>
      <c r="Q78" s="180">
        <f t="shared" ca="1" si="27"/>
        <v>1</v>
      </c>
      <c r="R78" s="144" t="s">
        <v>539</v>
      </c>
      <c r="S78" s="562">
        <v>1.7000000000000001E-2</v>
      </c>
      <c r="T78" s="562">
        <v>0.04</v>
      </c>
      <c r="U78" s="189">
        <f t="shared" si="22"/>
        <v>9288.64</v>
      </c>
      <c r="V78" s="180">
        <f t="shared" si="23"/>
        <v>3947.6720000000005</v>
      </c>
      <c r="W78" s="180">
        <f t="shared" si="24"/>
        <v>1382.2380952380952</v>
      </c>
      <c r="X78" s="180">
        <f t="shared" si="25"/>
        <v>5329.9100952380959</v>
      </c>
      <c r="Y78" s="190">
        <v>0.03</v>
      </c>
      <c r="Z78" s="180">
        <f t="shared" si="20"/>
        <v>6966.48</v>
      </c>
    </row>
    <row r="79" spans="1:26" ht="15" customHeight="1">
      <c r="A79" s="180" t="s">
        <v>29</v>
      </c>
      <c r="B79" s="180" t="s">
        <v>29</v>
      </c>
      <c r="C79" s="180" t="s">
        <v>168</v>
      </c>
      <c r="D79" s="180" t="s">
        <v>457</v>
      </c>
      <c r="E79" s="180" t="s">
        <v>3437</v>
      </c>
      <c r="F79" s="657" t="s">
        <v>4059</v>
      </c>
      <c r="G79" s="180" t="s">
        <v>43</v>
      </c>
      <c r="H79" s="186">
        <v>264769</v>
      </c>
      <c r="I79" s="180">
        <v>168</v>
      </c>
      <c r="J79" s="180" t="s">
        <v>28</v>
      </c>
      <c r="K79" s="171" t="s">
        <v>582</v>
      </c>
      <c r="L79" s="671" t="s">
        <v>4112</v>
      </c>
      <c r="M79" s="180" t="s">
        <v>117</v>
      </c>
      <c r="N79" s="659">
        <v>233094</v>
      </c>
      <c r="O79" s="572">
        <v>45419</v>
      </c>
      <c r="P79" s="144">
        <f t="shared" si="21"/>
        <v>45426</v>
      </c>
      <c r="Q79" s="180">
        <f t="shared" ca="1" si="27"/>
        <v>1</v>
      </c>
      <c r="R79" s="144" t="s">
        <v>539</v>
      </c>
      <c r="S79" s="562">
        <v>1.7000000000000001E-2</v>
      </c>
      <c r="T79" s="562">
        <v>0.04</v>
      </c>
      <c r="U79" s="189">
        <f t="shared" si="22"/>
        <v>10590.76</v>
      </c>
      <c r="V79" s="180">
        <f t="shared" si="23"/>
        <v>4501.0730000000003</v>
      </c>
      <c r="W79" s="180">
        <f t="shared" si="24"/>
        <v>1576.0059523809523</v>
      </c>
      <c r="X79" s="180">
        <f t="shared" si="25"/>
        <v>6077.0789523809526</v>
      </c>
      <c r="Y79" s="190">
        <v>0.03</v>
      </c>
      <c r="Z79" s="180">
        <f t="shared" si="20"/>
        <v>7943.07</v>
      </c>
    </row>
    <row r="80" spans="1:26" ht="15" customHeight="1">
      <c r="A80" s="180" t="s">
        <v>49</v>
      </c>
      <c r="B80" s="180" t="s">
        <v>49</v>
      </c>
      <c r="C80" s="180" t="s">
        <v>133</v>
      </c>
      <c r="D80" s="180" t="s">
        <v>189</v>
      </c>
      <c r="E80" s="180" t="s">
        <v>728</v>
      </c>
      <c r="F80" s="657" t="s">
        <v>2709</v>
      </c>
      <c r="G80" s="180" t="s">
        <v>157</v>
      </c>
      <c r="H80" s="186">
        <v>154191</v>
      </c>
      <c r="I80" s="180">
        <v>168</v>
      </c>
      <c r="J80" s="180" t="s">
        <v>28</v>
      </c>
      <c r="K80" s="171" t="s">
        <v>582</v>
      </c>
      <c r="L80" s="671" t="s">
        <v>4113</v>
      </c>
      <c r="M80" s="180" t="s">
        <v>117</v>
      </c>
      <c r="N80" s="659">
        <v>119681</v>
      </c>
      <c r="O80" s="572">
        <v>45419</v>
      </c>
      <c r="P80" s="144">
        <f t="shared" si="21"/>
        <v>45426</v>
      </c>
      <c r="Q80" s="180">
        <f t="shared" ca="1" si="27"/>
        <v>1</v>
      </c>
      <c r="R80" s="144" t="s">
        <v>539</v>
      </c>
      <c r="S80" s="562">
        <v>1.7000000000000001E-2</v>
      </c>
      <c r="T80" s="562">
        <v>0.04</v>
      </c>
      <c r="U80" s="189">
        <f t="shared" si="22"/>
        <v>6167.64</v>
      </c>
      <c r="V80" s="180">
        <f t="shared" si="23"/>
        <v>2621.2470000000003</v>
      </c>
      <c r="W80" s="180">
        <f t="shared" si="24"/>
        <v>917.80357142857144</v>
      </c>
      <c r="X80" s="180">
        <f t="shared" si="25"/>
        <v>3539.0505714285719</v>
      </c>
      <c r="Y80" s="190">
        <v>0.03</v>
      </c>
      <c r="Z80" s="180">
        <f t="shared" si="20"/>
        <v>4625.7299999999996</v>
      </c>
    </row>
    <row r="81" spans="1:26" ht="15" customHeight="1">
      <c r="A81" s="180" t="s">
        <v>2971</v>
      </c>
      <c r="B81" s="180" t="s">
        <v>20</v>
      </c>
      <c r="C81" s="180" t="s">
        <v>98</v>
      </c>
      <c r="D81" s="180" t="s">
        <v>206</v>
      </c>
      <c r="E81" s="180" t="s">
        <v>4097</v>
      </c>
      <c r="F81" s="657" t="s">
        <v>4060</v>
      </c>
      <c r="G81" s="180" t="s">
        <v>43</v>
      </c>
      <c r="H81" s="186">
        <v>302745</v>
      </c>
      <c r="I81" s="180">
        <v>168</v>
      </c>
      <c r="J81" s="180" t="s">
        <v>28</v>
      </c>
      <c r="K81" s="171" t="s">
        <v>582</v>
      </c>
      <c r="L81" s="671" t="s">
        <v>4114</v>
      </c>
      <c r="M81" s="180" t="s">
        <v>117</v>
      </c>
      <c r="N81" s="659">
        <v>267376</v>
      </c>
      <c r="O81" s="572">
        <v>45419</v>
      </c>
      <c r="P81" s="144">
        <f t="shared" si="21"/>
        <v>45426</v>
      </c>
      <c r="Q81" s="180">
        <f t="shared" ca="1" si="27"/>
        <v>1</v>
      </c>
      <c r="R81" s="144" t="s">
        <v>539</v>
      </c>
      <c r="S81" s="562">
        <v>1.7000000000000001E-2</v>
      </c>
      <c r="T81" s="562">
        <v>0.04</v>
      </c>
      <c r="U81" s="189">
        <f t="shared" si="22"/>
        <v>12109.800000000001</v>
      </c>
      <c r="V81" s="180">
        <f t="shared" si="23"/>
        <v>5146.665</v>
      </c>
      <c r="W81" s="180">
        <f t="shared" si="24"/>
        <v>1802.0535714285713</v>
      </c>
      <c r="X81" s="180">
        <f t="shared" si="25"/>
        <v>6948.7185714285715</v>
      </c>
      <c r="Y81" s="190">
        <v>0.03</v>
      </c>
      <c r="Z81" s="180">
        <f t="shared" si="20"/>
        <v>9082.35</v>
      </c>
    </row>
    <row r="82" spans="1:26" ht="15" customHeight="1">
      <c r="A82" s="180" t="s">
        <v>23</v>
      </c>
      <c r="B82" s="180" t="s">
        <v>23</v>
      </c>
      <c r="C82" s="180" t="s">
        <v>97</v>
      </c>
      <c r="D82" s="180" t="s">
        <v>48</v>
      </c>
      <c r="E82" s="180" t="s">
        <v>557</v>
      </c>
      <c r="F82" s="657" t="s">
        <v>4061</v>
      </c>
      <c r="G82" s="180" t="s">
        <v>3319</v>
      </c>
      <c r="H82" s="186">
        <v>949198</v>
      </c>
      <c r="I82" s="180">
        <v>168</v>
      </c>
      <c r="J82" s="180" t="s">
        <v>28</v>
      </c>
      <c r="K82" s="171" t="s">
        <v>582</v>
      </c>
      <c r="L82" s="671" t="s">
        <v>4115</v>
      </c>
      <c r="M82" s="180" t="s">
        <v>117</v>
      </c>
      <c r="N82" s="659">
        <v>750864</v>
      </c>
      <c r="O82" s="572">
        <v>45419</v>
      </c>
      <c r="P82" s="144">
        <f t="shared" si="21"/>
        <v>45426</v>
      </c>
      <c r="Q82" s="180">
        <f t="shared" ca="1" si="27"/>
        <v>1</v>
      </c>
      <c r="R82" s="144" t="s">
        <v>539</v>
      </c>
      <c r="S82" s="562">
        <v>1.7000000000000001E-2</v>
      </c>
      <c r="T82" s="562">
        <v>0.04</v>
      </c>
      <c r="U82" s="189">
        <f t="shared" si="22"/>
        <v>37967.919999999998</v>
      </c>
      <c r="V82" s="180">
        <f t="shared" si="23"/>
        <v>16136.366000000002</v>
      </c>
      <c r="W82" s="180">
        <f t="shared" si="24"/>
        <v>5649.9880952380954</v>
      </c>
      <c r="X82" s="180">
        <f t="shared" si="25"/>
        <v>21786.354095238097</v>
      </c>
      <c r="Y82" s="190">
        <v>0.03</v>
      </c>
      <c r="Z82" s="180">
        <f t="shared" si="20"/>
        <v>28475.94</v>
      </c>
    </row>
    <row r="83" spans="1:26" ht="15" customHeight="1">
      <c r="A83" s="180" t="s">
        <v>49</v>
      </c>
      <c r="B83" s="180" t="s">
        <v>49</v>
      </c>
      <c r="C83" s="180" t="s">
        <v>133</v>
      </c>
      <c r="D83" s="180" t="s">
        <v>189</v>
      </c>
      <c r="E83" s="180" t="s">
        <v>4117</v>
      </c>
      <c r="F83" s="657" t="s">
        <v>4063</v>
      </c>
      <c r="G83" s="180" t="s">
        <v>260</v>
      </c>
      <c r="H83" s="186">
        <v>346375</v>
      </c>
      <c r="I83" s="180">
        <v>168</v>
      </c>
      <c r="J83" s="180" t="s">
        <v>28</v>
      </c>
      <c r="K83" s="657" t="s">
        <v>546</v>
      </c>
      <c r="L83" s="671" t="s">
        <v>4118</v>
      </c>
      <c r="M83" s="180" t="s">
        <v>117</v>
      </c>
      <c r="N83" s="659">
        <v>306571</v>
      </c>
      <c r="O83" s="572">
        <v>45419</v>
      </c>
      <c r="P83" s="144">
        <f t="shared" si="21"/>
        <v>45426</v>
      </c>
      <c r="Q83" s="180">
        <f t="shared" ca="1" si="27"/>
        <v>1</v>
      </c>
      <c r="R83" s="144" t="s">
        <v>539</v>
      </c>
      <c r="S83" s="562">
        <v>1.7000000000000001E-2</v>
      </c>
      <c r="T83" s="562">
        <v>0.04</v>
      </c>
      <c r="U83" s="189">
        <f t="shared" si="22"/>
        <v>13855</v>
      </c>
      <c r="V83" s="180">
        <f t="shared" si="23"/>
        <v>5888.375</v>
      </c>
      <c r="W83" s="180">
        <f t="shared" si="24"/>
        <v>2061.7559523809523</v>
      </c>
      <c r="X83" s="180">
        <f t="shared" si="25"/>
        <v>7950.1309523809523</v>
      </c>
      <c r="Y83" s="190">
        <v>0.03</v>
      </c>
      <c r="Z83" s="180">
        <f t="shared" si="20"/>
        <v>10391.25</v>
      </c>
    </row>
    <row r="84" spans="1:26" ht="15" customHeight="1">
      <c r="A84" s="180" t="s">
        <v>38</v>
      </c>
      <c r="B84" s="180" t="s">
        <v>38</v>
      </c>
      <c r="C84" s="180" t="s">
        <v>101</v>
      </c>
      <c r="D84" s="180" t="s">
        <v>3590</v>
      </c>
      <c r="E84" s="180" t="s">
        <v>3591</v>
      </c>
      <c r="F84" s="180" t="s">
        <v>4146</v>
      </c>
      <c r="G84" s="180" t="s">
        <v>260</v>
      </c>
      <c r="H84" s="186">
        <v>393281</v>
      </c>
      <c r="I84" s="180">
        <v>168</v>
      </c>
      <c r="J84" s="180" t="s">
        <v>28</v>
      </c>
      <c r="K84" s="171" t="s">
        <v>582</v>
      </c>
      <c r="L84" s="671" t="s">
        <v>4166</v>
      </c>
      <c r="M84" s="180" t="s">
        <v>117</v>
      </c>
      <c r="N84" s="661">
        <v>192570</v>
      </c>
      <c r="O84" s="572">
        <v>45421</v>
      </c>
      <c r="P84" s="144">
        <f t="shared" si="21"/>
        <v>45428</v>
      </c>
      <c r="Q84" s="180">
        <f t="shared" ca="1" si="27"/>
        <v>3</v>
      </c>
      <c r="R84" s="144" t="s">
        <v>539</v>
      </c>
      <c r="S84" s="562">
        <v>1.7000000000000001E-2</v>
      </c>
      <c r="T84" s="562">
        <v>0.04</v>
      </c>
      <c r="U84" s="189">
        <f t="shared" si="22"/>
        <v>15731.24</v>
      </c>
      <c r="V84" s="180">
        <f t="shared" si="23"/>
        <v>6685.777</v>
      </c>
      <c r="W84" s="180">
        <f t="shared" si="24"/>
        <v>2340.9583333333335</v>
      </c>
      <c r="X84" s="180">
        <f t="shared" si="25"/>
        <v>9026.735333333334</v>
      </c>
      <c r="Y84" s="190">
        <v>0.03</v>
      </c>
      <c r="Z84" s="180">
        <f t="shared" si="20"/>
        <v>11798.43</v>
      </c>
    </row>
    <row r="85" spans="1:26" ht="15" customHeight="1">
      <c r="A85" s="180" t="s">
        <v>24</v>
      </c>
      <c r="B85" s="180" t="s">
        <v>24</v>
      </c>
      <c r="C85" s="180" t="s">
        <v>422</v>
      </c>
      <c r="D85" s="180" t="s">
        <v>200</v>
      </c>
      <c r="E85" s="180" t="s">
        <v>4167</v>
      </c>
      <c r="F85" s="180" t="s">
        <v>4147</v>
      </c>
      <c r="G85" s="180" t="s">
        <v>289</v>
      </c>
      <c r="H85" s="186">
        <v>188654</v>
      </c>
      <c r="I85" s="180">
        <v>168</v>
      </c>
      <c r="J85" s="180" t="s">
        <v>28</v>
      </c>
      <c r="K85" s="171" t="s">
        <v>582</v>
      </c>
      <c r="L85" s="671" t="s">
        <v>4168</v>
      </c>
      <c r="M85" s="180" t="s">
        <v>117</v>
      </c>
      <c r="N85" s="662">
        <v>152881</v>
      </c>
      <c r="O85" s="572">
        <v>45421</v>
      </c>
      <c r="P85" s="144">
        <f t="shared" si="21"/>
        <v>45428</v>
      </c>
      <c r="Q85" s="180">
        <f t="shared" ca="1" si="27"/>
        <v>3</v>
      </c>
      <c r="R85" s="144" t="s">
        <v>539</v>
      </c>
      <c r="S85" s="562">
        <v>1.7000000000000001E-2</v>
      </c>
      <c r="T85" s="562">
        <v>0.04</v>
      </c>
      <c r="U85" s="189">
        <f t="shared" si="22"/>
        <v>7546.16</v>
      </c>
      <c r="V85" s="180">
        <f t="shared" si="23"/>
        <v>3207.1180000000004</v>
      </c>
      <c r="W85" s="180">
        <f t="shared" si="24"/>
        <v>1122.9404761904761</v>
      </c>
      <c r="X85" s="180">
        <f t="shared" si="25"/>
        <v>4330.0584761904765</v>
      </c>
      <c r="Y85" s="190">
        <v>0.03</v>
      </c>
      <c r="Z85" s="180">
        <f t="shared" si="20"/>
        <v>5659.62</v>
      </c>
    </row>
    <row r="86" spans="1:26" ht="15" customHeight="1">
      <c r="A86" s="180" t="s">
        <v>49</v>
      </c>
      <c r="B86" s="180" t="s">
        <v>49</v>
      </c>
      <c r="C86" s="180" t="s">
        <v>133</v>
      </c>
      <c r="D86" s="180" t="s">
        <v>938</v>
      </c>
      <c r="E86" s="180" t="s">
        <v>808</v>
      </c>
      <c r="F86" s="180" t="s">
        <v>4148</v>
      </c>
      <c r="G86" s="180" t="s">
        <v>43</v>
      </c>
      <c r="H86" s="186">
        <v>202378</v>
      </c>
      <c r="I86" s="180">
        <v>168</v>
      </c>
      <c r="J86" s="180" t="s">
        <v>28</v>
      </c>
      <c r="K86" s="171" t="s">
        <v>582</v>
      </c>
      <c r="L86" s="671" t="s">
        <v>4169</v>
      </c>
      <c r="M86" s="180" t="s">
        <v>117</v>
      </c>
      <c r="N86" s="662">
        <v>162809</v>
      </c>
      <c r="O86" s="572">
        <v>45421</v>
      </c>
      <c r="P86" s="144">
        <f t="shared" si="21"/>
        <v>45428</v>
      </c>
      <c r="Q86" s="180">
        <f t="shared" ca="1" si="27"/>
        <v>3</v>
      </c>
      <c r="R86" s="144" t="s">
        <v>539</v>
      </c>
      <c r="S86" s="562">
        <v>1.7000000000000001E-2</v>
      </c>
      <c r="T86" s="562">
        <v>0.04</v>
      </c>
      <c r="U86" s="189">
        <f t="shared" si="22"/>
        <v>8095.12</v>
      </c>
      <c r="V86" s="180">
        <f t="shared" si="23"/>
        <v>3440.4260000000004</v>
      </c>
      <c r="W86" s="180">
        <f t="shared" si="24"/>
        <v>1204.6309523809523</v>
      </c>
      <c r="X86" s="180">
        <f t="shared" si="25"/>
        <v>4645.0569523809527</v>
      </c>
      <c r="Y86" s="190">
        <v>0.03</v>
      </c>
      <c r="Z86" s="180">
        <f t="shared" si="20"/>
        <v>6071.34</v>
      </c>
    </row>
    <row r="87" spans="1:26" ht="15" customHeight="1">
      <c r="A87" s="180" t="s">
        <v>37</v>
      </c>
      <c r="B87" s="180" t="s">
        <v>37</v>
      </c>
      <c r="C87" s="180" t="s">
        <v>99</v>
      </c>
      <c r="D87" s="180" t="s">
        <v>926</v>
      </c>
      <c r="E87" s="180" t="s">
        <v>4170</v>
      </c>
      <c r="F87" s="180" t="s">
        <v>4149</v>
      </c>
      <c r="G87" s="180" t="s">
        <v>466</v>
      </c>
      <c r="H87" s="186">
        <v>708609</v>
      </c>
      <c r="I87" s="180">
        <v>168</v>
      </c>
      <c r="J87" s="180" t="s">
        <v>28</v>
      </c>
      <c r="K87" s="171" t="s">
        <v>582</v>
      </c>
      <c r="L87" s="671" t="s">
        <v>4171</v>
      </c>
      <c r="M87" s="180" t="s">
        <v>117</v>
      </c>
      <c r="N87" s="662">
        <v>545700</v>
      </c>
      <c r="O87" s="572">
        <v>45421</v>
      </c>
      <c r="P87" s="144">
        <f t="shared" si="21"/>
        <v>45428</v>
      </c>
      <c r="Q87" s="180">
        <f t="shared" ca="1" si="27"/>
        <v>3</v>
      </c>
      <c r="R87" s="144" t="s">
        <v>539</v>
      </c>
      <c r="S87" s="562">
        <v>1.7000000000000001E-2</v>
      </c>
      <c r="T87" s="562">
        <v>0.04</v>
      </c>
      <c r="U87" s="189">
        <f t="shared" si="22"/>
        <v>28344.36</v>
      </c>
      <c r="V87" s="180">
        <f t="shared" si="23"/>
        <v>12046.353000000001</v>
      </c>
      <c r="W87" s="180">
        <f t="shared" si="24"/>
        <v>4217.9107142857147</v>
      </c>
      <c r="X87" s="180">
        <f t="shared" si="25"/>
        <v>16264.263714285717</v>
      </c>
      <c r="Y87" s="190">
        <v>0.03</v>
      </c>
      <c r="Z87" s="180">
        <f t="shared" si="20"/>
        <v>21258.27</v>
      </c>
    </row>
    <row r="88" spans="1:26" ht="15" customHeight="1">
      <c r="A88" s="180" t="s">
        <v>184</v>
      </c>
      <c r="B88" s="180" t="s">
        <v>184</v>
      </c>
      <c r="C88" s="180" t="s">
        <v>98</v>
      </c>
      <c r="D88" s="180" t="s">
        <v>407</v>
      </c>
      <c r="E88" s="180" t="s">
        <v>4172</v>
      </c>
      <c r="F88" s="180" t="s">
        <v>4150</v>
      </c>
      <c r="G88" s="180" t="s">
        <v>43</v>
      </c>
      <c r="H88" s="186">
        <v>136981</v>
      </c>
      <c r="I88" s="180">
        <v>168</v>
      </c>
      <c r="J88" s="180" t="s">
        <v>28</v>
      </c>
      <c r="K88" s="171" t="s">
        <v>582</v>
      </c>
      <c r="L88" s="671" t="s">
        <v>4173</v>
      </c>
      <c r="M88" s="180" t="s">
        <v>117</v>
      </c>
      <c r="N88" s="661">
        <v>56092</v>
      </c>
      <c r="O88" s="572">
        <v>45421</v>
      </c>
      <c r="P88" s="144">
        <f t="shared" si="21"/>
        <v>45428</v>
      </c>
      <c r="Q88" s="180">
        <f t="shared" ca="1" si="27"/>
        <v>3</v>
      </c>
      <c r="R88" s="144" t="s">
        <v>539</v>
      </c>
      <c r="S88" s="562">
        <v>1.7000000000000001E-2</v>
      </c>
      <c r="T88" s="562">
        <v>0.04</v>
      </c>
      <c r="U88" s="189">
        <f t="shared" si="22"/>
        <v>5479.24</v>
      </c>
      <c r="V88" s="180">
        <f t="shared" si="23"/>
        <v>2328.6770000000001</v>
      </c>
      <c r="W88" s="180">
        <f t="shared" si="24"/>
        <v>815.36309523809518</v>
      </c>
      <c r="X88" s="180">
        <f t="shared" si="25"/>
        <v>3144.0400952380951</v>
      </c>
      <c r="Y88" s="190">
        <v>0.03</v>
      </c>
      <c r="Z88" s="180">
        <f t="shared" si="20"/>
        <v>4109.43</v>
      </c>
    </row>
    <row r="89" spans="1:26" ht="15" customHeight="1">
      <c r="A89" s="180" t="s">
        <v>39</v>
      </c>
      <c r="B89" s="180" t="s">
        <v>39</v>
      </c>
      <c r="C89" s="180" t="s">
        <v>167</v>
      </c>
      <c r="D89" s="180" t="s">
        <v>4223</v>
      </c>
      <c r="E89" s="180" t="s">
        <v>3856</v>
      </c>
      <c r="F89" s="180" t="s">
        <v>4151</v>
      </c>
      <c r="G89" s="180" t="s">
        <v>273</v>
      </c>
      <c r="H89" s="186">
        <v>454775</v>
      </c>
      <c r="I89" s="180">
        <v>168</v>
      </c>
      <c r="J89" s="180" t="s">
        <v>28</v>
      </c>
      <c r="K89" s="171" t="s">
        <v>582</v>
      </c>
      <c r="L89" s="671" t="s">
        <v>4174</v>
      </c>
      <c r="M89" s="180" t="s">
        <v>117</v>
      </c>
      <c r="N89" s="661">
        <v>372755</v>
      </c>
      <c r="O89" s="572">
        <v>45421</v>
      </c>
      <c r="P89" s="144">
        <f t="shared" si="21"/>
        <v>45428</v>
      </c>
      <c r="Q89" s="180">
        <f t="shared" ca="1" si="27"/>
        <v>3</v>
      </c>
      <c r="R89" s="144" t="s">
        <v>539</v>
      </c>
      <c r="S89" s="562">
        <v>1.7000000000000001E-2</v>
      </c>
      <c r="T89" s="562">
        <v>0.04</v>
      </c>
      <c r="U89" s="189">
        <f t="shared" si="22"/>
        <v>18191</v>
      </c>
      <c r="V89" s="180">
        <f t="shared" si="23"/>
        <v>7731.1750000000002</v>
      </c>
      <c r="W89" s="180">
        <f t="shared" si="24"/>
        <v>2706.9940476190477</v>
      </c>
      <c r="X89" s="180">
        <f t="shared" si="25"/>
        <v>10438.169047619049</v>
      </c>
      <c r="Y89" s="190">
        <v>0.03</v>
      </c>
      <c r="Z89" s="180">
        <f t="shared" si="20"/>
        <v>13643.25</v>
      </c>
    </row>
    <row r="90" spans="1:26" ht="15" customHeight="1">
      <c r="A90" s="180" t="s">
        <v>23</v>
      </c>
      <c r="B90" s="180" t="s">
        <v>23</v>
      </c>
      <c r="C90" s="180" t="s">
        <v>97</v>
      </c>
      <c r="D90" s="180" t="s">
        <v>449</v>
      </c>
      <c r="E90" s="180" t="s">
        <v>4175</v>
      </c>
      <c r="F90" s="180" t="s">
        <v>4152</v>
      </c>
      <c r="G90" s="180" t="s">
        <v>3319</v>
      </c>
      <c r="H90" s="186">
        <v>461484</v>
      </c>
      <c r="I90" s="180">
        <v>168</v>
      </c>
      <c r="J90" s="180" t="s">
        <v>28</v>
      </c>
      <c r="K90" s="171" t="s">
        <v>582</v>
      </c>
      <c r="L90" s="671" t="s">
        <v>4176</v>
      </c>
      <c r="M90" s="180" t="s">
        <v>117</v>
      </c>
      <c r="N90" s="661">
        <v>160632</v>
      </c>
      <c r="O90" s="572">
        <v>45421</v>
      </c>
      <c r="P90" s="144">
        <f t="shared" si="21"/>
        <v>45428</v>
      </c>
      <c r="Q90" s="180">
        <f t="shared" ca="1" si="27"/>
        <v>3</v>
      </c>
      <c r="R90" s="144" t="s">
        <v>539</v>
      </c>
      <c r="S90" s="562">
        <v>1.7000000000000001E-2</v>
      </c>
      <c r="T90" s="562">
        <v>0.04</v>
      </c>
      <c r="U90" s="189">
        <f t="shared" si="22"/>
        <v>18459.36</v>
      </c>
      <c r="V90" s="180">
        <f t="shared" si="23"/>
        <v>7845.228000000001</v>
      </c>
      <c r="W90" s="180">
        <f t="shared" si="24"/>
        <v>2746.9285714285716</v>
      </c>
      <c r="X90" s="180">
        <f t="shared" si="25"/>
        <v>10592.156571428572</v>
      </c>
      <c r="Y90" s="190">
        <v>0.03</v>
      </c>
      <c r="Z90" s="180">
        <f t="shared" si="20"/>
        <v>13844.519999999999</v>
      </c>
    </row>
    <row r="91" spans="1:26" ht="15" customHeight="1">
      <c r="A91" s="180" t="s">
        <v>49</v>
      </c>
      <c r="B91" s="180" t="s">
        <v>49</v>
      </c>
      <c r="C91" s="180" t="s">
        <v>133</v>
      </c>
      <c r="D91" s="180" t="s">
        <v>619</v>
      </c>
      <c r="E91" s="180" t="s">
        <v>4177</v>
      </c>
      <c r="F91" s="180" t="s">
        <v>4153</v>
      </c>
      <c r="G91" s="180" t="s">
        <v>21</v>
      </c>
      <c r="H91" s="186">
        <v>187320</v>
      </c>
      <c r="I91" s="180">
        <v>168</v>
      </c>
      <c r="J91" s="180" t="s">
        <v>28</v>
      </c>
      <c r="K91" s="171" t="s">
        <v>582</v>
      </c>
      <c r="L91" s="671" t="s">
        <v>4178</v>
      </c>
      <c r="M91" s="180" t="s">
        <v>117</v>
      </c>
      <c r="N91" s="662">
        <v>80368</v>
      </c>
      <c r="O91" s="572">
        <v>45421</v>
      </c>
      <c r="P91" s="144">
        <f t="shared" si="21"/>
        <v>45428</v>
      </c>
      <c r="Q91" s="180">
        <f t="shared" ca="1" si="27"/>
        <v>3</v>
      </c>
      <c r="R91" s="144" t="s">
        <v>539</v>
      </c>
      <c r="S91" s="562">
        <v>1.7000000000000001E-2</v>
      </c>
      <c r="T91" s="562">
        <v>0.04</v>
      </c>
      <c r="U91" s="189">
        <f t="shared" si="22"/>
        <v>7492.8</v>
      </c>
      <c r="V91" s="180">
        <f t="shared" si="23"/>
        <v>3184.44</v>
      </c>
      <c r="W91" s="180">
        <f t="shared" si="24"/>
        <v>1115</v>
      </c>
      <c r="X91" s="180">
        <f t="shared" si="25"/>
        <v>4299.4400000000005</v>
      </c>
      <c r="Y91" s="190">
        <v>0.03</v>
      </c>
      <c r="Z91" s="180">
        <f t="shared" si="20"/>
        <v>5619.5999999999995</v>
      </c>
    </row>
    <row r="92" spans="1:26" ht="15" customHeight="1">
      <c r="A92" s="180" t="s">
        <v>37</v>
      </c>
      <c r="B92" s="180" t="s">
        <v>37</v>
      </c>
      <c r="C92" s="180" t="s">
        <v>99</v>
      </c>
      <c r="D92" s="180" t="s">
        <v>440</v>
      </c>
      <c r="E92" s="180" t="s">
        <v>1395</v>
      </c>
      <c r="F92" s="180" t="s">
        <v>4154</v>
      </c>
      <c r="G92" s="180" t="s">
        <v>267</v>
      </c>
      <c r="H92" s="186">
        <v>100000</v>
      </c>
      <c r="I92" s="180">
        <v>168</v>
      </c>
      <c r="J92" s="180" t="s">
        <v>28</v>
      </c>
      <c r="K92" s="657" t="s">
        <v>4064</v>
      </c>
      <c r="L92" s="671" t="s">
        <v>4179</v>
      </c>
      <c r="M92" s="180" t="s">
        <v>117</v>
      </c>
      <c r="N92" s="662">
        <v>62577</v>
      </c>
      <c r="O92" s="572">
        <v>45421</v>
      </c>
      <c r="P92" s="144">
        <f t="shared" si="21"/>
        <v>45428</v>
      </c>
      <c r="Q92" s="180">
        <f t="shared" ca="1" si="27"/>
        <v>3</v>
      </c>
      <c r="R92" s="144" t="s">
        <v>539</v>
      </c>
      <c r="S92" s="562">
        <v>1.7000000000000001E-2</v>
      </c>
      <c r="T92" s="562">
        <v>0.04</v>
      </c>
      <c r="U92" s="189">
        <f t="shared" si="22"/>
        <v>4000</v>
      </c>
      <c r="V92" s="180">
        <f t="shared" si="23"/>
        <v>1700.0000000000002</v>
      </c>
      <c r="W92" s="180">
        <f t="shared" si="24"/>
        <v>595.23809523809518</v>
      </c>
      <c r="X92" s="180">
        <f t="shared" si="25"/>
        <v>2295.2380952380954</v>
      </c>
      <c r="Y92" s="190">
        <v>0.03</v>
      </c>
      <c r="Z92" s="180">
        <f t="shared" si="20"/>
        <v>3000</v>
      </c>
    </row>
    <row r="93" spans="1:26" ht="15" customHeight="1">
      <c r="A93" s="180" t="s">
        <v>38</v>
      </c>
      <c r="B93" s="180" t="s">
        <v>38</v>
      </c>
      <c r="C93" s="180" t="s">
        <v>101</v>
      </c>
      <c r="D93" s="180" t="s">
        <v>3590</v>
      </c>
      <c r="E93" s="180" t="s">
        <v>3591</v>
      </c>
      <c r="F93" s="180" t="s">
        <v>4155</v>
      </c>
      <c r="G93" s="180" t="s">
        <v>260</v>
      </c>
      <c r="H93" s="186">
        <v>393281</v>
      </c>
      <c r="I93" s="180">
        <v>168</v>
      </c>
      <c r="J93" s="180" t="s">
        <v>28</v>
      </c>
      <c r="K93" s="171" t="s">
        <v>582</v>
      </c>
      <c r="L93" s="671" t="s">
        <v>4180</v>
      </c>
      <c r="M93" s="180" t="s">
        <v>117</v>
      </c>
      <c r="N93" s="662">
        <v>333222</v>
      </c>
      <c r="O93" s="572">
        <v>45421</v>
      </c>
      <c r="P93" s="144">
        <f t="shared" si="21"/>
        <v>45428</v>
      </c>
      <c r="Q93" s="180">
        <f t="shared" ca="1" si="27"/>
        <v>3</v>
      </c>
      <c r="R93" s="144" t="s">
        <v>539</v>
      </c>
      <c r="S93" s="562">
        <v>1.7000000000000001E-2</v>
      </c>
      <c r="T93" s="562">
        <v>0.04</v>
      </c>
      <c r="U93" s="189">
        <f t="shared" si="22"/>
        <v>15731.24</v>
      </c>
      <c r="V93" s="180">
        <f t="shared" si="23"/>
        <v>6685.777</v>
      </c>
      <c r="W93" s="180">
        <f t="shared" si="24"/>
        <v>2340.9583333333335</v>
      </c>
      <c r="X93" s="180">
        <f t="shared" si="25"/>
        <v>9026.735333333334</v>
      </c>
      <c r="Y93" s="190">
        <v>0.03</v>
      </c>
      <c r="Z93" s="180">
        <f t="shared" si="20"/>
        <v>11798.43</v>
      </c>
    </row>
    <row r="94" spans="1:26" ht="15" customHeight="1">
      <c r="A94" s="180" t="s">
        <v>29</v>
      </c>
      <c r="B94" s="180" t="s">
        <v>29</v>
      </c>
      <c r="C94" s="180" t="s">
        <v>168</v>
      </c>
      <c r="D94" s="180" t="s">
        <v>457</v>
      </c>
      <c r="E94" s="180" t="s">
        <v>3442</v>
      </c>
      <c r="F94" s="180" t="s">
        <v>4156</v>
      </c>
      <c r="G94" s="180" t="s">
        <v>341</v>
      </c>
      <c r="H94" s="186">
        <v>275357</v>
      </c>
      <c r="I94" s="180">
        <v>168</v>
      </c>
      <c r="J94" s="180" t="s">
        <v>28</v>
      </c>
      <c r="K94" s="171" t="s">
        <v>582</v>
      </c>
      <c r="L94" s="671" t="s">
        <v>4181</v>
      </c>
      <c r="M94" s="180" t="s">
        <v>117</v>
      </c>
      <c r="N94" s="662">
        <v>222364</v>
      </c>
      <c r="O94" s="572">
        <v>45421</v>
      </c>
      <c r="P94" s="144">
        <f t="shared" si="21"/>
        <v>45428</v>
      </c>
      <c r="Q94" s="180">
        <f t="shared" ca="1" si="27"/>
        <v>3</v>
      </c>
      <c r="R94" s="144" t="s">
        <v>539</v>
      </c>
      <c r="S94" s="562">
        <v>1.7000000000000001E-2</v>
      </c>
      <c r="T94" s="562">
        <v>0.04</v>
      </c>
      <c r="U94" s="189">
        <f t="shared" si="22"/>
        <v>11014.28</v>
      </c>
      <c r="V94" s="180">
        <f t="shared" si="23"/>
        <v>4681.0690000000004</v>
      </c>
      <c r="W94" s="180">
        <f t="shared" si="24"/>
        <v>1639.0297619047619</v>
      </c>
      <c r="X94" s="180">
        <f t="shared" si="25"/>
        <v>6320.0987619047628</v>
      </c>
      <c r="Y94" s="190">
        <v>0.03</v>
      </c>
      <c r="Z94" s="180">
        <f t="shared" si="20"/>
        <v>8260.7099999999991</v>
      </c>
    </row>
    <row r="95" spans="1:26" ht="15" customHeight="1">
      <c r="A95" s="180" t="s">
        <v>29</v>
      </c>
      <c r="B95" s="180" t="s">
        <v>29</v>
      </c>
      <c r="C95" s="180" t="s">
        <v>168</v>
      </c>
      <c r="D95" s="180" t="s">
        <v>2098</v>
      </c>
      <c r="E95" s="180" t="s">
        <v>4182</v>
      </c>
      <c r="F95" s="180" t="s">
        <v>4157</v>
      </c>
      <c r="G95" s="180" t="s">
        <v>21</v>
      </c>
      <c r="H95" s="186">
        <v>1238976</v>
      </c>
      <c r="I95" s="180">
        <v>168</v>
      </c>
      <c r="J95" s="180" t="s">
        <v>28</v>
      </c>
      <c r="K95" s="171" t="s">
        <v>582</v>
      </c>
      <c r="L95" s="671" t="s">
        <v>4183</v>
      </c>
      <c r="M95" s="180" t="s">
        <v>117</v>
      </c>
      <c r="N95" s="662">
        <v>81654</v>
      </c>
      <c r="O95" s="572">
        <v>45421</v>
      </c>
      <c r="P95" s="144">
        <f t="shared" si="21"/>
        <v>45428</v>
      </c>
      <c r="Q95" s="180">
        <f t="shared" ca="1" si="27"/>
        <v>3</v>
      </c>
      <c r="R95" s="144" t="s">
        <v>539</v>
      </c>
      <c r="S95" s="562">
        <v>1.7000000000000001E-2</v>
      </c>
      <c r="T95" s="562">
        <v>0.04</v>
      </c>
      <c r="U95" s="189">
        <f t="shared" si="22"/>
        <v>49559.040000000001</v>
      </c>
      <c r="V95" s="180">
        <f t="shared" si="23"/>
        <v>21062.592000000001</v>
      </c>
      <c r="W95" s="180">
        <f t="shared" si="24"/>
        <v>7374.8571428571431</v>
      </c>
      <c r="X95" s="180">
        <f t="shared" si="25"/>
        <v>28437.449142857142</v>
      </c>
      <c r="Y95" s="190">
        <v>0.03</v>
      </c>
      <c r="Z95" s="180">
        <f t="shared" si="20"/>
        <v>37169.279999999999</v>
      </c>
    </row>
    <row r="96" spans="1:26" ht="15" customHeight="1">
      <c r="A96" s="180" t="s">
        <v>2971</v>
      </c>
      <c r="B96" s="180" t="s">
        <v>20</v>
      </c>
      <c r="C96" s="180" t="s">
        <v>98</v>
      </c>
      <c r="D96" s="180" t="s">
        <v>407</v>
      </c>
      <c r="E96" s="180" t="s">
        <v>4102</v>
      </c>
      <c r="F96" s="180" t="s">
        <v>4158</v>
      </c>
      <c r="G96" s="180" t="s">
        <v>43</v>
      </c>
      <c r="H96" s="186">
        <v>66681</v>
      </c>
      <c r="I96" s="180">
        <v>120</v>
      </c>
      <c r="J96" s="180" t="s">
        <v>28</v>
      </c>
      <c r="K96" s="171" t="s">
        <v>582</v>
      </c>
      <c r="L96" s="671" t="s">
        <v>4184</v>
      </c>
      <c r="M96" s="180" t="s">
        <v>117</v>
      </c>
      <c r="N96" s="662">
        <v>46539</v>
      </c>
      <c r="O96" s="572">
        <v>45421</v>
      </c>
      <c r="P96" s="144">
        <f t="shared" si="21"/>
        <v>45428</v>
      </c>
      <c r="Q96" s="180">
        <f t="shared" ca="1" si="27"/>
        <v>3</v>
      </c>
      <c r="R96" s="144" t="s">
        <v>539</v>
      </c>
      <c r="S96" s="562">
        <v>2.2499999999999999E-2</v>
      </c>
      <c r="T96" s="562">
        <v>0.04</v>
      </c>
      <c r="U96" s="189">
        <f t="shared" si="22"/>
        <v>2667.2400000000002</v>
      </c>
      <c r="V96" s="180">
        <f t="shared" si="23"/>
        <v>1500.3225</v>
      </c>
      <c r="W96" s="180">
        <f t="shared" si="24"/>
        <v>555.67499999999995</v>
      </c>
      <c r="X96" s="180">
        <f t="shared" si="25"/>
        <v>2055.9974999999999</v>
      </c>
      <c r="Y96" s="190">
        <v>0.03</v>
      </c>
      <c r="Z96" s="180">
        <f t="shared" si="20"/>
        <v>2000.4299999999998</v>
      </c>
    </row>
    <row r="97" spans="1:26" ht="15" customHeight="1">
      <c r="A97" s="180" t="s">
        <v>29</v>
      </c>
      <c r="B97" s="180" t="s">
        <v>29</v>
      </c>
      <c r="C97" s="180" t="s">
        <v>168</v>
      </c>
      <c r="D97" s="180" t="s">
        <v>456</v>
      </c>
      <c r="E97" s="180" t="s">
        <v>4185</v>
      </c>
      <c r="F97" s="180" t="s">
        <v>4159</v>
      </c>
      <c r="G97" s="180" t="s">
        <v>43</v>
      </c>
      <c r="H97" s="186">
        <v>217889</v>
      </c>
      <c r="I97" s="180">
        <v>168</v>
      </c>
      <c r="J97" s="180" t="s">
        <v>28</v>
      </c>
      <c r="K97" s="171" t="s">
        <v>582</v>
      </c>
      <c r="L97" s="671" t="s">
        <v>4186</v>
      </c>
      <c r="M97" s="180" t="s">
        <v>117</v>
      </c>
      <c r="N97" s="662">
        <v>173516</v>
      </c>
      <c r="O97" s="572">
        <v>45421</v>
      </c>
      <c r="P97" s="144">
        <f t="shared" si="21"/>
        <v>45428</v>
      </c>
      <c r="Q97" s="180">
        <f t="shared" ca="1" si="27"/>
        <v>3</v>
      </c>
      <c r="R97" s="144" t="s">
        <v>539</v>
      </c>
      <c r="S97" s="562">
        <v>1.7000000000000001E-2</v>
      </c>
      <c r="T97" s="562">
        <v>0.04</v>
      </c>
      <c r="U97" s="189">
        <f t="shared" si="22"/>
        <v>8715.56</v>
      </c>
      <c r="V97" s="180">
        <f t="shared" si="23"/>
        <v>3704.1130000000003</v>
      </c>
      <c r="W97" s="180">
        <f t="shared" si="24"/>
        <v>1296.9583333333333</v>
      </c>
      <c r="X97" s="180">
        <f t="shared" si="25"/>
        <v>5001.0713333333333</v>
      </c>
      <c r="Y97" s="190">
        <v>0.03</v>
      </c>
      <c r="Z97" s="180">
        <f t="shared" si="20"/>
        <v>6536.67</v>
      </c>
    </row>
    <row r="98" spans="1:26" ht="15" customHeight="1">
      <c r="A98" s="180" t="s">
        <v>49</v>
      </c>
      <c r="B98" s="180" t="s">
        <v>49</v>
      </c>
      <c r="C98" s="180" t="s">
        <v>133</v>
      </c>
      <c r="D98" s="180" t="s">
        <v>555</v>
      </c>
      <c r="E98" s="180" t="s">
        <v>3939</v>
      </c>
      <c r="F98" s="180" t="s">
        <v>4241</v>
      </c>
      <c r="G98" s="180" t="s">
        <v>21</v>
      </c>
      <c r="H98" s="186">
        <v>898135</v>
      </c>
      <c r="I98" s="180">
        <v>168</v>
      </c>
      <c r="J98" s="180" t="s">
        <v>28</v>
      </c>
      <c r="K98" s="180" t="s">
        <v>822</v>
      </c>
      <c r="L98" s="671" t="s">
        <v>4242</v>
      </c>
      <c r="M98" s="180" t="s">
        <v>117</v>
      </c>
      <c r="N98" s="680">
        <v>769893</v>
      </c>
      <c r="O98" s="572">
        <v>45421</v>
      </c>
      <c r="P98" s="144">
        <f t="shared" si="21"/>
        <v>45428</v>
      </c>
      <c r="Q98" s="180">
        <f t="shared" ca="1" si="27"/>
        <v>3</v>
      </c>
      <c r="R98" s="144" t="s">
        <v>539</v>
      </c>
      <c r="S98" s="562">
        <v>1.7000000000000001E-2</v>
      </c>
      <c r="T98" s="562">
        <v>0.04</v>
      </c>
      <c r="U98" s="189">
        <f t="shared" si="22"/>
        <v>35925.4</v>
      </c>
      <c r="V98" s="180">
        <f t="shared" si="23"/>
        <v>15268.295000000002</v>
      </c>
      <c r="W98" s="180">
        <f t="shared" si="24"/>
        <v>5346.041666666667</v>
      </c>
      <c r="X98" s="180">
        <f t="shared" si="25"/>
        <v>20614.33666666667</v>
      </c>
      <c r="Y98" s="190">
        <v>0.03</v>
      </c>
      <c r="Z98" s="180">
        <f t="shared" si="20"/>
        <v>26944.05</v>
      </c>
    </row>
    <row r="99" spans="1:26" ht="15" customHeight="1">
      <c r="A99" s="180" t="s">
        <v>49</v>
      </c>
      <c r="B99" s="180" t="s">
        <v>49</v>
      </c>
      <c r="C99" s="180" t="s">
        <v>133</v>
      </c>
      <c r="D99" s="180" t="s">
        <v>555</v>
      </c>
      <c r="E99" s="180" t="s">
        <v>2908</v>
      </c>
      <c r="F99" s="180" t="s">
        <v>4243</v>
      </c>
      <c r="G99" s="180" t="s">
        <v>336</v>
      </c>
      <c r="H99" s="186">
        <v>120512</v>
      </c>
      <c r="I99" s="180">
        <v>168</v>
      </c>
      <c r="J99" s="180" t="s">
        <v>28</v>
      </c>
      <c r="K99" s="180" t="s">
        <v>546</v>
      </c>
      <c r="L99" s="671" t="s">
        <v>4244</v>
      </c>
      <c r="M99" s="180" t="s">
        <v>117</v>
      </c>
      <c r="N99" s="680">
        <v>75326</v>
      </c>
      <c r="O99" s="572">
        <v>45421</v>
      </c>
      <c r="P99" s="144">
        <f t="shared" si="21"/>
        <v>45428</v>
      </c>
      <c r="Q99" s="180">
        <f t="shared" ca="1" si="27"/>
        <v>3</v>
      </c>
      <c r="R99" s="144" t="s">
        <v>539</v>
      </c>
      <c r="S99" s="562">
        <v>1.7000000000000001E-2</v>
      </c>
      <c r="T99" s="562">
        <v>0.04</v>
      </c>
      <c r="U99" s="189">
        <f t="shared" si="22"/>
        <v>4820.4800000000005</v>
      </c>
      <c r="V99" s="180">
        <f t="shared" si="23"/>
        <v>2048.7040000000002</v>
      </c>
      <c r="W99" s="180">
        <f t="shared" si="24"/>
        <v>717.33333333333337</v>
      </c>
      <c r="X99" s="180">
        <f t="shared" si="25"/>
        <v>2766.0373333333337</v>
      </c>
      <c r="Y99" s="190">
        <v>0.03</v>
      </c>
      <c r="Z99" s="180">
        <f t="shared" si="20"/>
        <v>3615.3599999999997</v>
      </c>
    </row>
    <row r="100" spans="1:26" ht="15" customHeight="1">
      <c r="A100" s="180" t="s">
        <v>45</v>
      </c>
      <c r="B100" s="180" t="s">
        <v>184</v>
      </c>
      <c r="C100" s="180" t="s">
        <v>98</v>
      </c>
      <c r="D100" s="180" t="s">
        <v>212</v>
      </c>
      <c r="E100" s="180" t="s">
        <v>4258</v>
      </c>
      <c r="F100" s="180" t="s">
        <v>4245</v>
      </c>
      <c r="G100" s="180" t="s">
        <v>354</v>
      </c>
      <c r="H100" s="186">
        <v>415257</v>
      </c>
      <c r="I100" s="180">
        <v>168</v>
      </c>
      <c r="J100" s="180" t="s">
        <v>28</v>
      </c>
      <c r="K100" s="180" t="s">
        <v>4259</v>
      </c>
      <c r="L100" s="671" t="s">
        <v>4260</v>
      </c>
      <c r="M100" s="180" t="s">
        <v>117</v>
      </c>
      <c r="N100" s="681">
        <v>36540.019999999997</v>
      </c>
      <c r="O100" s="572">
        <v>45418</v>
      </c>
      <c r="P100" s="144">
        <f t="shared" si="21"/>
        <v>45425</v>
      </c>
      <c r="Q100" s="180">
        <f t="shared" ca="1" si="27"/>
        <v>0</v>
      </c>
      <c r="R100" s="144" t="s">
        <v>539</v>
      </c>
      <c r="S100" s="562">
        <v>1.7000000000000001E-2</v>
      </c>
      <c r="T100" s="562">
        <v>0.04</v>
      </c>
      <c r="U100" s="189">
        <f t="shared" si="22"/>
        <v>16610.28</v>
      </c>
      <c r="V100" s="180">
        <f t="shared" si="23"/>
        <v>7059.3690000000006</v>
      </c>
      <c r="W100" s="180">
        <f t="shared" si="24"/>
        <v>2471.7678571428573</v>
      </c>
      <c r="X100" s="180">
        <f t="shared" si="25"/>
        <v>9531.1368571428575</v>
      </c>
      <c r="Y100" s="190">
        <v>0.03</v>
      </c>
      <c r="Z100" s="180">
        <f t="shared" si="20"/>
        <v>12457.71</v>
      </c>
    </row>
    <row r="101" spans="1:26" ht="15" customHeight="1">
      <c r="A101" s="180" t="s">
        <v>24</v>
      </c>
      <c r="B101" s="180" t="s">
        <v>24</v>
      </c>
      <c r="C101" s="180" t="s">
        <v>422</v>
      </c>
      <c r="D101" s="180" t="s">
        <v>200</v>
      </c>
      <c r="E101" s="180" t="s">
        <v>3702</v>
      </c>
      <c r="F101" s="180" t="s">
        <v>4246</v>
      </c>
      <c r="G101" s="180" t="s">
        <v>289</v>
      </c>
      <c r="H101" s="186">
        <v>568790</v>
      </c>
      <c r="I101" s="180">
        <v>168</v>
      </c>
      <c r="J101" s="180" t="s">
        <v>28</v>
      </c>
      <c r="K101" s="180" t="s">
        <v>546</v>
      </c>
      <c r="L101" s="671" t="s">
        <v>4261</v>
      </c>
      <c r="M101" s="180" t="s">
        <v>117</v>
      </c>
      <c r="N101" s="680">
        <v>485148</v>
      </c>
      <c r="O101" s="572">
        <v>45414</v>
      </c>
      <c r="P101" s="144">
        <f t="shared" si="21"/>
        <v>45421</v>
      </c>
      <c r="Q101" s="180">
        <f t="shared" ca="1" si="27"/>
        <v>-4</v>
      </c>
      <c r="R101" s="144" t="s">
        <v>539</v>
      </c>
      <c r="S101" s="562">
        <v>1.7000000000000001E-2</v>
      </c>
      <c r="T101" s="562">
        <v>0.04</v>
      </c>
      <c r="U101" s="189">
        <f t="shared" si="22"/>
        <v>22751.600000000002</v>
      </c>
      <c r="V101" s="180">
        <f t="shared" si="23"/>
        <v>9669.43</v>
      </c>
      <c r="W101" s="180">
        <f t="shared" si="24"/>
        <v>3385.6547619047619</v>
      </c>
      <c r="X101" s="180">
        <f t="shared" si="25"/>
        <v>13055.084761904762</v>
      </c>
      <c r="Y101" s="190">
        <v>0.03</v>
      </c>
      <c r="Z101" s="180">
        <f t="shared" si="20"/>
        <v>17063.7</v>
      </c>
    </row>
    <row r="102" spans="1:26" ht="15" customHeight="1">
      <c r="A102" s="180" t="s">
        <v>49</v>
      </c>
      <c r="B102" s="180" t="s">
        <v>49</v>
      </c>
      <c r="C102" s="180" t="s">
        <v>133</v>
      </c>
      <c r="D102" s="180" t="s">
        <v>938</v>
      </c>
      <c r="E102" s="180" t="s">
        <v>4262</v>
      </c>
      <c r="F102" s="180" t="s">
        <v>4247</v>
      </c>
      <c r="G102" s="180" t="s">
        <v>43</v>
      </c>
      <c r="H102" s="186">
        <v>250740</v>
      </c>
      <c r="I102" s="180">
        <v>168</v>
      </c>
      <c r="J102" s="180" t="s">
        <v>28</v>
      </c>
      <c r="K102" s="180" t="s">
        <v>546</v>
      </c>
      <c r="L102" s="671" t="s">
        <v>4263</v>
      </c>
      <c r="M102" s="180" t="s">
        <v>117</v>
      </c>
      <c r="N102" s="679">
        <v>217925</v>
      </c>
      <c r="O102" s="572">
        <v>45415</v>
      </c>
      <c r="P102" s="144">
        <f t="shared" si="21"/>
        <v>45422</v>
      </c>
      <c r="Q102" s="180">
        <f t="shared" ca="1" si="27"/>
        <v>-3</v>
      </c>
      <c r="R102" s="144" t="s">
        <v>539</v>
      </c>
      <c r="S102" s="562">
        <v>1.7000000000000001E-2</v>
      </c>
      <c r="T102" s="562">
        <v>0.04</v>
      </c>
      <c r="U102" s="189">
        <f t="shared" si="22"/>
        <v>10029.6</v>
      </c>
      <c r="V102" s="180">
        <f t="shared" si="23"/>
        <v>4262.58</v>
      </c>
      <c r="W102" s="180">
        <f t="shared" si="24"/>
        <v>1492.5</v>
      </c>
      <c r="X102" s="180">
        <f t="shared" si="25"/>
        <v>5755.08</v>
      </c>
      <c r="Y102" s="190">
        <v>0.03</v>
      </c>
      <c r="Z102" s="180">
        <f t="shared" si="20"/>
        <v>7522.2</v>
      </c>
    </row>
    <row r="103" spans="1:26" ht="15" customHeight="1">
      <c r="A103" s="180" t="s">
        <v>49</v>
      </c>
      <c r="B103" s="180" t="s">
        <v>49</v>
      </c>
      <c r="C103" s="180" t="s">
        <v>133</v>
      </c>
      <c r="D103" s="180" t="s">
        <v>619</v>
      </c>
      <c r="E103" s="180" t="s">
        <v>3019</v>
      </c>
      <c r="F103" s="180" t="s">
        <v>4248</v>
      </c>
      <c r="G103" s="180" t="s">
        <v>4264</v>
      </c>
      <c r="H103" s="186">
        <v>583060</v>
      </c>
      <c r="I103" s="180">
        <v>168</v>
      </c>
      <c r="J103" s="180" t="s">
        <v>28</v>
      </c>
      <c r="K103" s="180" t="s">
        <v>546</v>
      </c>
      <c r="L103" s="671" t="s">
        <v>4265</v>
      </c>
      <c r="M103" s="180" t="s">
        <v>117</v>
      </c>
      <c r="N103" s="680">
        <v>366823</v>
      </c>
      <c r="O103" s="572">
        <v>45418</v>
      </c>
      <c r="P103" s="144">
        <f t="shared" si="21"/>
        <v>45425</v>
      </c>
      <c r="Q103" s="180">
        <f t="shared" ca="1" si="27"/>
        <v>0</v>
      </c>
      <c r="R103" s="144" t="s">
        <v>539</v>
      </c>
      <c r="S103" s="562">
        <v>1.7000000000000001E-2</v>
      </c>
      <c r="T103" s="562">
        <v>0.04</v>
      </c>
      <c r="U103" s="189">
        <f t="shared" si="22"/>
        <v>23322.400000000001</v>
      </c>
      <c r="V103" s="180">
        <f t="shared" si="23"/>
        <v>9912.02</v>
      </c>
      <c r="W103" s="180">
        <f t="shared" si="24"/>
        <v>3470.5952380952381</v>
      </c>
      <c r="X103" s="180">
        <f t="shared" si="25"/>
        <v>13382.615238095239</v>
      </c>
      <c r="Y103" s="190">
        <v>0.03</v>
      </c>
      <c r="Z103" s="180">
        <f t="shared" si="20"/>
        <v>17491.8</v>
      </c>
    </row>
    <row r="104" spans="1:26" ht="15" customHeight="1">
      <c r="A104" s="180" t="s">
        <v>27</v>
      </c>
      <c r="B104" s="180" t="s">
        <v>27</v>
      </c>
      <c r="C104" s="180" t="s">
        <v>97</v>
      </c>
      <c r="D104" s="180" t="s">
        <v>209</v>
      </c>
      <c r="E104" s="180" t="s">
        <v>570</v>
      </c>
      <c r="F104" s="180" t="s">
        <v>4249</v>
      </c>
      <c r="G104" s="180" t="s">
        <v>43</v>
      </c>
      <c r="H104" s="186">
        <v>835090</v>
      </c>
      <c r="I104" s="180">
        <v>168</v>
      </c>
      <c r="J104" s="180" t="s">
        <v>28</v>
      </c>
      <c r="K104" s="180" t="s">
        <v>582</v>
      </c>
      <c r="L104" s="671" t="s">
        <v>4266</v>
      </c>
      <c r="M104" s="180" t="s">
        <v>117</v>
      </c>
      <c r="N104" s="680">
        <v>224727</v>
      </c>
      <c r="O104" s="572">
        <v>45418</v>
      </c>
      <c r="P104" s="144">
        <f t="shared" si="21"/>
        <v>45425</v>
      </c>
      <c r="Q104" s="180">
        <f t="shared" ca="1" si="27"/>
        <v>0</v>
      </c>
      <c r="R104" s="144" t="s">
        <v>539</v>
      </c>
      <c r="S104" s="562">
        <v>1.7000000000000001E-2</v>
      </c>
      <c r="T104" s="562">
        <v>0.04</v>
      </c>
      <c r="U104" s="189">
        <f t="shared" si="22"/>
        <v>33403.599999999999</v>
      </c>
      <c r="V104" s="180">
        <f t="shared" si="23"/>
        <v>14196.53</v>
      </c>
      <c r="W104" s="180">
        <f t="shared" si="24"/>
        <v>4970.7738095238092</v>
      </c>
      <c r="X104" s="180">
        <f t="shared" si="25"/>
        <v>19167.303809523808</v>
      </c>
      <c r="Y104" s="190">
        <v>0.03</v>
      </c>
      <c r="Z104" s="180">
        <f t="shared" si="20"/>
        <v>25052.7</v>
      </c>
    </row>
    <row r="105" spans="1:26" ht="15" customHeight="1">
      <c r="A105" s="180" t="s">
        <v>37</v>
      </c>
      <c r="B105" s="180" t="s">
        <v>37</v>
      </c>
      <c r="C105" s="180" t="s">
        <v>99</v>
      </c>
      <c r="D105" s="180" t="s">
        <v>926</v>
      </c>
      <c r="E105" s="180" t="s">
        <v>2491</v>
      </c>
      <c r="F105" s="180" t="s">
        <v>4250</v>
      </c>
      <c r="G105" s="180" t="s">
        <v>43</v>
      </c>
      <c r="H105" s="186">
        <v>122211</v>
      </c>
      <c r="I105" s="180">
        <v>168</v>
      </c>
      <c r="J105" s="180" t="s">
        <v>28</v>
      </c>
      <c r="K105" s="180" t="s">
        <v>4267</v>
      </c>
      <c r="L105" s="671" t="s">
        <v>4268</v>
      </c>
      <c r="M105" s="180" t="s">
        <v>117</v>
      </c>
      <c r="N105" s="680">
        <v>43875</v>
      </c>
      <c r="O105" s="572">
        <v>45418</v>
      </c>
      <c r="P105" s="144">
        <f t="shared" si="21"/>
        <v>45425</v>
      </c>
      <c r="Q105" s="180">
        <f t="shared" ca="1" si="27"/>
        <v>0</v>
      </c>
      <c r="R105" s="144" t="s">
        <v>539</v>
      </c>
      <c r="S105" s="562">
        <v>1.7000000000000001E-2</v>
      </c>
      <c r="T105" s="562">
        <v>0.04</v>
      </c>
      <c r="U105" s="189">
        <f t="shared" si="22"/>
        <v>4888.4400000000005</v>
      </c>
      <c r="V105" s="180">
        <f t="shared" si="23"/>
        <v>2077.587</v>
      </c>
      <c r="W105" s="180">
        <f t="shared" si="24"/>
        <v>727.44642857142856</v>
      </c>
      <c r="X105" s="180">
        <f t="shared" si="25"/>
        <v>2805.0334285714284</v>
      </c>
      <c r="Y105" s="190">
        <v>0.03</v>
      </c>
      <c r="Z105" s="180">
        <f t="shared" si="20"/>
        <v>3666.33</v>
      </c>
    </row>
    <row r="106" spans="1:26" ht="15" customHeight="1">
      <c r="A106" s="180" t="s">
        <v>37</v>
      </c>
      <c r="B106" s="180" t="s">
        <v>37</v>
      </c>
      <c r="C106" s="180" t="s">
        <v>99</v>
      </c>
      <c r="D106" s="180" t="s">
        <v>440</v>
      </c>
      <c r="E106" s="180" t="s">
        <v>4269</v>
      </c>
      <c r="F106" s="180" t="s">
        <v>4251</v>
      </c>
      <c r="G106" s="180" t="s">
        <v>43</v>
      </c>
      <c r="H106" s="186">
        <v>256273</v>
      </c>
      <c r="I106" s="180">
        <v>168</v>
      </c>
      <c r="J106" s="180" t="s">
        <v>28</v>
      </c>
      <c r="K106" s="180" t="s">
        <v>546</v>
      </c>
      <c r="L106" s="395" t="s">
        <v>4270</v>
      </c>
      <c r="M106" s="180" t="s">
        <v>117</v>
      </c>
      <c r="N106" s="680">
        <v>225992</v>
      </c>
      <c r="O106" s="572">
        <v>45418</v>
      </c>
      <c r="P106" s="144">
        <f t="shared" si="21"/>
        <v>45425</v>
      </c>
      <c r="Q106" s="180">
        <f t="shared" ca="1" si="27"/>
        <v>0</v>
      </c>
      <c r="R106" s="144" t="s">
        <v>539</v>
      </c>
      <c r="S106" s="562">
        <v>1.7000000000000001E-2</v>
      </c>
      <c r="T106" s="562">
        <v>0.04</v>
      </c>
      <c r="U106" s="189">
        <f t="shared" si="22"/>
        <v>10250.92</v>
      </c>
      <c r="V106" s="180">
        <f t="shared" si="23"/>
        <v>4356.6410000000005</v>
      </c>
      <c r="W106" s="180">
        <f t="shared" si="24"/>
        <v>1525.4345238095239</v>
      </c>
      <c r="X106" s="180">
        <f t="shared" si="25"/>
        <v>5882.0755238095244</v>
      </c>
      <c r="Y106" s="190">
        <v>0.03</v>
      </c>
      <c r="Z106" s="180">
        <f t="shared" si="20"/>
        <v>7688.19</v>
      </c>
    </row>
    <row r="107" spans="1:26" ht="15" customHeight="1">
      <c r="A107" s="180" t="s">
        <v>24</v>
      </c>
      <c r="B107" s="180" t="s">
        <v>24</v>
      </c>
      <c r="C107" s="180" t="s">
        <v>422</v>
      </c>
      <c r="D107" s="180" t="s">
        <v>200</v>
      </c>
      <c r="E107" s="180" t="s">
        <v>807</v>
      </c>
      <c r="F107" s="180" t="s">
        <v>4252</v>
      </c>
      <c r="G107" s="180" t="s">
        <v>289</v>
      </c>
      <c r="H107" s="186">
        <v>594065</v>
      </c>
      <c r="I107" s="180">
        <v>168</v>
      </c>
      <c r="J107" s="180" t="s">
        <v>28</v>
      </c>
      <c r="K107" s="180" t="s">
        <v>546</v>
      </c>
      <c r="L107" s="395" t="s">
        <v>4271</v>
      </c>
      <c r="M107" s="180" t="s">
        <v>117</v>
      </c>
      <c r="N107" s="680">
        <v>440051</v>
      </c>
      <c r="O107" s="572">
        <v>45418</v>
      </c>
      <c r="P107" s="144">
        <f t="shared" si="21"/>
        <v>45425</v>
      </c>
      <c r="Q107" s="180">
        <f t="shared" ca="1" si="27"/>
        <v>0</v>
      </c>
      <c r="R107" s="144" t="s">
        <v>539</v>
      </c>
      <c r="S107" s="562">
        <v>1.7000000000000001E-2</v>
      </c>
      <c r="T107" s="562">
        <v>0.04</v>
      </c>
      <c r="U107" s="189">
        <f t="shared" si="22"/>
        <v>23762.600000000002</v>
      </c>
      <c r="V107" s="180">
        <f t="shared" si="23"/>
        <v>10099.105000000001</v>
      </c>
      <c r="W107" s="180">
        <f t="shared" si="24"/>
        <v>3536.1011904761904</v>
      </c>
      <c r="X107" s="180">
        <f t="shared" si="25"/>
        <v>13635.206190476192</v>
      </c>
      <c r="Y107" s="190">
        <v>0.03</v>
      </c>
      <c r="Z107" s="180">
        <f t="shared" si="20"/>
        <v>17821.95</v>
      </c>
    </row>
    <row r="108" spans="1:26" ht="15" customHeight="1">
      <c r="A108" s="180" t="s">
        <v>38</v>
      </c>
      <c r="B108" s="180" t="s">
        <v>38</v>
      </c>
      <c r="C108" s="180" t="s">
        <v>101</v>
      </c>
      <c r="D108" s="180" t="s">
        <v>3590</v>
      </c>
      <c r="E108" s="180" t="s">
        <v>4272</v>
      </c>
      <c r="F108" s="180" t="s">
        <v>4253</v>
      </c>
      <c r="G108" s="180" t="s">
        <v>21</v>
      </c>
      <c r="H108" s="186">
        <v>691660</v>
      </c>
      <c r="I108" s="180">
        <v>168</v>
      </c>
      <c r="J108" s="180" t="s">
        <v>28</v>
      </c>
      <c r="K108" s="180" t="s">
        <v>337</v>
      </c>
      <c r="L108" s="395" t="s">
        <v>4273</v>
      </c>
      <c r="M108" s="180" t="s">
        <v>117</v>
      </c>
      <c r="N108" s="681">
        <v>158158</v>
      </c>
      <c r="O108" s="572">
        <v>45418</v>
      </c>
      <c r="P108" s="144">
        <f t="shared" si="21"/>
        <v>45425</v>
      </c>
      <c r="Q108" s="180">
        <f t="shared" ca="1" si="27"/>
        <v>0</v>
      </c>
      <c r="R108" s="144" t="s">
        <v>539</v>
      </c>
      <c r="S108" s="562">
        <v>1.7000000000000001E-2</v>
      </c>
      <c r="T108" s="562">
        <v>0.04</v>
      </c>
      <c r="U108" s="189">
        <f t="shared" si="22"/>
        <v>27666.400000000001</v>
      </c>
      <c r="V108" s="180">
        <f t="shared" si="23"/>
        <v>11758.220000000001</v>
      </c>
      <c r="W108" s="180">
        <f t="shared" si="24"/>
        <v>4117.0238095238092</v>
      </c>
      <c r="X108" s="180">
        <f t="shared" si="25"/>
        <v>15875.24380952381</v>
      </c>
      <c r="Y108" s="190">
        <v>0.03</v>
      </c>
      <c r="Z108" s="180">
        <f t="shared" si="20"/>
        <v>20749.8</v>
      </c>
    </row>
    <row r="109" spans="1:26" ht="15" customHeight="1">
      <c r="A109" s="180" t="s">
        <v>39</v>
      </c>
      <c r="B109" s="180" t="s">
        <v>39</v>
      </c>
      <c r="C109" s="180" t="s">
        <v>167</v>
      </c>
      <c r="D109" s="180" t="s">
        <v>4223</v>
      </c>
      <c r="E109" s="180" t="s">
        <v>3856</v>
      </c>
      <c r="F109" s="180" t="s">
        <v>4254</v>
      </c>
      <c r="G109" s="180" t="s">
        <v>221</v>
      </c>
      <c r="H109" s="678">
        <v>229391</v>
      </c>
      <c r="I109" s="180">
        <v>168</v>
      </c>
      <c r="J109" s="180" t="s">
        <v>28</v>
      </c>
      <c r="K109" s="180" t="s">
        <v>546</v>
      </c>
      <c r="L109" s="395" t="s">
        <v>4274</v>
      </c>
      <c r="M109" s="180" t="s">
        <v>117</v>
      </c>
      <c r="N109" s="681">
        <v>59119</v>
      </c>
      <c r="O109" s="572">
        <v>45417</v>
      </c>
      <c r="P109" s="144">
        <f t="shared" si="21"/>
        <v>45424</v>
      </c>
      <c r="Q109" s="180">
        <f t="shared" ca="1" si="27"/>
        <v>-1</v>
      </c>
      <c r="R109" s="144" t="s">
        <v>539</v>
      </c>
      <c r="S109" s="562">
        <v>1.7000000000000001E-2</v>
      </c>
      <c r="T109" s="562">
        <v>0.04</v>
      </c>
      <c r="U109" s="189">
        <f t="shared" si="22"/>
        <v>9175.64</v>
      </c>
      <c r="V109" s="180">
        <f t="shared" si="23"/>
        <v>3899.6470000000004</v>
      </c>
      <c r="W109" s="180">
        <f t="shared" si="24"/>
        <v>1365.422619047619</v>
      </c>
      <c r="X109" s="180">
        <f t="shared" si="25"/>
        <v>5265.0696190476192</v>
      </c>
      <c r="Y109" s="190">
        <v>0.03</v>
      </c>
      <c r="Z109" s="180">
        <f t="shared" si="20"/>
        <v>6881.73</v>
      </c>
    </row>
    <row r="110" spans="1:26" ht="15" customHeight="1">
      <c r="A110" s="180" t="s">
        <v>47</v>
      </c>
      <c r="B110" s="180" t="s">
        <v>47</v>
      </c>
      <c r="C110" s="180" t="s">
        <v>99</v>
      </c>
      <c r="D110" s="180" t="s">
        <v>407</v>
      </c>
      <c r="E110" s="180" t="s">
        <v>4275</v>
      </c>
      <c r="F110" s="180" t="s">
        <v>4255</v>
      </c>
      <c r="G110" s="180" t="s">
        <v>21</v>
      </c>
      <c r="H110" s="186">
        <v>252919</v>
      </c>
      <c r="I110" s="180">
        <v>168</v>
      </c>
      <c r="J110" s="180" t="s">
        <v>28</v>
      </c>
      <c r="K110" s="180" t="s">
        <v>582</v>
      </c>
      <c r="L110" s="395" t="s">
        <v>4276</v>
      </c>
      <c r="M110" s="180" t="s">
        <v>117</v>
      </c>
      <c r="N110" s="680">
        <v>203558</v>
      </c>
      <c r="O110" s="572">
        <v>45418</v>
      </c>
      <c r="P110" s="144">
        <f t="shared" si="21"/>
        <v>45425</v>
      </c>
      <c r="Q110" s="180">
        <f t="shared" ca="1" si="27"/>
        <v>0</v>
      </c>
      <c r="R110" s="144" t="s">
        <v>539</v>
      </c>
      <c r="S110" s="562">
        <v>1.7000000000000001E-2</v>
      </c>
      <c r="T110" s="562">
        <v>0.04</v>
      </c>
      <c r="U110" s="189">
        <f t="shared" si="22"/>
        <v>10116.76</v>
      </c>
      <c r="V110" s="180">
        <f t="shared" si="23"/>
        <v>4299.6230000000005</v>
      </c>
      <c r="W110" s="180">
        <f t="shared" si="24"/>
        <v>1505.4702380952381</v>
      </c>
      <c r="X110" s="180">
        <f t="shared" si="25"/>
        <v>5805.0932380952381</v>
      </c>
      <c r="Y110" s="190">
        <v>0.03</v>
      </c>
      <c r="Z110" s="180">
        <f t="shared" si="20"/>
        <v>7587.57</v>
      </c>
    </row>
    <row r="111" spans="1:26" ht="15" customHeight="1">
      <c r="A111" s="180" t="s">
        <v>37</v>
      </c>
      <c r="B111" s="180" t="s">
        <v>37</v>
      </c>
      <c r="C111" s="180" t="s">
        <v>99</v>
      </c>
      <c r="D111" s="180" t="s">
        <v>440</v>
      </c>
      <c r="E111" s="180" t="s">
        <v>4269</v>
      </c>
      <c r="F111" s="180" t="s">
        <v>4256</v>
      </c>
      <c r="G111" s="180" t="s">
        <v>336</v>
      </c>
      <c r="H111" s="186">
        <v>136586</v>
      </c>
      <c r="I111" s="180">
        <v>168</v>
      </c>
      <c r="J111" s="180" t="s">
        <v>28</v>
      </c>
      <c r="K111" s="180" t="s">
        <v>582</v>
      </c>
      <c r="L111" s="395" t="s">
        <v>4277</v>
      </c>
      <c r="M111" s="180" t="s">
        <v>117</v>
      </c>
      <c r="N111" s="680">
        <v>85189</v>
      </c>
      <c r="O111" s="572">
        <v>45418</v>
      </c>
      <c r="P111" s="144">
        <f t="shared" si="21"/>
        <v>45425</v>
      </c>
      <c r="Q111" s="180">
        <f t="shared" ca="1" si="27"/>
        <v>0</v>
      </c>
      <c r="R111" s="144" t="s">
        <v>539</v>
      </c>
      <c r="S111" s="562">
        <v>1.7000000000000001E-2</v>
      </c>
      <c r="T111" s="562">
        <v>0.04</v>
      </c>
      <c r="U111" s="189">
        <f t="shared" si="22"/>
        <v>5463.4400000000005</v>
      </c>
      <c r="V111" s="180">
        <f t="shared" si="23"/>
        <v>2321.962</v>
      </c>
      <c r="W111" s="180">
        <f t="shared" si="24"/>
        <v>813.01190476190482</v>
      </c>
      <c r="X111" s="180">
        <f t="shared" si="25"/>
        <v>3134.973904761905</v>
      </c>
      <c r="Y111" s="190">
        <v>0.03</v>
      </c>
      <c r="Z111" s="180">
        <f t="shared" si="20"/>
        <v>4097.58</v>
      </c>
    </row>
    <row r="112" spans="1:26" ht="15" customHeight="1">
      <c r="A112" s="180" t="s">
        <v>39</v>
      </c>
      <c r="B112" s="180" t="s">
        <v>39</v>
      </c>
      <c r="C112" s="180" t="s">
        <v>167</v>
      </c>
      <c r="D112" s="180" t="s">
        <v>4223</v>
      </c>
      <c r="E112" s="180" t="s">
        <v>2556</v>
      </c>
      <c r="F112" s="180" t="s">
        <v>4257</v>
      </c>
      <c r="G112" s="180" t="s">
        <v>221</v>
      </c>
      <c r="H112" s="186">
        <v>361828</v>
      </c>
      <c r="I112" s="180">
        <v>168</v>
      </c>
      <c r="J112" s="180" t="s">
        <v>28</v>
      </c>
      <c r="K112" s="180" t="s">
        <v>582</v>
      </c>
      <c r="L112" s="395" t="s">
        <v>4278</v>
      </c>
      <c r="M112" s="180" t="s">
        <v>117</v>
      </c>
      <c r="N112" s="680">
        <v>271451</v>
      </c>
      <c r="O112" s="572">
        <v>45418</v>
      </c>
      <c r="P112" s="144">
        <f t="shared" si="21"/>
        <v>45425</v>
      </c>
      <c r="Q112" s="180">
        <f t="shared" ca="1" si="27"/>
        <v>0</v>
      </c>
      <c r="R112" s="144" t="s">
        <v>539</v>
      </c>
      <c r="S112" s="562">
        <v>1.7000000000000001E-2</v>
      </c>
      <c r="T112" s="562">
        <v>0.04</v>
      </c>
      <c r="U112" s="189">
        <f t="shared" si="22"/>
        <v>14473.12</v>
      </c>
      <c r="V112" s="180">
        <f t="shared" si="23"/>
        <v>6151.076</v>
      </c>
      <c r="W112" s="180">
        <f t="shared" si="24"/>
        <v>2153.7380952380954</v>
      </c>
      <c r="X112" s="180">
        <f t="shared" si="25"/>
        <v>8304.8140952380963</v>
      </c>
      <c r="Y112" s="190">
        <v>0.03</v>
      </c>
      <c r="Z112" s="180">
        <f t="shared" si="20"/>
        <v>10854.84</v>
      </c>
    </row>
  </sheetData>
  <sheetProtection selectLockedCells="1" selectUnlockedCells="1"/>
  <sortState ref="A2:Y26">
    <sortCondition ref="O1"/>
  </sortState>
  <conditionalFormatting sqref="G8">
    <cfRule type="duplicateValues" dxfId="820" priority="170"/>
  </conditionalFormatting>
  <conditionalFormatting sqref="D16">
    <cfRule type="duplicateValues" dxfId="819" priority="72"/>
  </conditionalFormatting>
  <conditionalFormatting sqref="D16">
    <cfRule type="duplicateValues" dxfId="818" priority="73"/>
  </conditionalFormatting>
  <conditionalFormatting sqref="D16">
    <cfRule type="duplicateValues" dxfId="817" priority="74"/>
  </conditionalFormatting>
  <conditionalFormatting sqref="D16">
    <cfRule type="duplicateValues" dxfId="816" priority="75"/>
  </conditionalFormatting>
  <conditionalFormatting sqref="D17">
    <cfRule type="duplicateValues" dxfId="815" priority="60"/>
  </conditionalFormatting>
  <conditionalFormatting sqref="D17">
    <cfRule type="duplicateValues" dxfId="814" priority="61"/>
  </conditionalFormatting>
  <conditionalFormatting sqref="D17">
    <cfRule type="duplicateValues" dxfId="813" priority="62"/>
  </conditionalFormatting>
  <conditionalFormatting sqref="D17">
    <cfRule type="duplicateValues" dxfId="812" priority="63"/>
  </conditionalFormatting>
  <conditionalFormatting sqref="D75 D18">
    <cfRule type="duplicateValues" dxfId="811" priority="52"/>
  </conditionalFormatting>
  <conditionalFormatting sqref="D75">
    <cfRule type="duplicateValues" dxfId="810" priority="53"/>
  </conditionalFormatting>
  <conditionalFormatting sqref="D75">
    <cfRule type="duplicateValues" dxfId="809" priority="54"/>
  </conditionalFormatting>
  <conditionalFormatting sqref="D75">
    <cfRule type="duplicateValues" dxfId="808" priority="55"/>
  </conditionalFormatting>
  <conditionalFormatting sqref="R20">
    <cfRule type="cellIs" dxfId="807" priority="45" operator="equal">
      <formula>"EXPIRING SOON"</formula>
    </cfRule>
    <cfRule type="cellIs" dxfId="806" priority="46" operator="equal">
      <formula>"EXPIRED"</formula>
    </cfRule>
    <cfRule type="cellIs" dxfId="805" priority="47" operator="equal">
      <formula>"ON THE PROCESS"</formula>
    </cfRule>
  </conditionalFormatting>
  <conditionalFormatting sqref="R21">
    <cfRule type="cellIs" dxfId="804" priority="40" operator="equal">
      <formula>"EXPIRING SOON"</formula>
    </cfRule>
    <cfRule type="cellIs" dxfId="803" priority="41" operator="equal">
      <formula>"EXPIRED"</formula>
    </cfRule>
    <cfRule type="cellIs" dxfId="802" priority="42" operator="equal">
      <formula>"ON THE PROCESS"</formula>
    </cfRule>
  </conditionalFormatting>
  <conditionalFormatting sqref="N24">
    <cfRule type="duplicateValues" dxfId="801" priority="24"/>
    <cfRule type="duplicateValues" dxfId="800" priority="25"/>
  </conditionalFormatting>
  <conditionalFormatting sqref="N24">
    <cfRule type="duplicateValues" dxfId="799" priority="26"/>
  </conditionalFormatting>
  <conditionalFormatting sqref="F20">
    <cfRule type="duplicateValues" dxfId="798" priority="2110"/>
  </conditionalFormatting>
  <conditionalFormatting sqref="F21">
    <cfRule type="duplicateValues" dxfId="797" priority="2112"/>
  </conditionalFormatting>
  <conditionalFormatting sqref="F22">
    <cfRule type="duplicateValues" dxfId="796" priority="2114"/>
  </conditionalFormatting>
  <conditionalFormatting sqref="F23">
    <cfRule type="duplicateValues" dxfId="795" priority="2118"/>
    <cfRule type="duplicateValues" dxfId="794" priority="2119"/>
  </conditionalFormatting>
  <conditionalFormatting sqref="F23">
    <cfRule type="duplicateValues" dxfId="793" priority="2120"/>
  </conditionalFormatting>
  <conditionalFormatting sqref="F53:F1048576 F27:F46 F1:F19">
    <cfRule type="duplicateValues" dxfId="792" priority="3469"/>
    <cfRule type="duplicateValues" dxfId="791" priority="3470"/>
    <cfRule type="duplicateValues" dxfId="790" priority="3471"/>
  </conditionalFormatting>
  <conditionalFormatting sqref="F53:F1048576 F27:F46 F1:F19">
    <cfRule type="duplicateValues" dxfId="789" priority="3481"/>
  </conditionalFormatting>
  <conditionalFormatting sqref="F53:F1048576 F1:F46">
    <cfRule type="duplicateValues" dxfId="788" priority="3485"/>
  </conditionalFormatting>
  <conditionalFormatting sqref="F1:F1048576">
    <cfRule type="duplicateValues" dxfId="787" priority="3"/>
  </conditionalFormatting>
  <conditionalFormatting sqref="L113:L1048576 L1:L67">
    <cfRule type="duplicateValues" dxfId="786" priority="2"/>
  </conditionalFormatting>
  <conditionalFormatting sqref="F47:F52">
    <cfRule type="duplicateValues" dxfId="785" priority="5026"/>
    <cfRule type="duplicateValues" dxfId="784" priority="5027"/>
  </conditionalFormatting>
  <conditionalFormatting sqref="F47:F52">
    <cfRule type="duplicateValues" dxfId="783" priority="5030"/>
  </conditionalFormatting>
  <conditionalFormatting sqref="L113:L1048576 L1:L99">
    <cfRule type="duplicateValues" dxfId="782" priority="1"/>
  </conditionalFormatting>
  <pageMargins left="0.7" right="0.7" top="0.75" bottom="0.75" header="0" footer="0"/>
  <pageSetup paperSize="9" scale="1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73E-C3E1-41B9-B358-9F176A5FFD79}">
  <sheetPr>
    <pageSetUpPr fitToPage="1"/>
  </sheetPr>
  <dimension ref="A1:T119"/>
  <sheetViews>
    <sheetView topLeftCell="I26" workbookViewId="0">
      <selection activeCell="P46" sqref="P46"/>
    </sheetView>
  </sheetViews>
  <sheetFormatPr defaultColWidth="9.140625" defaultRowHeight="15"/>
  <cols>
    <col min="1" max="1" width="28" style="8" bestFit="1" customWidth="1"/>
    <col min="2" max="2" width="14.28515625" style="8" bestFit="1" customWidth="1"/>
    <col min="3" max="3" width="16.42578125" style="8" bestFit="1" customWidth="1"/>
    <col min="4" max="5" width="16.85546875" style="8" bestFit="1" customWidth="1"/>
    <col min="6" max="6" width="33.42578125" style="8" bestFit="1" customWidth="1"/>
    <col min="7" max="7" width="7" style="8" bestFit="1" customWidth="1"/>
    <col min="8" max="8" width="14.140625" style="8" bestFit="1" customWidth="1"/>
    <col min="9" max="9" width="16.85546875" style="8" bestFit="1" customWidth="1"/>
    <col min="10" max="10" width="9.140625" style="8"/>
    <col min="11" max="11" width="40.85546875" style="8" bestFit="1" customWidth="1"/>
    <col min="12" max="12" width="13.140625" style="8" bestFit="1" customWidth="1"/>
    <col min="13" max="13" width="14.7109375" style="8" bestFit="1" customWidth="1"/>
    <col min="14" max="15" width="13.140625" style="8" bestFit="1" customWidth="1"/>
    <col min="16" max="16" width="13.28515625" style="8" customWidth="1"/>
    <col min="17" max="18" width="13.140625" style="8" bestFit="1" customWidth="1"/>
    <col min="19" max="19" width="12.5703125" style="8" bestFit="1" customWidth="1"/>
    <col min="20" max="20" width="13.7109375" style="8" bestFit="1" customWidth="1"/>
    <col min="21" max="16384" width="9.140625" style="8"/>
  </cols>
  <sheetData>
    <row r="1" spans="1:13">
      <c r="A1" s="393" t="s">
        <v>135</v>
      </c>
      <c r="B1" s="393" t="s">
        <v>60</v>
      </c>
      <c r="C1" s="394" t="s">
        <v>78</v>
      </c>
      <c r="D1" s="394" t="s">
        <v>79</v>
      </c>
      <c r="F1" s="711" t="s">
        <v>68</v>
      </c>
      <c r="G1" s="712"/>
      <c r="H1" s="712"/>
      <c r="I1" s="713"/>
      <c r="K1" s="711" t="s">
        <v>3303</v>
      </c>
      <c r="L1" s="712"/>
      <c r="M1" s="713"/>
    </row>
    <row r="2" spans="1:13">
      <c r="A2" s="8" t="s">
        <v>31</v>
      </c>
      <c r="B2" s="8">
        <f>COUNTIFS('PENDING FULL BOOKING'!B:B,'PENDING ANALYSIS '!A2)</f>
        <v>7</v>
      </c>
      <c r="C2" s="116">
        <f>SUMIFS('PENDING FULL BOOKING'!H:H,'PENDING FULL BOOKING'!B:B,'PENDING ANALYSIS '!A2)</f>
        <v>4219813</v>
      </c>
      <c r="D2" s="116">
        <f>SUMIFS('PENDING FULL BOOKING'!N:N,'PENDING FULL BOOKING'!B:B,'PENDING ANALYSIS '!A2)</f>
        <v>3421876</v>
      </c>
      <c r="F2" s="363" t="s">
        <v>378</v>
      </c>
      <c r="G2" s="393" t="s">
        <v>60</v>
      </c>
      <c r="H2" s="394" t="s">
        <v>78</v>
      </c>
      <c r="I2" s="394" t="s">
        <v>79</v>
      </c>
      <c r="K2" s="402" t="s">
        <v>378</v>
      </c>
      <c r="L2" s="402" t="s">
        <v>60</v>
      </c>
      <c r="M2" s="402" t="s">
        <v>78</v>
      </c>
    </row>
    <row r="3" spans="1:13">
      <c r="A3" s="8" t="s">
        <v>241</v>
      </c>
      <c r="B3" s="8">
        <f>COUNTIFS('PENDING FULL BOOKING'!B:B,'PENDING ANALYSIS '!A3)</f>
        <v>2</v>
      </c>
      <c r="C3" s="116">
        <f>SUMIFS('PENDING FULL BOOKING'!H:H,'PENDING FULL BOOKING'!B:B,'PENDING ANALYSIS '!A3)</f>
        <v>1033541</v>
      </c>
      <c r="D3" s="116">
        <f>SUMIFS('PENDING FULL BOOKING'!N:N,'PENDING FULL BOOKING'!B:B,'PENDING ANALYSIS '!A3)</f>
        <v>463178</v>
      </c>
      <c r="F3" s="8" t="s">
        <v>3990</v>
      </c>
      <c r="G3" s="8">
        <f>COUNTIFS('PENDING FULL BOOKING'!K:K,'PENDING ANALYSIS '!F3)</f>
        <v>2</v>
      </c>
      <c r="H3" s="116">
        <f>SUMIFS('PENDING FULL BOOKING'!H:H,'PENDING FULL BOOKING'!K:K,'PENDING ANALYSIS '!F3)</f>
        <v>2003610</v>
      </c>
      <c r="I3" s="116">
        <f>SUMIFS('PENDING FULL BOOKING'!N:N,'PENDING FULL BOOKING'!K:K,'PENDING ANALYSIS '!F3)</f>
        <v>1324668</v>
      </c>
      <c r="K3" s="8" t="s">
        <v>3330</v>
      </c>
      <c r="L3" s="8">
        <f>COUNTIFS('Fully Booked'!X:X,'PENDING ANALYSIS '!K3)</f>
        <v>1</v>
      </c>
      <c r="M3" s="397">
        <f>SUMIFS('Fully Booked'!Q:Q,'Fully Booked'!X:X,'PENDING ANALYSIS '!K3)</f>
        <v>215256</v>
      </c>
    </row>
    <row r="4" spans="1:13">
      <c r="A4" s="8" t="s">
        <v>38</v>
      </c>
      <c r="B4" s="8">
        <f>COUNTIFS('PENDING FULL BOOKING'!B:B,'PENDING ANALYSIS '!A4)</f>
        <v>7</v>
      </c>
      <c r="C4" s="116">
        <f>SUMIFS('PENDING FULL BOOKING'!H:H,'PENDING FULL BOOKING'!B:B,'PENDING ANALYSIS '!A4)</f>
        <v>3041237</v>
      </c>
      <c r="D4" s="116">
        <f>SUMIFS('PENDING FULL BOOKING'!N:N,'PENDING FULL BOOKING'!B:B,'PENDING ANALYSIS '!A4)</f>
        <v>1524274</v>
      </c>
      <c r="F4" s="8" t="s">
        <v>2681</v>
      </c>
      <c r="G4" s="8">
        <f>COUNTIFS('PENDING FULL BOOKING'!K:K,'PENDING ANALYSIS '!F4)</f>
        <v>1</v>
      </c>
      <c r="H4" s="116">
        <f>SUMIFS('PENDING FULL BOOKING'!H:H,'PENDING FULL BOOKING'!K:K,'PENDING ANALYSIS '!F4)</f>
        <v>174930</v>
      </c>
      <c r="I4" s="116">
        <f>SUMIFS('PENDING FULL BOOKING'!N:N,'PENDING FULL BOOKING'!K:K,'PENDING ANALYSIS '!F4)</f>
        <v>96490</v>
      </c>
      <c r="K4" s="8" t="s">
        <v>513</v>
      </c>
      <c r="L4" s="8">
        <f>COUNTIFS('Fully Booked'!X:X,'PENDING ANALYSIS '!K4)</f>
        <v>1</v>
      </c>
      <c r="M4" s="397">
        <f>SUMIFS('Fully Booked'!Q:Q,'Fully Booked'!X:X,'PENDING ANALYSIS '!K4)</f>
        <v>141512</v>
      </c>
    </row>
    <row r="5" spans="1:13">
      <c r="A5" s="8" t="s">
        <v>184</v>
      </c>
      <c r="B5" s="8">
        <f>COUNTIFS('PENDING FULL BOOKING'!B:B,'PENDING ANALYSIS '!A5)</f>
        <v>6</v>
      </c>
      <c r="C5" s="116">
        <f>SUMIFS('PENDING FULL BOOKING'!H:H,'PENDING FULL BOOKING'!B:B,'PENDING ANALYSIS '!A5)</f>
        <v>3350902</v>
      </c>
      <c r="D5" s="116">
        <f>SUMIFS('PENDING FULL BOOKING'!N:N,'PENDING FULL BOOKING'!B:B,'PENDING ANALYSIS '!A5)</f>
        <v>1837817.02</v>
      </c>
      <c r="F5" s="436" t="s">
        <v>822</v>
      </c>
      <c r="G5" s="8">
        <f>COUNTIFS('PENDING FULL BOOKING'!K:K,'PENDING ANALYSIS '!F5)</f>
        <v>4</v>
      </c>
      <c r="H5" s="116">
        <f>SUMIFS('PENDING FULL BOOKING'!H:H,'PENDING FULL BOOKING'!K:K,'PENDING ANALYSIS '!F5)</f>
        <v>2045504</v>
      </c>
      <c r="I5" s="116">
        <f>SUMIFS('PENDING FULL BOOKING'!N:N,'PENDING FULL BOOKING'!K:K,'PENDING ANALYSIS '!F5)</f>
        <v>1704204</v>
      </c>
      <c r="K5" s="8" t="s">
        <v>4083</v>
      </c>
      <c r="L5" s="8">
        <f>COUNTIFS('Fully Booked'!X:X,'PENDING ANALYSIS '!K5)</f>
        <v>2</v>
      </c>
      <c r="M5" s="397">
        <f>SUMIFS('Fully Booked'!Q:Q,'Fully Booked'!X:X,'PENDING ANALYSIS '!K5)</f>
        <v>477997</v>
      </c>
    </row>
    <row r="6" spans="1:13">
      <c r="A6" s="8" t="s">
        <v>23</v>
      </c>
      <c r="B6" s="8">
        <f>COUNTIFS('PENDING FULL BOOKING'!B:B,'PENDING ANALYSIS '!A6)</f>
        <v>5</v>
      </c>
      <c r="C6" s="116">
        <f>SUMIFS('PENDING FULL BOOKING'!H:H,'PENDING FULL BOOKING'!B:B,'PENDING ANALYSIS '!A6)</f>
        <v>2623676</v>
      </c>
      <c r="D6" s="116">
        <f>SUMIFS('PENDING FULL BOOKING'!N:N,'PENDING FULL BOOKING'!B:B,'PENDING ANALYSIS '!A6)</f>
        <v>2001997</v>
      </c>
      <c r="F6" s="8" t="s">
        <v>2555</v>
      </c>
      <c r="G6" s="8">
        <f>COUNTIFS('PENDING FULL BOOKING'!K:K,'PENDING ANALYSIS '!F6)</f>
        <v>2</v>
      </c>
      <c r="H6" s="116">
        <f>SUMIFS('PENDING FULL BOOKING'!H:H,'PENDING FULL BOOKING'!K:K,'PENDING ANALYSIS '!F6)</f>
        <v>1980814</v>
      </c>
      <c r="I6" s="116">
        <f>SUMIFS('PENDING FULL BOOKING'!N:N,'PENDING FULL BOOKING'!K:K,'PENDING ANALYSIS '!F6)</f>
        <v>1745986</v>
      </c>
      <c r="K6" s="8" t="s">
        <v>614</v>
      </c>
      <c r="L6" s="8">
        <f>COUNTIFS('Fully Booked'!X:X,'PENDING ANALYSIS '!K6)</f>
        <v>2</v>
      </c>
      <c r="M6" s="397">
        <f>SUMIFS('Fully Booked'!Q:Q,'Fully Booked'!X:X,'PENDING ANALYSIS '!K6)</f>
        <v>1220110</v>
      </c>
    </row>
    <row r="7" spans="1:13">
      <c r="A7" s="8" t="s">
        <v>27</v>
      </c>
      <c r="B7" s="8">
        <f>COUNTIFS('PENDING FULL BOOKING'!B:B,'PENDING ANALYSIS '!A7)</f>
        <v>5</v>
      </c>
      <c r="C7" s="116">
        <f>SUMIFS('PENDING FULL BOOKING'!H:H,'PENDING FULL BOOKING'!B:B,'PENDING ANALYSIS '!A7)</f>
        <v>2455448</v>
      </c>
      <c r="D7" s="116">
        <f>SUMIFS('PENDING FULL BOOKING'!N:N,'PENDING FULL BOOKING'!B:B,'PENDING ANALYSIS '!A7)</f>
        <v>1347619</v>
      </c>
      <c r="F7" s="8" t="s">
        <v>534</v>
      </c>
      <c r="G7" s="8">
        <f>COUNTIFS('PENDING FULL BOOKING'!K:K,'PENDING ANALYSIS '!F7)</f>
        <v>1</v>
      </c>
      <c r="H7" s="116">
        <f>SUMIFS('PENDING FULL BOOKING'!H:H,'PENDING FULL BOOKING'!K:K,'PENDING ANALYSIS '!F7)</f>
        <v>359315</v>
      </c>
      <c r="I7" s="116">
        <f>SUMIFS('PENDING FULL BOOKING'!N:N,'PENDING FULL BOOKING'!K:K,'PENDING ANALYSIS '!F7)</f>
        <v>148600</v>
      </c>
      <c r="K7" s="8" t="s">
        <v>4196</v>
      </c>
      <c r="L7" s="8">
        <f>COUNTIFS('Fully Booked'!X:X,'PENDING ANALYSIS '!K7)</f>
        <v>1</v>
      </c>
      <c r="M7" s="397">
        <f>SUMIFS('Fully Booked'!Q:Q,'Fully Booked'!X:X,'PENDING ANALYSIS '!K7)</f>
        <v>201943</v>
      </c>
    </row>
    <row r="8" spans="1:13">
      <c r="A8" s="8" t="s">
        <v>39</v>
      </c>
      <c r="B8" s="8">
        <f>COUNTIFS('PENDING FULL BOOKING'!B:B,'PENDING ANALYSIS '!A8)</f>
        <v>8</v>
      </c>
      <c r="C8" s="116">
        <f>SUMIFS('PENDING FULL BOOKING'!H:H,'PENDING FULL BOOKING'!B:B,'PENDING ANALYSIS '!A8)</f>
        <v>2637952</v>
      </c>
      <c r="D8" s="116">
        <f>SUMIFS('PENDING FULL BOOKING'!N:N,'PENDING FULL BOOKING'!B:B,'PENDING ANALYSIS '!A8)</f>
        <v>1694534</v>
      </c>
      <c r="F8" s="8" t="s">
        <v>553</v>
      </c>
      <c r="G8" s="8">
        <f>COUNTIFS('PENDING FULL BOOKING'!K:K,'PENDING ANALYSIS '!F8)</f>
        <v>1</v>
      </c>
      <c r="H8" s="116">
        <f>SUMIFS('PENDING FULL BOOKING'!H:H,'PENDING FULL BOOKING'!K:K,'PENDING ANALYSIS '!F8)</f>
        <v>157357</v>
      </c>
      <c r="I8" s="116">
        <f>SUMIFS('PENDING FULL BOOKING'!N:N,'PENDING FULL BOOKING'!K:K,'PENDING ANALYSIS '!F8)</f>
        <v>139245</v>
      </c>
      <c r="K8" s="8" t="s">
        <v>677</v>
      </c>
      <c r="L8" s="8">
        <f>COUNTIFS('Fully Booked'!X:X,'PENDING ANALYSIS '!K8)</f>
        <v>3</v>
      </c>
      <c r="M8" s="397">
        <f>SUMIFS('Fully Booked'!Q:Q,'Fully Booked'!X:X,'PENDING ANALYSIS '!K8)</f>
        <v>1038993</v>
      </c>
    </row>
    <row r="9" spans="1:13">
      <c r="A9" s="8" t="s">
        <v>29</v>
      </c>
      <c r="B9" s="8">
        <f>COUNTIFS('PENDING FULL BOOKING'!B:B,'PENDING ANALYSIS '!A9)</f>
        <v>14</v>
      </c>
      <c r="C9" s="116">
        <f>SUMIFS('PENDING FULL BOOKING'!H:H,'PENDING FULL BOOKING'!B:B,'PENDING ANALYSIS '!A9)</f>
        <v>7634865</v>
      </c>
      <c r="D9" s="116">
        <f>SUMIFS('PENDING FULL BOOKING'!N:N,'PENDING FULL BOOKING'!B:B,'PENDING ANALYSIS '!A9)</f>
        <v>4362915</v>
      </c>
      <c r="F9" s="8" t="s">
        <v>542</v>
      </c>
      <c r="G9" s="8">
        <f>COUNTIFS('PENDING FULL BOOKING'!K:K,'PENDING ANALYSIS '!F9)</f>
        <v>1</v>
      </c>
      <c r="H9" s="116">
        <f>SUMIFS('PENDING FULL BOOKING'!H:H,'PENDING FULL BOOKING'!K:K,'PENDING ANALYSIS '!F9)</f>
        <v>901882</v>
      </c>
      <c r="I9" s="116">
        <f>SUMIFS('PENDING FULL BOOKING'!N:N,'PENDING FULL BOOKING'!K:K,'PENDING ANALYSIS '!F9)</f>
        <v>472000</v>
      </c>
      <c r="K9" s="8" t="s">
        <v>679</v>
      </c>
      <c r="L9" s="8">
        <f>COUNTIFS('Fully Booked'!X:X,'PENDING ANALYSIS '!K9)</f>
        <v>3</v>
      </c>
      <c r="M9" s="397">
        <f>SUMIFS('Fully Booked'!Q:Q,'Fully Booked'!X:X,'PENDING ANALYSIS '!K9)</f>
        <v>600328.12</v>
      </c>
    </row>
    <row r="10" spans="1:13">
      <c r="A10" s="8" t="s">
        <v>47</v>
      </c>
      <c r="B10" s="8">
        <f>COUNTIFS('PENDING FULL BOOKING'!B:B,'PENDING ANALYSIS '!A10)</f>
        <v>2</v>
      </c>
      <c r="C10" s="116">
        <f>SUMIFS('PENDING FULL BOOKING'!H:H,'PENDING FULL BOOKING'!B:B,'PENDING ANALYSIS '!A10)</f>
        <v>694623</v>
      </c>
      <c r="D10" s="116">
        <f>SUMIFS('PENDING FULL BOOKING'!N:N,'PENDING FULL BOOKING'!B:B,'PENDING ANALYSIS '!A10)</f>
        <v>602282</v>
      </c>
      <c r="F10" s="8" t="s">
        <v>3268</v>
      </c>
      <c r="G10" s="8">
        <f>COUNTIFS('PENDING FULL BOOKING'!K:K,'PENDING ANALYSIS '!F10)</f>
        <v>2</v>
      </c>
      <c r="H10" s="116">
        <f>SUMIFS('PENDING FULL BOOKING'!H:H,'PENDING FULL BOOKING'!K:K,'PENDING ANALYSIS '!F10)</f>
        <v>249076</v>
      </c>
      <c r="I10" s="116">
        <f>SUMIFS('PENDING FULL BOOKING'!N:N,'PENDING FULL BOOKING'!K:K,'PENDING ANALYSIS '!F10)</f>
        <v>167155</v>
      </c>
      <c r="K10" s="8" t="s">
        <v>3767</v>
      </c>
      <c r="L10" s="8">
        <f>COUNTIFS('Fully Booked'!X:X,'PENDING ANALYSIS '!K10)</f>
        <v>1</v>
      </c>
      <c r="M10" s="397">
        <f>SUMIFS('Fully Booked'!Q:Q,'Fully Booked'!X:X,'PENDING ANALYSIS '!K10)</f>
        <v>268909</v>
      </c>
    </row>
    <row r="11" spans="1:13">
      <c r="A11" s="8" t="s">
        <v>37</v>
      </c>
      <c r="B11" s="8">
        <f>COUNTIFS('PENDING FULL BOOKING'!B:B,'PENDING ANALYSIS '!A11)</f>
        <v>12</v>
      </c>
      <c r="C11" s="116">
        <f>SUMIFS('PENDING FULL BOOKING'!H:H,'PENDING FULL BOOKING'!B:B,'PENDING ANALYSIS '!A11)</f>
        <v>4529623</v>
      </c>
      <c r="D11" s="116">
        <f>SUMIFS('PENDING FULL BOOKING'!N:N,'PENDING FULL BOOKING'!B:B,'PENDING ANALYSIS '!A11)</f>
        <v>3574349</v>
      </c>
      <c r="F11" s="8" t="s">
        <v>418</v>
      </c>
      <c r="G11" s="8">
        <f>COUNTIFS('PENDING FULL BOOKING'!K:K,'PENDING ANALYSIS '!F11)</f>
        <v>4</v>
      </c>
      <c r="H11" s="116">
        <f>SUMIFS('PENDING FULL BOOKING'!H:H,'PENDING FULL BOOKING'!K:K,'PENDING ANALYSIS '!F11)</f>
        <v>789376</v>
      </c>
      <c r="I11" s="116">
        <f>SUMIFS('PENDING FULL BOOKING'!N:N,'PENDING FULL BOOKING'!K:K,'PENDING ANALYSIS '!F11)</f>
        <v>610338</v>
      </c>
      <c r="K11" s="8" t="s">
        <v>672</v>
      </c>
      <c r="L11" s="8">
        <f>COUNTIFS('Fully Booked'!X:X,'PENDING ANALYSIS '!K11)</f>
        <v>1</v>
      </c>
      <c r="M11" s="397">
        <f>SUMIFS('Fully Booked'!Q:Q,'Fully Booked'!X:X,'PENDING ANALYSIS '!K11)</f>
        <v>807113</v>
      </c>
    </row>
    <row r="12" spans="1:13">
      <c r="A12" s="180" t="s">
        <v>49</v>
      </c>
      <c r="B12" s="8">
        <f>COUNTIFS('PENDING FULL BOOKING'!B:B,'PENDING ANALYSIS '!A12)</f>
        <v>18</v>
      </c>
      <c r="C12" s="116">
        <f>SUMIFS('PENDING FULL BOOKING'!H:H,'PENDING FULL BOOKING'!B:B,'PENDING ANALYSIS '!A12)</f>
        <v>7002601</v>
      </c>
      <c r="D12" s="116">
        <f>SUMIFS('PENDING FULL BOOKING'!N:N,'PENDING FULL BOOKING'!B:B,'PENDING ANALYSIS '!A12)</f>
        <v>5142897</v>
      </c>
      <c r="F12" s="8" t="s">
        <v>3018</v>
      </c>
      <c r="G12" s="8">
        <f>COUNTIFS('PENDING FULL BOOKING'!K:K,'PENDING ANALYSIS '!F12)</f>
        <v>1</v>
      </c>
      <c r="H12" s="116">
        <f>SUMIFS('PENDING FULL BOOKING'!H:H,'PENDING FULL BOOKING'!K:K,'PENDING ANALYSIS '!F12)</f>
        <v>383147</v>
      </c>
      <c r="I12" s="116">
        <f>SUMIFS('PENDING FULL BOOKING'!N:N,'PENDING FULL BOOKING'!K:K,'PENDING ANALYSIS '!F12)</f>
        <v>301894</v>
      </c>
      <c r="K12" s="8" t="s">
        <v>578</v>
      </c>
      <c r="L12" s="8">
        <f>COUNTIFS('Fully Booked'!X:X,'PENDING ANALYSIS '!K12)</f>
        <v>4</v>
      </c>
      <c r="M12" s="397">
        <f>SUMIFS('Fully Booked'!Q:Q,'Fully Booked'!X:X,'PENDING ANALYSIS '!K12)</f>
        <v>2062667</v>
      </c>
    </row>
    <row r="13" spans="1:13">
      <c r="A13" s="8" t="s">
        <v>24</v>
      </c>
      <c r="B13" s="8">
        <f>COUNTIFS('PENDING FULL BOOKING'!B:B,'PENDING ANALYSIS '!A13)</f>
        <v>11</v>
      </c>
      <c r="C13" s="116">
        <f>SUMIFS('PENDING FULL BOOKING'!H:H,'PENDING FULL BOOKING'!B:B,'PENDING ANALYSIS '!A13)</f>
        <v>5378714</v>
      </c>
      <c r="D13" s="116">
        <f>SUMIFS('PENDING FULL BOOKING'!N:N,'PENDING FULL BOOKING'!B:B,'PENDING ANALYSIS '!A13)</f>
        <v>4395012</v>
      </c>
      <c r="F13" s="8" t="s">
        <v>616</v>
      </c>
      <c r="G13" s="8">
        <f>COUNTIFS('PENDING FULL BOOKING'!K:K,'PENDING ANALYSIS '!F13)</f>
        <v>2</v>
      </c>
      <c r="H13" s="116">
        <f>SUMIFS('PENDING FULL BOOKING'!H:H,'PENDING FULL BOOKING'!K:K,'PENDING ANALYSIS '!F13)</f>
        <v>1549842</v>
      </c>
      <c r="I13" s="116">
        <f>SUMIFS('PENDING FULL BOOKING'!N:N,'PENDING FULL BOOKING'!K:K,'PENDING ANALYSIS '!F13)</f>
        <v>1275142</v>
      </c>
      <c r="K13" s="8" t="s">
        <v>115</v>
      </c>
      <c r="L13" s="8">
        <f>COUNTIFS('Fully Booked'!X:X,'PENDING ANALYSIS '!K13)</f>
        <v>15</v>
      </c>
      <c r="M13" s="397">
        <f>SUMIFS('Fully Booked'!Q:Q,'Fully Booked'!X:X,'PENDING ANALYSIS '!K13)</f>
        <v>6953758</v>
      </c>
    </row>
    <row r="14" spans="1:13">
      <c r="A14" s="8" t="s">
        <v>20</v>
      </c>
      <c r="B14" s="8">
        <f>COUNTIFS('PENDING FULL BOOKING'!B:B,'PENDING ANALYSIS '!A14)</f>
        <v>14</v>
      </c>
      <c r="C14" s="116">
        <f>SUMIFS('PENDING FULL BOOKING'!H:H,'PENDING FULL BOOKING'!B:B,'PENDING ANALYSIS '!A14)</f>
        <v>4638585</v>
      </c>
      <c r="D14" s="116">
        <f>SUMIFS('PENDING FULL BOOKING'!N:N,'PENDING FULL BOOKING'!B:B,'PENDING ANALYSIS '!A14)</f>
        <v>3320829</v>
      </c>
      <c r="F14" s="8" t="s">
        <v>3936</v>
      </c>
      <c r="G14" s="8">
        <f>COUNTIFS('PENDING FULL BOOKING'!K:K,'PENDING ANALYSIS '!F14)</f>
        <v>1</v>
      </c>
      <c r="H14" s="116">
        <f>SUMIFS('PENDING FULL BOOKING'!H:H,'PENDING FULL BOOKING'!K:K,'PENDING ANALYSIS '!F14)</f>
        <v>391556</v>
      </c>
      <c r="I14" s="116">
        <f>SUMIFS('PENDING FULL BOOKING'!N:N,'PENDING FULL BOOKING'!K:K,'PENDING ANALYSIS '!F14)</f>
        <v>304894</v>
      </c>
      <c r="K14" s="8" t="s">
        <v>3806</v>
      </c>
      <c r="L14" s="8">
        <f>COUNTIFS('Fully Booked'!X:X,'PENDING ANALYSIS '!K14)</f>
        <v>2</v>
      </c>
      <c r="M14" s="397">
        <f>SUMIFS('Fully Booked'!Q:Q,'Fully Booked'!X:X,'PENDING ANALYSIS '!K14)</f>
        <v>1290954</v>
      </c>
    </row>
    <row r="15" spans="1:13">
      <c r="A15" s="393" t="s">
        <v>71</v>
      </c>
      <c r="B15" s="393">
        <f>SUM(B2:B14)</f>
        <v>111</v>
      </c>
      <c r="C15" s="118">
        <f>SUM(C2:C14)</f>
        <v>49241580</v>
      </c>
      <c r="D15" s="118">
        <f>SUM(D2:D14)</f>
        <v>33689579.019999996</v>
      </c>
      <c r="F15" s="8" t="s">
        <v>578</v>
      </c>
      <c r="G15" s="8">
        <f>COUNTIFS('PENDING FULL BOOKING'!K:K,'PENDING ANALYSIS '!F15)</f>
        <v>1</v>
      </c>
      <c r="H15" s="116">
        <f>SUMIFS('PENDING FULL BOOKING'!H:H,'PENDING FULL BOOKING'!K:K,'PENDING ANALYSIS '!F15)</f>
        <v>991678</v>
      </c>
      <c r="I15" s="116">
        <f>SUMIFS('PENDING FULL BOOKING'!N:N,'PENDING FULL BOOKING'!K:K,'PENDING ANALYSIS '!F15)</f>
        <v>7335</v>
      </c>
      <c r="K15" s="8" t="s">
        <v>3788</v>
      </c>
      <c r="L15" s="8">
        <f>COUNTIFS('Fully Booked'!X:X,'PENDING ANALYSIS '!K15)</f>
        <v>1</v>
      </c>
      <c r="M15" s="397">
        <f>SUMIFS('Fully Booked'!Q:Q,'Fully Booked'!X:X,'PENDING ANALYSIS '!K15)</f>
        <v>281456</v>
      </c>
    </row>
    <row r="16" spans="1:13">
      <c r="C16" s="282"/>
      <c r="D16" s="282"/>
      <c r="F16" s="8" t="s">
        <v>3021</v>
      </c>
      <c r="G16" s="8">
        <f>COUNTIFS('PENDING FULL BOOKING'!K:K,'PENDING ANALYSIS '!F16)</f>
        <v>1</v>
      </c>
      <c r="H16" s="116">
        <f>SUMIFS('PENDING FULL BOOKING'!H:H,'PENDING FULL BOOKING'!K:K,'PENDING ANALYSIS '!F16)</f>
        <v>125261</v>
      </c>
      <c r="I16" s="116">
        <f>SUMIFS('PENDING FULL BOOKING'!N:N,'PENDING FULL BOOKING'!K:K,'PENDING ANALYSIS '!F16)</f>
        <v>99211</v>
      </c>
      <c r="K16" s="8" t="s">
        <v>669</v>
      </c>
      <c r="L16" s="8">
        <f>COUNTIFS('Fully Booked'!X:X,'PENDING ANALYSIS '!K16)</f>
        <v>2</v>
      </c>
      <c r="M16" s="397">
        <f>SUMIFS('Fully Booked'!Q:Q,'Fully Booked'!X:X,'PENDING ANALYSIS '!K16)</f>
        <v>394126</v>
      </c>
    </row>
    <row r="17" spans="1:20">
      <c r="F17" s="8" t="s">
        <v>3073</v>
      </c>
      <c r="G17" s="8">
        <f>COUNTIFS('PENDING FULL BOOKING'!K:K,'PENDING ANALYSIS '!F17)</f>
        <v>1</v>
      </c>
      <c r="H17" s="116">
        <f>SUMIFS('PENDING FULL BOOKING'!H:H,'PENDING FULL BOOKING'!K:K,'PENDING ANALYSIS '!F17)</f>
        <v>306029</v>
      </c>
      <c r="I17" s="116">
        <f>SUMIFS('PENDING FULL BOOKING'!N:N,'PENDING FULL BOOKING'!K:K,'PENDING ANALYSIS '!F17)</f>
        <v>203926</v>
      </c>
      <c r="K17" s="8" t="s">
        <v>3798</v>
      </c>
      <c r="L17" s="8">
        <f>COUNTIFS('Fully Booked'!X:X,'PENDING ANALYSIS '!K17)</f>
        <v>1</v>
      </c>
      <c r="M17" s="397">
        <f>SUMIFS('Fully Booked'!Q:Q,'Fully Booked'!X:X,'PENDING ANALYSIS '!K17)</f>
        <v>601254</v>
      </c>
    </row>
    <row r="18" spans="1:20">
      <c r="A18" s="393" t="s">
        <v>176</v>
      </c>
      <c r="B18" s="393" t="s">
        <v>60</v>
      </c>
      <c r="C18" s="394" t="s">
        <v>78</v>
      </c>
      <c r="D18" s="394" t="s">
        <v>79</v>
      </c>
      <c r="F18" s="8" t="s">
        <v>546</v>
      </c>
      <c r="G18" s="8">
        <f>COUNTIFS('PENDING FULL BOOKING'!K:K,'PENDING ANALYSIS '!F18)</f>
        <v>37</v>
      </c>
      <c r="H18" s="116">
        <f>SUMIFS('PENDING FULL BOOKING'!H:H,'PENDING FULL BOOKING'!K:K,'PENDING ANALYSIS '!F18)</f>
        <v>16697702</v>
      </c>
      <c r="I18" s="116">
        <f>SUMIFS('PENDING FULL BOOKING'!N:N,'PENDING FULL BOOKING'!K:K,'PENDING ANALYSIS '!F18)</f>
        <v>12938272</v>
      </c>
      <c r="K18" s="8" t="s">
        <v>3776</v>
      </c>
      <c r="L18" s="8">
        <f>COUNTIFS('Fully Booked'!X:X,'PENDING ANALYSIS '!K18)</f>
        <v>1</v>
      </c>
      <c r="M18" s="397">
        <f>SUMIFS('Fully Booked'!Q:Q,'Fully Booked'!X:X,'PENDING ANALYSIS '!K18)</f>
        <v>768647</v>
      </c>
    </row>
    <row r="19" spans="1:20">
      <c r="A19" s="8" t="s">
        <v>101</v>
      </c>
      <c r="B19" s="8">
        <f>COUNTIFS('PENDING FULL BOOKING'!C:C,'PENDING ANALYSIS '!A19)</f>
        <v>17</v>
      </c>
      <c r="C19" s="116">
        <f>SUMIFS('PENDING FULL BOOKING'!H:H,'PENDING FULL BOOKING'!C:C,'PENDING ANALYSIS '!A19)</f>
        <v>8514363</v>
      </c>
      <c r="D19" s="116">
        <f>SUMIFS('PENDING FULL BOOKING'!N:N,'PENDING FULL BOOKING'!C:C,'PENDING ANALYSIS '!A19)</f>
        <v>5560122</v>
      </c>
      <c r="F19" s="8" t="s">
        <v>582</v>
      </c>
      <c r="G19" s="8">
        <f>COUNTIFS('PENDING FULL BOOKING'!K:K,'PENDING ANALYSIS '!F19)</f>
        <v>37</v>
      </c>
      <c r="H19" s="116">
        <f>SUMIFS('PENDING FULL BOOKING'!H:H,'PENDING FULL BOOKING'!K:K,'PENDING ANALYSIS '!F19)</f>
        <v>15237636</v>
      </c>
      <c r="I19" s="116">
        <f>SUMIFS('PENDING FULL BOOKING'!N:N,'PENDING FULL BOOKING'!K:K,'PENDING ANALYSIS '!F19)</f>
        <v>9231526</v>
      </c>
      <c r="K19" s="8" t="s">
        <v>784</v>
      </c>
      <c r="L19" s="8">
        <f>COUNTIFS('Fully Booked'!X:X,'PENDING ANALYSIS '!K19)</f>
        <v>2</v>
      </c>
      <c r="M19" s="397">
        <f>SUMIFS('Fully Booked'!Q:Q,'Fully Booked'!X:X,'PENDING ANALYSIS '!K19)</f>
        <v>849924</v>
      </c>
    </row>
    <row r="20" spans="1:20">
      <c r="A20" s="8" t="s">
        <v>97</v>
      </c>
      <c r="B20" s="8">
        <f>COUNTIFS('PENDING FULL BOOKING'!C:C,'PENDING ANALYSIS '!A20)</f>
        <v>10</v>
      </c>
      <c r="C20" s="116">
        <f>SUMIFS('PENDING FULL BOOKING'!H:H,'PENDING FULL BOOKING'!C:C,'PENDING ANALYSIS '!A20)</f>
        <v>5079124</v>
      </c>
      <c r="D20" s="116">
        <f>SUMIFS('PENDING FULL BOOKING'!N:N,'PENDING FULL BOOKING'!C:C,'PENDING ANALYSIS '!A20)</f>
        <v>3349616</v>
      </c>
      <c r="F20" s="8" t="s">
        <v>815</v>
      </c>
      <c r="G20" s="8">
        <f>COUNTIFS('PENDING FULL BOOKING'!K:K,'PENDING ANALYSIS '!F20)</f>
        <v>0</v>
      </c>
      <c r="H20" s="116">
        <f>SUMIFS('PENDING FULL BOOKING'!H:H,'PENDING FULL BOOKING'!K:K,'PENDING ANALYSIS '!F20)</f>
        <v>0</v>
      </c>
      <c r="I20" s="116">
        <f>SUMIFS('PENDING FULL BOOKING'!N:N,'PENDING FULL BOOKING'!K:K,'PENDING ANALYSIS '!F20)</f>
        <v>0</v>
      </c>
      <c r="K20" s="8" t="s">
        <v>4092</v>
      </c>
      <c r="L20" s="8">
        <f>COUNTIFS('Fully Booked'!X:X,'PENDING ANALYSIS '!K20)</f>
        <v>1</v>
      </c>
      <c r="M20" s="397">
        <f>SUMIFS('Fully Booked'!Q:Q,'Fully Booked'!X:X,'PENDING ANALYSIS '!K20)</f>
        <v>1000000</v>
      </c>
    </row>
    <row r="21" spans="1:20">
      <c r="A21" s="8" t="s">
        <v>98</v>
      </c>
      <c r="B21" s="8">
        <f>COUNTIFS('PENDING FULL BOOKING'!C:C,'PENDING ANALYSIS '!A21)</f>
        <v>15</v>
      </c>
      <c r="C21" s="116">
        <f>SUMIFS('PENDING FULL BOOKING'!H:H,'PENDING FULL BOOKING'!C:C,'PENDING ANALYSIS '!A21)</f>
        <v>6428186</v>
      </c>
      <c r="D21" s="116">
        <f>SUMIFS('PENDING FULL BOOKING'!N:N,'PENDING FULL BOOKING'!C:C,'PENDING ANALYSIS '!A21)</f>
        <v>3876645.02</v>
      </c>
      <c r="F21" s="8" t="s">
        <v>4064</v>
      </c>
      <c r="G21" s="8">
        <f>COUNTIFS('PENDING FULL BOOKING'!K:K,'PENDING ANALYSIS '!F21)</f>
        <v>1</v>
      </c>
      <c r="H21" s="116">
        <f>SUMIFS('PENDING FULL BOOKING'!H:H,'PENDING FULL BOOKING'!K:K,'PENDING ANALYSIS '!F21)</f>
        <v>100000</v>
      </c>
      <c r="I21" s="116">
        <f>SUMIFS('PENDING FULL BOOKING'!N:N,'PENDING FULL BOOKING'!K:K,'PENDING ANALYSIS '!F21)</f>
        <v>62577</v>
      </c>
      <c r="K21" s="8" t="s">
        <v>618</v>
      </c>
      <c r="L21" s="8">
        <f>COUNTIFS('Fully Booked'!X:X,'PENDING ANALYSIS '!K21)</f>
        <v>1</v>
      </c>
      <c r="M21" s="397">
        <f>SUMIFS('Fully Booked'!Q:Q,'Fully Booked'!X:X,'PENDING ANALYSIS '!K21)</f>
        <v>42616</v>
      </c>
    </row>
    <row r="22" spans="1:20">
      <c r="A22" s="8" t="s">
        <v>99</v>
      </c>
      <c r="B22" s="8">
        <f>COUNTIFS('PENDING FULL BOOKING'!C:C,'PENDING ANALYSIS '!A22)</f>
        <v>14</v>
      </c>
      <c r="C22" s="116">
        <f>SUMIFS('PENDING FULL BOOKING'!H:H,'PENDING FULL BOOKING'!C:C,'PENDING ANALYSIS '!A22)</f>
        <v>5224246</v>
      </c>
      <c r="D22" s="116">
        <f>SUMIFS('PENDING FULL BOOKING'!N:N,'PENDING FULL BOOKING'!C:C,'PENDING ANALYSIS '!A22)</f>
        <v>4176631</v>
      </c>
      <c r="F22" s="8" t="s">
        <v>161</v>
      </c>
      <c r="G22" s="8">
        <f>COUNTIFS('PENDING FULL BOOKING'!K:K,'PENDING ANALYSIS '!F22)</f>
        <v>7</v>
      </c>
      <c r="H22" s="116">
        <f>SUMIFS('PENDING FULL BOOKING'!H:H,'PENDING FULL BOOKING'!K:K,'PENDING ANALYSIS '!F22)</f>
        <v>3441300</v>
      </c>
      <c r="I22" s="116">
        <f>SUMIFS('PENDING FULL BOOKING'!N:N,'PENDING FULL BOOKING'!K:K,'PENDING ANALYSIS '!F22)</f>
        <v>2527663</v>
      </c>
      <c r="K22" s="8" t="s">
        <v>540</v>
      </c>
      <c r="L22" s="8">
        <f>COUNTIFS('Fully Booked'!X:X,'PENDING ANALYSIS '!K22)</f>
        <v>7</v>
      </c>
      <c r="M22" s="397">
        <f>SUMIFS('Fully Booked'!Q:Q,'Fully Booked'!X:X,'PENDING ANALYSIS '!K22)</f>
        <v>3645414</v>
      </c>
    </row>
    <row r="23" spans="1:20">
      <c r="A23" s="8" t="s">
        <v>133</v>
      </c>
      <c r="B23" s="8">
        <f>COUNTIFS('PENDING FULL BOOKING'!C:C,'PENDING ANALYSIS '!A23)</f>
        <v>18</v>
      </c>
      <c r="C23" s="116">
        <f>SUMIFS('PENDING FULL BOOKING'!H:H,'PENDING FULL BOOKING'!C:C,'PENDING ANALYSIS '!A23)</f>
        <v>7002601</v>
      </c>
      <c r="D23" s="116">
        <f>SUMIFS('PENDING FULL BOOKING'!N:N,'PENDING FULL BOOKING'!C:C,'PENDING ANALYSIS '!A23)</f>
        <v>5142897</v>
      </c>
      <c r="F23" s="8" t="s">
        <v>3023</v>
      </c>
      <c r="G23" s="8">
        <f>COUNTIFS('PENDING FULL BOOKING'!K:K,'PENDING ANALYSIS '!F23)</f>
        <v>1</v>
      </c>
      <c r="H23" s="116">
        <f>SUMIFS('PENDING FULL BOOKING'!H:H,'PENDING FULL BOOKING'!K:K,'PENDING ANALYSIS '!F23)</f>
        <v>126437</v>
      </c>
      <c r="I23" s="116">
        <f>SUMIFS('PENDING FULL BOOKING'!N:N,'PENDING FULL BOOKING'!K:K,'PENDING ANALYSIS '!F23)</f>
        <v>89880</v>
      </c>
      <c r="K23" s="363" t="s">
        <v>71</v>
      </c>
      <c r="L23" s="363">
        <f>SUM(L3:L22)</f>
        <v>52</v>
      </c>
      <c r="M23" s="398">
        <f>SUM(M3:M22)</f>
        <v>22862977.120000001</v>
      </c>
    </row>
    <row r="24" spans="1:20">
      <c r="A24" s="8" t="s">
        <v>167</v>
      </c>
      <c r="B24" s="8">
        <f>COUNTIFS('PENDING FULL BOOKING'!C:C,'PENDING ANALYSIS '!A24)</f>
        <v>11</v>
      </c>
      <c r="C24" s="116">
        <f>SUMIFS('PENDING FULL BOOKING'!H:H,'PENDING FULL BOOKING'!C:C,'PENDING ANALYSIS '!A24)</f>
        <v>3882940</v>
      </c>
      <c r="D24" s="116">
        <f>SUMIFS('PENDING FULL BOOKING'!N:N,'PENDING FULL BOOKING'!C:C,'PENDING ANALYSIS '!A24)</f>
        <v>1915722</v>
      </c>
      <c r="F24" s="363" t="s">
        <v>71</v>
      </c>
      <c r="G24" s="363">
        <f>SUM(G3:G23)</f>
        <v>108</v>
      </c>
      <c r="H24" s="364">
        <f>SUM(H3:H23)</f>
        <v>48012452</v>
      </c>
      <c r="I24" s="364">
        <f>SUM(I3:I23)</f>
        <v>33451006</v>
      </c>
    </row>
    <row r="25" spans="1:20" ht="45">
      <c r="A25" s="8" t="s">
        <v>422</v>
      </c>
      <c r="B25" s="8">
        <f>COUNTIFS('PENDING FULL BOOKING'!C:C,'PENDING ANALYSIS '!A25)</f>
        <v>13</v>
      </c>
      <c r="C25" s="116">
        <f>SUMIFS('PENDING FULL BOOKING'!H:H,'PENDING FULL BOOKING'!C:C,'PENDING ANALYSIS '!A25)</f>
        <v>6439092</v>
      </c>
      <c r="D25" s="116">
        <f>SUMIFS('PENDING FULL BOOKING'!N:N,'PENDING FULL BOOKING'!C:C,'PENDING ANALYSIS '!A25)</f>
        <v>5338640</v>
      </c>
      <c r="J25" s="198"/>
      <c r="K25" s="666" t="s">
        <v>378</v>
      </c>
      <c r="L25" s="666" t="s">
        <v>101</v>
      </c>
      <c r="M25" s="666" t="s">
        <v>97</v>
      </c>
      <c r="N25" s="666" t="s">
        <v>98</v>
      </c>
      <c r="O25" s="666" t="s">
        <v>99</v>
      </c>
      <c r="P25" s="666" t="s">
        <v>133</v>
      </c>
      <c r="Q25" s="666" t="s">
        <v>167</v>
      </c>
      <c r="R25" s="666" t="s">
        <v>422</v>
      </c>
      <c r="S25" s="666" t="s">
        <v>168</v>
      </c>
      <c r="T25" s="363" t="s">
        <v>71</v>
      </c>
    </row>
    <row r="26" spans="1:20">
      <c r="A26" s="8" t="s">
        <v>168</v>
      </c>
      <c r="B26" s="8">
        <f>COUNTIFS('PENDING FULL BOOKING'!C:C,'PENDING ANALYSIS '!A26)</f>
        <v>13</v>
      </c>
      <c r="C26" s="116">
        <f>SUMIFS('PENDING FULL BOOKING'!H:H,'PENDING FULL BOOKING'!C:C,'PENDING ANALYSIS '!A26)</f>
        <v>6671028</v>
      </c>
      <c r="D26" s="116">
        <f>SUMIFS('PENDING FULL BOOKING'!N:N,'PENDING FULL BOOKING'!C:C,'PENDING ANALYSIS '!A26)</f>
        <v>4329306</v>
      </c>
      <c r="F26" s="393" t="s">
        <v>65</v>
      </c>
      <c r="G26" s="393" t="s">
        <v>60</v>
      </c>
      <c r="H26" s="394" t="s">
        <v>78</v>
      </c>
      <c r="I26" s="394" t="s">
        <v>79</v>
      </c>
      <c r="K26" s="8" t="s">
        <v>3330</v>
      </c>
      <c r="L26" s="116">
        <f>SUMIFS('Fully Booked'!Q:Q,'Fully Booked'!X:X,'PENDING ANALYSIS '!K26,'Fully Booked'!C:C,'PENDING ANALYSIS '!$L$25)</f>
        <v>0</v>
      </c>
      <c r="M26" s="116">
        <f>SUMIFS('Fully Booked'!Q:Q,'Fully Booked'!X:X,'PENDING ANALYSIS '!K26,'Fully Booked'!C:C,'PENDING ANALYSIS '!$M$25)</f>
        <v>0</v>
      </c>
      <c r="N26" s="116">
        <f>SUMIFS('Fully Booked'!Q:Q,'Fully Booked'!X:X,'PENDING ANALYSIS '!K26,'Fully Booked'!C:C,'PENDING ANALYSIS '!$N$25)</f>
        <v>0</v>
      </c>
      <c r="O26" s="116">
        <f>SUMIFS('Fully Booked'!Q:Q,'Fully Booked'!X:X,'PENDING ANALYSIS '!K26,'Fully Booked'!C:C,'PENDING ANALYSIS '!$O$25)</f>
        <v>215256</v>
      </c>
      <c r="P26" s="116">
        <f>SUMIFS('Fully Booked'!Q:Q,'Fully Booked'!X:X,'PENDING ANALYSIS '!K26,'Fully Booked'!C:C,'PENDING ANALYSIS '!$P$25)</f>
        <v>0</v>
      </c>
      <c r="Q26" s="116">
        <f>SUMIFS('Fully Booked'!Q:Q,'Fully Booked'!X:X,'PENDING ANALYSIS '!K26,'Fully Booked'!C:C,'PENDING ANALYSIS '!$Q$25)</f>
        <v>0</v>
      </c>
      <c r="R26" s="116">
        <f>SUMIFS('Fully Booked'!Q:Q,'Fully Booked'!X:X,'PENDING ANALYSIS '!K26,'Fully Booked'!C:C,'PENDING ANALYSIS '!$R$25)</f>
        <v>0</v>
      </c>
      <c r="S26" s="116">
        <f>SUMIFS('Fully Booked'!Q:Q,'Fully Booked'!X:X,'PENDING ANALYSIS '!K26,'Fully Booked'!C:C,'PENDING ANALYSIS '!$S$25)</f>
        <v>0</v>
      </c>
      <c r="T26" s="116">
        <f>SUM(L26:S26)</f>
        <v>215256</v>
      </c>
    </row>
    <row r="27" spans="1:20">
      <c r="A27" s="363" t="s">
        <v>494</v>
      </c>
      <c r="B27" s="363">
        <f>SUM(B19:B26)</f>
        <v>111</v>
      </c>
      <c r="C27" s="364">
        <f>SUM(C19:C26)</f>
        <v>49241580</v>
      </c>
      <c r="D27" s="364">
        <f>SUM(D19:D26)</f>
        <v>33689579.019999996</v>
      </c>
      <c r="F27" s="8" t="s">
        <v>258</v>
      </c>
      <c r="G27" s="8">
        <f>COUNTIFS('PENDING FULL BOOKING'!G:G,'PENDING ANALYSIS '!F27)</f>
        <v>3</v>
      </c>
      <c r="H27" s="116">
        <f>SUMIFS('PENDING FULL BOOKING'!H:H,'PENDING FULL BOOKING'!G:G,'PENDING ANALYSIS '!F27)</f>
        <v>3060131</v>
      </c>
      <c r="I27" s="116">
        <f>SUMIFS('PENDING FULL BOOKING'!N:N,'PENDING FULL BOOKING'!G:G,'PENDING ANALYSIS '!F27)</f>
        <v>2599313</v>
      </c>
      <c r="K27" s="8" t="s">
        <v>513</v>
      </c>
      <c r="L27" s="116">
        <f>SUMIFS('Fully Booked'!Q:Q,'Fully Booked'!X:X,'PENDING ANALYSIS '!K27,'Fully Booked'!C:C,'PENDING ANALYSIS '!$L$25)</f>
        <v>0</v>
      </c>
      <c r="M27" s="116">
        <f>SUMIFS('Fully Booked'!Q:Q,'Fully Booked'!X:X,'PENDING ANALYSIS '!K27,'Fully Booked'!C:C,'PENDING ANALYSIS '!$M$25)</f>
        <v>0</v>
      </c>
      <c r="N27" s="116">
        <f>SUMIFS('Fully Booked'!Q:Q,'Fully Booked'!X:X,'PENDING ANALYSIS '!K27,'Fully Booked'!C:C,'PENDING ANALYSIS '!$N$25)</f>
        <v>141512</v>
      </c>
      <c r="O27" s="116">
        <f>SUMIFS('Fully Booked'!Q:Q,'Fully Booked'!X:X,'PENDING ANALYSIS '!K27,'Fully Booked'!C:C,'PENDING ANALYSIS '!$O$25)</f>
        <v>0</v>
      </c>
      <c r="P27" s="116">
        <f>SUMIFS('Fully Booked'!Q:Q,'Fully Booked'!X:X,'PENDING ANALYSIS '!K27,'Fully Booked'!C:C,'PENDING ANALYSIS '!$P$25)</f>
        <v>0</v>
      </c>
      <c r="Q27" s="116">
        <f>SUMIFS('Fully Booked'!Q:Q,'Fully Booked'!X:X,'PENDING ANALYSIS '!K27,'Fully Booked'!C:C,'PENDING ANALYSIS '!$Q$25)</f>
        <v>0</v>
      </c>
      <c r="R27" s="116">
        <f>SUMIFS('Fully Booked'!Q:Q,'Fully Booked'!X:X,'PENDING ANALYSIS '!K27,'Fully Booked'!C:C,'PENDING ANALYSIS '!$R$25)</f>
        <v>0</v>
      </c>
      <c r="S27" s="116">
        <f>SUMIFS('Fully Booked'!Q:Q,'Fully Booked'!X:X,'PENDING ANALYSIS '!K27,'Fully Booked'!C:C,'PENDING ANALYSIS '!$S$25)</f>
        <v>0</v>
      </c>
      <c r="T27" s="116">
        <f t="shared" ref="T27:T45" si="0">SUM(L27:S27)</f>
        <v>141512</v>
      </c>
    </row>
    <row r="28" spans="1:20">
      <c r="F28" s="8" t="s">
        <v>3483</v>
      </c>
      <c r="G28" s="8">
        <f>COUNTIFS('PENDING FULL BOOKING'!G:G,'PENDING ANALYSIS '!F28)</f>
        <v>2</v>
      </c>
      <c r="H28" s="116">
        <f>SUMIFS('PENDING FULL BOOKING'!H:H,'PENDING FULL BOOKING'!G:G,'PENDING ANALYSIS '!F28)</f>
        <v>851515</v>
      </c>
      <c r="I28" s="116">
        <f>SUMIFS('PENDING FULL BOOKING'!N:N,'PENDING FULL BOOKING'!G:G,'PENDING ANALYSIS '!F28)</f>
        <v>507815</v>
      </c>
      <c r="K28" s="8" t="s">
        <v>4083</v>
      </c>
      <c r="L28" s="116">
        <f>SUMIFS('Fully Booked'!Q:Q,'Fully Booked'!X:X,'PENDING ANALYSIS '!K28,'Fully Booked'!C:C,'PENDING ANALYSIS '!$L$25)</f>
        <v>265772</v>
      </c>
      <c r="M28" s="116">
        <f>SUMIFS('Fully Booked'!Q:Q,'Fully Booked'!X:X,'PENDING ANALYSIS '!K28,'Fully Booked'!C:C,'PENDING ANALYSIS '!$M$25)</f>
        <v>0</v>
      </c>
      <c r="N28" s="116">
        <f>SUMIFS('Fully Booked'!Q:Q,'Fully Booked'!X:X,'PENDING ANALYSIS '!K28,'Fully Booked'!C:C,'PENDING ANALYSIS '!$N$25)</f>
        <v>0</v>
      </c>
      <c r="O28" s="116">
        <f>SUMIFS('Fully Booked'!Q:Q,'Fully Booked'!X:X,'PENDING ANALYSIS '!K28,'Fully Booked'!C:C,'PENDING ANALYSIS '!$O$25)</f>
        <v>0</v>
      </c>
      <c r="P28" s="116">
        <f>SUMIFS('Fully Booked'!Q:Q,'Fully Booked'!X:X,'PENDING ANALYSIS '!K28,'Fully Booked'!C:C,'PENDING ANALYSIS '!$P$25)</f>
        <v>0</v>
      </c>
      <c r="Q28" s="116">
        <f>SUMIFS('Fully Booked'!Q:Q,'Fully Booked'!X:X,'PENDING ANALYSIS '!K28,'Fully Booked'!C:C,'PENDING ANALYSIS '!$Q$25)</f>
        <v>0</v>
      </c>
      <c r="R28" s="116">
        <f>SUMIFS('Fully Booked'!Q:Q,'Fully Booked'!X:X,'PENDING ANALYSIS '!K28,'Fully Booked'!C:C,'PENDING ANALYSIS '!$R$25)</f>
        <v>212225</v>
      </c>
      <c r="S28" s="116">
        <f>SUMIFS('Fully Booked'!Q:Q,'Fully Booked'!X:X,'PENDING ANALYSIS '!K28,'Fully Booked'!C:C,'PENDING ANALYSIS '!$S$25)</f>
        <v>0</v>
      </c>
      <c r="T28" s="116">
        <f t="shared" si="0"/>
        <v>477997</v>
      </c>
    </row>
    <row r="29" spans="1:20">
      <c r="A29" s="363" t="s">
        <v>3377</v>
      </c>
      <c r="B29" s="363" t="s">
        <v>78</v>
      </c>
      <c r="C29" s="363" t="s">
        <v>79</v>
      </c>
      <c r="F29" s="8" t="s">
        <v>466</v>
      </c>
      <c r="G29" s="8">
        <f>COUNTIFS('PENDING FULL BOOKING'!G:G,'PENDING ANALYSIS '!F29)</f>
        <v>2</v>
      </c>
      <c r="H29" s="116">
        <f>SUMIFS('PENDING FULL BOOKING'!H:H,'PENDING FULL BOOKING'!G:G,'PENDING ANALYSIS '!F29)</f>
        <v>919309</v>
      </c>
      <c r="I29" s="116">
        <f>SUMIFS('PENDING FULL BOOKING'!N:N,'PENDING FULL BOOKING'!G:G,'PENDING ANALYSIS '!F29)</f>
        <v>730215</v>
      </c>
      <c r="K29" s="8" t="s">
        <v>614</v>
      </c>
      <c r="L29" s="116">
        <f>SUMIFS('Fully Booked'!Q:Q,'Fully Booked'!X:X,'PENDING ANALYSIS '!K29,'Fully Booked'!C:C,'PENDING ANALYSIS '!$L$25)</f>
        <v>0</v>
      </c>
      <c r="M29" s="116">
        <f>SUMIFS('Fully Booked'!Q:Q,'Fully Booked'!X:X,'PENDING ANALYSIS '!K29,'Fully Booked'!C:C,'PENDING ANALYSIS '!$M$25)</f>
        <v>0</v>
      </c>
      <c r="N29" s="116">
        <f>SUMIFS('Fully Booked'!Q:Q,'Fully Booked'!X:X,'PENDING ANALYSIS '!K29,'Fully Booked'!C:C,'PENDING ANALYSIS '!$N$25)</f>
        <v>1220110</v>
      </c>
      <c r="O29" s="116">
        <f>SUMIFS('Fully Booked'!Q:Q,'Fully Booked'!X:X,'PENDING ANALYSIS '!K29,'Fully Booked'!C:C,'PENDING ANALYSIS '!$O$25)</f>
        <v>0</v>
      </c>
      <c r="P29" s="116">
        <f>SUMIFS('Fully Booked'!Q:Q,'Fully Booked'!X:X,'PENDING ANALYSIS '!K29,'Fully Booked'!C:C,'PENDING ANALYSIS '!$P$25)</f>
        <v>0</v>
      </c>
      <c r="Q29" s="116">
        <f>SUMIFS('Fully Booked'!Q:Q,'Fully Booked'!X:X,'PENDING ANALYSIS '!K29,'Fully Booked'!C:C,'PENDING ANALYSIS '!$Q$25)</f>
        <v>0</v>
      </c>
      <c r="R29" s="116">
        <f>SUMIFS('Fully Booked'!Q:Q,'Fully Booked'!X:X,'PENDING ANALYSIS '!K29,'Fully Booked'!C:C,'PENDING ANALYSIS '!$R$25)</f>
        <v>0</v>
      </c>
      <c r="S29" s="116">
        <f>SUMIFS('Fully Booked'!Q:Q,'Fully Booked'!X:X,'PENDING ANALYSIS '!K29,'Fully Booked'!C:C,'PENDING ANALYSIS '!$S$25)</f>
        <v>0</v>
      </c>
      <c r="T29" s="116">
        <f t="shared" si="0"/>
        <v>1220110</v>
      </c>
    </row>
    <row r="30" spans="1:20">
      <c r="A30" s="8" t="s">
        <v>687</v>
      </c>
      <c r="B30" s="397">
        <v>1017863</v>
      </c>
      <c r="C30" s="397">
        <v>458089</v>
      </c>
      <c r="F30" s="8" t="s">
        <v>3445</v>
      </c>
      <c r="G30" s="8">
        <f>COUNTIFS('PENDING FULL BOOKING'!G:G,'PENDING ANALYSIS '!F30)</f>
        <v>1</v>
      </c>
      <c r="H30" s="116">
        <f>SUMIFS('PENDING FULL BOOKING'!H:H,'PENDING FULL BOOKING'!G:G,'PENDING ANALYSIS '!F30)</f>
        <v>179461</v>
      </c>
      <c r="I30" s="116">
        <f>SUMIFS('PENDING FULL BOOKING'!N:N,'PENDING FULL BOOKING'!G:G,'PENDING ANALYSIS '!F30)</f>
        <v>127726</v>
      </c>
      <c r="K30" s="8" t="s">
        <v>4196</v>
      </c>
      <c r="L30" s="116">
        <f>SUMIFS('Fully Booked'!Q:Q,'Fully Booked'!X:X,'PENDING ANALYSIS '!K30,'Fully Booked'!C:C,'PENDING ANALYSIS '!$L$25)</f>
        <v>0</v>
      </c>
      <c r="M30" s="116">
        <f>SUMIFS('Fully Booked'!Q:Q,'Fully Booked'!X:X,'PENDING ANALYSIS '!K30,'Fully Booked'!C:C,'PENDING ANALYSIS '!$M$25)</f>
        <v>0</v>
      </c>
      <c r="N30" s="116">
        <f>SUMIFS('Fully Booked'!Q:Q,'Fully Booked'!X:X,'PENDING ANALYSIS '!K30,'Fully Booked'!C:C,'PENDING ANALYSIS '!$N$25)</f>
        <v>0</v>
      </c>
      <c r="O30" s="116">
        <f>SUMIFS('Fully Booked'!Q:Q,'Fully Booked'!X:X,'PENDING ANALYSIS '!K30,'Fully Booked'!C:C,'PENDING ANALYSIS '!$O$25)</f>
        <v>0</v>
      </c>
      <c r="P30" s="116">
        <f>SUMIFS('Fully Booked'!Q:Q,'Fully Booked'!X:X,'PENDING ANALYSIS '!K30,'Fully Booked'!C:C,'PENDING ANALYSIS '!$P$25)</f>
        <v>0</v>
      </c>
      <c r="Q30" s="116">
        <f>SUMIFS('Fully Booked'!Q:Q,'Fully Booked'!X:X,'PENDING ANALYSIS '!K30,'Fully Booked'!C:C,'PENDING ANALYSIS '!$Q$25)</f>
        <v>0</v>
      </c>
      <c r="R30" s="116">
        <f>SUMIFS('Fully Booked'!Q:Q,'Fully Booked'!X:X,'PENDING ANALYSIS '!K30,'Fully Booked'!C:C,'PENDING ANALYSIS '!$R$25)</f>
        <v>201943</v>
      </c>
      <c r="S30" s="116">
        <f>SUMIFS('Fully Booked'!Q:Q,'Fully Booked'!X:X,'PENDING ANALYSIS '!K30,'Fully Booked'!C:C,'PENDING ANALYSIS '!$S$25)</f>
        <v>0</v>
      </c>
      <c r="T30" s="116">
        <f t="shared" si="0"/>
        <v>201943</v>
      </c>
    </row>
    <row r="31" spans="1:20">
      <c r="A31" s="8" t="s">
        <v>4102</v>
      </c>
      <c r="B31" s="397">
        <v>262350</v>
      </c>
      <c r="C31" s="397">
        <v>202506</v>
      </c>
      <c r="F31" s="8" t="s">
        <v>341</v>
      </c>
      <c r="G31" s="8">
        <f>COUNTIFS('PENDING FULL BOOKING'!G:G,'PENDING ANALYSIS '!F31)</f>
        <v>2</v>
      </c>
      <c r="H31" s="116">
        <f>SUMIFS('PENDING FULL BOOKING'!H:H,'PENDING FULL BOOKING'!G:G,'PENDING ANALYSIS '!F31)</f>
        <v>1050235</v>
      </c>
      <c r="I31" s="116">
        <f>SUMIFS('PENDING FULL BOOKING'!N:N,'PENDING FULL BOOKING'!G:G,'PENDING ANALYSIS '!F31)</f>
        <v>544961</v>
      </c>
      <c r="K31" s="8" t="s">
        <v>677</v>
      </c>
      <c r="L31" s="116">
        <f>SUMIFS('Fully Booked'!Q:Q,'Fully Booked'!X:X,'PENDING ANALYSIS '!K31,'Fully Booked'!C:C,'PENDING ANALYSIS '!$L$25)</f>
        <v>0</v>
      </c>
      <c r="M31" s="116">
        <f>SUMIFS('Fully Booked'!Q:Q,'Fully Booked'!X:X,'PENDING ANALYSIS '!K31,'Fully Booked'!C:C,'PENDING ANALYSIS '!$M$25)</f>
        <v>252962</v>
      </c>
      <c r="N31" s="116">
        <f>SUMIFS('Fully Booked'!Q:Q,'Fully Booked'!X:X,'PENDING ANALYSIS '!K31,'Fully Booked'!C:C,'PENDING ANALYSIS '!$N$25)</f>
        <v>0</v>
      </c>
      <c r="O31" s="116">
        <f>SUMIFS('Fully Booked'!Q:Q,'Fully Booked'!X:X,'PENDING ANALYSIS '!K31,'Fully Booked'!C:C,'PENDING ANALYSIS '!$O$25)</f>
        <v>0</v>
      </c>
      <c r="P31" s="116">
        <f>SUMIFS('Fully Booked'!Q:Q,'Fully Booked'!X:X,'PENDING ANALYSIS '!K31,'Fully Booked'!C:C,'PENDING ANALYSIS '!$P$25)</f>
        <v>307685</v>
      </c>
      <c r="Q31" s="116">
        <f>SUMIFS('Fully Booked'!Q:Q,'Fully Booked'!X:X,'PENDING ANALYSIS '!K31,'Fully Booked'!C:C,'PENDING ANALYSIS '!$Q$25)</f>
        <v>0</v>
      </c>
      <c r="R31" s="116">
        <f>SUMIFS('Fully Booked'!Q:Q,'Fully Booked'!X:X,'PENDING ANALYSIS '!K31,'Fully Booked'!C:C,'PENDING ANALYSIS '!$R$25)</f>
        <v>0</v>
      </c>
      <c r="S31" s="116">
        <f>SUMIFS('Fully Booked'!Q:Q,'Fully Booked'!X:X,'PENDING ANALYSIS '!K31,'Fully Booked'!C:C,'PENDING ANALYSIS '!$S$25)</f>
        <v>478346</v>
      </c>
      <c r="T31" s="116">
        <f t="shared" si="0"/>
        <v>1038993</v>
      </c>
    </row>
    <row r="32" spans="1:20">
      <c r="A32" s="8" t="s">
        <v>3286</v>
      </c>
      <c r="B32" s="397">
        <v>161990</v>
      </c>
      <c r="C32" s="397">
        <v>116271</v>
      </c>
      <c r="F32" s="8" t="s">
        <v>342</v>
      </c>
      <c r="G32" s="8">
        <f>COUNTIFS('PENDING FULL BOOKING'!G:G,'PENDING ANALYSIS '!F32)</f>
        <v>1</v>
      </c>
      <c r="H32" s="116">
        <f>SUMIFS('PENDING FULL BOOKING'!H:H,'PENDING FULL BOOKING'!G:G,'PENDING ANALYSIS '!F32)</f>
        <v>441322</v>
      </c>
      <c r="I32" s="116">
        <f>SUMIFS('PENDING FULL BOOKING'!N:N,'PENDING FULL BOOKING'!G:G,'PENDING ANALYSIS '!F32)</f>
        <v>233568</v>
      </c>
      <c r="K32" s="8" t="s">
        <v>679</v>
      </c>
      <c r="L32" s="116">
        <f>SUMIFS('Fully Booked'!Q:Q,'Fully Booked'!X:X,'PENDING ANALYSIS '!K32,'Fully Booked'!C:C,'PENDING ANALYSIS '!$L$25)</f>
        <v>398070.12</v>
      </c>
      <c r="M32" s="116">
        <f>SUMIFS('Fully Booked'!Q:Q,'Fully Booked'!X:X,'PENDING ANALYSIS '!K32,'Fully Booked'!C:C,'PENDING ANALYSIS '!$M$25)</f>
        <v>0</v>
      </c>
      <c r="N32" s="116">
        <f>SUMIFS('Fully Booked'!Q:Q,'Fully Booked'!X:X,'PENDING ANALYSIS '!K32,'Fully Booked'!C:C,'PENDING ANALYSIS '!$N$25)</f>
        <v>0</v>
      </c>
      <c r="O32" s="116">
        <f>SUMIFS('Fully Booked'!Q:Q,'Fully Booked'!X:X,'PENDING ANALYSIS '!K32,'Fully Booked'!C:C,'PENDING ANALYSIS '!$O$25)</f>
        <v>202258</v>
      </c>
      <c r="P32" s="116">
        <f>SUMIFS('Fully Booked'!Q:Q,'Fully Booked'!X:X,'PENDING ANALYSIS '!K32,'Fully Booked'!C:C,'PENDING ANALYSIS '!$P$25)</f>
        <v>0</v>
      </c>
      <c r="Q32" s="116">
        <f>SUMIFS('Fully Booked'!Q:Q,'Fully Booked'!X:X,'PENDING ANALYSIS '!K32,'Fully Booked'!C:C,'PENDING ANALYSIS '!$Q$25)</f>
        <v>0</v>
      </c>
      <c r="R32" s="116">
        <f>SUMIFS('Fully Booked'!Q:Q,'Fully Booked'!X:X,'PENDING ANALYSIS '!K32,'Fully Booked'!C:C,'PENDING ANALYSIS '!$R$25)</f>
        <v>0</v>
      </c>
      <c r="S32" s="116">
        <f>SUMIFS('Fully Booked'!Q:Q,'Fully Booked'!X:X,'PENDING ANALYSIS '!K32,'Fully Booked'!C:C,'PENDING ANALYSIS '!$S$25)</f>
        <v>0</v>
      </c>
      <c r="T32" s="116">
        <f t="shared" si="0"/>
        <v>600328.12</v>
      </c>
    </row>
    <row r="33" spans="1:20">
      <c r="A33" s="8" t="s">
        <v>1138</v>
      </c>
      <c r="B33" s="397">
        <v>88897</v>
      </c>
      <c r="C33" s="397">
        <v>43065</v>
      </c>
      <c r="F33" s="8" t="s">
        <v>273</v>
      </c>
      <c r="G33" s="8">
        <f>COUNTIFS('PENDING FULL BOOKING'!G:G,'PENDING ANALYSIS '!F33)</f>
        <v>1</v>
      </c>
      <c r="H33" s="116">
        <f>SUMIFS('PENDING FULL BOOKING'!H:H,'PENDING FULL BOOKING'!G:G,'PENDING ANALYSIS '!F33)</f>
        <v>454775</v>
      </c>
      <c r="I33" s="116">
        <f>SUMIFS('PENDING FULL BOOKING'!N:N,'PENDING FULL BOOKING'!G:G,'PENDING ANALYSIS '!F33)</f>
        <v>372755</v>
      </c>
      <c r="K33" s="8" t="s">
        <v>3767</v>
      </c>
      <c r="L33" s="116">
        <f>SUMIFS('Fully Booked'!Q:Q,'Fully Booked'!X:X,'PENDING ANALYSIS '!K33,'Fully Booked'!C:C,'PENDING ANALYSIS '!$L$25)</f>
        <v>0</v>
      </c>
      <c r="M33" s="116">
        <f>SUMIFS('Fully Booked'!Q:Q,'Fully Booked'!X:X,'PENDING ANALYSIS '!K33,'Fully Booked'!C:C,'PENDING ANALYSIS '!$M$25)</f>
        <v>0</v>
      </c>
      <c r="N33" s="116">
        <f>SUMIFS('Fully Booked'!Q:Q,'Fully Booked'!X:X,'PENDING ANALYSIS '!K33,'Fully Booked'!C:C,'PENDING ANALYSIS '!$N$25)</f>
        <v>0</v>
      </c>
      <c r="O33" s="116">
        <f>SUMIFS('Fully Booked'!Q:Q,'Fully Booked'!X:X,'PENDING ANALYSIS '!K33,'Fully Booked'!C:C,'PENDING ANALYSIS '!$O$25)</f>
        <v>0</v>
      </c>
      <c r="P33" s="116">
        <f>SUMIFS('Fully Booked'!Q:Q,'Fully Booked'!X:X,'PENDING ANALYSIS '!K33,'Fully Booked'!C:C,'PENDING ANALYSIS '!$P$25)</f>
        <v>0</v>
      </c>
      <c r="Q33" s="116">
        <f>SUMIFS('Fully Booked'!Q:Q,'Fully Booked'!X:X,'PENDING ANALYSIS '!K33,'Fully Booked'!C:C,'PENDING ANALYSIS '!$Q$25)</f>
        <v>268909</v>
      </c>
      <c r="R33" s="116">
        <f>SUMIFS('Fully Booked'!Q:Q,'Fully Booked'!X:X,'PENDING ANALYSIS '!K33,'Fully Booked'!C:C,'PENDING ANALYSIS '!$R$25)</f>
        <v>0</v>
      </c>
      <c r="S33" s="116">
        <f>SUMIFS('Fully Booked'!Q:Q,'Fully Booked'!X:X,'PENDING ANALYSIS '!K33,'Fully Booked'!C:C,'PENDING ANALYSIS '!$S$25)</f>
        <v>0</v>
      </c>
      <c r="T33" s="116">
        <f t="shared" si="0"/>
        <v>268909</v>
      </c>
    </row>
    <row r="34" spans="1:20">
      <c r="A34" s="8" t="s">
        <v>790</v>
      </c>
      <c r="B34" s="397">
        <v>43990</v>
      </c>
      <c r="C34" s="397">
        <v>17902</v>
      </c>
      <c r="F34" s="8" t="s">
        <v>4006</v>
      </c>
      <c r="G34" s="8">
        <f>COUNTIFS('PENDING FULL BOOKING'!G:G,'PENDING ANALYSIS '!F34)</f>
        <v>1</v>
      </c>
      <c r="H34" s="116">
        <f>SUMIFS('PENDING FULL BOOKING'!H:H,'PENDING FULL BOOKING'!G:G,'PENDING ANALYSIS '!F34)</f>
        <v>260543</v>
      </c>
      <c r="I34" s="116">
        <f>SUMIFS('PENDING FULL BOOKING'!N:N,'PENDING FULL BOOKING'!G:G,'PENDING ANALYSIS '!F34)</f>
        <v>142034</v>
      </c>
      <c r="K34" s="8" t="s">
        <v>672</v>
      </c>
      <c r="L34" s="116">
        <f>SUMIFS('Fully Booked'!Q:Q,'Fully Booked'!X:X,'PENDING ANALYSIS '!K34,'Fully Booked'!C:C,'PENDING ANALYSIS '!$L$25)</f>
        <v>0</v>
      </c>
      <c r="M34" s="116">
        <f>SUMIFS('Fully Booked'!Q:Q,'Fully Booked'!X:X,'PENDING ANALYSIS '!K34,'Fully Booked'!C:C,'PENDING ANALYSIS '!$M$25)</f>
        <v>0</v>
      </c>
      <c r="N34" s="116">
        <f>SUMIFS('Fully Booked'!Q:Q,'Fully Booked'!X:X,'PENDING ANALYSIS '!K34,'Fully Booked'!C:C,'PENDING ANALYSIS '!$N$25)</f>
        <v>0</v>
      </c>
      <c r="O34" s="116">
        <f>SUMIFS('Fully Booked'!Q:Q,'Fully Booked'!X:X,'PENDING ANALYSIS '!K34,'Fully Booked'!C:C,'PENDING ANALYSIS '!$O$25)</f>
        <v>0</v>
      </c>
      <c r="P34" s="116">
        <f>SUMIFS('Fully Booked'!Q:Q,'Fully Booked'!X:X,'PENDING ANALYSIS '!K34,'Fully Booked'!C:C,'PENDING ANALYSIS '!$P$25)</f>
        <v>0</v>
      </c>
      <c r="Q34" s="116">
        <f>SUMIFS('Fully Booked'!Q:Q,'Fully Booked'!X:X,'PENDING ANALYSIS '!K34,'Fully Booked'!C:C,'PENDING ANALYSIS '!$Q$25)</f>
        <v>807113</v>
      </c>
      <c r="R34" s="116">
        <f>SUMIFS('Fully Booked'!Q:Q,'Fully Booked'!X:X,'PENDING ANALYSIS '!K34,'Fully Booked'!C:C,'PENDING ANALYSIS '!$R$25)</f>
        <v>0</v>
      </c>
      <c r="S34" s="116">
        <f>SUMIFS('Fully Booked'!Q:Q,'Fully Booked'!X:X,'PENDING ANALYSIS '!K34,'Fully Booked'!C:C,'PENDING ANALYSIS '!$S$25)</f>
        <v>0</v>
      </c>
      <c r="T34" s="116">
        <f t="shared" si="0"/>
        <v>807113</v>
      </c>
    </row>
    <row r="35" spans="1:20">
      <c r="A35" s="8" t="s">
        <v>570</v>
      </c>
      <c r="B35" s="397">
        <v>134095</v>
      </c>
      <c r="C35" s="397">
        <v>114644</v>
      </c>
      <c r="F35" s="8" t="s">
        <v>289</v>
      </c>
      <c r="G35" s="8">
        <f>COUNTIFS('PENDING FULL BOOKING'!G:G,'PENDING ANALYSIS '!F35)</f>
        <v>3</v>
      </c>
      <c r="H35" s="116">
        <f>SUMIFS('PENDING FULL BOOKING'!H:H,'PENDING FULL BOOKING'!G:G,'PENDING ANALYSIS '!F35)</f>
        <v>1351509</v>
      </c>
      <c r="I35" s="116">
        <f>SUMIFS('PENDING FULL BOOKING'!N:N,'PENDING FULL BOOKING'!G:G,'PENDING ANALYSIS '!F35)</f>
        <v>1078080</v>
      </c>
      <c r="K35" s="8" t="s">
        <v>578</v>
      </c>
      <c r="L35" s="116">
        <f>SUMIFS('Fully Booked'!Q:Q,'Fully Booked'!X:X,'PENDING ANALYSIS '!K35,'Fully Booked'!C:C,'PENDING ANALYSIS '!$L$25)</f>
        <v>595305</v>
      </c>
      <c r="M35" s="116">
        <f>SUMIFS('Fully Booked'!Q:Q,'Fully Booked'!X:X,'PENDING ANALYSIS '!K35,'Fully Booked'!C:C,'PENDING ANALYSIS '!$M$25)</f>
        <v>0</v>
      </c>
      <c r="N35" s="116">
        <f>SUMIFS('Fully Booked'!Q:Q,'Fully Booked'!X:X,'PENDING ANALYSIS '!K35,'Fully Booked'!C:C,'PENDING ANALYSIS '!$N$25)</f>
        <v>0</v>
      </c>
      <c r="O35" s="116">
        <f>SUMIFS('Fully Booked'!Q:Q,'Fully Booked'!X:X,'PENDING ANALYSIS '!K35,'Fully Booked'!C:C,'PENDING ANALYSIS '!$O$25)</f>
        <v>0</v>
      </c>
      <c r="P35" s="116">
        <f>SUMIFS('Fully Booked'!Q:Q,'Fully Booked'!X:X,'PENDING ANALYSIS '!K35,'Fully Booked'!C:C,'PENDING ANALYSIS '!$P$25)</f>
        <v>0</v>
      </c>
      <c r="Q35" s="116">
        <f>SUMIFS('Fully Booked'!Q:Q,'Fully Booked'!X:X,'PENDING ANALYSIS '!K35,'Fully Booked'!C:C,'PENDING ANALYSIS '!$Q$25)</f>
        <v>0</v>
      </c>
      <c r="R35" s="116">
        <f>SUMIFS('Fully Booked'!Q:Q,'Fully Booked'!X:X,'PENDING ANALYSIS '!K35,'Fully Booked'!C:C,'PENDING ANALYSIS '!$R$25)</f>
        <v>594937</v>
      </c>
      <c r="S35" s="116">
        <f>SUMIFS('Fully Booked'!Q:Q,'Fully Booked'!X:X,'PENDING ANALYSIS '!K35,'Fully Booked'!C:C,'PENDING ANALYSIS '!$S$25)</f>
        <v>872425</v>
      </c>
      <c r="T35" s="116">
        <f t="shared" si="0"/>
        <v>2062667</v>
      </c>
    </row>
    <row r="36" spans="1:20">
      <c r="A36" s="8" t="s">
        <v>3020</v>
      </c>
      <c r="B36" s="397">
        <v>125261</v>
      </c>
      <c r="C36" s="397">
        <v>99211</v>
      </c>
      <c r="F36" s="8" t="s">
        <v>334</v>
      </c>
      <c r="G36" s="8">
        <f>COUNTIFS('PENDING FULL BOOKING'!G:G,'PENDING ANALYSIS '!F36)</f>
        <v>1</v>
      </c>
      <c r="H36" s="116">
        <f>SUMIFS('PENDING FULL BOOKING'!H:H,'PENDING FULL BOOKING'!G:G,'PENDING ANALYSIS '!F36)</f>
        <v>424756</v>
      </c>
      <c r="I36" s="116">
        <f>SUMIFS('PENDING FULL BOOKING'!N:N,'PENDING FULL BOOKING'!G:G,'PENDING ANALYSIS '!F36)</f>
        <v>342937</v>
      </c>
      <c r="K36" s="8" t="s">
        <v>115</v>
      </c>
      <c r="L36" s="116">
        <f>SUMIFS('Fully Booked'!Q:Q,'Fully Booked'!X:X,'PENDING ANALYSIS '!K36,'Fully Booked'!C:C,'PENDING ANALYSIS '!$L$25)</f>
        <v>694791</v>
      </c>
      <c r="M36" s="116">
        <f>SUMIFS('Fully Booked'!Q:Q,'Fully Booked'!X:X,'PENDING ANALYSIS '!K36,'Fully Booked'!C:C,'PENDING ANALYSIS '!$M$25)</f>
        <v>1566425</v>
      </c>
      <c r="N36" s="116">
        <f>SUMIFS('Fully Booked'!Q:Q,'Fully Booked'!X:X,'PENDING ANALYSIS '!K36,'Fully Booked'!C:C,'PENDING ANALYSIS '!$N$25)</f>
        <v>1337543</v>
      </c>
      <c r="O36" s="116">
        <f>SUMIFS('Fully Booked'!Q:Q,'Fully Booked'!X:X,'PENDING ANALYSIS '!K36,'Fully Booked'!C:C,'PENDING ANALYSIS '!$O$25)</f>
        <v>326856</v>
      </c>
      <c r="P36" s="116">
        <f>SUMIFS('Fully Booked'!Q:Q,'Fully Booked'!X:X,'PENDING ANALYSIS '!K36,'Fully Booked'!C:C,'PENDING ANALYSIS '!$P$25)</f>
        <v>1883190</v>
      </c>
      <c r="Q36" s="116">
        <f>SUMIFS('Fully Booked'!Q:Q,'Fully Booked'!X:X,'PENDING ANALYSIS '!K36,'Fully Booked'!C:C,'PENDING ANALYSIS '!$Q$25)</f>
        <v>201943</v>
      </c>
      <c r="R36" s="116">
        <f>SUMIFS('Fully Booked'!Q:Q,'Fully Booked'!X:X,'PENDING ANALYSIS '!K36,'Fully Booked'!C:C,'PENDING ANALYSIS '!$R$25)</f>
        <v>468368</v>
      </c>
      <c r="S36" s="116">
        <f>SUMIFS('Fully Booked'!Q:Q,'Fully Booked'!X:X,'PENDING ANALYSIS '!K36,'Fully Booked'!C:C,'PENDING ANALYSIS '!$S$25)</f>
        <v>474642</v>
      </c>
      <c r="T36" s="116">
        <f t="shared" si="0"/>
        <v>6953758</v>
      </c>
    </row>
    <row r="37" spans="1:20">
      <c r="A37" s="8" t="s">
        <v>2089</v>
      </c>
      <c r="B37" s="397">
        <v>181596</v>
      </c>
      <c r="C37" s="397">
        <v>72737</v>
      </c>
      <c r="F37" s="8" t="s">
        <v>345</v>
      </c>
      <c r="G37" s="8">
        <f>COUNTIFS('PENDING FULL BOOKING'!G:G,'PENDING ANALYSIS '!F37)</f>
        <v>1</v>
      </c>
      <c r="H37" s="116">
        <f>SUMIFS('PENDING FULL BOOKING'!H:H,'PENDING FULL BOOKING'!G:G,'PENDING ANALYSIS '!F37)</f>
        <v>391556</v>
      </c>
      <c r="I37" s="116">
        <f>SUMIFS('PENDING FULL BOOKING'!N:N,'PENDING FULL BOOKING'!G:G,'PENDING ANALYSIS '!F37)</f>
        <v>304894</v>
      </c>
      <c r="K37" s="8" t="s">
        <v>3806</v>
      </c>
      <c r="L37" s="116">
        <f>SUMIFS('Fully Booked'!Q:Q,'Fully Booked'!X:X,'PENDING ANALYSIS '!K37,'Fully Booked'!C:C,'PENDING ANALYSIS '!$L$25)</f>
        <v>0</v>
      </c>
      <c r="M37" s="116">
        <f>SUMIFS('Fully Booked'!Q:Q,'Fully Booked'!X:X,'PENDING ANALYSIS '!K37,'Fully Booked'!C:C,'PENDING ANALYSIS '!$M$25)</f>
        <v>0</v>
      </c>
      <c r="N37" s="116">
        <f>SUMIFS('Fully Booked'!Q:Q,'Fully Booked'!X:X,'PENDING ANALYSIS '!K37,'Fully Booked'!C:C,'PENDING ANALYSIS '!$N$25)</f>
        <v>683164</v>
      </c>
      <c r="O37" s="116">
        <f>SUMIFS('Fully Booked'!Q:Q,'Fully Booked'!X:X,'PENDING ANALYSIS '!K37,'Fully Booked'!C:C,'PENDING ANALYSIS '!$O$25)</f>
        <v>0</v>
      </c>
      <c r="P37" s="116">
        <f>SUMIFS('Fully Booked'!Q:Q,'Fully Booked'!X:X,'PENDING ANALYSIS '!K37,'Fully Booked'!C:C,'PENDING ANALYSIS '!$P$25)</f>
        <v>607790</v>
      </c>
      <c r="Q37" s="116">
        <f>SUMIFS('Fully Booked'!Q:Q,'Fully Booked'!X:X,'PENDING ANALYSIS '!K37,'Fully Booked'!C:C,'PENDING ANALYSIS '!$Q$25)</f>
        <v>0</v>
      </c>
      <c r="R37" s="116">
        <f>SUMIFS('Fully Booked'!Q:Q,'Fully Booked'!X:X,'PENDING ANALYSIS '!K37,'Fully Booked'!C:C,'PENDING ANALYSIS '!$R$25)</f>
        <v>0</v>
      </c>
      <c r="S37" s="116">
        <f>SUMIFS('Fully Booked'!Q:Q,'Fully Booked'!X:X,'PENDING ANALYSIS '!K37,'Fully Booked'!C:C,'PENDING ANALYSIS '!$S$25)</f>
        <v>0</v>
      </c>
      <c r="T37" s="116">
        <f t="shared" si="0"/>
        <v>1290954</v>
      </c>
    </row>
    <row r="38" spans="1:20">
      <c r="A38" s="8" t="s">
        <v>3081</v>
      </c>
      <c r="B38" s="397">
        <v>576071</v>
      </c>
      <c r="C38" s="397">
        <v>404056</v>
      </c>
      <c r="F38" s="8" t="s">
        <v>547</v>
      </c>
      <c r="G38" s="8">
        <f>COUNTIFS('PENDING FULL BOOKING'!G:G,'PENDING ANALYSIS '!F38)</f>
        <v>1</v>
      </c>
      <c r="H38" s="116">
        <f>SUMIFS('PENDING FULL BOOKING'!H:H,'PENDING FULL BOOKING'!G:G,'PENDING ANALYSIS '!F38)</f>
        <v>540257</v>
      </c>
      <c r="I38" s="116">
        <f>SUMIFS('PENDING FULL BOOKING'!N:N,'PENDING FULL BOOKING'!G:G,'PENDING ANALYSIS '!F38)</f>
        <v>200703</v>
      </c>
      <c r="K38" s="8" t="s">
        <v>3788</v>
      </c>
      <c r="L38" s="116">
        <f>SUMIFS('Fully Booked'!Q:Q,'Fully Booked'!X:X,'PENDING ANALYSIS '!K38,'Fully Booked'!C:C,'PENDING ANALYSIS '!$L$25)</f>
        <v>281456</v>
      </c>
      <c r="M38" s="116">
        <f>SUMIFS('Fully Booked'!Q:Q,'Fully Booked'!X:X,'PENDING ANALYSIS '!K38,'Fully Booked'!C:C,'PENDING ANALYSIS '!$M$25)</f>
        <v>0</v>
      </c>
      <c r="N38" s="116">
        <f>SUMIFS('Fully Booked'!Q:Q,'Fully Booked'!X:X,'PENDING ANALYSIS '!K38,'Fully Booked'!C:C,'PENDING ANALYSIS '!$N$25)</f>
        <v>0</v>
      </c>
      <c r="O38" s="116">
        <f>SUMIFS('Fully Booked'!Q:Q,'Fully Booked'!X:X,'PENDING ANALYSIS '!K38,'Fully Booked'!C:C,'PENDING ANALYSIS '!$O$25)</f>
        <v>0</v>
      </c>
      <c r="P38" s="116">
        <f>SUMIFS('Fully Booked'!Q:Q,'Fully Booked'!X:X,'PENDING ANALYSIS '!K38,'Fully Booked'!C:C,'PENDING ANALYSIS '!$P$25)</f>
        <v>0</v>
      </c>
      <c r="Q38" s="116">
        <f>SUMIFS('Fully Booked'!Q:Q,'Fully Booked'!X:X,'PENDING ANALYSIS '!K38,'Fully Booked'!C:C,'PENDING ANALYSIS '!$Q$25)</f>
        <v>0</v>
      </c>
      <c r="R38" s="116">
        <f>SUMIFS('Fully Booked'!Q:Q,'Fully Booked'!X:X,'PENDING ANALYSIS '!K38,'Fully Booked'!C:C,'PENDING ANALYSIS '!$R$25)</f>
        <v>0</v>
      </c>
      <c r="S38" s="116">
        <f>SUMIFS('Fully Booked'!Q:Q,'Fully Booked'!X:X,'PENDING ANALYSIS '!K38,'Fully Booked'!C:C,'PENDING ANALYSIS '!$S$25)</f>
        <v>0</v>
      </c>
      <c r="T38" s="116">
        <f t="shared" si="0"/>
        <v>281456</v>
      </c>
    </row>
    <row r="39" spans="1:20">
      <c r="A39" s="8" t="s">
        <v>509</v>
      </c>
      <c r="B39" s="397">
        <v>1098843</v>
      </c>
      <c r="C39" s="397">
        <v>997959</v>
      </c>
      <c r="F39" s="8" t="s">
        <v>354</v>
      </c>
      <c r="G39" s="8">
        <f>COUNTIFS('PENDING FULL BOOKING'!G:G,'PENDING ANALYSIS '!F39)</f>
        <v>3</v>
      </c>
      <c r="H39" s="116">
        <f>SUMIFS('PENDING FULL BOOKING'!H:H,'PENDING FULL BOOKING'!G:G,'PENDING ANALYSIS '!F39)</f>
        <v>834789</v>
      </c>
      <c r="I39" s="116">
        <f>SUMIFS('PENDING FULL BOOKING'!N:N,'PENDING FULL BOOKING'!G:G,'PENDING ANALYSIS '!F39)</f>
        <v>386701.02</v>
      </c>
      <c r="K39" s="8" t="s">
        <v>669</v>
      </c>
      <c r="L39" s="116">
        <f>SUMIFS('Fully Booked'!Q:Q,'Fully Booked'!X:X,'PENDING ANALYSIS '!K39,'Fully Booked'!C:C,'PENDING ANALYSIS '!$L$25)</f>
        <v>0</v>
      </c>
      <c r="M39" s="116">
        <f>SUMIFS('Fully Booked'!Q:Q,'Fully Booked'!X:X,'PENDING ANALYSIS '!K39,'Fully Booked'!C:C,'PENDING ANALYSIS '!$M$25)</f>
        <v>0</v>
      </c>
      <c r="N39" s="116">
        <f>SUMIFS('Fully Booked'!Q:Q,'Fully Booked'!X:X,'PENDING ANALYSIS '!K39,'Fully Booked'!C:C,'PENDING ANALYSIS '!$N$25)</f>
        <v>0</v>
      </c>
      <c r="O39" s="116">
        <f>SUMIFS('Fully Booked'!Q:Q,'Fully Booked'!X:X,'PENDING ANALYSIS '!K39,'Fully Booked'!C:C,'PENDING ANALYSIS '!$O$25)</f>
        <v>0</v>
      </c>
      <c r="P39" s="116">
        <f>SUMIFS('Fully Booked'!Q:Q,'Fully Booked'!X:X,'PENDING ANALYSIS '!K39,'Fully Booked'!C:C,'PENDING ANALYSIS '!$P$25)</f>
        <v>0</v>
      </c>
      <c r="Q39" s="116">
        <f>SUMIFS('Fully Booked'!Q:Q,'Fully Booked'!X:X,'PENDING ANALYSIS '!K39,'Fully Booked'!C:C,'PENDING ANALYSIS '!$Q$25)</f>
        <v>262460</v>
      </c>
      <c r="R39" s="116">
        <f>SUMIFS('Fully Booked'!Q:Q,'Fully Booked'!X:X,'PENDING ANALYSIS '!K39,'Fully Booked'!C:C,'PENDING ANALYSIS '!$R$25)</f>
        <v>0</v>
      </c>
      <c r="S39" s="116">
        <f>SUMIFS('Fully Booked'!Q:Q,'Fully Booked'!X:X,'PENDING ANALYSIS '!K39,'Fully Booked'!C:C,'PENDING ANALYSIS '!$S$25)</f>
        <v>131666</v>
      </c>
      <c r="T39" s="116">
        <f t="shared" si="0"/>
        <v>394126</v>
      </c>
    </row>
    <row r="40" spans="1:20">
      <c r="A40" s="8" t="s">
        <v>4167</v>
      </c>
      <c r="B40" s="397">
        <v>188654</v>
      </c>
      <c r="C40" s="397">
        <v>152881</v>
      </c>
      <c r="F40" s="8" t="s">
        <v>260</v>
      </c>
      <c r="G40" s="8">
        <f>COUNTIFS('PENDING FULL BOOKING'!G:G,'PENDING ANALYSIS '!F40)</f>
        <v>4</v>
      </c>
      <c r="H40" s="116">
        <f>SUMIFS('PENDING FULL BOOKING'!H:H,'PENDING FULL BOOKING'!G:G,'PENDING ANALYSIS '!F40)</f>
        <v>1672628</v>
      </c>
      <c r="I40" s="116">
        <f>SUMIFS('PENDING FULL BOOKING'!N:N,'PENDING FULL BOOKING'!G:G,'PENDING ANALYSIS '!F40)</f>
        <v>1270218</v>
      </c>
      <c r="K40" s="8" t="s">
        <v>3798</v>
      </c>
      <c r="L40" s="116">
        <f>SUMIFS('Fully Booked'!Q:Q,'Fully Booked'!X:X,'PENDING ANALYSIS '!K40,'Fully Booked'!C:C,'PENDING ANALYSIS '!$L$25)</f>
        <v>0</v>
      </c>
      <c r="M40" s="116">
        <f>SUMIFS('Fully Booked'!Q:Q,'Fully Booked'!X:X,'PENDING ANALYSIS '!K40,'Fully Booked'!C:C,'PENDING ANALYSIS '!$M$25)</f>
        <v>0</v>
      </c>
      <c r="N40" s="116">
        <f>SUMIFS('Fully Booked'!Q:Q,'Fully Booked'!X:X,'PENDING ANALYSIS '!K40,'Fully Booked'!C:C,'PENDING ANALYSIS '!$N$25)</f>
        <v>0</v>
      </c>
      <c r="O40" s="116">
        <f>SUMIFS('Fully Booked'!Q:Q,'Fully Booked'!X:X,'PENDING ANALYSIS '!K40,'Fully Booked'!C:C,'PENDING ANALYSIS '!$O$25)</f>
        <v>601254</v>
      </c>
      <c r="P40" s="116">
        <f>SUMIFS('Fully Booked'!Q:Q,'Fully Booked'!X:X,'PENDING ANALYSIS '!K40,'Fully Booked'!C:C,'PENDING ANALYSIS '!$P$25)</f>
        <v>0</v>
      </c>
      <c r="Q40" s="116">
        <f>SUMIFS('Fully Booked'!Q:Q,'Fully Booked'!X:X,'PENDING ANALYSIS '!K40,'Fully Booked'!C:C,'PENDING ANALYSIS '!$Q$25)</f>
        <v>0</v>
      </c>
      <c r="R40" s="116">
        <f>SUMIFS('Fully Booked'!Q:Q,'Fully Booked'!X:X,'PENDING ANALYSIS '!K40,'Fully Booked'!C:C,'PENDING ANALYSIS '!$R$25)</f>
        <v>0</v>
      </c>
      <c r="S40" s="116">
        <f>SUMIFS('Fully Booked'!Q:Q,'Fully Booked'!X:X,'PENDING ANALYSIS '!K40,'Fully Booked'!C:C,'PENDING ANALYSIS '!$S$25)</f>
        <v>0</v>
      </c>
      <c r="T40" s="116">
        <f t="shared" si="0"/>
        <v>601254</v>
      </c>
    </row>
    <row r="41" spans="1:20">
      <c r="A41" s="8" t="s">
        <v>649</v>
      </c>
      <c r="B41" s="397">
        <v>917990</v>
      </c>
      <c r="C41" s="397">
        <v>803668</v>
      </c>
      <c r="F41" s="8" t="s">
        <v>221</v>
      </c>
      <c r="G41" s="8">
        <f>COUNTIFS('PENDING FULL BOOKING'!G:G,'PENDING ANALYSIS '!F41)</f>
        <v>3</v>
      </c>
      <c r="H41" s="116">
        <f>SUMIFS('PENDING FULL BOOKING'!H:H,'PENDING FULL BOOKING'!G:G,'PENDING ANALYSIS '!F41)</f>
        <v>1641715</v>
      </c>
      <c r="I41" s="116">
        <f>SUMIFS('PENDING FULL BOOKING'!N:N,'PENDING FULL BOOKING'!G:G,'PENDING ANALYSIS '!F41)</f>
        <v>1199126</v>
      </c>
      <c r="K41" s="8" t="s">
        <v>3776</v>
      </c>
      <c r="L41" s="116">
        <f>SUMIFS('Fully Booked'!Q:Q,'Fully Booked'!X:X,'PENDING ANALYSIS '!K41,'Fully Booked'!C:C,'PENDING ANALYSIS '!$L$25)</f>
        <v>0</v>
      </c>
      <c r="M41" s="116">
        <f>SUMIFS('Fully Booked'!Q:Q,'Fully Booked'!X:X,'PENDING ANALYSIS '!K41,'Fully Booked'!C:C,'PENDING ANALYSIS '!$M$25)</f>
        <v>768647</v>
      </c>
      <c r="N41" s="116">
        <f>SUMIFS('Fully Booked'!Q:Q,'Fully Booked'!X:X,'PENDING ANALYSIS '!K41,'Fully Booked'!C:C,'PENDING ANALYSIS '!$N$25)</f>
        <v>0</v>
      </c>
      <c r="O41" s="116">
        <f>SUMIFS('Fully Booked'!Q:Q,'Fully Booked'!X:X,'PENDING ANALYSIS '!K41,'Fully Booked'!C:C,'PENDING ANALYSIS '!$O$25)</f>
        <v>0</v>
      </c>
      <c r="P41" s="116">
        <f>SUMIFS('Fully Booked'!Q:Q,'Fully Booked'!X:X,'PENDING ANALYSIS '!K41,'Fully Booked'!C:C,'PENDING ANALYSIS '!$P$25)</f>
        <v>0</v>
      </c>
      <c r="Q41" s="116">
        <f>SUMIFS('Fully Booked'!Q:Q,'Fully Booked'!X:X,'PENDING ANALYSIS '!K41,'Fully Booked'!C:C,'PENDING ANALYSIS '!$Q$25)</f>
        <v>0</v>
      </c>
      <c r="R41" s="116">
        <f>SUMIFS('Fully Booked'!Q:Q,'Fully Booked'!X:X,'PENDING ANALYSIS '!K41,'Fully Booked'!C:C,'PENDING ANALYSIS '!$R$25)</f>
        <v>0</v>
      </c>
      <c r="S41" s="116">
        <f>SUMIFS('Fully Booked'!Q:Q,'Fully Booked'!X:X,'PENDING ANALYSIS '!K41,'Fully Booked'!C:C,'PENDING ANALYSIS '!$S$25)</f>
        <v>0</v>
      </c>
      <c r="T41" s="116">
        <f t="shared" si="0"/>
        <v>768647</v>
      </c>
    </row>
    <row r="42" spans="1:20">
      <c r="A42" s="8" t="s">
        <v>727</v>
      </c>
      <c r="B42" s="397">
        <v>424756</v>
      </c>
      <c r="C42" s="397">
        <v>342937</v>
      </c>
      <c r="F42" s="8" t="s">
        <v>157</v>
      </c>
      <c r="G42" s="8">
        <f>COUNTIFS('PENDING FULL BOOKING'!G:G,'PENDING ANALYSIS '!F42)</f>
        <v>1</v>
      </c>
      <c r="H42" s="116">
        <f>SUMIFS('PENDING FULL BOOKING'!H:H,'PENDING FULL BOOKING'!G:G,'PENDING ANALYSIS '!F42)</f>
        <v>154191</v>
      </c>
      <c r="I42" s="116">
        <f>SUMIFS('PENDING FULL BOOKING'!N:N,'PENDING FULL BOOKING'!G:G,'PENDING ANALYSIS '!F42)</f>
        <v>119681</v>
      </c>
      <c r="K42" s="8" t="s">
        <v>784</v>
      </c>
      <c r="L42" s="116">
        <f>SUMIFS('Fully Booked'!Q:Q,'Fully Booked'!X:X,'PENDING ANALYSIS '!K42,'Fully Booked'!C:C,'PENDING ANALYSIS '!$L$25)</f>
        <v>0</v>
      </c>
      <c r="M42" s="116">
        <f>SUMIFS('Fully Booked'!Q:Q,'Fully Booked'!X:X,'PENDING ANALYSIS '!K42,'Fully Booked'!C:C,'PENDING ANALYSIS '!$M$25)</f>
        <v>0</v>
      </c>
      <c r="N42" s="116">
        <f>SUMIFS('Fully Booked'!Q:Q,'Fully Booked'!X:X,'PENDING ANALYSIS '!K42,'Fully Booked'!C:C,'PENDING ANALYSIS '!$N$25)</f>
        <v>0</v>
      </c>
      <c r="O42" s="116">
        <f>SUMIFS('Fully Booked'!Q:Q,'Fully Booked'!X:X,'PENDING ANALYSIS '!K42,'Fully Booked'!C:C,'PENDING ANALYSIS '!$O$25)</f>
        <v>0</v>
      </c>
      <c r="P42" s="116">
        <f>SUMIFS('Fully Booked'!Q:Q,'Fully Booked'!X:X,'PENDING ANALYSIS '!K42,'Fully Booked'!C:C,'PENDING ANALYSIS '!$P$25)</f>
        <v>849924</v>
      </c>
      <c r="Q42" s="116">
        <f>SUMIFS('Fully Booked'!Q:Q,'Fully Booked'!X:X,'PENDING ANALYSIS '!K42,'Fully Booked'!C:C,'PENDING ANALYSIS '!$Q$25)</f>
        <v>0</v>
      </c>
      <c r="R42" s="116">
        <f>SUMIFS('Fully Booked'!Q:Q,'Fully Booked'!X:X,'PENDING ANALYSIS '!K42,'Fully Booked'!C:C,'PENDING ANALYSIS '!$R$25)</f>
        <v>0</v>
      </c>
      <c r="S42" s="116">
        <f>SUMIFS('Fully Booked'!Q:Q,'Fully Booked'!X:X,'PENDING ANALYSIS '!K42,'Fully Booked'!C:C,'PENDING ANALYSIS '!$S$25)</f>
        <v>0</v>
      </c>
      <c r="T42" s="116">
        <f t="shared" si="0"/>
        <v>849924</v>
      </c>
    </row>
    <row r="43" spans="1:20">
      <c r="A43" s="8" t="s">
        <v>3435</v>
      </c>
      <c r="B43" s="397">
        <v>141556</v>
      </c>
      <c r="C43" s="397">
        <v>123341</v>
      </c>
      <c r="F43" s="8" t="s">
        <v>128</v>
      </c>
      <c r="G43" s="8">
        <f>COUNTIFS('PENDING FULL BOOKING'!G:G,'PENDING ANALYSIS '!F43)</f>
        <v>14</v>
      </c>
      <c r="H43" s="116">
        <f>SUMIFS('PENDING FULL BOOKING'!H:H,'PENDING FULL BOOKING'!G:G,'PENDING ANALYSIS '!F43)</f>
        <v>7819311</v>
      </c>
      <c r="I43" s="116">
        <f>SUMIFS('PENDING FULL BOOKING'!N:N,'PENDING FULL BOOKING'!G:G,'PENDING ANALYSIS '!F43)</f>
        <v>5752508</v>
      </c>
      <c r="K43" s="8" t="s">
        <v>4092</v>
      </c>
      <c r="L43" s="116">
        <f>SUMIFS('Fully Booked'!Q:Q,'Fully Booked'!X:X,'PENDING ANALYSIS '!K43,'Fully Booked'!C:C,'PENDING ANALYSIS '!$L$25)</f>
        <v>0</v>
      </c>
      <c r="M43" s="116">
        <f>SUMIFS('Fully Booked'!Q:Q,'Fully Booked'!X:X,'PENDING ANALYSIS '!K43,'Fully Booked'!C:C,'PENDING ANALYSIS '!$M$25)</f>
        <v>0</v>
      </c>
      <c r="N43" s="116">
        <f>SUMIFS('Fully Booked'!Q:Q,'Fully Booked'!X:X,'PENDING ANALYSIS '!K43,'Fully Booked'!C:C,'PENDING ANALYSIS '!$N$25)</f>
        <v>0</v>
      </c>
      <c r="O43" s="116">
        <f>SUMIFS('Fully Booked'!Q:Q,'Fully Booked'!X:X,'PENDING ANALYSIS '!K43,'Fully Booked'!C:C,'PENDING ANALYSIS '!$O$25)</f>
        <v>1000000</v>
      </c>
      <c r="P43" s="116">
        <f>SUMIFS('Fully Booked'!Q:Q,'Fully Booked'!X:X,'PENDING ANALYSIS '!K43,'Fully Booked'!C:C,'PENDING ANALYSIS '!$P$25)</f>
        <v>0</v>
      </c>
      <c r="Q43" s="116">
        <f>SUMIFS('Fully Booked'!Q:Q,'Fully Booked'!X:X,'PENDING ANALYSIS '!K43,'Fully Booked'!C:C,'PENDING ANALYSIS '!$Q$25)</f>
        <v>0</v>
      </c>
      <c r="R43" s="116">
        <f>SUMIFS('Fully Booked'!Q:Q,'Fully Booked'!X:X,'PENDING ANALYSIS '!K43,'Fully Booked'!C:C,'PENDING ANALYSIS '!$R$25)</f>
        <v>0</v>
      </c>
      <c r="S43" s="116">
        <f>SUMIFS('Fully Booked'!Q:Q,'Fully Booked'!X:X,'PENDING ANALYSIS '!K43,'Fully Booked'!C:C,'PENDING ANALYSIS '!$S$25)</f>
        <v>0</v>
      </c>
      <c r="T43" s="116">
        <f t="shared" si="0"/>
        <v>1000000</v>
      </c>
    </row>
    <row r="44" spans="1:20">
      <c r="A44" s="8" t="s">
        <v>444</v>
      </c>
      <c r="B44" s="397">
        <v>853610</v>
      </c>
      <c r="C44" s="397">
        <v>669481</v>
      </c>
      <c r="F44" s="8" t="s">
        <v>329</v>
      </c>
      <c r="G44" s="8">
        <f>COUNTIFS('PENDING FULL BOOKING'!G:G,'PENDING ANALYSIS '!F44)</f>
        <v>2</v>
      </c>
      <c r="H44" s="116">
        <f>SUMIFS('PENDING FULL BOOKING'!H:H,'PENDING FULL BOOKING'!G:G,'PENDING ANALYSIS '!F44)</f>
        <v>1919745</v>
      </c>
      <c r="I44" s="116">
        <f>SUMIFS('PENDING FULL BOOKING'!N:N,'PENDING FULL BOOKING'!G:G,'PENDING ANALYSIS '!F44)</f>
        <v>930089</v>
      </c>
      <c r="K44" s="8" t="s">
        <v>618</v>
      </c>
      <c r="L44" s="116">
        <f>SUMIFS('Fully Booked'!Q:Q,'Fully Booked'!X:X,'PENDING ANALYSIS '!K44,'Fully Booked'!C:C,'PENDING ANALYSIS '!$L$25)</f>
        <v>0</v>
      </c>
      <c r="M44" s="116">
        <f>SUMIFS('Fully Booked'!Q:Q,'Fully Booked'!X:X,'PENDING ANALYSIS '!K44,'Fully Booked'!C:C,'PENDING ANALYSIS '!$M$25)</f>
        <v>0</v>
      </c>
      <c r="N44" s="116">
        <f>SUMIFS('Fully Booked'!Q:Q,'Fully Booked'!X:X,'PENDING ANALYSIS '!K44,'Fully Booked'!C:C,'PENDING ANALYSIS '!$N$25)</f>
        <v>0</v>
      </c>
      <c r="O44" s="116">
        <f>SUMIFS('Fully Booked'!Q:Q,'Fully Booked'!X:X,'PENDING ANALYSIS '!K44,'Fully Booked'!C:C,'PENDING ANALYSIS '!$O$25)</f>
        <v>0</v>
      </c>
      <c r="P44" s="116">
        <f>SUMIFS('Fully Booked'!Q:Q,'Fully Booked'!X:X,'PENDING ANALYSIS '!K44,'Fully Booked'!C:C,'PENDING ANALYSIS '!$P$25)</f>
        <v>0</v>
      </c>
      <c r="Q44" s="116">
        <f>SUMIFS('Fully Booked'!Q:Q,'Fully Booked'!X:X,'PENDING ANALYSIS '!K44,'Fully Booked'!C:C,'PENDING ANALYSIS '!$Q$25)</f>
        <v>0</v>
      </c>
      <c r="R44" s="116">
        <f>SUMIFS('Fully Booked'!Q:Q,'Fully Booked'!X:X,'PENDING ANALYSIS '!K44,'Fully Booked'!C:C,'PENDING ANALYSIS '!$R$25)</f>
        <v>0</v>
      </c>
      <c r="S44" s="116">
        <f>SUMIFS('Fully Booked'!Q:Q,'Fully Booked'!X:X,'PENDING ANALYSIS '!K44,'Fully Booked'!C:C,'PENDING ANALYSIS '!$S$25)</f>
        <v>42616</v>
      </c>
      <c r="T44" s="116">
        <f t="shared" si="0"/>
        <v>42616</v>
      </c>
    </row>
    <row r="45" spans="1:20">
      <c r="A45" s="8" t="s">
        <v>3276</v>
      </c>
      <c r="B45" s="397">
        <v>348553</v>
      </c>
      <c r="C45" s="397">
        <v>235796</v>
      </c>
      <c r="F45" s="8" t="s">
        <v>3014</v>
      </c>
      <c r="G45" s="8">
        <f>COUNTIFS('PENDING FULL BOOKING'!G:G,'PENDING ANALYSIS '!F45)</f>
        <v>3</v>
      </c>
      <c r="H45" s="116">
        <f>SUMIFS('PENDING FULL BOOKING'!H:H,'PENDING FULL BOOKING'!G:G,'PENDING ANALYSIS '!F45)</f>
        <v>1207012</v>
      </c>
      <c r="I45" s="116">
        <f>SUMIFS('PENDING FULL BOOKING'!N:N,'PENDING FULL BOOKING'!G:G,'PENDING ANALYSIS '!F45)</f>
        <v>140280</v>
      </c>
      <c r="K45" s="8" t="s">
        <v>540</v>
      </c>
      <c r="L45" s="116">
        <f>SUMIFS('Fully Booked'!Q:Q,'Fully Booked'!X:X,'PENDING ANALYSIS '!K45,'Fully Booked'!C:C,'PENDING ANALYSIS '!$L$25)</f>
        <v>0</v>
      </c>
      <c r="M45" s="116">
        <f>SUMIFS('Fully Booked'!Q:Q,'Fully Booked'!X:X,'PENDING ANALYSIS '!K45,'Fully Booked'!C:C,'PENDING ANALYSIS '!$M$25)</f>
        <v>176281</v>
      </c>
      <c r="N45" s="116">
        <f>SUMIFS('Fully Booked'!Q:Q,'Fully Booked'!X:X,'PENDING ANALYSIS '!K45,'Fully Booked'!C:C,'PENDING ANALYSIS '!$N$25)</f>
        <v>1528626</v>
      </c>
      <c r="O45" s="116">
        <f>SUMIFS('Fully Booked'!Q:Q,'Fully Booked'!X:X,'PENDING ANALYSIS '!K45,'Fully Booked'!C:C,'PENDING ANALYSIS '!$O$25)</f>
        <v>418264</v>
      </c>
      <c r="P45" s="116">
        <f>SUMIFS('Fully Booked'!Q:Q,'Fully Booked'!X:X,'PENDING ANALYSIS '!K45,'Fully Booked'!C:C,'PENDING ANALYSIS '!$P$25)</f>
        <v>828056</v>
      </c>
      <c r="Q45" s="116">
        <f>SUMIFS('Fully Booked'!Q:Q,'Fully Booked'!X:X,'PENDING ANALYSIS '!K45,'Fully Booked'!C:C,'PENDING ANALYSIS '!$Q$25)</f>
        <v>694187</v>
      </c>
      <c r="R45" s="116">
        <f>SUMIFS('Fully Booked'!Q:Q,'Fully Booked'!X:X,'PENDING ANALYSIS '!K45,'Fully Booked'!C:C,'PENDING ANALYSIS '!$R$25)</f>
        <v>0</v>
      </c>
      <c r="S45" s="116">
        <f>SUMIFS('Fully Booked'!Q:Q,'Fully Booked'!X:X,'PENDING ANALYSIS '!K45,'Fully Booked'!C:C,'PENDING ANALYSIS '!$S$25)</f>
        <v>0</v>
      </c>
      <c r="T45" s="116">
        <f t="shared" si="0"/>
        <v>3645414</v>
      </c>
    </row>
    <row r="46" spans="1:20">
      <c r="A46" s="8" t="s">
        <v>3941</v>
      </c>
      <c r="B46" s="397">
        <v>391556</v>
      </c>
      <c r="C46" s="397">
        <v>304894</v>
      </c>
      <c r="F46" s="8" t="s">
        <v>21</v>
      </c>
      <c r="G46" s="8">
        <f>COUNTIFS('PENDING FULL BOOKING'!G:G,'PENDING ANALYSIS '!F46)</f>
        <v>16</v>
      </c>
      <c r="H46" s="116">
        <f>SUMIFS('PENDING FULL BOOKING'!H:H,'PENDING FULL BOOKING'!G:G,'PENDING ANALYSIS '!F46)</f>
        <v>6877109</v>
      </c>
      <c r="I46" s="116">
        <f>SUMIFS('PENDING FULL BOOKING'!N:N,'PENDING FULL BOOKING'!G:G,'PENDING ANALYSIS '!F46)</f>
        <v>3900993</v>
      </c>
      <c r="K46" s="363" t="s">
        <v>71</v>
      </c>
      <c r="L46" s="364">
        <f t="shared" ref="L46:T46" si="1">SUM(L26:L45)</f>
        <v>2235394.12</v>
      </c>
      <c r="M46" s="364">
        <f t="shared" si="1"/>
        <v>2764315</v>
      </c>
      <c r="N46" s="364">
        <f t="shared" si="1"/>
        <v>4910955</v>
      </c>
      <c r="O46" s="364">
        <f t="shared" si="1"/>
        <v>2763888</v>
      </c>
      <c r="P46" s="364">
        <f t="shared" si="1"/>
        <v>4476645</v>
      </c>
      <c r="Q46" s="364">
        <f t="shared" si="1"/>
        <v>2234612</v>
      </c>
      <c r="R46" s="364">
        <f t="shared" si="1"/>
        <v>1477473</v>
      </c>
      <c r="S46" s="118">
        <f t="shared" si="1"/>
        <v>1999695</v>
      </c>
      <c r="T46" s="118">
        <f t="shared" si="1"/>
        <v>22862977.120000001</v>
      </c>
    </row>
    <row r="47" spans="1:20">
      <c r="A47" s="8" t="s">
        <v>808</v>
      </c>
      <c r="B47" s="397">
        <v>202378</v>
      </c>
      <c r="C47" s="397">
        <v>162809</v>
      </c>
      <c r="F47" s="8" t="s">
        <v>267</v>
      </c>
      <c r="G47" s="8">
        <f>COUNTIFS('PENDING FULL BOOKING'!G:G,'PENDING ANALYSIS '!F47)</f>
        <v>1</v>
      </c>
      <c r="H47" s="116">
        <f>SUMIFS('PENDING FULL BOOKING'!H:H,'PENDING FULL BOOKING'!G:G,'PENDING ANALYSIS '!F47)</f>
        <v>100000</v>
      </c>
      <c r="I47" s="116">
        <f>SUMIFS('PENDING FULL BOOKING'!N:N,'PENDING FULL BOOKING'!G:G,'PENDING ANALYSIS '!F47)</f>
        <v>62577</v>
      </c>
    </row>
    <row r="48" spans="1:20">
      <c r="A48" s="8" t="s">
        <v>978</v>
      </c>
      <c r="B48" s="397">
        <v>441322</v>
      </c>
      <c r="C48" s="397">
        <v>233568</v>
      </c>
      <c r="F48" s="8" t="s">
        <v>3016</v>
      </c>
      <c r="G48" s="8">
        <f>COUNTIFS('PENDING FULL BOOKING'!G:G,'PENDING ANALYSIS '!F48)</f>
        <v>1</v>
      </c>
      <c r="H48" s="116">
        <f>SUMIFS('PENDING FULL BOOKING'!H:H,'PENDING FULL BOOKING'!G:G,'PENDING ANALYSIS '!F48)</f>
        <v>133844</v>
      </c>
      <c r="I48" s="116">
        <f>SUMIFS('PENDING FULL BOOKING'!N:N,'PENDING FULL BOOKING'!G:G,'PENDING ANALYSIS '!F48)</f>
        <v>106435</v>
      </c>
    </row>
    <row r="49" spans="1:9">
      <c r="A49" s="8" t="s">
        <v>3079</v>
      </c>
      <c r="B49" s="397">
        <v>306029</v>
      </c>
      <c r="C49" s="397">
        <v>203926</v>
      </c>
      <c r="F49" s="8" t="s">
        <v>252</v>
      </c>
      <c r="G49" s="8">
        <f>COUNTIFS('PENDING FULL BOOKING'!G:G,'PENDING ANALYSIS '!F49)</f>
        <v>3</v>
      </c>
      <c r="H49" s="116">
        <f>SUMIFS('PENDING FULL BOOKING'!H:H,'PENDING FULL BOOKING'!G:G,'PENDING ANALYSIS '!F49)</f>
        <v>1773260</v>
      </c>
      <c r="I49" s="116">
        <f>SUMIFS('PENDING FULL BOOKING'!N:N,'PENDING FULL BOOKING'!G:G,'PENDING ANALYSIS '!F49)</f>
        <v>1462377</v>
      </c>
    </row>
    <row r="50" spans="1:9">
      <c r="A50" s="8" t="s">
        <v>1063</v>
      </c>
      <c r="B50" s="397">
        <v>663899</v>
      </c>
      <c r="C50" s="397">
        <v>602653</v>
      </c>
      <c r="F50" s="8" t="s">
        <v>426</v>
      </c>
      <c r="G50" s="8">
        <f>COUNTIFS('PENDING FULL BOOKING'!G:G,'PENDING ANALYSIS '!F50)</f>
        <v>1</v>
      </c>
      <c r="H50" s="116">
        <f>SUMIFS('PENDING FULL BOOKING'!H:H,'PENDING FULL BOOKING'!G:G,'PENDING ANALYSIS '!F50)</f>
        <v>935430</v>
      </c>
      <c r="I50" s="116">
        <f>SUMIFS('PENDING FULL BOOKING'!N:N,'PENDING FULL BOOKING'!G:G,'PENDING ANALYSIS '!F50)</f>
        <v>808802</v>
      </c>
    </row>
    <row r="51" spans="1:9">
      <c r="A51" s="8" t="s">
        <v>3444</v>
      </c>
      <c r="B51" s="397">
        <v>179461</v>
      </c>
      <c r="C51" s="397">
        <v>127726</v>
      </c>
      <c r="F51" s="8" t="s">
        <v>361</v>
      </c>
      <c r="G51" s="8">
        <f>COUNTIFS('PENDING FULL BOOKING'!G:G,'PENDING ANALYSIS '!F51)</f>
        <v>1</v>
      </c>
      <c r="H51" s="116">
        <f>SUMIFS('PENDING FULL BOOKING'!H:H,'PENDING FULL BOOKING'!G:G,'PENDING ANALYSIS '!F51)</f>
        <v>538830</v>
      </c>
      <c r="I51" s="116">
        <f>SUMIFS('PENDING FULL BOOKING'!N:N,'PENDING FULL BOOKING'!G:G,'PENDING ANALYSIS '!F51)</f>
        <v>420845</v>
      </c>
    </row>
    <row r="52" spans="1:9">
      <c r="A52" s="8" t="s">
        <v>4170</v>
      </c>
      <c r="B52" s="397">
        <v>708609</v>
      </c>
      <c r="C52" s="397">
        <v>545700</v>
      </c>
      <c r="F52" s="8" t="s">
        <v>3315</v>
      </c>
      <c r="G52" s="8">
        <f>COUNTIFS('PENDING FULL BOOKING'!G:G,'PENDING ANALYSIS '!F52)</f>
        <v>1</v>
      </c>
      <c r="H52" s="116">
        <f>SUMIFS('PENDING FULL BOOKING'!H:H,'PENDING FULL BOOKING'!G:G,'PENDING ANALYSIS '!F52)</f>
        <v>663899</v>
      </c>
      <c r="I52" s="116">
        <f>SUMIFS('PENDING FULL BOOKING'!N:N,'PENDING FULL BOOKING'!G:G,'PENDING ANALYSIS '!F52)</f>
        <v>602653</v>
      </c>
    </row>
    <row r="53" spans="1:9">
      <c r="A53" s="8" t="s">
        <v>4185</v>
      </c>
      <c r="B53" s="397">
        <v>217889</v>
      </c>
      <c r="C53" s="397">
        <v>173516</v>
      </c>
      <c r="F53" s="8" t="s">
        <v>43</v>
      </c>
      <c r="G53" s="8">
        <f>COUNTIFS('PENDING FULL BOOKING'!G:G,'PENDING ANALYSIS '!F53)</f>
        <v>31</v>
      </c>
      <c r="H53" s="116">
        <f>SUMIFS('PENDING FULL BOOKING'!H:H,'PENDING FULL BOOKING'!G:G,'PENDING ANALYSIS '!F53)</f>
        <v>10505181</v>
      </c>
      <c r="I53" s="116">
        <f>SUMIFS('PENDING FULL BOOKING'!N:N,'PENDING FULL BOOKING'!G:G,'PENDING ANALYSIS '!F53)</f>
        <v>7661932</v>
      </c>
    </row>
    <row r="54" spans="1:9">
      <c r="A54" s="8" t="s">
        <v>3085</v>
      </c>
      <c r="B54" s="397">
        <v>396479</v>
      </c>
      <c r="C54" s="397">
        <v>340975</v>
      </c>
      <c r="F54" s="8" t="s">
        <v>3319</v>
      </c>
      <c r="G54" s="8">
        <f>COUNTIFS('PENDING FULL BOOKING'!G:G,'PENDING ANALYSIS '!F54)</f>
        <v>3</v>
      </c>
      <c r="H54" s="116">
        <f>SUMIFS('PENDING FULL BOOKING'!H:H,'PENDING FULL BOOKING'!G:G,'PENDING ANALYSIS '!F54)</f>
        <v>1524833</v>
      </c>
      <c r="I54" s="116">
        <f>SUMIFS('PENDING FULL BOOKING'!N:N,'PENDING FULL BOOKING'!G:G,'PENDING ANALYSIS '!F54)</f>
        <v>1004038</v>
      </c>
    </row>
    <row r="55" spans="1:9">
      <c r="A55" s="8" t="s">
        <v>3288</v>
      </c>
      <c r="B55" s="397">
        <v>219772</v>
      </c>
      <c r="C55" s="397">
        <v>150794</v>
      </c>
      <c r="F55" s="8" t="s">
        <v>364</v>
      </c>
      <c r="G55" s="8">
        <f>COUNTIFS('PENDING FULL BOOKING'!G:G,'PENDING ANALYSIS '!F55)</f>
        <v>1</v>
      </c>
      <c r="H55" s="116">
        <f>SUMIFS('PENDING FULL BOOKING'!H:H,'PENDING FULL BOOKING'!G:G,'PENDING ANALYSIS '!F55)</f>
        <v>174276</v>
      </c>
      <c r="I55" s="116">
        <f>SUMIFS('PENDING FULL BOOKING'!N:N,'PENDING FULL BOOKING'!G:G,'PENDING ANALYSIS '!F55)</f>
        <v>147985</v>
      </c>
    </row>
    <row r="56" spans="1:9">
      <c r="A56" s="8" t="s">
        <v>3019</v>
      </c>
      <c r="B56" s="397">
        <v>966321</v>
      </c>
      <c r="C56" s="397">
        <v>823509</v>
      </c>
      <c r="F56" s="363" t="s">
        <v>71</v>
      </c>
      <c r="G56" s="363">
        <f>SUM(G27:G55)</f>
        <v>108</v>
      </c>
      <c r="H56" s="364">
        <f>SUM(H27:H55)</f>
        <v>48401422</v>
      </c>
      <c r="I56" s="364">
        <f>SUM(I27:I55)</f>
        <v>33162241.02</v>
      </c>
    </row>
    <row r="57" spans="1:9">
      <c r="A57" s="8" t="s">
        <v>773</v>
      </c>
      <c r="B57" s="397">
        <v>262175</v>
      </c>
      <c r="C57" s="397">
        <v>210916</v>
      </c>
    </row>
    <row r="58" spans="1:9">
      <c r="A58" s="8" t="s">
        <v>602</v>
      </c>
      <c r="B58" s="397">
        <v>716189</v>
      </c>
      <c r="C58" s="397">
        <v>557931</v>
      </c>
    </row>
    <row r="59" spans="1:9">
      <c r="A59" s="8" t="s">
        <v>583</v>
      </c>
      <c r="B59" s="397">
        <v>708430</v>
      </c>
      <c r="C59" s="397">
        <v>614356</v>
      </c>
    </row>
    <row r="60" spans="1:9">
      <c r="A60" s="8" t="s">
        <v>3321</v>
      </c>
      <c r="B60" s="397">
        <v>957955</v>
      </c>
      <c r="C60" s="397">
        <v>505428</v>
      </c>
    </row>
    <row r="61" spans="1:9">
      <c r="A61" s="8" t="s">
        <v>3278</v>
      </c>
      <c r="B61" s="397">
        <v>157415</v>
      </c>
      <c r="C61" s="397">
        <v>75521</v>
      </c>
    </row>
    <row r="62" spans="1:9">
      <c r="A62" s="8" t="s">
        <v>3943</v>
      </c>
      <c r="B62" s="397">
        <v>441704</v>
      </c>
      <c r="C62" s="397">
        <v>398724</v>
      </c>
    </row>
    <row r="63" spans="1:9">
      <c r="A63" s="8" t="s">
        <v>557</v>
      </c>
      <c r="B63" s="397">
        <v>949198</v>
      </c>
      <c r="C63" s="397">
        <v>750864</v>
      </c>
    </row>
    <row r="64" spans="1:9">
      <c r="A64" s="8" t="s">
        <v>3269</v>
      </c>
      <c r="B64" s="397">
        <v>147089</v>
      </c>
      <c r="C64" s="397">
        <v>122764</v>
      </c>
    </row>
    <row r="65" spans="1:3">
      <c r="A65" s="8" t="s">
        <v>4175</v>
      </c>
      <c r="B65" s="397">
        <v>461484</v>
      </c>
      <c r="C65" s="397">
        <v>160632</v>
      </c>
    </row>
    <row r="66" spans="1:3">
      <c r="A66" s="8" t="s">
        <v>995</v>
      </c>
      <c r="B66" s="397">
        <v>329818</v>
      </c>
      <c r="C66" s="397">
        <v>249290</v>
      </c>
    </row>
    <row r="67" spans="1:3">
      <c r="A67" s="8" t="s">
        <v>4105</v>
      </c>
      <c r="B67" s="397">
        <v>391417</v>
      </c>
      <c r="C67" s="397">
        <v>200254</v>
      </c>
    </row>
    <row r="68" spans="1:3">
      <c r="A68" s="8" t="s">
        <v>4172</v>
      </c>
      <c r="B68" s="397">
        <v>136981</v>
      </c>
      <c r="C68" s="397">
        <v>56092</v>
      </c>
    </row>
    <row r="69" spans="1:3">
      <c r="A69" s="8" t="s">
        <v>767</v>
      </c>
      <c r="B69" s="397">
        <v>1526664</v>
      </c>
      <c r="C69" s="397">
        <v>1341390</v>
      </c>
    </row>
    <row r="70" spans="1:3">
      <c r="A70" s="8" t="s">
        <v>4095</v>
      </c>
      <c r="B70" s="397">
        <v>1241329</v>
      </c>
      <c r="C70" s="397">
        <v>1028836</v>
      </c>
    </row>
    <row r="71" spans="1:3">
      <c r="A71" s="8" t="s">
        <v>512</v>
      </c>
      <c r="B71" s="397">
        <v>359315</v>
      </c>
      <c r="C71" s="397">
        <v>148600</v>
      </c>
    </row>
    <row r="72" spans="1:3">
      <c r="A72" s="8" t="s">
        <v>3513</v>
      </c>
      <c r="B72" s="397">
        <v>1165867</v>
      </c>
      <c r="C72" s="397">
        <v>1686586</v>
      </c>
    </row>
    <row r="73" spans="1:3">
      <c r="A73" s="8" t="s">
        <v>3437</v>
      </c>
      <c r="B73" s="397">
        <v>648458</v>
      </c>
      <c r="C73" s="397">
        <v>576911</v>
      </c>
    </row>
    <row r="74" spans="1:3">
      <c r="A74" s="8" t="s">
        <v>1186</v>
      </c>
      <c r="B74" s="397">
        <v>174276</v>
      </c>
      <c r="C74" s="397">
        <v>147985</v>
      </c>
    </row>
    <row r="75" spans="1:3">
      <c r="A75" s="8" t="s">
        <v>4003</v>
      </c>
      <c r="B75" s="397">
        <v>327727</v>
      </c>
      <c r="C75" s="397">
        <v>255965</v>
      </c>
    </row>
    <row r="76" spans="1:3">
      <c r="A76" s="8" t="s">
        <v>3013</v>
      </c>
      <c r="B76" s="397">
        <v>197019</v>
      </c>
      <c r="C76" s="397">
        <v>38210</v>
      </c>
    </row>
    <row r="77" spans="1:3">
      <c r="A77" s="8" t="s">
        <v>3272</v>
      </c>
      <c r="B77" s="397">
        <v>53189</v>
      </c>
      <c r="C77" s="397">
        <v>17371</v>
      </c>
    </row>
    <row r="78" spans="1:3">
      <c r="A78" s="8" t="s">
        <v>2432</v>
      </c>
      <c r="B78" s="397">
        <v>991678</v>
      </c>
      <c r="C78" s="397">
        <v>7335</v>
      </c>
    </row>
    <row r="79" spans="1:3">
      <c r="A79" s="8" t="s">
        <v>3670</v>
      </c>
      <c r="B79" s="397">
        <v>175975</v>
      </c>
      <c r="C79" s="397">
        <v>151593</v>
      </c>
    </row>
    <row r="80" spans="1:3">
      <c r="A80" s="8" t="s">
        <v>702</v>
      </c>
      <c r="B80" s="397">
        <v>260543</v>
      </c>
      <c r="C80" s="397">
        <v>142034</v>
      </c>
    </row>
    <row r="81" spans="1:3">
      <c r="A81" s="8" t="s">
        <v>3591</v>
      </c>
      <c r="B81" s="397">
        <v>786562</v>
      </c>
      <c r="C81" s="397">
        <v>525792</v>
      </c>
    </row>
    <row r="82" spans="1:3">
      <c r="A82" s="8" t="s">
        <v>548</v>
      </c>
      <c r="B82" s="397">
        <v>540257</v>
      </c>
      <c r="C82" s="397">
        <v>200703</v>
      </c>
    </row>
    <row r="83" spans="1:3">
      <c r="A83" s="8" t="s">
        <v>4097</v>
      </c>
      <c r="B83" s="397">
        <v>1382302</v>
      </c>
      <c r="C83" s="397">
        <v>852378</v>
      </c>
    </row>
    <row r="84" spans="1:3">
      <c r="A84" s="8" t="s">
        <v>439</v>
      </c>
      <c r="B84" s="397">
        <v>65000</v>
      </c>
      <c r="C84" s="397">
        <v>48250</v>
      </c>
    </row>
    <row r="85" spans="1:3">
      <c r="A85" s="8" t="s">
        <v>901</v>
      </c>
      <c r="B85" s="397">
        <v>159942</v>
      </c>
      <c r="C85" s="397">
        <v>78691</v>
      </c>
    </row>
    <row r="86" spans="1:3">
      <c r="A86" s="8" t="s">
        <v>728</v>
      </c>
      <c r="B86" s="397">
        <v>154191</v>
      </c>
      <c r="C86" s="397">
        <v>119681</v>
      </c>
    </row>
    <row r="87" spans="1:3">
      <c r="A87" s="8" t="s">
        <v>810</v>
      </c>
      <c r="B87" s="397">
        <v>1165115</v>
      </c>
      <c r="C87" s="397">
        <v>759253</v>
      </c>
    </row>
    <row r="88" spans="1:3">
      <c r="A88" s="8" t="s">
        <v>3022</v>
      </c>
      <c r="B88" s="397">
        <v>126437</v>
      </c>
      <c r="C88" s="397">
        <v>89880</v>
      </c>
    </row>
    <row r="89" spans="1:3">
      <c r="A89" s="8" t="s">
        <v>3856</v>
      </c>
      <c r="B89" s="397">
        <v>454775</v>
      </c>
      <c r="C89" s="397">
        <v>372755</v>
      </c>
    </row>
    <row r="90" spans="1:3">
      <c r="A90" s="8" t="s">
        <v>4011</v>
      </c>
      <c r="B90" s="397">
        <v>277753</v>
      </c>
      <c r="C90" s="397">
        <v>219180</v>
      </c>
    </row>
    <row r="91" spans="1:3">
      <c r="A91" s="8" t="s">
        <v>3088</v>
      </c>
      <c r="B91" s="397">
        <v>242593</v>
      </c>
      <c r="C91" s="397">
        <v>207830</v>
      </c>
    </row>
    <row r="92" spans="1:3">
      <c r="A92" s="8" t="s">
        <v>654</v>
      </c>
      <c r="B92" s="397">
        <v>414324</v>
      </c>
      <c r="C92" s="397">
        <v>217477</v>
      </c>
    </row>
    <row r="93" spans="1:3">
      <c r="A93" s="8" t="s">
        <v>1395</v>
      </c>
      <c r="B93" s="397">
        <v>100000</v>
      </c>
      <c r="C93" s="397">
        <v>62577</v>
      </c>
    </row>
    <row r="94" spans="1:3">
      <c r="A94" s="8" t="s">
        <v>795</v>
      </c>
      <c r="B94" s="397">
        <v>341140</v>
      </c>
      <c r="C94" s="397">
        <v>298499</v>
      </c>
    </row>
    <row r="95" spans="1:3">
      <c r="A95" s="8" t="s">
        <v>2262</v>
      </c>
      <c r="B95" s="397">
        <v>457215</v>
      </c>
      <c r="C95" s="397">
        <v>319959</v>
      </c>
    </row>
    <row r="96" spans="1:3">
      <c r="A96" s="8" t="s">
        <v>3442</v>
      </c>
      <c r="B96" s="397">
        <v>275357</v>
      </c>
      <c r="C96" s="397">
        <v>222364</v>
      </c>
    </row>
    <row r="97" spans="1:3">
      <c r="A97" s="8" t="s">
        <v>499</v>
      </c>
      <c r="B97" s="397">
        <v>1952378</v>
      </c>
      <c r="C97" s="397">
        <v>1340556</v>
      </c>
    </row>
    <row r="98" spans="1:3">
      <c r="A98" s="8" t="s">
        <v>861</v>
      </c>
      <c r="B98" s="397">
        <v>935430</v>
      </c>
      <c r="C98" s="397">
        <v>808802</v>
      </c>
    </row>
    <row r="99" spans="1:3">
      <c r="A99" s="8" t="s">
        <v>4107</v>
      </c>
      <c r="B99" s="397">
        <v>555376</v>
      </c>
      <c r="C99" s="397">
        <v>474105</v>
      </c>
    </row>
    <row r="100" spans="1:3">
      <c r="A100" s="8" t="s">
        <v>4117</v>
      </c>
      <c r="B100" s="397">
        <v>346375</v>
      </c>
      <c r="C100" s="397">
        <v>306571</v>
      </c>
    </row>
    <row r="101" spans="1:3">
      <c r="A101" s="8" t="s">
        <v>2974</v>
      </c>
      <c r="B101" s="397">
        <v>1039328</v>
      </c>
      <c r="C101" s="397">
        <v>887272</v>
      </c>
    </row>
    <row r="102" spans="1:3">
      <c r="A102" s="8" t="s">
        <v>3764</v>
      </c>
      <c r="B102" s="397">
        <v>539691</v>
      </c>
      <c r="C102" s="397">
        <v>437855</v>
      </c>
    </row>
    <row r="103" spans="1:3">
      <c r="A103" s="8" t="s">
        <v>3449</v>
      </c>
      <c r="B103" s="397">
        <v>133844</v>
      </c>
      <c r="C103" s="397">
        <v>106435</v>
      </c>
    </row>
    <row r="104" spans="1:3">
      <c r="A104" s="8" t="s">
        <v>4015</v>
      </c>
      <c r="B104" s="397">
        <v>114151</v>
      </c>
      <c r="C104" s="397">
        <v>92542</v>
      </c>
    </row>
    <row r="105" spans="1:3">
      <c r="A105" s="8" t="s">
        <v>803</v>
      </c>
      <c r="B105" s="397">
        <v>774878</v>
      </c>
      <c r="C105" s="397">
        <v>322597</v>
      </c>
    </row>
    <row r="106" spans="1:3">
      <c r="A106" s="8" t="s">
        <v>3326</v>
      </c>
      <c r="B106" s="397">
        <v>106221</v>
      </c>
      <c r="C106" s="397">
        <v>91089</v>
      </c>
    </row>
    <row r="107" spans="1:3">
      <c r="A107" s="8" t="s">
        <v>3939</v>
      </c>
      <c r="B107" s="397">
        <v>973771</v>
      </c>
      <c r="C107" s="397">
        <v>871086</v>
      </c>
    </row>
    <row r="108" spans="1:3">
      <c r="A108" s="8" t="s">
        <v>4013</v>
      </c>
      <c r="B108" s="397">
        <v>1085620</v>
      </c>
      <c r="C108" s="397">
        <v>521000</v>
      </c>
    </row>
    <row r="109" spans="1:3">
      <c r="A109" s="8" t="s">
        <v>904</v>
      </c>
      <c r="B109" s="397">
        <v>200000</v>
      </c>
      <c r="C109" s="397">
        <v>63421</v>
      </c>
    </row>
    <row r="110" spans="1:3">
      <c r="A110" s="8" t="s">
        <v>2453</v>
      </c>
      <c r="B110" s="397">
        <v>507550</v>
      </c>
      <c r="C110" s="397">
        <v>464380</v>
      </c>
    </row>
    <row r="111" spans="1:3">
      <c r="A111" s="8" t="s">
        <v>642</v>
      </c>
      <c r="B111" s="397">
        <v>174930</v>
      </c>
      <c r="C111" s="397">
        <v>96490</v>
      </c>
    </row>
    <row r="112" spans="1:3">
      <c r="A112" s="8" t="s">
        <v>2930</v>
      </c>
      <c r="B112" s="397">
        <v>915126</v>
      </c>
      <c r="C112" s="397">
        <v>569566</v>
      </c>
    </row>
    <row r="113" spans="1:3">
      <c r="A113" s="8" t="s">
        <v>4177</v>
      </c>
      <c r="B113" s="397">
        <v>187320</v>
      </c>
      <c r="C113" s="397">
        <v>80368</v>
      </c>
    </row>
    <row r="114" spans="1:3">
      <c r="A114" s="8" t="s">
        <v>3171</v>
      </c>
      <c r="B114" s="397">
        <v>808644</v>
      </c>
      <c r="C114" s="397">
        <v>391727</v>
      </c>
    </row>
    <row r="115" spans="1:3">
      <c r="A115" s="8" t="s">
        <v>610</v>
      </c>
      <c r="B115" s="397">
        <v>493850</v>
      </c>
      <c r="C115" s="397">
        <v>25323</v>
      </c>
    </row>
    <row r="116" spans="1:3">
      <c r="A116" s="8" t="s">
        <v>4182</v>
      </c>
      <c r="B116" s="397">
        <v>1238976</v>
      </c>
      <c r="C116" s="397">
        <v>81654</v>
      </c>
    </row>
    <row r="117" spans="1:3">
      <c r="A117" s="8" t="s">
        <v>3937</v>
      </c>
      <c r="B117" s="397">
        <v>195887</v>
      </c>
      <c r="C117" s="397">
        <v>149784</v>
      </c>
    </row>
    <row r="118" spans="1:3">
      <c r="A118" s="8" t="s">
        <v>723</v>
      </c>
      <c r="B118" s="397">
        <v>662500</v>
      </c>
      <c r="C118" s="397">
        <v>544569</v>
      </c>
    </row>
    <row r="119" spans="1:3">
      <c r="A119" s="363" t="s">
        <v>71</v>
      </c>
      <c r="B119" s="398">
        <f>SUM(B30:B118)</f>
        <v>44926494</v>
      </c>
      <c r="C119" s="398">
        <f>SUM(C30:C118)</f>
        <v>31292663</v>
      </c>
    </row>
  </sheetData>
  <sortState ref="K3:K22">
    <sortCondition ref="K3:K22"/>
  </sortState>
  <mergeCells count="2">
    <mergeCell ref="F1:I1"/>
    <mergeCell ref="K1:M1"/>
  </mergeCells>
  <pageMargins left="0.7" right="0.7" top="0.75" bottom="0.75" header="0.3" footer="0.3"/>
  <pageSetup scale="6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2608"/>
  <sheetViews>
    <sheetView zoomScaleNormal="100" workbookViewId="0">
      <pane ySplit="1" topLeftCell="A166" activePane="bottomLeft" state="frozen"/>
      <selection pane="bottomLeft" activeCell="E188" sqref="E188"/>
    </sheetView>
  </sheetViews>
  <sheetFormatPr defaultColWidth="14.42578125" defaultRowHeight="15"/>
  <cols>
    <col min="1" max="2" width="15.5703125" style="180" bestFit="1" customWidth="1"/>
    <col min="3" max="3" width="23.5703125" style="180" bestFit="1" customWidth="1"/>
    <col min="4" max="4" width="31.140625" style="180" bestFit="1" customWidth="1"/>
    <col min="5" max="5" width="30.42578125" style="180" bestFit="1" customWidth="1"/>
    <col min="6" max="6" width="8" style="180" bestFit="1" customWidth="1"/>
    <col min="7" max="7" width="22.85546875" style="186" bestFit="1" customWidth="1"/>
    <col min="8" max="8" width="22.140625" style="186" bestFit="1" customWidth="1"/>
    <col min="9" max="9" width="21.7109375" style="186" bestFit="1" customWidth="1"/>
    <col min="10" max="10" width="34.85546875" style="180" bestFit="1" customWidth="1"/>
    <col min="11" max="11" width="10.5703125" style="180" bestFit="1" customWidth="1"/>
    <col min="12" max="12" width="17.85546875" style="144" bestFit="1" customWidth="1"/>
    <col min="13" max="13" width="11.85546875" style="144" bestFit="1" customWidth="1"/>
    <col min="14" max="14" width="14.42578125" style="180" bestFit="1" customWidth="1"/>
    <col min="15" max="15" width="57" style="180" bestFit="1" customWidth="1"/>
    <col min="16" max="16" width="20.5703125" style="284" bestFit="1" customWidth="1"/>
    <col min="17" max="17" width="19.85546875" style="284" bestFit="1" customWidth="1"/>
    <col min="18" max="18" width="18.85546875" style="187" bestFit="1" customWidth="1"/>
    <col min="19" max="19" width="13.28515625" style="216" bestFit="1" customWidth="1"/>
    <col min="20" max="20" width="11.42578125" style="180" bestFit="1" customWidth="1"/>
    <col min="21" max="22" width="16.7109375" style="180" bestFit="1" customWidth="1"/>
    <col min="23" max="23" width="14.5703125" style="180" customWidth="1"/>
    <col min="24" max="24" width="40.85546875" style="180" bestFit="1" customWidth="1"/>
    <col min="25" max="25" width="9.28515625" style="180" bestFit="1" customWidth="1"/>
    <col min="26" max="26" width="7.140625" style="194" bestFit="1" customWidth="1"/>
    <col min="27" max="27" width="6.42578125" style="197" customWidth="1"/>
    <col min="28" max="28" width="7.140625" style="188" bestFit="1" customWidth="1"/>
    <col min="29" max="29" width="19" style="284" bestFit="1" customWidth="1"/>
    <col min="30" max="30" width="11.7109375" style="284" bestFit="1" customWidth="1"/>
    <col min="31" max="31" width="10.5703125" style="189" bestFit="1" customWidth="1"/>
    <col min="32" max="32" width="13.42578125" style="379" bestFit="1" customWidth="1"/>
    <col min="33" max="33" width="5.85546875" style="190" bestFit="1" customWidth="1"/>
    <col min="34" max="34" width="14.28515625" style="189" bestFit="1" customWidth="1"/>
    <col min="35" max="35" width="18.5703125" style="180" bestFit="1" customWidth="1"/>
    <col min="36" max="37" width="9.140625" style="180" customWidth="1"/>
    <col min="38" max="16384" width="14.42578125" style="180"/>
  </cols>
  <sheetData>
    <row r="1" spans="1:37" s="174" customFormat="1">
      <c r="A1" s="173" t="s">
        <v>0</v>
      </c>
      <c r="B1" s="174" t="s">
        <v>130</v>
      </c>
      <c r="C1" s="174" t="s">
        <v>94</v>
      </c>
      <c r="D1" s="173" t="s">
        <v>171</v>
      </c>
      <c r="E1" s="173" t="s">
        <v>800</v>
      </c>
      <c r="F1" s="173" t="s">
        <v>1</v>
      </c>
      <c r="G1" s="175" t="s">
        <v>271</v>
      </c>
      <c r="H1" s="175" t="s">
        <v>272</v>
      </c>
      <c r="I1" s="175" t="s">
        <v>274</v>
      </c>
      <c r="J1" s="173" t="s">
        <v>2</v>
      </c>
      <c r="K1" s="173" t="s">
        <v>3</v>
      </c>
      <c r="L1" s="165" t="s">
        <v>4</v>
      </c>
      <c r="M1" s="165" t="s">
        <v>194</v>
      </c>
      <c r="N1" s="165" t="s">
        <v>65</v>
      </c>
      <c r="O1" s="173" t="s">
        <v>5</v>
      </c>
      <c r="P1" s="283" t="s">
        <v>397</v>
      </c>
      <c r="Q1" s="283" t="s">
        <v>398</v>
      </c>
      <c r="R1" s="176" t="s">
        <v>6</v>
      </c>
      <c r="S1" s="214" t="s">
        <v>80</v>
      </c>
      <c r="T1" s="173" t="s">
        <v>7</v>
      </c>
      <c r="U1" s="173" t="s">
        <v>129</v>
      </c>
      <c r="V1" s="173" t="s">
        <v>8</v>
      </c>
      <c r="W1" s="173" t="s">
        <v>278</v>
      </c>
      <c r="X1" s="173" t="s">
        <v>9</v>
      </c>
      <c r="Y1" s="173" t="s">
        <v>10</v>
      </c>
      <c r="Z1" s="193" t="s">
        <v>392</v>
      </c>
      <c r="AA1" s="195" t="s">
        <v>12</v>
      </c>
      <c r="AB1" s="177" t="s">
        <v>13</v>
      </c>
      <c r="AC1" s="283" t="s">
        <v>14</v>
      </c>
      <c r="AD1" s="283" t="s">
        <v>15</v>
      </c>
      <c r="AE1" s="175" t="s">
        <v>16</v>
      </c>
      <c r="AF1" s="178" t="s">
        <v>17</v>
      </c>
      <c r="AG1" s="179" t="s">
        <v>231</v>
      </c>
      <c r="AH1" s="175" t="s">
        <v>19</v>
      </c>
      <c r="AI1" s="173" t="s">
        <v>427</v>
      </c>
      <c r="AJ1" s="173"/>
      <c r="AK1" s="173"/>
    </row>
    <row r="2" spans="1:37" ht="15.75">
      <c r="A2" s="180" t="s">
        <v>23</v>
      </c>
      <c r="B2" s="219" t="s">
        <v>23</v>
      </c>
      <c r="C2" s="229" t="s">
        <v>97</v>
      </c>
      <c r="D2" s="219" t="s">
        <v>449</v>
      </c>
      <c r="E2" s="8" t="s">
        <v>863</v>
      </c>
      <c r="F2" s="180" t="s">
        <v>1217</v>
      </c>
      <c r="G2" s="186">
        <v>0</v>
      </c>
      <c r="H2" s="186">
        <v>33260</v>
      </c>
      <c r="I2" s="186">
        <f t="shared" ref="I2:I4" si="0">IF(G2=0,H2,(H2-G2))</f>
        <v>33260</v>
      </c>
      <c r="J2" s="180" t="s">
        <v>3766</v>
      </c>
      <c r="K2" s="180">
        <v>23757198</v>
      </c>
      <c r="L2" s="144">
        <v>45404</v>
      </c>
      <c r="M2" s="144" t="s">
        <v>195</v>
      </c>
      <c r="N2" s="180" t="s">
        <v>173</v>
      </c>
      <c r="O2" s="21" t="s">
        <v>473</v>
      </c>
      <c r="P2" s="284">
        <v>417722</v>
      </c>
      <c r="Q2" s="284">
        <v>1440380</v>
      </c>
      <c r="R2" s="182">
        <f t="shared" ref="R2:R3" si="1">Q2-P2</f>
        <v>1022658</v>
      </c>
      <c r="S2" s="216">
        <v>106235</v>
      </c>
      <c r="T2" s="180">
        <v>168</v>
      </c>
      <c r="U2" s="74" t="s">
        <v>64</v>
      </c>
      <c r="V2" s="74" t="s">
        <v>64</v>
      </c>
      <c r="W2" s="180" t="s">
        <v>276</v>
      </c>
      <c r="X2" s="180" t="s">
        <v>115</v>
      </c>
      <c r="Y2" s="180" t="s">
        <v>3567</v>
      </c>
      <c r="Z2" s="194">
        <v>0.04</v>
      </c>
      <c r="AA2" s="197" t="s">
        <v>558</v>
      </c>
      <c r="AB2" s="188">
        <v>1.7000000000000001E-2</v>
      </c>
      <c r="AC2" s="284">
        <f t="shared" ref="AC2:AC3" si="2">Z2*Q2</f>
        <v>57615.200000000004</v>
      </c>
      <c r="AD2" s="284">
        <f t="shared" ref="AD2:AD3" si="3">IFERROR((Q2/T2),0)</f>
        <v>8573.6904761904771</v>
      </c>
      <c r="AE2" s="189">
        <f t="shared" ref="AE2:AE3" si="4">AB2*Q2</f>
        <v>24486.460000000003</v>
      </c>
      <c r="AF2" s="379">
        <f t="shared" ref="AF2:AF3" si="5">AD2+AE2</f>
        <v>33060.15047619048</v>
      </c>
      <c r="AG2" s="190">
        <v>0.03</v>
      </c>
      <c r="AH2" s="189">
        <f t="shared" ref="AH2:AH3" si="6">R2*AG2</f>
        <v>30679.739999999998</v>
      </c>
    </row>
    <row r="3" spans="1:37" ht="15.75">
      <c r="A3" s="219" t="s">
        <v>39</v>
      </c>
      <c r="B3" s="219" t="s">
        <v>39</v>
      </c>
      <c r="C3" s="229" t="s">
        <v>167</v>
      </c>
      <c r="D3" s="180" t="s">
        <v>453</v>
      </c>
      <c r="E3" s="8" t="s">
        <v>867</v>
      </c>
      <c r="F3" s="482" t="s">
        <v>590</v>
      </c>
      <c r="G3" s="186">
        <v>0</v>
      </c>
      <c r="H3" s="186">
        <v>6372</v>
      </c>
      <c r="I3" s="186">
        <f t="shared" si="0"/>
        <v>6372</v>
      </c>
      <c r="J3" s="180" t="s">
        <v>3565</v>
      </c>
      <c r="K3" s="180">
        <v>30631981</v>
      </c>
      <c r="L3" s="144">
        <v>45404</v>
      </c>
      <c r="M3" s="144" t="s">
        <v>195</v>
      </c>
      <c r="N3" s="180" t="s">
        <v>148</v>
      </c>
      <c r="O3" s="180" t="s">
        <v>258</v>
      </c>
      <c r="P3" s="284">
        <v>0</v>
      </c>
      <c r="Q3" s="284">
        <v>268909</v>
      </c>
      <c r="R3" s="182">
        <f t="shared" si="1"/>
        <v>268909</v>
      </c>
      <c r="S3" s="216">
        <v>72839</v>
      </c>
      <c r="T3" s="180">
        <v>168</v>
      </c>
      <c r="U3" s="575" t="s">
        <v>64</v>
      </c>
      <c r="V3" s="180" t="s">
        <v>64</v>
      </c>
      <c r="W3" s="180" t="s">
        <v>276</v>
      </c>
      <c r="X3" s="180" t="s">
        <v>3767</v>
      </c>
      <c r="Y3" s="180" t="s">
        <v>3570</v>
      </c>
      <c r="Z3" s="194">
        <v>0.04</v>
      </c>
      <c r="AA3" s="197" t="s">
        <v>558</v>
      </c>
      <c r="AB3" s="188">
        <v>1.7000000000000001E-2</v>
      </c>
      <c r="AC3" s="284">
        <f t="shared" si="2"/>
        <v>10756.36</v>
      </c>
      <c r="AD3" s="284">
        <f t="shared" si="3"/>
        <v>1600.6488095238096</v>
      </c>
      <c r="AE3" s="189">
        <f t="shared" si="4"/>
        <v>4571.4530000000004</v>
      </c>
      <c r="AF3" s="379">
        <f t="shared" si="5"/>
        <v>6172.1018095238105</v>
      </c>
      <c r="AG3" s="190">
        <v>0.03</v>
      </c>
      <c r="AH3" s="189">
        <f t="shared" si="6"/>
        <v>8067.2699999999995</v>
      </c>
    </row>
    <row r="4" spans="1:37">
      <c r="A4" s="180" t="s">
        <v>184</v>
      </c>
      <c r="B4" s="180" t="s">
        <v>184</v>
      </c>
      <c r="C4" s="180" t="s">
        <v>98</v>
      </c>
      <c r="D4" s="180" t="s">
        <v>419</v>
      </c>
      <c r="E4" s="180" t="s">
        <v>3768</v>
      </c>
      <c r="F4" s="180" t="s">
        <v>3339</v>
      </c>
      <c r="G4" s="186">
        <v>0</v>
      </c>
      <c r="H4" s="186">
        <v>9603</v>
      </c>
      <c r="I4" s="186">
        <f t="shared" si="0"/>
        <v>9603</v>
      </c>
      <c r="J4" s="632" t="s">
        <v>3511</v>
      </c>
      <c r="K4" s="180">
        <v>23663712</v>
      </c>
      <c r="L4" s="144">
        <v>45405</v>
      </c>
      <c r="M4" s="144" t="s">
        <v>195</v>
      </c>
      <c r="N4" s="180" t="s">
        <v>148</v>
      </c>
      <c r="O4" s="180" t="s">
        <v>225</v>
      </c>
      <c r="P4" s="284">
        <v>0</v>
      </c>
      <c r="Q4" s="284">
        <v>409670</v>
      </c>
      <c r="R4" s="182">
        <f t="shared" ref="R4:R47" si="7">Q4-P4</f>
        <v>409670</v>
      </c>
      <c r="S4" s="216">
        <v>45817</v>
      </c>
      <c r="T4" s="180">
        <v>168</v>
      </c>
      <c r="U4" s="180" t="s">
        <v>64</v>
      </c>
      <c r="V4" s="180" t="s">
        <v>64</v>
      </c>
      <c r="W4" s="180" t="s">
        <v>276</v>
      </c>
      <c r="X4" s="180" t="s">
        <v>115</v>
      </c>
      <c r="Y4" s="180" t="s">
        <v>3515</v>
      </c>
      <c r="Z4" s="194">
        <v>0.04</v>
      </c>
      <c r="AA4" s="197" t="s">
        <v>558</v>
      </c>
      <c r="AB4" s="188">
        <v>1.7000000000000001E-2</v>
      </c>
      <c r="AC4" s="284">
        <f t="shared" ref="AC4:AC46" si="8">Z4*Q4</f>
        <v>16386.8</v>
      </c>
      <c r="AD4" s="284">
        <f t="shared" ref="AD4:AD47" si="9">IFERROR((Q4/T4),0)</f>
        <v>2438.5119047619046</v>
      </c>
      <c r="AE4" s="189">
        <f t="shared" ref="AE4:AE46" si="10">AB4*Q4</f>
        <v>6964.39</v>
      </c>
      <c r="AF4" s="379">
        <f t="shared" ref="AF4:AF46" si="11">AD4+AE4</f>
        <v>9402.901904761904</v>
      </c>
      <c r="AG4" s="190">
        <v>0.03</v>
      </c>
      <c r="AH4" s="189">
        <f t="shared" ref="AH4:AH46" si="12">R4*AG4</f>
        <v>12290.1</v>
      </c>
    </row>
    <row r="5" spans="1:37">
      <c r="A5" s="180" t="s">
        <v>49</v>
      </c>
      <c r="B5" s="180" t="s">
        <v>49</v>
      </c>
      <c r="C5" s="180" t="s">
        <v>133</v>
      </c>
      <c r="D5" s="180" t="s">
        <v>460</v>
      </c>
      <c r="E5" s="180" t="s">
        <v>904</v>
      </c>
      <c r="F5" s="180" t="s">
        <v>1412</v>
      </c>
      <c r="G5" s="186">
        <v>0</v>
      </c>
      <c r="H5" s="186">
        <v>1034</v>
      </c>
      <c r="I5" s="186">
        <f t="shared" ref="I5:I46" si="13">IF(G5=0,H5,(H5-G5))</f>
        <v>1034</v>
      </c>
      <c r="J5" s="180" t="s">
        <v>3769</v>
      </c>
      <c r="K5" s="180">
        <v>11289459</v>
      </c>
      <c r="L5" s="144">
        <v>45405</v>
      </c>
      <c r="M5" s="144" t="s">
        <v>195</v>
      </c>
      <c r="N5" s="180" t="s">
        <v>148</v>
      </c>
      <c r="O5" s="180" t="s">
        <v>2682</v>
      </c>
      <c r="P5" s="284">
        <v>0</v>
      </c>
      <c r="Q5" s="284">
        <v>25100</v>
      </c>
      <c r="R5" s="182">
        <f t="shared" si="7"/>
        <v>25100</v>
      </c>
      <c r="S5" s="216">
        <v>22745</v>
      </c>
      <c r="T5" s="180">
        <v>108</v>
      </c>
      <c r="U5" s="180" t="s">
        <v>62</v>
      </c>
      <c r="V5" s="180" t="s">
        <v>62</v>
      </c>
      <c r="W5" s="180" t="s">
        <v>276</v>
      </c>
      <c r="Y5" s="180" t="s">
        <v>3770</v>
      </c>
      <c r="Z5" s="194">
        <v>0.03</v>
      </c>
      <c r="AA5" s="197" t="s">
        <v>558</v>
      </c>
      <c r="AB5" s="188">
        <v>2.4E-2</v>
      </c>
      <c r="AC5" s="284">
        <f t="shared" si="8"/>
        <v>753</v>
      </c>
      <c r="AD5" s="284">
        <f t="shared" si="9"/>
        <v>232.40740740740742</v>
      </c>
      <c r="AE5" s="189">
        <f t="shared" si="10"/>
        <v>602.4</v>
      </c>
      <c r="AF5" s="379">
        <f t="shared" si="11"/>
        <v>834.80740740740737</v>
      </c>
      <c r="AG5" s="190">
        <v>0.06</v>
      </c>
      <c r="AH5" s="189">
        <f t="shared" si="12"/>
        <v>1506</v>
      </c>
    </row>
    <row r="6" spans="1:37">
      <c r="A6" s="180" t="s">
        <v>39</v>
      </c>
      <c r="B6" s="180" t="s">
        <v>39</v>
      </c>
      <c r="C6" s="180" t="s">
        <v>167</v>
      </c>
      <c r="D6" s="180" t="s">
        <v>453</v>
      </c>
      <c r="E6" s="180" t="s">
        <v>3382</v>
      </c>
      <c r="F6" s="180" t="s">
        <v>1247</v>
      </c>
      <c r="G6" s="186">
        <v>0</v>
      </c>
      <c r="H6" s="186">
        <v>1031</v>
      </c>
      <c r="I6" s="186">
        <f t="shared" si="13"/>
        <v>1031</v>
      </c>
      <c r="J6" s="180" t="s">
        <v>3775</v>
      </c>
      <c r="K6" s="180">
        <v>26355232</v>
      </c>
      <c r="L6" s="144">
        <v>45406</v>
      </c>
      <c r="M6" s="144" t="s">
        <v>195</v>
      </c>
      <c r="N6" s="180" t="s">
        <v>148</v>
      </c>
      <c r="O6" s="180" t="s">
        <v>258</v>
      </c>
      <c r="P6" s="284">
        <v>0</v>
      </c>
      <c r="Q6" s="284">
        <v>25000</v>
      </c>
      <c r="R6" s="182">
        <f t="shared" si="7"/>
        <v>25000</v>
      </c>
      <c r="S6" s="216">
        <v>22650</v>
      </c>
      <c r="T6" s="180">
        <v>108</v>
      </c>
      <c r="U6" s="180" t="s">
        <v>62</v>
      </c>
      <c r="V6" s="180" t="s">
        <v>62</v>
      </c>
      <c r="W6" s="180" t="s">
        <v>276</v>
      </c>
      <c r="Y6" s="180" t="s">
        <v>3781</v>
      </c>
      <c r="Z6" s="194">
        <v>0.03</v>
      </c>
      <c r="AA6" s="197" t="s">
        <v>558</v>
      </c>
      <c r="AB6" s="188">
        <v>2.4E-2</v>
      </c>
      <c r="AC6" s="284">
        <f t="shared" si="8"/>
        <v>750</v>
      </c>
      <c r="AD6" s="284">
        <f t="shared" si="9"/>
        <v>231.4814814814815</v>
      </c>
      <c r="AE6" s="189">
        <f t="shared" si="10"/>
        <v>600</v>
      </c>
      <c r="AF6" s="379">
        <f t="shared" si="11"/>
        <v>831.48148148148152</v>
      </c>
      <c r="AG6" s="190">
        <v>0.06</v>
      </c>
      <c r="AH6" s="189">
        <f t="shared" si="12"/>
        <v>1500</v>
      </c>
    </row>
    <row r="7" spans="1:37">
      <c r="A7" s="180" t="s">
        <v>23</v>
      </c>
      <c r="B7" s="180" t="s">
        <v>23</v>
      </c>
      <c r="C7" s="180" t="s">
        <v>97</v>
      </c>
      <c r="D7" s="180" t="s">
        <v>48</v>
      </c>
      <c r="E7" s="180" t="s">
        <v>872</v>
      </c>
      <c r="F7" s="180" t="s">
        <v>3782</v>
      </c>
      <c r="G7" s="186">
        <v>0</v>
      </c>
      <c r="H7" s="186">
        <v>17642</v>
      </c>
      <c r="I7" s="186">
        <f t="shared" si="13"/>
        <v>17642</v>
      </c>
      <c r="J7" s="180" t="s">
        <v>3424</v>
      </c>
      <c r="K7" s="180">
        <v>36863017</v>
      </c>
      <c r="L7" s="144">
        <v>45406</v>
      </c>
      <c r="M7" s="144" t="s">
        <v>195</v>
      </c>
      <c r="N7" s="180" t="s">
        <v>148</v>
      </c>
      <c r="O7" s="180" t="s">
        <v>331</v>
      </c>
      <c r="P7" s="284">
        <v>0</v>
      </c>
      <c r="Q7" s="284">
        <v>768647</v>
      </c>
      <c r="R7" s="182">
        <f t="shared" si="7"/>
        <v>768647</v>
      </c>
      <c r="S7" s="216">
        <v>80373</v>
      </c>
      <c r="T7" s="180">
        <v>168</v>
      </c>
      <c r="U7" s="180" t="s">
        <v>64</v>
      </c>
      <c r="V7" s="180" t="s">
        <v>64</v>
      </c>
      <c r="W7" s="180" t="s">
        <v>276</v>
      </c>
      <c r="X7" s="180" t="s">
        <v>3776</v>
      </c>
      <c r="Y7" s="180" t="s">
        <v>3439</v>
      </c>
      <c r="Z7" s="194">
        <v>0.04</v>
      </c>
      <c r="AA7" s="197" t="s">
        <v>558</v>
      </c>
      <c r="AB7" s="188">
        <v>1.7000000000000001E-2</v>
      </c>
      <c r="AC7" s="284">
        <f t="shared" si="8"/>
        <v>30745.88</v>
      </c>
      <c r="AD7" s="284">
        <f t="shared" si="9"/>
        <v>4575.2797619047615</v>
      </c>
      <c r="AE7" s="189">
        <f t="shared" si="10"/>
        <v>13066.999000000002</v>
      </c>
      <c r="AF7" s="379">
        <f t="shared" si="11"/>
        <v>17642.278761904763</v>
      </c>
      <c r="AG7" s="190">
        <v>0.03</v>
      </c>
      <c r="AH7" s="189">
        <f t="shared" si="12"/>
        <v>23059.41</v>
      </c>
    </row>
    <row r="8" spans="1:37">
      <c r="A8" s="180" t="s">
        <v>44</v>
      </c>
      <c r="B8" s="180" t="s">
        <v>37</v>
      </c>
      <c r="C8" s="180" t="s">
        <v>99</v>
      </c>
      <c r="D8" s="180" t="s">
        <v>461</v>
      </c>
      <c r="E8" s="180" t="s">
        <v>767</v>
      </c>
      <c r="F8" s="180" t="s">
        <v>768</v>
      </c>
      <c r="G8" s="186">
        <v>7446</v>
      </c>
      <c r="H8" s="186">
        <v>10439</v>
      </c>
      <c r="I8" s="186">
        <f t="shared" si="13"/>
        <v>2993</v>
      </c>
      <c r="J8" s="180" t="s">
        <v>3777</v>
      </c>
      <c r="K8" s="180">
        <v>25053870</v>
      </c>
      <c r="L8" s="144">
        <v>45406</v>
      </c>
      <c r="M8" s="144" t="s">
        <v>195</v>
      </c>
      <c r="N8" s="180" t="s">
        <v>148</v>
      </c>
      <c r="O8" s="180" t="s">
        <v>252</v>
      </c>
      <c r="P8" s="284">
        <v>219195</v>
      </c>
      <c r="Q8" s="284">
        <v>380000</v>
      </c>
      <c r="R8" s="182">
        <f t="shared" si="7"/>
        <v>160805</v>
      </c>
      <c r="S8" s="216">
        <v>140704</v>
      </c>
      <c r="T8" s="180">
        <v>144</v>
      </c>
      <c r="U8" s="180" t="s">
        <v>63</v>
      </c>
      <c r="V8" s="180" t="s">
        <v>63</v>
      </c>
      <c r="W8" s="180" t="s">
        <v>277</v>
      </c>
      <c r="Y8" s="180" t="s">
        <v>3783</v>
      </c>
      <c r="Z8" s="194">
        <v>0.03</v>
      </c>
      <c r="AA8" s="197" t="s">
        <v>558</v>
      </c>
      <c r="AB8" s="188">
        <v>0.02</v>
      </c>
      <c r="AC8" s="284">
        <f t="shared" si="8"/>
        <v>11400</v>
      </c>
      <c r="AD8" s="284">
        <f t="shared" si="9"/>
        <v>2638.8888888888887</v>
      </c>
      <c r="AE8" s="189">
        <f t="shared" si="10"/>
        <v>7600</v>
      </c>
      <c r="AF8" s="379">
        <f t="shared" si="11"/>
        <v>10238.888888888889</v>
      </c>
      <c r="AG8" s="190">
        <v>0.06</v>
      </c>
      <c r="AH8" s="189">
        <f t="shared" si="12"/>
        <v>9648.2999999999993</v>
      </c>
    </row>
    <row r="9" spans="1:37">
      <c r="A9" s="180" t="s">
        <v>184</v>
      </c>
      <c r="B9" s="180" t="s">
        <v>184</v>
      </c>
      <c r="C9" s="180" t="s">
        <v>98</v>
      </c>
      <c r="D9" s="180" t="s">
        <v>212</v>
      </c>
      <c r="E9" s="8" t="s">
        <v>811</v>
      </c>
      <c r="F9" s="180" t="s">
        <v>574</v>
      </c>
      <c r="G9" s="186">
        <v>0</v>
      </c>
      <c r="H9" s="186">
        <v>9200</v>
      </c>
      <c r="I9" s="186">
        <f t="shared" si="13"/>
        <v>9200</v>
      </c>
      <c r="J9" s="180" t="s">
        <v>3778</v>
      </c>
      <c r="K9" s="180">
        <v>20015406</v>
      </c>
      <c r="L9" s="144">
        <v>45406</v>
      </c>
      <c r="M9" s="144" t="s">
        <v>195</v>
      </c>
      <c r="N9" s="180" t="s">
        <v>148</v>
      </c>
      <c r="O9" s="180" t="s">
        <v>252</v>
      </c>
      <c r="P9" s="284">
        <v>0</v>
      </c>
      <c r="Q9" s="284">
        <v>334026</v>
      </c>
      <c r="R9" s="182">
        <f t="shared" si="7"/>
        <v>334026</v>
      </c>
      <c r="S9" s="216">
        <v>316224</v>
      </c>
      <c r="T9" s="180">
        <v>144</v>
      </c>
      <c r="U9" s="180" t="s">
        <v>62</v>
      </c>
      <c r="V9" s="180" t="s">
        <v>62</v>
      </c>
      <c r="W9" s="180" t="s">
        <v>276</v>
      </c>
      <c r="Y9" s="180" t="s">
        <v>3784</v>
      </c>
      <c r="Z9" s="194">
        <v>0.03</v>
      </c>
      <c r="AA9" s="197" t="s">
        <v>558</v>
      </c>
      <c r="AB9" s="188">
        <v>0.02</v>
      </c>
      <c r="AC9" s="284">
        <f t="shared" si="8"/>
        <v>10020.779999999999</v>
      </c>
      <c r="AD9" s="284">
        <f t="shared" si="9"/>
        <v>2319.625</v>
      </c>
      <c r="AE9" s="189">
        <f t="shared" si="10"/>
        <v>6680.52</v>
      </c>
      <c r="AF9" s="379">
        <f t="shared" si="11"/>
        <v>9000.1450000000004</v>
      </c>
      <c r="AG9" s="190">
        <v>0.06</v>
      </c>
      <c r="AH9" s="189">
        <f t="shared" si="12"/>
        <v>20041.559999999998</v>
      </c>
    </row>
    <row r="10" spans="1:37">
      <c r="A10" s="180" t="s">
        <v>49</v>
      </c>
      <c r="B10" s="180" t="s">
        <v>49</v>
      </c>
      <c r="C10" s="180" t="s">
        <v>133</v>
      </c>
      <c r="D10" s="180" t="s">
        <v>619</v>
      </c>
      <c r="E10" s="648" t="s">
        <v>3779</v>
      </c>
      <c r="F10" s="180" t="s">
        <v>3786</v>
      </c>
      <c r="G10" s="186">
        <v>0</v>
      </c>
      <c r="H10" s="186">
        <v>1524</v>
      </c>
      <c r="I10" s="186">
        <f t="shared" si="13"/>
        <v>1524</v>
      </c>
      <c r="J10" s="180" t="s">
        <v>3780</v>
      </c>
      <c r="K10" s="180">
        <v>34228315</v>
      </c>
      <c r="L10" s="144">
        <v>45406</v>
      </c>
      <c r="M10" s="144" t="s">
        <v>195</v>
      </c>
      <c r="N10" s="180" t="s">
        <v>21</v>
      </c>
      <c r="O10" s="180" t="s">
        <v>21</v>
      </c>
      <c r="P10" s="284">
        <v>0</v>
      </c>
      <c r="Q10" s="284">
        <v>42941</v>
      </c>
      <c r="R10" s="182">
        <f t="shared" si="7"/>
        <v>42941</v>
      </c>
      <c r="S10" s="216">
        <v>39693</v>
      </c>
      <c r="T10" s="180">
        <v>120</v>
      </c>
      <c r="U10" s="180" t="s">
        <v>62</v>
      </c>
      <c r="V10" s="180" t="s">
        <v>62</v>
      </c>
      <c r="W10" s="180" t="s">
        <v>276</v>
      </c>
      <c r="Y10" s="180" t="s">
        <v>3785</v>
      </c>
      <c r="Z10" s="194">
        <v>0.03</v>
      </c>
      <c r="AA10" s="197" t="s">
        <v>558</v>
      </c>
      <c r="AB10" s="188">
        <v>2.2499999999999999E-2</v>
      </c>
      <c r="AC10" s="284">
        <f t="shared" si="8"/>
        <v>1288.23</v>
      </c>
      <c r="AD10" s="284">
        <f t="shared" si="9"/>
        <v>357.84166666666664</v>
      </c>
      <c r="AE10" s="189">
        <f t="shared" si="10"/>
        <v>966.17250000000001</v>
      </c>
      <c r="AF10" s="379">
        <f t="shared" si="11"/>
        <v>1324.0141666666666</v>
      </c>
      <c r="AG10" s="190">
        <v>0.06</v>
      </c>
      <c r="AH10" s="189">
        <f t="shared" si="12"/>
        <v>2576.46</v>
      </c>
    </row>
    <row r="11" spans="1:37">
      <c r="A11" s="180" t="s">
        <v>37</v>
      </c>
      <c r="B11" s="180" t="s">
        <v>37</v>
      </c>
      <c r="C11" s="180" t="s">
        <v>99</v>
      </c>
      <c r="D11" s="180" t="s">
        <v>911</v>
      </c>
      <c r="E11" s="180" t="s">
        <v>3350</v>
      </c>
      <c r="F11" s="180" t="s">
        <v>961</v>
      </c>
      <c r="G11" s="186">
        <v>0</v>
      </c>
      <c r="H11" s="186">
        <v>6837</v>
      </c>
      <c r="I11" s="186">
        <f t="shared" si="13"/>
        <v>6837</v>
      </c>
      <c r="J11" s="180" t="s">
        <v>3564</v>
      </c>
      <c r="K11" s="180">
        <v>13474607</v>
      </c>
      <c r="L11" s="144">
        <v>45406</v>
      </c>
      <c r="M11" s="144" t="s">
        <v>195</v>
      </c>
      <c r="N11" s="180" t="s">
        <v>148</v>
      </c>
      <c r="O11" s="180" t="s">
        <v>253</v>
      </c>
      <c r="P11" s="284">
        <v>0</v>
      </c>
      <c r="Q11" s="284">
        <v>215256</v>
      </c>
      <c r="R11" s="182">
        <f t="shared" si="7"/>
        <v>215256</v>
      </c>
      <c r="S11" s="216">
        <v>136893.20000000001</v>
      </c>
      <c r="T11" s="180">
        <v>120</v>
      </c>
      <c r="U11" s="180" t="s">
        <v>64</v>
      </c>
      <c r="V11" s="180" t="s">
        <v>64</v>
      </c>
      <c r="W11" s="180" t="s">
        <v>276</v>
      </c>
      <c r="X11" s="180" t="s">
        <v>3330</v>
      </c>
      <c r="Y11" s="180" t="s">
        <v>3569</v>
      </c>
      <c r="Z11" s="194">
        <v>0.03</v>
      </c>
      <c r="AA11" s="197" t="s">
        <v>558</v>
      </c>
      <c r="AB11" s="188">
        <v>2.2499999999999999E-2</v>
      </c>
      <c r="AC11" s="284">
        <f t="shared" si="8"/>
        <v>6457.6799999999994</v>
      </c>
      <c r="AD11" s="284">
        <f t="shared" si="9"/>
        <v>1793.8</v>
      </c>
      <c r="AE11" s="189">
        <f t="shared" si="10"/>
        <v>4843.26</v>
      </c>
      <c r="AF11" s="379">
        <f t="shared" si="11"/>
        <v>6637.06</v>
      </c>
      <c r="AG11" s="190">
        <v>0.06</v>
      </c>
      <c r="AH11" s="189">
        <f t="shared" si="12"/>
        <v>12915.359999999999</v>
      </c>
    </row>
    <row r="12" spans="1:37">
      <c r="A12" s="180" t="s">
        <v>23</v>
      </c>
      <c r="B12" s="180" t="s">
        <v>23</v>
      </c>
      <c r="C12" s="180" t="s">
        <v>97</v>
      </c>
      <c r="D12" s="180" t="s">
        <v>48</v>
      </c>
      <c r="E12" s="180" t="s">
        <v>2764</v>
      </c>
      <c r="F12" s="180" t="s">
        <v>2768</v>
      </c>
      <c r="G12" s="186">
        <v>0</v>
      </c>
      <c r="H12" s="186">
        <v>3733</v>
      </c>
      <c r="I12" s="186">
        <f t="shared" si="13"/>
        <v>3733</v>
      </c>
      <c r="J12" s="180" t="s">
        <v>3787</v>
      </c>
      <c r="K12" s="180">
        <v>23636682</v>
      </c>
      <c r="L12" s="144">
        <v>45407</v>
      </c>
      <c r="M12" s="144" t="s">
        <v>195</v>
      </c>
      <c r="N12" s="180" t="s">
        <v>148</v>
      </c>
      <c r="O12" s="180" t="s">
        <v>331</v>
      </c>
      <c r="P12" s="284">
        <v>0</v>
      </c>
      <c r="Q12" s="284">
        <v>35000</v>
      </c>
      <c r="R12" s="182">
        <f t="shared" si="7"/>
        <v>35000</v>
      </c>
      <c r="S12" s="216">
        <v>32150</v>
      </c>
      <c r="T12" s="180">
        <v>24</v>
      </c>
      <c r="U12" s="180" t="s">
        <v>62</v>
      </c>
      <c r="V12" s="180" t="s">
        <v>62</v>
      </c>
      <c r="W12" s="180" t="s">
        <v>276</v>
      </c>
      <c r="Y12" s="180" t="s">
        <v>3790</v>
      </c>
      <c r="Z12" s="194">
        <v>0.03</v>
      </c>
      <c r="AA12" s="197" t="s">
        <v>558</v>
      </c>
      <c r="AB12" s="188">
        <v>6.5000000000000002E-2</v>
      </c>
      <c r="AC12" s="284">
        <f t="shared" si="8"/>
        <v>1050</v>
      </c>
      <c r="AD12" s="284">
        <f t="shared" si="9"/>
        <v>1458.3333333333333</v>
      </c>
      <c r="AE12" s="189">
        <f t="shared" si="10"/>
        <v>2275</v>
      </c>
      <c r="AF12" s="379">
        <f t="shared" si="11"/>
        <v>3733.333333333333</v>
      </c>
      <c r="AG12" s="190">
        <v>0.06</v>
      </c>
      <c r="AH12" s="189">
        <f t="shared" si="12"/>
        <v>2100</v>
      </c>
    </row>
    <row r="13" spans="1:37">
      <c r="A13" s="180" t="s">
        <v>38</v>
      </c>
      <c r="B13" s="180" t="s">
        <v>38</v>
      </c>
      <c r="C13" s="180" t="s">
        <v>101</v>
      </c>
      <c r="D13" s="180" t="s">
        <v>891</v>
      </c>
      <c r="E13" s="180" t="s">
        <v>3430</v>
      </c>
      <c r="F13" s="180" t="s">
        <v>3792</v>
      </c>
      <c r="G13" s="186">
        <v>0</v>
      </c>
      <c r="H13" s="186">
        <v>6460</v>
      </c>
      <c r="I13" s="186">
        <f t="shared" si="13"/>
        <v>6460</v>
      </c>
      <c r="J13" s="180" t="s">
        <v>3419</v>
      </c>
      <c r="K13" s="180">
        <v>31603347</v>
      </c>
      <c r="L13" s="144">
        <v>45407</v>
      </c>
      <c r="M13" s="144" t="s">
        <v>195</v>
      </c>
      <c r="N13" s="180" t="s">
        <v>21</v>
      </c>
      <c r="O13" s="180" t="s">
        <v>21</v>
      </c>
      <c r="P13" s="284">
        <v>0</v>
      </c>
      <c r="Q13" s="284">
        <v>281456</v>
      </c>
      <c r="R13" s="182">
        <f t="shared" si="7"/>
        <v>281456</v>
      </c>
      <c r="S13" s="216">
        <v>44263</v>
      </c>
      <c r="T13" s="180">
        <v>168</v>
      </c>
      <c r="U13" s="180" t="s">
        <v>64</v>
      </c>
      <c r="V13" s="180" t="s">
        <v>64</v>
      </c>
      <c r="W13" s="180" t="s">
        <v>276</v>
      </c>
      <c r="X13" s="180" t="s">
        <v>3788</v>
      </c>
      <c r="Y13" s="180" t="s">
        <v>3791</v>
      </c>
      <c r="Z13" s="194">
        <v>0.04</v>
      </c>
      <c r="AA13" s="197" t="s">
        <v>558</v>
      </c>
      <c r="AB13" s="188">
        <v>1.7000000000000001E-2</v>
      </c>
      <c r="AC13" s="284">
        <f t="shared" si="8"/>
        <v>11258.24</v>
      </c>
      <c r="AD13" s="284">
        <f t="shared" si="9"/>
        <v>1675.3333333333333</v>
      </c>
      <c r="AE13" s="189">
        <f t="shared" si="10"/>
        <v>4784.7520000000004</v>
      </c>
      <c r="AF13" s="379">
        <f t="shared" si="11"/>
        <v>6460.0853333333334</v>
      </c>
      <c r="AG13" s="190">
        <v>0.03</v>
      </c>
      <c r="AH13" s="189">
        <f t="shared" si="12"/>
        <v>8443.68</v>
      </c>
    </row>
    <row r="14" spans="1:37">
      <c r="A14" s="180" t="s">
        <v>184</v>
      </c>
      <c r="B14" s="180" t="s">
        <v>184</v>
      </c>
      <c r="C14" s="180" t="s">
        <v>98</v>
      </c>
      <c r="D14" s="180" t="s">
        <v>407</v>
      </c>
      <c r="E14" s="198" t="s">
        <v>1188</v>
      </c>
      <c r="F14" s="180" t="s">
        <v>1198</v>
      </c>
      <c r="G14" s="186">
        <v>0</v>
      </c>
      <c r="H14" s="186">
        <v>168</v>
      </c>
      <c r="I14" s="186">
        <f t="shared" si="13"/>
        <v>168</v>
      </c>
      <c r="J14" s="180" t="s">
        <v>2583</v>
      </c>
      <c r="K14" s="180">
        <v>31827474</v>
      </c>
      <c r="L14" s="144">
        <v>45407</v>
      </c>
      <c r="M14" s="144" t="s">
        <v>195</v>
      </c>
      <c r="N14" s="180" t="s">
        <v>21</v>
      </c>
      <c r="O14" s="180" t="s">
        <v>21</v>
      </c>
      <c r="P14" s="284">
        <v>0</v>
      </c>
      <c r="Q14" s="284">
        <v>141512</v>
      </c>
      <c r="R14" s="182">
        <f t="shared" si="7"/>
        <v>141512</v>
      </c>
      <c r="S14" s="216">
        <v>41015</v>
      </c>
      <c r="T14" s="180">
        <v>168</v>
      </c>
      <c r="U14" s="180" t="s">
        <v>64</v>
      </c>
      <c r="V14" s="180" t="s">
        <v>64</v>
      </c>
      <c r="W14" s="180" t="s">
        <v>276</v>
      </c>
      <c r="X14" s="180" t="s">
        <v>513</v>
      </c>
      <c r="Y14" s="180" t="s">
        <v>3793</v>
      </c>
      <c r="Z14" s="194">
        <v>0.04</v>
      </c>
      <c r="AA14" s="197" t="s">
        <v>558</v>
      </c>
      <c r="AB14" s="188">
        <v>1.7000000000000001E-2</v>
      </c>
      <c r="AC14" s="284">
        <f t="shared" si="8"/>
        <v>5660.4800000000005</v>
      </c>
      <c r="AD14" s="284">
        <f t="shared" si="9"/>
        <v>842.33333333333337</v>
      </c>
      <c r="AE14" s="189">
        <f t="shared" si="10"/>
        <v>2405.7040000000002</v>
      </c>
      <c r="AF14" s="379">
        <f t="shared" si="11"/>
        <v>3248.0373333333337</v>
      </c>
      <c r="AG14" s="190">
        <v>0.03</v>
      </c>
      <c r="AH14" s="189">
        <f t="shared" si="12"/>
        <v>4245.3599999999997</v>
      </c>
    </row>
    <row r="15" spans="1:37">
      <c r="A15" s="180" t="s">
        <v>37</v>
      </c>
      <c r="B15" s="180" t="s">
        <v>37</v>
      </c>
      <c r="C15" s="180" t="s">
        <v>99</v>
      </c>
      <c r="D15" s="180" t="s">
        <v>440</v>
      </c>
      <c r="E15" s="8" t="s">
        <v>684</v>
      </c>
      <c r="F15" s="180" t="s">
        <v>661</v>
      </c>
      <c r="G15" s="186">
        <v>0</v>
      </c>
      <c r="H15" s="186">
        <v>950</v>
      </c>
      <c r="I15" s="186">
        <f t="shared" si="13"/>
        <v>950</v>
      </c>
      <c r="J15" s="180" t="s">
        <v>3789</v>
      </c>
      <c r="K15" s="180">
        <v>29832534</v>
      </c>
      <c r="L15" s="144">
        <v>45407</v>
      </c>
      <c r="M15" s="144" t="s">
        <v>195</v>
      </c>
      <c r="N15" s="180" t="s">
        <v>21</v>
      </c>
      <c r="O15" s="180" t="s">
        <v>21</v>
      </c>
      <c r="P15" s="284">
        <v>0</v>
      </c>
      <c r="Q15" s="284">
        <v>22550</v>
      </c>
      <c r="R15" s="182">
        <f t="shared" si="7"/>
        <v>22550</v>
      </c>
      <c r="S15" s="216">
        <v>20500</v>
      </c>
      <c r="T15" s="180">
        <v>108</v>
      </c>
      <c r="U15" s="180" t="s">
        <v>62</v>
      </c>
      <c r="V15" s="180" t="s">
        <v>62</v>
      </c>
      <c r="W15" s="180" t="s">
        <v>276</v>
      </c>
      <c r="Y15" s="180" t="s">
        <v>3794</v>
      </c>
      <c r="Z15" s="194">
        <v>0.03</v>
      </c>
      <c r="AA15" s="197" t="s">
        <v>558</v>
      </c>
      <c r="AB15" s="188">
        <v>2.4E-2</v>
      </c>
      <c r="AC15" s="284">
        <f t="shared" si="8"/>
        <v>676.5</v>
      </c>
      <c r="AD15" s="284">
        <f t="shared" si="9"/>
        <v>208.7962962962963</v>
      </c>
      <c r="AE15" s="189">
        <f t="shared" si="10"/>
        <v>541.20000000000005</v>
      </c>
      <c r="AF15" s="379">
        <f t="shared" si="11"/>
        <v>749.99629629629635</v>
      </c>
      <c r="AG15" s="190">
        <v>0.06</v>
      </c>
      <c r="AH15" s="189">
        <f t="shared" si="12"/>
        <v>1353</v>
      </c>
    </row>
    <row r="16" spans="1:37">
      <c r="A16" s="180" t="s">
        <v>49</v>
      </c>
      <c r="B16" s="180" t="s">
        <v>49</v>
      </c>
      <c r="C16" s="180" t="s">
        <v>133</v>
      </c>
      <c r="D16" s="180" t="s">
        <v>940</v>
      </c>
      <c r="E16" s="180" t="s">
        <v>3795</v>
      </c>
      <c r="F16" s="180" t="s">
        <v>1278</v>
      </c>
      <c r="G16" s="186">
        <v>0</v>
      </c>
      <c r="H16" s="186">
        <v>1070</v>
      </c>
      <c r="I16" s="186">
        <f t="shared" si="13"/>
        <v>1070</v>
      </c>
      <c r="J16" s="180" t="s">
        <v>3796</v>
      </c>
      <c r="K16" s="180">
        <v>27533356</v>
      </c>
      <c r="L16" s="144">
        <v>45407</v>
      </c>
      <c r="M16" s="144" t="s">
        <v>195</v>
      </c>
      <c r="N16" s="180" t="s">
        <v>148</v>
      </c>
      <c r="O16" s="180" t="s">
        <v>1269</v>
      </c>
      <c r="P16" s="284">
        <v>0</v>
      </c>
      <c r="Q16" s="284">
        <v>26158</v>
      </c>
      <c r="R16" s="182">
        <f t="shared" si="7"/>
        <v>26158</v>
      </c>
      <c r="S16" s="216">
        <v>23350</v>
      </c>
      <c r="T16" s="180">
        <v>108</v>
      </c>
      <c r="U16" s="180" t="s">
        <v>62</v>
      </c>
      <c r="V16" s="180" t="s">
        <v>62</v>
      </c>
      <c r="W16" s="180" t="s">
        <v>276</v>
      </c>
      <c r="Y16" s="180" t="s">
        <v>3797</v>
      </c>
      <c r="Z16" s="194">
        <v>0.03</v>
      </c>
      <c r="AA16" s="197" t="s">
        <v>558</v>
      </c>
      <c r="AB16" s="188">
        <v>2.4E-2</v>
      </c>
      <c r="AC16" s="284">
        <f t="shared" si="8"/>
        <v>784.74</v>
      </c>
      <c r="AD16" s="284">
        <f t="shared" si="9"/>
        <v>242.2037037037037</v>
      </c>
      <c r="AE16" s="189">
        <f t="shared" si="10"/>
        <v>627.79200000000003</v>
      </c>
      <c r="AF16" s="379">
        <f t="shared" si="11"/>
        <v>869.99570370370373</v>
      </c>
      <c r="AG16" s="190">
        <v>0.06</v>
      </c>
      <c r="AH16" s="189">
        <f t="shared" si="12"/>
        <v>1569.48</v>
      </c>
    </row>
    <row r="17" spans="1:34" ht="15.75">
      <c r="A17" s="219" t="s">
        <v>47</v>
      </c>
      <c r="B17" s="219" t="s">
        <v>47</v>
      </c>
      <c r="C17" s="180" t="s">
        <v>99</v>
      </c>
      <c r="D17" s="180" t="s">
        <v>3737</v>
      </c>
      <c r="E17" s="198" t="s">
        <v>3274</v>
      </c>
      <c r="F17" s="180" t="s">
        <v>2202</v>
      </c>
      <c r="G17" s="186">
        <v>0</v>
      </c>
      <c r="H17" s="186">
        <v>13800</v>
      </c>
      <c r="I17" s="186">
        <f t="shared" si="13"/>
        <v>13800</v>
      </c>
      <c r="J17" s="180" t="s">
        <v>2922</v>
      </c>
      <c r="K17" s="180">
        <v>34014417</v>
      </c>
      <c r="L17" s="144">
        <v>45407</v>
      </c>
      <c r="M17" s="144" t="s">
        <v>195</v>
      </c>
      <c r="N17" s="180" t="s">
        <v>56</v>
      </c>
      <c r="O17" s="180" t="s">
        <v>56</v>
      </c>
      <c r="P17" s="284">
        <v>0</v>
      </c>
      <c r="Q17" s="284">
        <v>601254</v>
      </c>
      <c r="R17" s="182">
        <f t="shared" si="7"/>
        <v>601254</v>
      </c>
      <c r="S17" s="216">
        <v>44926.36</v>
      </c>
      <c r="T17" s="180">
        <v>168</v>
      </c>
      <c r="U17" s="180" t="s">
        <v>64</v>
      </c>
      <c r="V17" s="180" t="s">
        <v>64</v>
      </c>
      <c r="W17" s="180" t="s">
        <v>276</v>
      </c>
      <c r="X17" s="180" t="s">
        <v>3798</v>
      </c>
      <c r="Y17" s="180" t="s">
        <v>2969</v>
      </c>
      <c r="Z17" s="194">
        <v>0.04</v>
      </c>
      <c r="AA17" s="197" t="s">
        <v>558</v>
      </c>
      <c r="AB17" s="188">
        <v>1.7000000000000001E-2</v>
      </c>
      <c r="AC17" s="284">
        <f t="shared" si="8"/>
        <v>24050.16</v>
      </c>
      <c r="AD17" s="284">
        <f t="shared" si="9"/>
        <v>3578.8928571428573</v>
      </c>
      <c r="AE17" s="189">
        <f t="shared" si="10"/>
        <v>10221.318000000001</v>
      </c>
      <c r="AF17" s="379">
        <f t="shared" si="11"/>
        <v>13800.210857142858</v>
      </c>
      <c r="AG17" s="190">
        <v>0.03</v>
      </c>
      <c r="AH17" s="189">
        <f t="shared" si="12"/>
        <v>18037.62</v>
      </c>
    </row>
    <row r="18" spans="1:34">
      <c r="A18" s="180" t="s">
        <v>38</v>
      </c>
      <c r="B18" s="180" t="s">
        <v>38</v>
      </c>
      <c r="C18" s="180" t="s">
        <v>101</v>
      </c>
      <c r="D18" s="180" t="s">
        <v>407</v>
      </c>
      <c r="E18" s="180" t="s">
        <v>1076</v>
      </c>
      <c r="F18" s="180" t="s">
        <v>623</v>
      </c>
      <c r="G18" s="186">
        <v>0</v>
      </c>
      <c r="H18" s="186">
        <v>3056</v>
      </c>
      <c r="I18" s="186">
        <f t="shared" si="13"/>
        <v>3056</v>
      </c>
      <c r="J18" s="180" t="s">
        <v>3799</v>
      </c>
      <c r="K18" s="180">
        <v>7420356</v>
      </c>
      <c r="L18" s="144">
        <v>45407</v>
      </c>
      <c r="M18" s="144" t="s">
        <v>195</v>
      </c>
      <c r="N18" s="180" t="s">
        <v>21</v>
      </c>
      <c r="O18" s="180" t="s">
        <v>21</v>
      </c>
      <c r="P18" s="284">
        <v>0</v>
      </c>
      <c r="Q18" s="284">
        <v>55008</v>
      </c>
      <c r="R18" s="182">
        <f t="shared" si="7"/>
        <v>55008</v>
      </c>
      <c r="S18" s="216">
        <v>21136</v>
      </c>
      <c r="T18" s="180">
        <v>18</v>
      </c>
      <c r="U18" s="180" t="s">
        <v>62</v>
      </c>
      <c r="V18" s="180" t="s">
        <v>62</v>
      </c>
      <c r="W18" s="180" t="s">
        <v>276</v>
      </c>
      <c r="Y18" s="180" t="s">
        <v>3800</v>
      </c>
      <c r="Z18" s="194">
        <v>0.03</v>
      </c>
      <c r="AA18" s="197" t="s">
        <v>558</v>
      </c>
      <c r="AB18" s="188">
        <v>7.4999999999999997E-2</v>
      </c>
      <c r="AC18" s="284">
        <f t="shared" si="8"/>
        <v>1650.24</v>
      </c>
      <c r="AD18" s="284">
        <f t="shared" si="9"/>
        <v>3056</v>
      </c>
      <c r="AE18" s="189">
        <f t="shared" si="10"/>
        <v>4125.5999999999995</v>
      </c>
      <c r="AF18" s="379">
        <f t="shared" si="11"/>
        <v>7181.5999999999995</v>
      </c>
      <c r="AG18" s="190">
        <v>0.06</v>
      </c>
      <c r="AH18" s="189">
        <f t="shared" si="12"/>
        <v>3300.48</v>
      </c>
    </row>
    <row r="19" spans="1:34">
      <c r="A19" s="180" t="s">
        <v>39</v>
      </c>
      <c r="B19" s="180" t="s">
        <v>39</v>
      </c>
      <c r="C19" s="180" t="s">
        <v>167</v>
      </c>
      <c r="D19" s="180" t="s">
        <v>453</v>
      </c>
      <c r="E19" s="649" t="s">
        <v>3700</v>
      </c>
      <c r="F19" s="180" t="s">
        <v>673</v>
      </c>
      <c r="G19" s="186">
        <v>0</v>
      </c>
      <c r="H19" s="186">
        <v>6224</v>
      </c>
      <c r="I19" s="186">
        <f t="shared" si="13"/>
        <v>6224</v>
      </c>
      <c r="J19" s="180" t="s">
        <v>3696</v>
      </c>
      <c r="K19" s="180">
        <v>39156520</v>
      </c>
      <c r="L19" s="144">
        <v>45407</v>
      </c>
      <c r="M19" s="144" t="s">
        <v>195</v>
      </c>
      <c r="N19" s="180" t="s">
        <v>148</v>
      </c>
      <c r="O19" s="180" t="s">
        <v>258</v>
      </c>
      <c r="P19" s="284">
        <v>0</v>
      </c>
      <c r="Q19" s="284">
        <v>262460</v>
      </c>
      <c r="R19" s="182">
        <f t="shared" si="7"/>
        <v>262460</v>
      </c>
      <c r="S19" s="216">
        <v>31296</v>
      </c>
      <c r="T19" s="180">
        <v>168</v>
      </c>
      <c r="U19" s="180" t="s">
        <v>64</v>
      </c>
      <c r="V19" s="180" t="s">
        <v>64</v>
      </c>
      <c r="W19" s="180" t="s">
        <v>276</v>
      </c>
      <c r="X19" s="180" t="s">
        <v>669</v>
      </c>
      <c r="Y19" s="180" t="s">
        <v>3701</v>
      </c>
      <c r="Z19" s="194">
        <v>0.04</v>
      </c>
      <c r="AA19" s="197" t="s">
        <v>558</v>
      </c>
      <c r="AB19" s="188">
        <v>1.7000000000000001E-2</v>
      </c>
      <c r="AC19" s="284">
        <f t="shared" si="8"/>
        <v>10498.4</v>
      </c>
      <c r="AD19" s="284">
        <f t="shared" si="9"/>
        <v>1562.2619047619048</v>
      </c>
      <c r="AE19" s="189">
        <f t="shared" si="10"/>
        <v>4461.8200000000006</v>
      </c>
      <c r="AF19" s="379">
        <f t="shared" si="11"/>
        <v>6024.0819047619052</v>
      </c>
      <c r="AG19" s="190">
        <v>0.03</v>
      </c>
      <c r="AH19" s="189">
        <f t="shared" si="12"/>
        <v>7873.7999999999993</v>
      </c>
    </row>
    <row r="20" spans="1:34">
      <c r="A20" s="180" t="s">
        <v>24</v>
      </c>
      <c r="B20" s="180" t="s">
        <v>24</v>
      </c>
      <c r="C20" s="180" t="s">
        <v>422</v>
      </c>
      <c r="D20" s="180" t="s">
        <v>200</v>
      </c>
      <c r="E20" s="198" t="s">
        <v>2804</v>
      </c>
      <c r="F20" s="180" t="s">
        <v>781</v>
      </c>
      <c r="G20" s="186">
        <v>0</v>
      </c>
      <c r="H20" s="186">
        <v>3185</v>
      </c>
      <c r="I20" s="186">
        <f t="shared" si="13"/>
        <v>3185</v>
      </c>
      <c r="J20" s="180" t="s">
        <v>3801</v>
      </c>
      <c r="K20" s="180">
        <v>37797577</v>
      </c>
      <c r="L20" s="144">
        <v>45407</v>
      </c>
      <c r="M20" s="144" t="s">
        <v>195</v>
      </c>
      <c r="N20" s="180" t="s">
        <v>21</v>
      </c>
      <c r="O20" s="180" t="s">
        <v>21</v>
      </c>
      <c r="P20" s="284">
        <v>0</v>
      </c>
      <c r="Q20" s="284">
        <v>118208</v>
      </c>
      <c r="R20" s="182">
        <f t="shared" si="7"/>
        <v>118208</v>
      </c>
      <c r="S20" s="216">
        <v>110015</v>
      </c>
      <c r="T20" s="180">
        <v>144</v>
      </c>
      <c r="U20" s="180" t="s">
        <v>62</v>
      </c>
      <c r="V20" s="180" t="s">
        <v>62</v>
      </c>
      <c r="W20" s="180" t="s">
        <v>276</v>
      </c>
      <c r="Y20" s="180" t="s">
        <v>3802</v>
      </c>
      <c r="Z20" s="194">
        <v>0.03</v>
      </c>
      <c r="AA20" s="197" t="s">
        <v>558</v>
      </c>
      <c r="AB20" s="188">
        <v>0.02</v>
      </c>
      <c r="AC20" s="284">
        <f t="shared" si="8"/>
        <v>3546.24</v>
      </c>
      <c r="AD20" s="284">
        <f t="shared" si="9"/>
        <v>820.88888888888891</v>
      </c>
      <c r="AE20" s="189">
        <f t="shared" si="10"/>
        <v>2364.16</v>
      </c>
      <c r="AF20" s="379">
        <f t="shared" si="11"/>
        <v>3185.0488888888885</v>
      </c>
      <c r="AG20" s="190">
        <v>0.06</v>
      </c>
      <c r="AH20" s="189">
        <f t="shared" si="12"/>
        <v>7092.48</v>
      </c>
    </row>
    <row r="21" spans="1:34">
      <c r="A21" s="180" t="s">
        <v>24</v>
      </c>
      <c r="B21" s="180" t="s">
        <v>24</v>
      </c>
      <c r="C21" s="180" t="s">
        <v>422</v>
      </c>
      <c r="D21" s="180" t="s">
        <v>407</v>
      </c>
      <c r="E21" s="180" t="s">
        <v>3803</v>
      </c>
      <c r="F21" s="180" t="s">
        <v>3808</v>
      </c>
      <c r="G21" s="186">
        <v>0</v>
      </c>
      <c r="H21" s="186">
        <v>5000</v>
      </c>
      <c r="I21" s="186">
        <f t="shared" si="13"/>
        <v>5000</v>
      </c>
      <c r="J21" s="180" t="s">
        <v>3804</v>
      </c>
      <c r="K21" s="180">
        <v>24662873</v>
      </c>
      <c r="L21" s="144">
        <v>45408</v>
      </c>
      <c r="M21" s="144" t="s">
        <v>195</v>
      </c>
      <c r="N21" s="69" t="s">
        <v>43</v>
      </c>
      <c r="O21" s="69" t="s">
        <v>43</v>
      </c>
      <c r="P21" s="284">
        <v>0</v>
      </c>
      <c r="Q21" s="284">
        <v>209132</v>
      </c>
      <c r="R21" s="182">
        <f t="shared" si="7"/>
        <v>209132</v>
      </c>
      <c r="S21" s="216">
        <v>195484.08</v>
      </c>
      <c r="T21" s="180">
        <v>168</v>
      </c>
      <c r="U21" s="180" t="s">
        <v>62</v>
      </c>
      <c r="V21" s="180" t="s">
        <v>62</v>
      </c>
      <c r="W21" s="180" t="s">
        <v>276</v>
      </c>
      <c r="Y21" s="180" t="s">
        <v>3807</v>
      </c>
      <c r="Z21" s="194">
        <v>0.04</v>
      </c>
      <c r="AA21" s="197" t="s">
        <v>558</v>
      </c>
      <c r="AB21" s="188">
        <v>1.7000000000000001E-2</v>
      </c>
      <c r="AC21" s="284">
        <f t="shared" si="8"/>
        <v>8365.2800000000007</v>
      </c>
      <c r="AD21" s="284">
        <f t="shared" si="9"/>
        <v>1244.8333333333333</v>
      </c>
      <c r="AE21" s="189">
        <f t="shared" si="10"/>
        <v>3555.2440000000001</v>
      </c>
      <c r="AF21" s="379">
        <f t="shared" si="11"/>
        <v>4800.0773333333336</v>
      </c>
      <c r="AG21" s="190">
        <v>0.03</v>
      </c>
      <c r="AH21" s="189">
        <f t="shared" si="12"/>
        <v>6273.96</v>
      </c>
    </row>
    <row r="22" spans="1:34">
      <c r="A22" s="180" t="s">
        <v>39</v>
      </c>
      <c r="B22" s="180" t="s">
        <v>39</v>
      </c>
      <c r="C22" s="180" t="s">
        <v>167</v>
      </c>
      <c r="D22" s="180" t="s">
        <v>453</v>
      </c>
      <c r="E22" s="180" t="s">
        <v>3668</v>
      </c>
      <c r="F22" s="180" t="s">
        <v>3809</v>
      </c>
      <c r="G22" s="186">
        <v>0</v>
      </c>
      <c r="H22" s="186">
        <v>18725</v>
      </c>
      <c r="I22" s="186">
        <f t="shared" si="13"/>
        <v>18725</v>
      </c>
      <c r="J22" s="180" t="s">
        <v>3660</v>
      </c>
      <c r="K22" s="180">
        <v>22667310</v>
      </c>
      <c r="L22" s="144">
        <v>45408</v>
      </c>
      <c r="M22" s="144" t="s">
        <v>195</v>
      </c>
      <c r="N22" s="180" t="s">
        <v>148</v>
      </c>
      <c r="O22" s="180" t="s">
        <v>258</v>
      </c>
      <c r="P22" s="284">
        <v>0</v>
      </c>
      <c r="Q22" s="284">
        <v>807113</v>
      </c>
      <c r="R22" s="182">
        <f t="shared" si="7"/>
        <v>807113</v>
      </c>
      <c r="S22" s="216">
        <v>125284</v>
      </c>
      <c r="T22" s="180">
        <v>168</v>
      </c>
      <c r="U22" s="180" t="s">
        <v>64</v>
      </c>
      <c r="V22" s="180" t="s">
        <v>64</v>
      </c>
      <c r="W22" s="180" t="s">
        <v>276</v>
      </c>
      <c r="X22" s="180" t="s">
        <v>672</v>
      </c>
      <c r="Y22" s="180" t="s">
        <v>3669</v>
      </c>
      <c r="Z22" s="194">
        <v>0.04</v>
      </c>
      <c r="AA22" s="197" t="s">
        <v>558</v>
      </c>
      <c r="AB22" s="188">
        <v>1.7000000000000001E-2</v>
      </c>
      <c r="AC22" s="284">
        <f t="shared" si="8"/>
        <v>32284.52</v>
      </c>
      <c r="AD22" s="284">
        <f t="shared" si="9"/>
        <v>4804.2440476190477</v>
      </c>
      <c r="AE22" s="189">
        <f t="shared" si="10"/>
        <v>13720.921</v>
      </c>
      <c r="AF22" s="379">
        <f t="shared" si="11"/>
        <v>18525.165047619048</v>
      </c>
      <c r="AG22" s="190">
        <v>0.03</v>
      </c>
      <c r="AH22" s="189">
        <f t="shared" si="12"/>
        <v>24213.39</v>
      </c>
    </row>
    <row r="23" spans="1:34">
      <c r="A23" s="180" t="s">
        <v>39</v>
      </c>
      <c r="B23" s="180" t="s">
        <v>39</v>
      </c>
      <c r="C23" s="180" t="s">
        <v>167</v>
      </c>
      <c r="D23" s="180" t="s">
        <v>407</v>
      </c>
      <c r="E23" s="198" t="s">
        <v>3632</v>
      </c>
      <c r="F23" s="180" t="s">
        <v>688</v>
      </c>
      <c r="G23" s="186">
        <v>0</v>
      </c>
      <c r="H23" s="186">
        <v>4835</v>
      </c>
      <c r="I23" s="186">
        <f t="shared" si="13"/>
        <v>4835</v>
      </c>
      <c r="J23" s="180" t="s">
        <v>3629</v>
      </c>
      <c r="K23" s="180">
        <v>29346181</v>
      </c>
      <c r="L23" s="144">
        <v>45408</v>
      </c>
      <c r="M23" s="144" t="s">
        <v>195</v>
      </c>
      <c r="N23" s="180" t="s">
        <v>43</v>
      </c>
      <c r="O23" s="180" t="s">
        <v>43</v>
      </c>
      <c r="P23" s="284">
        <v>0</v>
      </c>
      <c r="Q23" s="284">
        <v>201943</v>
      </c>
      <c r="R23" s="182">
        <f t="shared" si="7"/>
        <v>201943</v>
      </c>
      <c r="S23" s="216">
        <v>14567</v>
      </c>
      <c r="T23" s="180">
        <v>168</v>
      </c>
      <c r="U23" s="180" t="s">
        <v>64</v>
      </c>
      <c r="V23" s="180" t="s">
        <v>64</v>
      </c>
      <c r="W23" s="180" t="s">
        <v>276</v>
      </c>
      <c r="X23" s="180" t="s">
        <v>115</v>
      </c>
      <c r="Y23" s="180" t="s">
        <v>3633</v>
      </c>
      <c r="Z23" s="194">
        <v>0.04</v>
      </c>
      <c r="AA23" s="197" t="s">
        <v>558</v>
      </c>
      <c r="AB23" s="188">
        <v>1.7000000000000001E-2</v>
      </c>
      <c r="AC23" s="284">
        <f t="shared" si="8"/>
        <v>8077.72</v>
      </c>
      <c r="AD23" s="284">
        <f t="shared" si="9"/>
        <v>1202.0416666666667</v>
      </c>
      <c r="AE23" s="189">
        <f t="shared" si="10"/>
        <v>3433.0310000000004</v>
      </c>
      <c r="AF23" s="379">
        <f t="shared" si="11"/>
        <v>4635.0726666666669</v>
      </c>
      <c r="AG23" s="190">
        <v>0.03</v>
      </c>
      <c r="AH23" s="189">
        <f t="shared" si="12"/>
        <v>6058.29</v>
      </c>
    </row>
    <row r="24" spans="1:34">
      <c r="A24" s="180" t="s">
        <v>49</v>
      </c>
      <c r="B24" s="180" t="s">
        <v>49</v>
      </c>
      <c r="C24" s="180" t="s">
        <v>133</v>
      </c>
      <c r="D24" s="180" t="s">
        <v>942</v>
      </c>
      <c r="E24" s="180" t="s">
        <v>3324</v>
      </c>
      <c r="F24" s="180" t="s">
        <v>3810</v>
      </c>
      <c r="G24" s="186">
        <v>0</v>
      </c>
      <c r="H24" s="186">
        <v>13950</v>
      </c>
      <c r="I24" s="186">
        <f t="shared" si="13"/>
        <v>13950</v>
      </c>
      <c r="J24" s="180" t="s">
        <v>3805</v>
      </c>
      <c r="K24" s="180">
        <v>28800556</v>
      </c>
      <c r="L24" s="144">
        <v>45408</v>
      </c>
      <c r="M24" s="144" t="s">
        <v>195</v>
      </c>
      <c r="N24" s="180" t="s">
        <v>43</v>
      </c>
      <c r="O24" s="180" t="s">
        <v>43</v>
      </c>
      <c r="P24" s="284">
        <v>0</v>
      </c>
      <c r="Q24" s="284">
        <v>607790</v>
      </c>
      <c r="R24" s="182">
        <f t="shared" si="7"/>
        <v>607790</v>
      </c>
      <c r="S24" s="216">
        <v>30986</v>
      </c>
      <c r="T24" s="180">
        <v>168</v>
      </c>
      <c r="U24" s="180" t="s">
        <v>64</v>
      </c>
      <c r="V24" s="180" t="s">
        <v>64</v>
      </c>
      <c r="W24" s="180" t="s">
        <v>276</v>
      </c>
      <c r="X24" s="180" t="s">
        <v>3806</v>
      </c>
      <c r="Y24" s="180" t="s">
        <v>3325</v>
      </c>
      <c r="Z24" s="194">
        <v>0.04</v>
      </c>
      <c r="AA24" s="197" t="s">
        <v>558</v>
      </c>
      <c r="AB24" s="188">
        <v>1.7000000000000001E-2</v>
      </c>
      <c r="AC24" s="284">
        <f t="shared" si="8"/>
        <v>24311.600000000002</v>
      </c>
      <c r="AD24" s="284">
        <f t="shared" si="9"/>
        <v>3617.7976190476193</v>
      </c>
      <c r="AE24" s="189">
        <f t="shared" si="10"/>
        <v>10332.43</v>
      </c>
      <c r="AF24" s="379">
        <f t="shared" si="11"/>
        <v>13950.227619047619</v>
      </c>
      <c r="AG24" s="190">
        <v>0.03</v>
      </c>
      <c r="AH24" s="189">
        <f t="shared" si="12"/>
        <v>18233.7</v>
      </c>
    </row>
    <row r="25" spans="1:34">
      <c r="A25" s="180" t="s">
        <v>49</v>
      </c>
      <c r="B25" s="180" t="s">
        <v>49</v>
      </c>
      <c r="C25" s="180" t="s">
        <v>133</v>
      </c>
      <c r="D25" s="180" t="s">
        <v>942</v>
      </c>
      <c r="E25" s="180" t="s">
        <v>3432</v>
      </c>
      <c r="F25" s="180" t="s">
        <v>2006</v>
      </c>
      <c r="G25" s="186">
        <v>0</v>
      </c>
      <c r="H25" s="186">
        <v>5623</v>
      </c>
      <c r="I25" s="186">
        <f t="shared" si="13"/>
        <v>5623</v>
      </c>
      <c r="J25" s="180" t="s">
        <v>3811</v>
      </c>
      <c r="K25" s="180">
        <v>27588788</v>
      </c>
      <c r="L25" s="144">
        <v>45408</v>
      </c>
      <c r="M25" s="144" t="s">
        <v>195</v>
      </c>
      <c r="N25" s="180" t="s">
        <v>43</v>
      </c>
      <c r="O25" s="180" t="s">
        <v>43</v>
      </c>
      <c r="P25" s="284">
        <v>0</v>
      </c>
      <c r="Q25" s="284">
        <v>244989</v>
      </c>
      <c r="R25" s="182">
        <f t="shared" si="7"/>
        <v>244989</v>
      </c>
      <c r="S25" s="216">
        <v>16675</v>
      </c>
      <c r="T25" s="180">
        <v>168</v>
      </c>
      <c r="U25" s="180" t="s">
        <v>64</v>
      </c>
      <c r="V25" s="180" t="s">
        <v>64</v>
      </c>
      <c r="W25" s="180" t="s">
        <v>276</v>
      </c>
      <c r="X25" s="180" t="s">
        <v>115</v>
      </c>
      <c r="Y25" s="180" t="s">
        <v>3433</v>
      </c>
      <c r="Z25" s="194">
        <v>0.04</v>
      </c>
      <c r="AA25" s="197" t="s">
        <v>558</v>
      </c>
      <c r="AB25" s="188">
        <v>1.7000000000000001E-2</v>
      </c>
      <c r="AC25" s="284">
        <f t="shared" si="8"/>
        <v>9799.56</v>
      </c>
      <c r="AD25" s="284">
        <f t="shared" si="9"/>
        <v>1458.2678571428571</v>
      </c>
      <c r="AE25" s="189">
        <f t="shared" si="10"/>
        <v>4164.8130000000001</v>
      </c>
      <c r="AF25" s="379">
        <f t="shared" si="11"/>
        <v>5623.080857142857</v>
      </c>
      <c r="AG25" s="190">
        <v>0.03</v>
      </c>
      <c r="AH25" s="189">
        <f t="shared" si="12"/>
        <v>7349.67</v>
      </c>
    </row>
    <row r="26" spans="1:34">
      <c r="A26" s="180" t="s">
        <v>38</v>
      </c>
      <c r="B26" s="180" t="s">
        <v>38</v>
      </c>
      <c r="C26" s="180" t="s">
        <v>101</v>
      </c>
      <c r="D26" s="180" t="s">
        <v>407</v>
      </c>
      <c r="E26" s="180" t="s">
        <v>552</v>
      </c>
      <c r="F26" s="482" t="s">
        <v>596</v>
      </c>
      <c r="G26" s="186">
        <v>0</v>
      </c>
      <c r="H26" s="186">
        <v>14933</v>
      </c>
      <c r="I26" s="186">
        <f t="shared" si="13"/>
        <v>14933</v>
      </c>
      <c r="J26" s="180" t="s">
        <v>3812</v>
      </c>
      <c r="K26" s="180">
        <v>28869041</v>
      </c>
      <c r="L26" s="144">
        <v>45409</v>
      </c>
      <c r="M26" s="144" t="s">
        <v>195</v>
      </c>
      <c r="N26" s="180" t="s">
        <v>148</v>
      </c>
      <c r="O26" s="180" t="s">
        <v>331</v>
      </c>
      <c r="P26" s="284">
        <v>0</v>
      </c>
      <c r="Q26" s="284">
        <v>140000</v>
      </c>
      <c r="R26" s="182">
        <f t="shared" si="7"/>
        <v>140000</v>
      </c>
      <c r="S26" s="216">
        <v>131900</v>
      </c>
      <c r="T26" s="180">
        <v>24</v>
      </c>
      <c r="U26" s="180" t="s">
        <v>62</v>
      </c>
      <c r="V26" s="180" t="s">
        <v>62</v>
      </c>
      <c r="W26" s="180" t="s">
        <v>276</v>
      </c>
      <c r="Y26" s="180" t="s">
        <v>3813</v>
      </c>
      <c r="Z26" s="194">
        <v>0.03</v>
      </c>
      <c r="AA26" s="197" t="s">
        <v>558</v>
      </c>
      <c r="AB26" s="188">
        <v>6.5000000000000002E-2</v>
      </c>
      <c r="AC26" s="284">
        <f t="shared" si="8"/>
        <v>4200</v>
      </c>
      <c r="AD26" s="284">
        <f t="shared" si="9"/>
        <v>5833.333333333333</v>
      </c>
      <c r="AE26" s="189">
        <f t="shared" si="10"/>
        <v>9100</v>
      </c>
      <c r="AF26" s="379">
        <f t="shared" si="11"/>
        <v>14933.333333333332</v>
      </c>
      <c r="AG26" s="190">
        <v>0.06</v>
      </c>
      <c r="AH26" s="189">
        <f t="shared" si="12"/>
        <v>8400</v>
      </c>
    </row>
    <row r="27" spans="1:34">
      <c r="A27" s="180" t="s">
        <v>20</v>
      </c>
      <c r="B27" s="180" t="s">
        <v>20</v>
      </c>
      <c r="C27" s="180" t="s">
        <v>98</v>
      </c>
      <c r="D27" s="180" t="s">
        <v>206</v>
      </c>
      <c r="E27" s="180" t="s">
        <v>2092</v>
      </c>
      <c r="F27" s="180" t="s">
        <v>2139</v>
      </c>
      <c r="G27" s="186">
        <v>0</v>
      </c>
      <c r="H27" s="186">
        <v>7462</v>
      </c>
      <c r="I27" s="186">
        <f t="shared" si="13"/>
        <v>7462</v>
      </c>
      <c r="J27" s="180" t="s">
        <v>3771</v>
      </c>
      <c r="K27" s="180">
        <v>7945388</v>
      </c>
      <c r="L27" s="144">
        <v>45409</v>
      </c>
      <c r="M27" s="144" t="s">
        <v>195</v>
      </c>
      <c r="N27" s="180" t="s">
        <v>43</v>
      </c>
      <c r="O27" s="180" t="s">
        <v>43</v>
      </c>
      <c r="P27" s="284">
        <v>0</v>
      </c>
      <c r="Q27" s="284">
        <v>140553</v>
      </c>
      <c r="R27" s="182">
        <f t="shared" si="7"/>
        <v>140553</v>
      </c>
      <c r="S27" s="216">
        <v>72296</v>
      </c>
      <c r="T27" s="180">
        <v>60</v>
      </c>
      <c r="U27" s="180" t="s">
        <v>64</v>
      </c>
      <c r="V27" s="180" t="s">
        <v>64</v>
      </c>
      <c r="W27" s="180" t="s">
        <v>276</v>
      </c>
      <c r="X27" s="180" t="s">
        <v>614</v>
      </c>
      <c r="Y27" s="180" t="s">
        <v>3773</v>
      </c>
      <c r="Z27" s="194">
        <v>0.03</v>
      </c>
      <c r="AA27" s="197" t="s">
        <v>558</v>
      </c>
      <c r="AB27" s="188">
        <v>3.5000000000000003E-2</v>
      </c>
      <c r="AC27" s="284">
        <f t="shared" si="8"/>
        <v>4216.59</v>
      </c>
      <c r="AD27" s="284">
        <f t="shared" si="9"/>
        <v>2342.5500000000002</v>
      </c>
      <c r="AE27" s="189">
        <f t="shared" si="10"/>
        <v>4919.3550000000005</v>
      </c>
      <c r="AF27" s="379">
        <f t="shared" si="11"/>
        <v>7261.9050000000007</v>
      </c>
      <c r="AG27" s="190">
        <v>0.06</v>
      </c>
      <c r="AH27" s="189">
        <f t="shared" si="12"/>
        <v>8433.18</v>
      </c>
    </row>
    <row r="28" spans="1:34">
      <c r="A28" s="180" t="s">
        <v>20</v>
      </c>
      <c r="B28" s="180" t="s">
        <v>20</v>
      </c>
      <c r="C28" s="180" t="s">
        <v>98</v>
      </c>
      <c r="D28" s="180" t="s">
        <v>206</v>
      </c>
      <c r="E28" s="180" t="s">
        <v>2972</v>
      </c>
      <c r="F28" s="180" t="s">
        <v>3362</v>
      </c>
      <c r="G28" s="186">
        <v>0</v>
      </c>
      <c r="H28" s="186">
        <v>15880</v>
      </c>
      <c r="I28" s="186">
        <f t="shared" si="13"/>
        <v>15880</v>
      </c>
      <c r="J28" s="180" t="s">
        <v>3420</v>
      </c>
      <c r="K28" s="180">
        <v>24754463</v>
      </c>
      <c r="L28" s="144">
        <v>45409</v>
      </c>
      <c r="M28" s="144" t="s">
        <v>195</v>
      </c>
      <c r="N28" s="180" t="s">
        <v>43</v>
      </c>
      <c r="O28" s="180" t="s">
        <v>43</v>
      </c>
      <c r="P28" s="284">
        <v>0</v>
      </c>
      <c r="Q28" s="284">
        <v>683164</v>
      </c>
      <c r="R28" s="182">
        <f t="shared" si="7"/>
        <v>683164</v>
      </c>
      <c r="S28" s="216">
        <v>136396</v>
      </c>
      <c r="T28" s="180">
        <v>168</v>
      </c>
      <c r="U28" s="180" t="s">
        <v>64</v>
      </c>
      <c r="V28" s="180" t="s">
        <v>64</v>
      </c>
      <c r="W28" s="180" t="s">
        <v>276</v>
      </c>
      <c r="X28" s="180" t="s">
        <v>3806</v>
      </c>
      <c r="Y28" s="180" t="s">
        <v>3431</v>
      </c>
      <c r="Z28" s="194">
        <v>0.04</v>
      </c>
      <c r="AA28" s="197" t="s">
        <v>558</v>
      </c>
      <c r="AB28" s="188">
        <v>1.7000000000000001E-2</v>
      </c>
      <c r="AC28" s="284">
        <f t="shared" si="8"/>
        <v>27326.560000000001</v>
      </c>
      <c r="AD28" s="284">
        <f t="shared" si="9"/>
        <v>4066.4523809523807</v>
      </c>
      <c r="AE28" s="189">
        <f t="shared" si="10"/>
        <v>11613.788</v>
      </c>
      <c r="AF28" s="379">
        <f t="shared" si="11"/>
        <v>15680.240380952382</v>
      </c>
      <c r="AG28" s="190">
        <v>0.03</v>
      </c>
      <c r="AH28" s="189">
        <f t="shared" si="12"/>
        <v>20494.919999999998</v>
      </c>
    </row>
    <row r="29" spans="1:34">
      <c r="A29" s="180" t="s">
        <v>29</v>
      </c>
      <c r="B29" s="180" t="s">
        <v>29</v>
      </c>
      <c r="C29" s="180" t="s">
        <v>168</v>
      </c>
      <c r="D29" s="180" t="s">
        <v>457</v>
      </c>
      <c r="E29" s="8" t="s">
        <v>3442</v>
      </c>
      <c r="F29" s="180" t="s">
        <v>3690</v>
      </c>
      <c r="G29" s="186">
        <v>0</v>
      </c>
      <c r="H29" s="186">
        <v>3022</v>
      </c>
      <c r="I29" s="186">
        <f t="shared" si="13"/>
        <v>3022</v>
      </c>
      <c r="J29" s="180" t="s">
        <v>3815</v>
      </c>
      <c r="K29" s="180">
        <v>24538124</v>
      </c>
      <c r="L29" s="144">
        <v>45409</v>
      </c>
      <c r="M29" s="144" t="s">
        <v>195</v>
      </c>
      <c r="N29" s="180" t="s">
        <v>43</v>
      </c>
      <c r="O29" s="180" t="s">
        <v>43</v>
      </c>
      <c r="P29" s="284">
        <v>0</v>
      </c>
      <c r="Q29" s="284">
        <v>131666</v>
      </c>
      <c r="R29" s="182">
        <f t="shared" si="7"/>
        <v>131666</v>
      </c>
      <c r="S29" s="216">
        <v>18930</v>
      </c>
      <c r="T29" s="180">
        <v>168</v>
      </c>
      <c r="U29" s="180" t="s">
        <v>64</v>
      </c>
      <c r="V29" s="180" t="s">
        <v>64</v>
      </c>
      <c r="W29" s="180" t="s">
        <v>276</v>
      </c>
      <c r="X29" s="180" t="s">
        <v>669</v>
      </c>
      <c r="Y29" s="180" t="s">
        <v>3443</v>
      </c>
      <c r="Z29" s="194">
        <v>0.04</v>
      </c>
      <c r="AA29" s="197" t="s">
        <v>558</v>
      </c>
      <c r="AB29" s="188">
        <v>1.7000000000000001E-2</v>
      </c>
      <c r="AC29" s="284">
        <f t="shared" si="8"/>
        <v>5266.64</v>
      </c>
      <c r="AD29" s="284">
        <f t="shared" si="9"/>
        <v>783.72619047619048</v>
      </c>
      <c r="AE29" s="189">
        <f t="shared" si="10"/>
        <v>2238.3220000000001</v>
      </c>
      <c r="AF29" s="379">
        <f t="shared" si="11"/>
        <v>3022.0481904761905</v>
      </c>
      <c r="AG29" s="190">
        <v>0.03</v>
      </c>
      <c r="AH29" s="189">
        <f t="shared" si="12"/>
        <v>3949.98</v>
      </c>
    </row>
    <row r="30" spans="1:34">
      <c r="A30" s="180" t="s">
        <v>23</v>
      </c>
      <c r="B30" s="180" t="s">
        <v>23</v>
      </c>
      <c r="C30" s="180" t="s">
        <v>97</v>
      </c>
      <c r="D30" s="180" t="s">
        <v>449</v>
      </c>
      <c r="E30" s="180" t="s">
        <v>2015</v>
      </c>
      <c r="F30" s="180" t="s">
        <v>2021</v>
      </c>
      <c r="G30" s="186">
        <v>0</v>
      </c>
      <c r="H30" s="186">
        <v>2893</v>
      </c>
      <c r="I30" s="186">
        <f t="shared" si="13"/>
        <v>2893</v>
      </c>
      <c r="J30" s="180" t="s">
        <v>3816</v>
      </c>
      <c r="K30" s="180">
        <v>28585603</v>
      </c>
      <c r="L30" s="144">
        <v>45411</v>
      </c>
      <c r="M30" s="144" t="s">
        <v>196</v>
      </c>
      <c r="N30" s="180" t="s">
        <v>43</v>
      </c>
      <c r="O30" s="180" t="s">
        <v>43</v>
      </c>
      <c r="P30" s="284">
        <v>0</v>
      </c>
      <c r="Q30" s="284">
        <v>126045</v>
      </c>
      <c r="R30" s="182">
        <f t="shared" si="7"/>
        <v>126045</v>
      </c>
      <c r="S30" s="216">
        <v>14406</v>
      </c>
      <c r="T30" s="180">
        <v>168</v>
      </c>
      <c r="U30" s="180" t="s">
        <v>64</v>
      </c>
      <c r="V30" s="180" t="s">
        <v>64</v>
      </c>
      <c r="W30" s="180" t="s">
        <v>276</v>
      </c>
      <c r="X30" s="180" t="s">
        <v>115</v>
      </c>
      <c r="Y30" s="180" t="s">
        <v>3292</v>
      </c>
      <c r="Z30" s="194">
        <v>0.04</v>
      </c>
      <c r="AA30" s="197" t="s">
        <v>558</v>
      </c>
      <c r="AB30" s="188">
        <v>1.7000000000000001E-2</v>
      </c>
      <c r="AC30" s="284">
        <f t="shared" si="8"/>
        <v>5041.8</v>
      </c>
      <c r="AD30" s="284">
        <f t="shared" si="9"/>
        <v>750.26785714285711</v>
      </c>
      <c r="AE30" s="189">
        <f t="shared" si="10"/>
        <v>2142.7650000000003</v>
      </c>
      <c r="AF30" s="379">
        <f t="shared" si="11"/>
        <v>2893.0328571428572</v>
      </c>
      <c r="AG30" s="190">
        <v>0.03</v>
      </c>
      <c r="AH30" s="189">
        <f t="shared" si="12"/>
        <v>3781.35</v>
      </c>
    </row>
    <row r="31" spans="1:34">
      <c r="A31" s="180" t="s">
        <v>37</v>
      </c>
      <c r="B31" s="180" t="s">
        <v>37</v>
      </c>
      <c r="C31" s="180" t="s">
        <v>99</v>
      </c>
      <c r="D31" s="180" t="s">
        <v>926</v>
      </c>
      <c r="E31" s="180" t="s">
        <v>2172</v>
      </c>
      <c r="F31" s="180" t="s">
        <v>2551</v>
      </c>
      <c r="H31" s="186">
        <v>1749</v>
      </c>
      <c r="I31" s="186">
        <f t="shared" si="13"/>
        <v>1749</v>
      </c>
      <c r="J31" s="180" t="s">
        <v>1536</v>
      </c>
      <c r="K31" s="180">
        <v>24305743</v>
      </c>
      <c r="L31" s="144">
        <v>45411</v>
      </c>
      <c r="M31" s="144" t="s">
        <v>196</v>
      </c>
      <c r="N31" s="180" t="s">
        <v>43</v>
      </c>
      <c r="O31" s="180" t="s">
        <v>43</v>
      </c>
      <c r="P31" s="284">
        <v>35002.959999999999</v>
      </c>
      <c r="Q31" s="284">
        <v>50253</v>
      </c>
      <c r="R31" s="182">
        <f t="shared" si="7"/>
        <v>15250.04</v>
      </c>
      <c r="S31" s="216">
        <v>11637</v>
      </c>
      <c r="T31" s="180">
        <v>120</v>
      </c>
      <c r="U31" s="180" t="s">
        <v>63</v>
      </c>
      <c r="V31" s="180" t="s">
        <v>63</v>
      </c>
      <c r="W31" s="180" t="s">
        <v>277</v>
      </c>
      <c r="Y31" s="180" t="s">
        <v>3831</v>
      </c>
      <c r="Z31" s="194">
        <v>0.03</v>
      </c>
      <c r="AA31" s="197" t="s">
        <v>558</v>
      </c>
      <c r="AB31" s="188">
        <v>2.2499999999999999E-2</v>
      </c>
      <c r="AC31" s="284">
        <f t="shared" si="8"/>
        <v>1507.59</v>
      </c>
      <c r="AD31" s="284">
        <f t="shared" si="9"/>
        <v>418.77499999999998</v>
      </c>
      <c r="AE31" s="189">
        <f t="shared" si="10"/>
        <v>1130.6924999999999</v>
      </c>
      <c r="AF31" s="379">
        <f t="shared" si="11"/>
        <v>1549.4674999999997</v>
      </c>
      <c r="AG31" s="190">
        <v>0.06</v>
      </c>
      <c r="AH31" s="189">
        <f t="shared" si="12"/>
        <v>915.00239999999997</v>
      </c>
    </row>
    <row r="32" spans="1:34">
      <c r="A32" s="180" t="s">
        <v>29</v>
      </c>
      <c r="B32" s="180" t="s">
        <v>29</v>
      </c>
      <c r="C32" s="180" t="s">
        <v>168</v>
      </c>
      <c r="D32" s="180" t="s">
        <v>457</v>
      </c>
      <c r="E32" s="180" t="s">
        <v>3573</v>
      </c>
      <c r="F32" s="180" t="s">
        <v>3832</v>
      </c>
      <c r="G32" s="186">
        <v>0</v>
      </c>
      <c r="H32" s="186">
        <v>1514</v>
      </c>
      <c r="I32" s="186">
        <f t="shared" si="13"/>
        <v>1514</v>
      </c>
      <c r="J32" s="180" t="s">
        <v>3817</v>
      </c>
      <c r="K32" s="180">
        <v>23752705</v>
      </c>
      <c r="L32" s="144">
        <v>45411</v>
      </c>
      <c r="M32" s="144" t="s">
        <v>196</v>
      </c>
      <c r="N32" s="180" t="s">
        <v>43</v>
      </c>
      <c r="O32" s="180" t="s">
        <v>43</v>
      </c>
      <c r="P32" s="284">
        <v>0</v>
      </c>
      <c r="Q32" s="284">
        <v>42616</v>
      </c>
      <c r="R32" s="182">
        <f t="shared" si="7"/>
        <v>42616</v>
      </c>
      <c r="S32" s="216">
        <v>6781</v>
      </c>
      <c r="T32" s="180">
        <v>120</v>
      </c>
      <c r="U32" s="180" t="s">
        <v>64</v>
      </c>
      <c r="V32" s="180" t="s">
        <v>64</v>
      </c>
      <c r="W32" s="180" t="s">
        <v>276</v>
      </c>
      <c r="X32" s="180" t="s">
        <v>618</v>
      </c>
      <c r="Y32" s="180" t="s">
        <v>3574</v>
      </c>
      <c r="Z32" s="194">
        <v>0.03</v>
      </c>
      <c r="AA32" s="197" t="s">
        <v>558</v>
      </c>
      <c r="AB32" s="188">
        <v>2.2499999999999999E-2</v>
      </c>
      <c r="AC32" s="284">
        <f t="shared" si="8"/>
        <v>1278.48</v>
      </c>
      <c r="AD32" s="284">
        <f t="shared" si="9"/>
        <v>355.13333333333333</v>
      </c>
      <c r="AE32" s="189">
        <f t="shared" si="10"/>
        <v>958.86</v>
      </c>
      <c r="AF32" s="379">
        <f t="shared" si="11"/>
        <v>1313.9933333333333</v>
      </c>
      <c r="AG32" s="190">
        <v>0.06</v>
      </c>
      <c r="AH32" s="189">
        <f t="shared" si="12"/>
        <v>2556.96</v>
      </c>
    </row>
    <row r="33" spans="1:34">
      <c r="A33" s="180" t="s">
        <v>27</v>
      </c>
      <c r="B33" s="180" t="s">
        <v>27</v>
      </c>
      <c r="C33" s="180" t="s">
        <v>97</v>
      </c>
      <c r="D33" s="180" t="s">
        <v>209</v>
      </c>
      <c r="E33" s="180" t="s">
        <v>570</v>
      </c>
      <c r="F33" s="180" t="s">
        <v>571</v>
      </c>
      <c r="G33" s="186">
        <v>0</v>
      </c>
      <c r="H33" s="186">
        <v>1588</v>
      </c>
      <c r="I33" s="186">
        <f t="shared" si="13"/>
        <v>1588</v>
      </c>
      <c r="J33" s="180" t="s">
        <v>3818</v>
      </c>
      <c r="K33" s="180">
        <v>23154474</v>
      </c>
      <c r="L33" s="144">
        <v>45411</v>
      </c>
      <c r="M33" s="144" t="s">
        <v>196</v>
      </c>
      <c r="N33" s="180" t="s">
        <v>43</v>
      </c>
      <c r="O33" s="180" t="s">
        <v>43</v>
      </c>
      <c r="P33" s="284">
        <v>0</v>
      </c>
      <c r="Q33" s="284">
        <v>45000</v>
      </c>
      <c r="R33" s="182">
        <f t="shared" si="7"/>
        <v>45000</v>
      </c>
      <c r="S33" s="216">
        <v>41650</v>
      </c>
      <c r="T33" s="180">
        <v>120</v>
      </c>
      <c r="U33" s="180" t="s">
        <v>62</v>
      </c>
      <c r="V33" s="180" t="s">
        <v>62</v>
      </c>
      <c r="W33" s="180" t="s">
        <v>276</v>
      </c>
      <c r="Y33" s="180" t="s">
        <v>3833</v>
      </c>
      <c r="Z33" s="194">
        <v>0.03</v>
      </c>
      <c r="AA33" s="197" t="s">
        <v>558</v>
      </c>
      <c r="AB33" s="188">
        <v>2.2499999999999999E-2</v>
      </c>
      <c r="AC33" s="284">
        <f t="shared" si="8"/>
        <v>1350</v>
      </c>
      <c r="AD33" s="284">
        <f t="shared" si="9"/>
        <v>375</v>
      </c>
      <c r="AE33" s="189">
        <f t="shared" si="10"/>
        <v>1012.5</v>
      </c>
      <c r="AF33" s="379">
        <f t="shared" si="11"/>
        <v>1387.5</v>
      </c>
      <c r="AG33" s="190">
        <v>0.06</v>
      </c>
      <c r="AH33" s="189">
        <f t="shared" si="12"/>
        <v>2700</v>
      </c>
    </row>
    <row r="34" spans="1:34">
      <c r="A34" s="180" t="s">
        <v>241</v>
      </c>
      <c r="B34" s="180" t="s">
        <v>241</v>
      </c>
      <c r="C34" s="180" t="s">
        <v>101</v>
      </c>
      <c r="D34" s="180" t="s">
        <v>407</v>
      </c>
      <c r="E34" s="180" t="s">
        <v>3819</v>
      </c>
      <c r="F34" s="180" t="s">
        <v>3835</v>
      </c>
      <c r="G34" s="186">
        <v>14052</v>
      </c>
      <c r="H34" s="186">
        <v>13874.98</v>
      </c>
      <c r="I34" s="186">
        <f t="shared" si="13"/>
        <v>-177.02000000000044</v>
      </c>
      <c r="J34" s="180" t="s">
        <v>3820</v>
      </c>
      <c r="K34" s="180">
        <v>20091228</v>
      </c>
      <c r="L34" s="144">
        <v>45411</v>
      </c>
      <c r="M34" s="144" t="s">
        <v>196</v>
      </c>
      <c r="N34" s="180" t="s">
        <v>43</v>
      </c>
      <c r="O34" s="180" t="s">
        <v>43</v>
      </c>
      <c r="P34" s="284">
        <v>470315.89</v>
      </c>
      <c r="Q34" s="284">
        <v>514953.98</v>
      </c>
      <c r="R34" s="182">
        <f t="shared" si="7"/>
        <v>44638.089999999967</v>
      </c>
      <c r="S34" s="216">
        <v>17790.28</v>
      </c>
      <c r="T34" s="180">
        <v>144</v>
      </c>
      <c r="U34" s="180" t="s">
        <v>63</v>
      </c>
      <c r="V34" s="180" t="s">
        <v>63</v>
      </c>
      <c r="W34" s="180" t="s">
        <v>277</v>
      </c>
      <c r="Y34" s="180" t="s">
        <v>3834</v>
      </c>
      <c r="Z34" s="194">
        <v>0.03</v>
      </c>
      <c r="AA34" s="197" t="s">
        <v>558</v>
      </c>
      <c r="AB34" s="188">
        <v>0.02</v>
      </c>
      <c r="AC34" s="284">
        <f t="shared" si="8"/>
        <v>15448.6194</v>
      </c>
      <c r="AD34" s="284">
        <f t="shared" si="9"/>
        <v>3576.0693055555553</v>
      </c>
      <c r="AE34" s="189">
        <f t="shared" si="10"/>
        <v>10299.079599999999</v>
      </c>
      <c r="AF34" s="379">
        <f t="shared" si="11"/>
        <v>13875.148905555554</v>
      </c>
      <c r="AG34" s="190">
        <v>0.06</v>
      </c>
      <c r="AH34" s="189">
        <f t="shared" si="12"/>
        <v>2678.2853999999979</v>
      </c>
    </row>
    <row r="35" spans="1:34">
      <c r="A35" s="180" t="s">
        <v>29</v>
      </c>
      <c r="B35" s="180" t="s">
        <v>29</v>
      </c>
      <c r="C35" s="180" t="s">
        <v>168</v>
      </c>
      <c r="D35" s="180" t="s">
        <v>456</v>
      </c>
      <c r="E35" s="8" t="s">
        <v>895</v>
      </c>
      <c r="F35" s="180" t="s">
        <v>576</v>
      </c>
      <c r="G35" s="186">
        <v>0</v>
      </c>
      <c r="H35" s="186">
        <v>1876</v>
      </c>
      <c r="I35" s="186">
        <f t="shared" si="13"/>
        <v>1876</v>
      </c>
      <c r="J35" s="180" t="s">
        <v>3821</v>
      </c>
      <c r="K35" s="180">
        <v>28739967</v>
      </c>
      <c r="L35" s="144">
        <v>45411</v>
      </c>
      <c r="M35" s="144" t="s">
        <v>196</v>
      </c>
      <c r="N35" s="180" t="s">
        <v>43</v>
      </c>
      <c r="O35" s="180" t="s">
        <v>43</v>
      </c>
      <c r="P35" s="284">
        <v>0</v>
      </c>
      <c r="Q35" s="284">
        <v>54357</v>
      </c>
      <c r="R35" s="182">
        <f t="shared" si="7"/>
        <v>54357</v>
      </c>
      <c r="S35" s="216">
        <v>50539.15</v>
      </c>
      <c r="T35" s="180">
        <v>120</v>
      </c>
      <c r="U35" s="180" t="s">
        <v>62</v>
      </c>
      <c r="V35" s="180" t="s">
        <v>62</v>
      </c>
      <c r="W35" s="180" t="s">
        <v>276</v>
      </c>
      <c r="Y35" s="180" t="s">
        <v>3836</v>
      </c>
      <c r="Z35" s="194">
        <v>0.03</v>
      </c>
      <c r="AA35" s="197" t="s">
        <v>558</v>
      </c>
      <c r="AB35" s="188">
        <v>2.2499999999999999E-2</v>
      </c>
      <c r="AC35" s="284">
        <f t="shared" si="8"/>
        <v>1630.71</v>
      </c>
      <c r="AD35" s="284">
        <f t="shared" si="9"/>
        <v>452.97500000000002</v>
      </c>
      <c r="AE35" s="189">
        <f t="shared" si="10"/>
        <v>1223.0325</v>
      </c>
      <c r="AF35" s="379">
        <f t="shared" si="11"/>
        <v>1676.0075000000002</v>
      </c>
      <c r="AG35" s="190">
        <v>0.06</v>
      </c>
      <c r="AH35" s="189">
        <f t="shared" si="12"/>
        <v>3261.42</v>
      </c>
    </row>
    <row r="36" spans="1:34">
      <c r="A36" s="180" t="s">
        <v>39</v>
      </c>
      <c r="B36" s="180" t="s">
        <v>39</v>
      </c>
      <c r="C36" s="180" t="s">
        <v>167</v>
      </c>
      <c r="D36" s="180" t="s">
        <v>407</v>
      </c>
      <c r="E36" s="180" t="s">
        <v>3171</v>
      </c>
      <c r="F36" s="180" t="s">
        <v>3196</v>
      </c>
      <c r="G36" s="186">
        <v>0</v>
      </c>
      <c r="H36" s="186">
        <v>5028</v>
      </c>
      <c r="I36" s="186">
        <f t="shared" si="13"/>
        <v>5028</v>
      </c>
      <c r="J36" s="180" t="s">
        <v>3822</v>
      </c>
      <c r="K36" s="180">
        <v>25666231</v>
      </c>
      <c r="L36" s="144">
        <v>45411</v>
      </c>
      <c r="M36" s="144" t="s">
        <v>196</v>
      </c>
      <c r="N36" s="180" t="s">
        <v>43</v>
      </c>
      <c r="O36" s="180" t="s">
        <v>43</v>
      </c>
      <c r="P36" s="284">
        <v>0</v>
      </c>
      <c r="Q36" s="284">
        <v>110000</v>
      </c>
      <c r="R36" s="182">
        <f t="shared" si="7"/>
        <v>110000</v>
      </c>
      <c r="S36" s="216">
        <v>103400</v>
      </c>
      <c r="T36" s="180">
        <v>72</v>
      </c>
      <c r="U36" s="180" t="s">
        <v>62</v>
      </c>
      <c r="V36" s="180" t="s">
        <v>62</v>
      </c>
      <c r="W36" s="180" t="s">
        <v>276</v>
      </c>
      <c r="Y36" s="180" t="s">
        <v>3837</v>
      </c>
      <c r="Z36" s="194">
        <v>0.03</v>
      </c>
      <c r="AA36" s="197" t="s">
        <v>558</v>
      </c>
      <c r="AB36" s="188">
        <v>0.03</v>
      </c>
      <c r="AC36" s="284">
        <f t="shared" si="8"/>
        <v>3300</v>
      </c>
      <c r="AD36" s="284">
        <f t="shared" si="9"/>
        <v>1527.7777777777778</v>
      </c>
      <c r="AE36" s="189">
        <f t="shared" si="10"/>
        <v>3300</v>
      </c>
      <c r="AF36" s="379">
        <f t="shared" si="11"/>
        <v>4827.7777777777774</v>
      </c>
      <c r="AG36" s="190">
        <v>0.06</v>
      </c>
      <c r="AH36" s="189">
        <f t="shared" si="12"/>
        <v>6600</v>
      </c>
    </row>
    <row r="37" spans="1:34">
      <c r="A37" s="180" t="s">
        <v>29</v>
      </c>
      <c r="B37" s="180" t="s">
        <v>29</v>
      </c>
      <c r="C37" s="180" t="s">
        <v>168</v>
      </c>
      <c r="D37" s="180" t="s">
        <v>457</v>
      </c>
      <c r="E37" s="8" t="s">
        <v>593</v>
      </c>
      <c r="F37" s="180" t="s">
        <v>953</v>
      </c>
      <c r="G37" s="186">
        <v>0</v>
      </c>
      <c r="H37" s="186">
        <v>11179</v>
      </c>
      <c r="I37" s="186">
        <f t="shared" si="13"/>
        <v>11179</v>
      </c>
      <c r="J37" s="180" t="s">
        <v>3823</v>
      </c>
      <c r="K37" s="180">
        <v>24451463</v>
      </c>
      <c r="L37" s="144">
        <v>45411</v>
      </c>
      <c r="M37" s="144" t="s">
        <v>196</v>
      </c>
      <c r="N37" s="180" t="s">
        <v>43</v>
      </c>
      <c r="O37" s="180" t="s">
        <v>43</v>
      </c>
      <c r="P37" s="284">
        <v>0</v>
      </c>
      <c r="Q37" s="284">
        <v>478346</v>
      </c>
      <c r="R37" s="182">
        <f t="shared" si="7"/>
        <v>478346</v>
      </c>
      <c r="S37" s="216">
        <v>32602</v>
      </c>
      <c r="T37" s="180">
        <v>168</v>
      </c>
      <c r="U37" s="180" t="s">
        <v>64</v>
      </c>
      <c r="V37" s="180" t="s">
        <v>64</v>
      </c>
      <c r="W37" s="180" t="s">
        <v>276</v>
      </c>
      <c r="X37" s="180" t="s">
        <v>677</v>
      </c>
      <c r="Y37" s="180" t="s">
        <v>3838</v>
      </c>
      <c r="Z37" s="194">
        <v>0.04</v>
      </c>
      <c r="AA37" s="197" t="s">
        <v>558</v>
      </c>
      <c r="AB37" s="188">
        <v>1.7000000000000001E-2</v>
      </c>
      <c r="AC37" s="284">
        <f t="shared" si="8"/>
        <v>19133.84</v>
      </c>
      <c r="AD37" s="284">
        <f t="shared" si="9"/>
        <v>2847.2976190476193</v>
      </c>
      <c r="AE37" s="189">
        <f t="shared" si="10"/>
        <v>8131.8820000000005</v>
      </c>
      <c r="AF37" s="379">
        <f t="shared" si="11"/>
        <v>10979.17961904762</v>
      </c>
      <c r="AG37" s="190">
        <v>0.03</v>
      </c>
      <c r="AH37" s="189">
        <f t="shared" si="12"/>
        <v>14350.38</v>
      </c>
    </row>
    <row r="38" spans="1:34">
      <c r="A38" s="180" t="s">
        <v>37</v>
      </c>
      <c r="B38" s="180" t="s">
        <v>37</v>
      </c>
      <c r="C38" s="180" t="s">
        <v>99</v>
      </c>
      <c r="D38" s="180" t="s">
        <v>407</v>
      </c>
      <c r="E38" s="180" t="s">
        <v>766</v>
      </c>
      <c r="F38" s="180" t="s">
        <v>770</v>
      </c>
      <c r="G38" s="186">
        <v>0</v>
      </c>
      <c r="H38" s="186">
        <v>1164</v>
      </c>
      <c r="I38" s="186">
        <f t="shared" si="13"/>
        <v>1164</v>
      </c>
      <c r="J38" s="180" t="s">
        <v>3824</v>
      </c>
      <c r="K38" s="180">
        <v>29148185</v>
      </c>
      <c r="L38" s="144">
        <v>45411</v>
      </c>
      <c r="M38" s="144" t="s">
        <v>196</v>
      </c>
      <c r="N38" s="180" t="s">
        <v>43</v>
      </c>
      <c r="O38" s="180" t="s">
        <v>43</v>
      </c>
      <c r="P38" s="284">
        <v>0</v>
      </c>
      <c r="Q38" s="284">
        <v>35000</v>
      </c>
      <c r="R38" s="182">
        <f t="shared" si="7"/>
        <v>35000</v>
      </c>
      <c r="S38" s="216">
        <v>32150</v>
      </c>
      <c r="T38" s="180">
        <v>108</v>
      </c>
      <c r="U38" s="180" t="s">
        <v>62</v>
      </c>
      <c r="V38" s="180" t="s">
        <v>62</v>
      </c>
      <c r="W38" s="180" t="s">
        <v>276</v>
      </c>
      <c r="Y38" s="180" t="s">
        <v>3839</v>
      </c>
      <c r="Z38" s="194">
        <v>0.03</v>
      </c>
      <c r="AA38" s="197" t="s">
        <v>558</v>
      </c>
      <c r="AB38" s="188">
        <v>2.4E-2</v>
      </c>
      <c r="AC38" s="284">
        <f t="shared" si="8"/>
        <v>1050</v>
      </c>
      <c r="AD38" s="284">
        <f t="shared" si="9"/>
        <v>324.07407407407408</v>
      </c>
      <c r="AE38" s="189">
        <f t="shared" si="10"/>
        <v>840</v>
      </c>
      <c r="AF38" s="379">
        <f t="shared" si="11"/>
        <v>1164.0740740740741</v>
      </c>
      <c r="AG38" s="190">
        <v>0.06</v>
      </c>
      <c r="AH38" s="189">
        <f t="shared" si="12"/>
        <v>2100</v>
      </c>
    </row>
    <row r="39" spans="1:34">
      <c r="A39" s="180" t="s">
        <v>29</v>
      </c>
      <c r="B39" s="180" t="s">
        <v>29</v>
      </c>
      <c r="C39" s="180" t="s">
        <v>168</v>
      </c>
      <c r="D39" s="180" t="s">
        <v>456</v>
      </c>
      <c r="E39" s="8" t="s">
        <v>642</v>
      </c>
      <c r="F39" s="180" t="s">
        <v>643</v>
      </c>
      <c r="G39" s="186">
        <v>14583</v>
      </c>
      <c r="H39" s="186">
        <v>15104</v>
      </c>
      <c r="I39" s="186">
        <f t="shared" si="13"/>
        <v>521</v>
      </c>
      <c r="J39" s="180" t="s">
        <v>3825</v>
      </c>
      <c r="K39" s="180">
        <v>20019194</v>
      </c>
      <c r="L39" s="144">
        <v>45411</v>
      </c>
      <c r="M39" s="144" t="s">
        <v>196</v>
      </c>
      <c r="N39" s="180" t="s">
        <v>43</v>
      </c>
      <c r="O39" s="180" t="s">
        <v>43</v>
      </c>
      <c r="P39" s="284">
        <v>336783.33</v>
      </c>
      <c r="Q39" s="284">
        <v>503922</v>
      </c>
      <c r="R39" s="182">
        <f t="shared" si="7"/>
        <v>167138.66999999998</v>
      </c>
      <c r="S39" s="216">
        <v>135803.35</v>
      </c>
      <c r="T39" s="180">
        <v>132</v>
      </c>
      <c r="U39" s="180" t="s">
        <v>63</v>
      </c>
      <c r="V39" s="180" t="s">
        <v>63</v>
      </c>
      <c r="W39" s="180" t="s">
        <v>277</v>
      </c>
      <c r="Y39" s="180" t="s">
        <v>3840</v>
      </c>
      <c r="Z39" s="194">
        <v>0.03</v>
      </c>
      <c r="AA39" s="197" t="s">
        <v>558</v>
      </c>
      <c r="AB39" s="188">
        <v>2.1999999999999999E-2</v>
      </c>
      <c r="AC39" s="284">
        <f t="shared" si="8"/>
        <v>15117.66</v>
      </c>
      <c r="AD39" s="284">
        <f t="shared" si="9"/>
        <v>3817.590909090909</v>
      </c>
      <c r="AE39" s="189">
        <f t="shared" si="10"/>
        <v>11086.284</v>
      </c>
      <c r="AF39" s="379">
        <f t="shared" si="11"/>
        <v>14903.874909090908</v>
      </c>
      <c r="AG39" s="190">
        <v>0.06</v>
      </c>
      <c r="AH39" s="189">
        <f t="shared" si="12"/>
        <v>10028.320199999998</v>
      </c>
    </row>
    <row r="40" spans="1:34">
      <c r="A40" s="180" t="s">
        <v>29</v>
      </c>
      <c r="B40" s="180" t="s">
        <v>29</v>
      </c>
      <c r="C40" s="180" t="s">
        <v>168</v>
      </c>
      <c r="D40" s="180" t="s">
        <v>456</v>
      </c>
      <c r="E40" s="650" t="s">
        <v>827</v>
      </c>
      <c r="F40" s="180" t="s">
        <v>2375</v>
      </c>
      <c r="G40" s="186">
        <v>3663</v>
      </c>
      <c r="H40" s="186">
        <v>3683</v>
      </c>
      <c r="I40" s="186">
        <f t="shared" si="13"/>
        <v>20</v>
      </c>
      <c r="J40" s="180" t="s">
        <v>3826</v>
      </c>
      <c r="K40" s="180">
        <v>27849807</v>
      </c>
      <c r="L40" s="144">
        <v>45411</v>
      </c>
      <c r="M40" s="144" t="s">
        <v>196</v>
      </c>
      <c r="N40" s="180" t="s">
        <v>43</v>
      </c>
      <c r="O40" s="180" t="s">
        <v>43</v>
      </c>
      <c r="P40" s="284">
        <v>99584</v>
      </c>
      <c r="Q40" s="284">
        <v>151751</v>
      </c>
      <c r="R40" s="182">
        <f t="shared" si="7"/>
        <v>52167</v>
      </c>
      <c r="S40" s="216">
        <v>43478</v>
      </c>
      <c r="T40" s="180">
        <v>168</v>
      </c>
      <c r="U40" s="180" t="s">
        <v>63</v>
      </c>
      <c r="V40" s="180" t="s">
        <v>63</v>
      </c>
      <c r="W40" s="180" t="s">
        <v>277</v>
      </c>
      <c r="Y40" s="180" t="s">
        <v>3841</v>
      </c>
      <c r="Z40" s="194">
        <v>0.04</v>
      </c>
      <c r="AA40" s="197" t="s">
        <v>558</v>
      </c>
      <c r="AB40" s="188">
        <v>1.7000000000000001E-2</v>
      </c>
      <c r="AC40" s="284">
        <f t="shared" si="8"/>
        <v>6070.04</v>
      </c>
      <c r="AD40" s="284">
        <f t="shared" si="9"/>
        <v>903.27976190476193</v>
      </c>
      <c r="AE40" s="189">
        <f t="shared" si="10"/>
        <v>2579.7670000000003</v>
      </c>
      <c r="AF40" s="379">
        <f t="shared" si="11"/>
        <v>3483.0467619047622</v>
      </c>
      <c r="AG40" s="190">
        <v>0.03</v>
      </c>
      <c r="AH40" s="189">
        <f t="shared" si="12"/>
        <v>1565.01</v>
      </c>
    </row>
    <row r="41" spans="1:34">
      <c r="A41" s="180" t="s">
        <v>37</v>
      </c>
      <c r="B41" s="180" t="s">
        <v>37</v>
      </c>
      <c r="C41" s="180" t="s">
        <v>99</v>
      </c>
      <c r="D41" s="180" t="s">
        <v>935</v>
      </c>
      <c r="E41" s="180" t="s">
        <v>2410</v>
      </c>
      <c r="F41" s="180" t="s">
        <v>2631</v>
      </c>
      <c r="G41" s="186">
        <v>23700</v>
      </c>
      <c r="H41" s="186">
        <v>23700</v>
      </c>
      <c r="I41" s="186">
        <f t="shared" si="13"/>
        <v>0</v>
      </c>
      <c r="J41" s="180" t="s">
        <v>3827</v>
      </c>
      <c r="K41" s="180">
        <v>29746975</v>
      </c>
      <c r="L41" s="144">
        <v>45411</v>
      </c>
      <c r="M41" s="144" t="s">
        <v>196</v>
      </c>
      <c r="N41" s="180" t="s">
        <v>43</v>
      </c>
      <c r="O41" s="180" t="s">
        <v>43</v>
      </c>
      <c r="P41" s="284">
        <v>782461.73</v>
      </c>
      <c r="Q41" s="284">
        <v>1023875</v>
      </c>
      <c r="R41" s="182">
        <f t="shared" si="7"/>
        <v>241413.27000000002</v>
      </c>
      <c r="S41" s="216">
        <v>178880</v>
      </c>
      <c r="T41" s="180">
        <v>168</v>
      </c>
      <c r="U41" s="180" t="s">
        <v>63</v>
      </c>
      <c r="V41" s="180" t="s">
        <v>63</v>
      </c>
      <c r="W41" s="180" t="s">
        <v>277</v>
      </c>
      <c r="Y41" s="180" t="s">
        <v>3842</v>
      </c>
      <c r="Z41" s="194">
        <v>0.04</v>
      </c>
      <c r="AA41" s="197" t="s">
        <v>558</v>
      </c>
      <c r="AB41" s="188">
        <v>1.7000000000000001E-2</v>
      </c>
      <c r="AC41" s="284">
        <f t="shared" si="8"/>
        <v>40955</v>
      </c>
      <c r="AD41" s="284">
        <f t="shared" si="9"/>
        <v>6094.4940476190477</v>
      </c>
      <c r="AE41" s="189">
        <f t="shared" si="10"/>
        <v>17405.875</v>
      </c>
      <c r="AF41" s="379">
        <f t="shared" si="11"/>
        <v>23500.369047619046</v>
      </c>
      <c r="AG41" s="190">
        <v>0.03</v>
      </c>
      <c r="AH41" s="189">
        <f t="shared" si="12"/>
        <v>7242.3981000000003</v>
      </c>
    </row>
    <row r="42" spans="1:34">
      <c r="A42" s="180" t="s">
        <v>45</v>
      </c>
      <c r="B42" s="180" t="s">
        <v>184</v>
      </c>
      <c r="C42" s="180" t="s">
        <v>98</v>
      </c>
      <c r="D42" s="180" t="s">
        <v>212</v>
      </c>
      <c r="E42" s="180" t="s">
        <v>811</v>
      </c>
      <c r="F42" s="180" t="s">
        <v>574</v>
      </c>
      <c r="G42" s="186">
        <v>0</v>
      </c>
      <c r="H42" s="186">
        <v>6025</v>
      </c>
      <c r="I42" s="186">
        <f t="shared" si="13"/>
        <v>6025</v>
      </c>
      <c r="J42" s="180" t="s">
        <v>3828</v>
      </c>
      <c r="K42" s="180">
        <v>27029523</v>
      </c>
      <c r="L42" s="144">
        <v>45411</v>
      </c>
      <c r="M42" s="144" t="s">
        <v>196</v>
      </c>
      <c r="N42" s="180" t="s">
        <v>43</v>
      </c>
      <c r="O42" s="180" t="s">
        <v>43</v>
      </c>
      <c r="P42" s="284">
        <v>0</v>
      </c>
      <c r="Q42" s="284">
        <v>253790</v>
      </c>
      <c r="R42" s="182">
        <f t="shared" si="7"/>
        <v>253790</v>
      </c>
      <c r="S42" s="216">
        <v>15010</v>
      </c>
      <c r="T42" s="180">
        <v>168</v>
      </c>
      <c r="U42" s="180" t="s">
        <v>64</v>
      </c>
      <c r="V42" s="180" t="s">
        <v>64</v>
      </c>
      <c r="W42" s="180" t="s">
        <v>276</v>
      </c>
      <c r="X42" s="180" t="s">
        <v>115</v>
      </c>
      <c r="Y42" s="180" t="s">
        <v>3699</v>
      </c>
      <c r="Z42" s="194">
        <v>0.04</v>
      </c>
      <c r="AA42" s="197" t="s">
        <v>558</v>
      </c>
      <c r="AB42" s="188">
        <v>1.7000000000000001E-2</v>
      </c>
      <c r="AC42" s="284">
        <f t="shared" si="8"/>
        <v>10151.6</v>
      </c>
      <c r="AD42" s="284">
        <f t="shared" si="9"/>
        <v>1510.6547619047619</v>
      </c>
      <c r="AE42" s="189">
        <f t="shared" si="10"/>
        <v>4314.43</v>
      </c>
      <c r="AF42" s="379">
        <f t="shared" si="11"/>
        <v>5825.0847619047618</v>
      </c>
      <c r="AG42" s="190">
        <v>0.03</v>
      </c>
      <c r="AH42" s="189">
        <f t="shared" si="12"/>
        <v>7613.7</v>
      </c>
    </row>
    <row r="43" spans="1:34">
      <c r="A43" s="180" t="s">
        <v>31</v>
      </c>
      <c r="B43" s="180" t="s">
        <v>31</v>
      </c>
      <c r="C43" s="180" t="s">
        <v>101</v>
      </c>
      <c r="D43" s="180" t="s">
        <v>458</v>
      </c>
      <c r="E43" s="603" t="s">
        <v>3051</v>
      </c>
      <c r="F43" s="180" t="s">
        <v>3053</v>
      </c>
      <c r="G43" s="186">
        <v>1863</v>
      </c>
      <c r="H43" s="186">
        <v>2493</v>
      </c>
      <c r="I43" s="186">
        <f t="shared" si="13"/>
        <v>630</v>
      </c>
      <c r="J43" s="180" t="s">
        <v>3829</v>
      </c>
      <c r="K43" s="180">
        <v>24207647</v>
      </c>
      <c r="L43" s="144">
        <v>45411</v>
      </c>
      <c r="M43" s="144" t="s">
        <v>196</v>
      </c>
      <c r="N43" s="180" t="s">
        <v>43</v>
      </c>
      <c r="O43" s="180" t="s">
        <v>43</v>
      </c>
      <c r="Q43" s="284">
        <v>85102</v>
      </c>
      <c r="R43" s="182">
        <f t="shared" si="7"/>
        <v>85102</v>
      </c>
      <c r="S43" s="216">
        <v>23550</v>
      </c>
      <c r="T43" s="180">
        <v>168</v>
      </c>
      <c r="U43" s="180" t="s">
        <v>63</v>
      </c>
      <c r="V43" s="180" t="s">
        <v>63</v>
      </c>
      <c r="W43" s="180" t="s">
        <v>277</v>
      </c>
      <c r="Y43" s="180" t="s">
        <v>3843</v>
      </c>
      <c r="Z43" s="194">
        <v>0.04</v>
      </c>
      <c r="AA43" s="197" t="s">
        <v>558</v>
      </c>
      <c r="AB43" s="188">
        <v>1.7000000000000001E-2</v>
      </c>
      <c r="AC43" s="284">
        <f t="shared" si="8"/>
        <v>3404.08</v>
      </c>
      <c r="AD43" s="284">
        <f t="shared" si="9"/>
        <v>506.5595238095238</v>
      </c>
      <c r="AE43" s="189">
        <f t="shared" si="10"/>
        <v>1446.7340000000002</v>
      </c>
      <c r="AF43" s="379">
        <f t="shared" si="11"/>
        <v>1953.293523809524</v>
      </c>
      <c r="AG43" s="190">
        <v>0.03</v>
      </c>
      <c r="AH43" s="189">
        <f t="shared" si="12"/>
        <v>2553.06</v>
      </c>
    </row>
    <row r="44" spans="1:34">
      <c r="A44" s="180" t="s">
        <v>24</v>
      </c>
      <c r="B44" s="180" t="s">
        <v>24</v>
      </c>
      <c r="C44" s="180" t="s">
        <v>422</v>
      </c>
      <c r="D44" s="180" t="s">
        <v>407</v>
      </c>
      <c r="E44" s="180" t="s">
        <v>3803</v>
      </c>
      <c r="F44" s="180" t="s">
        <v>3808</v>
      </c>
      <c r="G44" s="186">
        <v>0</v>
      </c>
      <c r="H44" s="186">
        <v>1250</v>
      </c>
      <c r="I44" s="186">
        <f t="shared" si="13"/>
        <v>1250</v>
      </c>
      <c r="J44" s="180" t="s">
        <v>3830</v>
      </c>
      <c r="K44" s="180">
        <v>29615397</v>
      </c>
      <c r="L44" s="144">
        <v>45411</v>
      </c>
      <c r="M44" s="144" t="s">
        <v>196</v>
      </c>
      <c r="N44" s="180" t="s">
        <v>43</v>
      </c>
      <c r="O44" s="180" t="s">
        <v>43</v>
      </c>
      <c r="P44" s="284">
        <v>0</v>
      </c>
      <c r="Q44" s="284">
        <v>40540</v>
      </c>
      <c r="R44" s="182">
        <f t="shared" si="7"/>
        <v>40540</v>
      </c>
      <c r="S44" s="216">
        <v>36602.199999999997</v>
      </c>
      <c r="T44" s="180">
        <v>120</v>
      </c>
      <c r="U44" s="180" t="s">
        <v>62</v>
      </c>
      <c r="V44" s="180" t="s">
        <v>62</v>
      </c>
      <c r="W44" s="180" t="s">
        <v>276</v>
      </c>
      <c r="Y44" s="180" t="s">
        <v>3844</v>
      </c>
      <c r="Z44" s="194">
        <v>0.03</v>
      </c>
      <c r="AA44" s="197" t="s">
        <v>558</v>
      </c>
      <c r="AB44" s="188">
        <v>2.2499999999999999E-2</v>
      </c>
      <c r="AC44" s="284">
        <f t="shared" si="8"/>
        <v>1216.2</v>
      </c>
      <c r="AD44" s="284">
        <f t="shared" si="9"/>
        <v>337.83333333333331</v>
      </c>
      <c r="AE44" s="189">
        <f t="shared" si="10"/>
        <v>912.15</v>
      </c>
      <c r="AF44" s="379">
        <f t="shared" si="11"/>
        <v>1249.9833333333333</v>
      </c>
      <c r="AG44" s="190">
        <v>0.06</v>
      </c>
      <c r="AH44" s="189">
        <f t="shared" si="12"/>
        <v>2432.4</v>
      </c>
    </row>
    <row r="45" spans="1:34">
      <c r="A45" s="180" t="s">
        <v>38</v>
      </c>
      <c r="B45" s="180" t="s">
        <v>38</v>
      </c>
      <c r="C45" s="180" t="s">
        <v>101</v>
      </c>
      <c r="D45" s="180" t="s">
        <v>891</v>
      </c>
      <c r="E45" s="180" t="s">
        <v>995</v>
      </c>
      <c r="F45" s="180" t="s">
        <v>996</v>
      </c>
      <c r="G45" s="186">
        <v>0</v>
      </c>
      <c r="H45" s="186">
        <v>3075</v>
      </c>
      <c r="I45" s="186">
        <f t="shared" si="13"/>
        <v>3075</v>
      </c>
      <c r="J45" s="180" t="s">
        <v>3845</v>
      </c>
      <c r="K45" s="180">
        <v>32402344</v>
      </c>
      <c r="L45" s="144">
        <v>45411</v>
      </c>
      <c r="M45" s="144" t="s">
        <v>196</v>
      </c>
      <c r="N45" s="180" t="s">
        <v>43</v>
      </c>
      <c r="O45" s="180" t="s">
        <v>43</v>
      </c>
      <c r="P45" s="284">
        <v>0</v>
      </c>
      <c r="Q45" s="284">
        <v>125261</v>
      </c>
      <c r="R45" s="182">
        <f t="shared" si="7"/>
        <v>125261</v>
      </c>
      <c r="S45" s="216">
        <v>116645</v>
      </c>
      <c r="T45" s="180">
        <v>168</v>
      </c>
      <c r="U45" s="180" t="s">
        <v>62</v>
      </c>
      <c r="V45" s="180" t="s">
        <v>62</v>
      </c>
      <c r="W45" s="180" t="s">
        <v>276</v>
      </c>
      <c r="Y45" s="180" t="s">
        <v>3846</v>
      </c>
      <c r="Z45" s="194">
        <v>0.04</v>
      </c>
      <c r="AA45" s="197" t="s">
        <v>558</v>
      </c>
      <c r="AB45" s="188">
        <v>1.7000000000000001E-2</v>
      </c>
      <c r="AC45" s="284">
        <f t="shared" si="8"/>
        <v>5010.4400000000005</v>
      </c>
      <c r="AD45" s="284">
        <f t="shared" si="9"/>
        <v>745.60119047619048</v>
      </c>
      <c r="AE45" s="189">
        <f t="shared" si="10"/>
        <v>2129.4370000000004</v>
      </c>
      <c r="AF45" s="379">
        <f t="shared" si="11"/>
        <v>2875.0381904761907</v>
      </c>
      <c r="AG45" s="190">
        <v>0.03</v>
      </c>
      <c r="AH45" s="189">
        <f t="shared" si="12"/>
        <v>3757.83</v>
      </c>
    </row>
    <row r="46" spans="1:34">
      <c r="A46" s="180" t="s">
        <v>37</v>
      </c>
      <c r="B46" s="180" t="s">
        <v>37</v>
      </c>
      <c r="C46" s="180" t="s">
        <v>99</v>
      </c>
      <c r="D46" s="180" t="s">
        <v>440</v>
      </c>
      <c r="E46" s="180" t="s">
        <v>3847</v>
      </c>
      <c r="F46" s="180" t="s">
        <v>3853</v>
      </c>
      <c r="G46" s="186">
        <v>0</v>
      </c>
      <c r="H46" s="186">
        <v>6800</v>
      </c>
      <c r="I46" s="186">
        <f t="shared" si="13"/>
        <v>6800</v>
      </c>
      <c r="J46" s="180" t="s">
        <v>3848</v>
      </c>
      <c r="K46" s="180">
        <v>23655530</v>
      </c>
      <c r="L46" s="144">
        <v>45411</v>
      </c>
      <c r="M46" s="144" t="s">
        <v>196</v>
      </c>
      <c r="N46" s="180" t="s">
        <v>173</v>
      </c>
      <c r="O46" s="21" t="s">
        <v>466</v>
      </c>
      <c r="P46" s="284">
        <v>0</v>
      </c>
      <c r="Q46" s="284">
        <v>244952</v>
      </c>
      <c r="R46" s="182">
        <f t="shared" si="7"/>
        <v>244952</v>
      </c>
      <c r="S46" s="216">
        <v>225670</v>
      </c>
      <c r="T46" s="180">
        <v>144</v>
      </c>
      <c r="U46" s="180" t="s">
        <v>62</v>
      </c>
      <c r="V46" s="180" t="s">
        <v>62</v>
      </c>
      <c r="W46" s="180" t="s">
        <v>276</v>
      </c>
      <c r="Y46" s="180" t="s">
        <v>3852</v>
      </c>
      <c r="Z46" s="194">
        <v>0.03</v>
      </c>
      <c r="AA46" s="197" t="s">
        <v>558</v>
      </c>
      <c r="AB46" s="188">
        <v>0.02</v>
      </c>
      <c r="AC46" s="284">
        <f t="shared" si="8"/>
        <v>7348.5599999999995</v>
      </c>
      <c r="AD46" s="284">
        <f t="shared" si="9"/>
        <v>1701.0555555555557</v>
      </c>
      <c r="AE46" s="189">
        <f t="shared" si="10"/>
        <v>4899.04</v>
      </c>
      <c r="AF46" s="379">
        <f t="shared" si="11"/>
        <v>6600.0955555555556</v>
      </c>
      <c r="AG46" s="190">
        <v>0.06</v>
      </c>
      <c r="AH46" s="189">
        <f t="shared" si="12"/>
        <v>14697.119999999999</v>
      </c>
    </row>
    <row r="47" spans="1:34">
      <c r="A47" s="180" t="s">
        <v>27</v>
      </c>
      <c r="B47" s="180" t="s">
        <v>27</v>
      </c>
      <c r="C47" s="180" t="s">
        <v>97</v>
      </c>
      <c r="D47" s="180" t="s">
        <v>209</v>
      </c>
      <c r="E47" s="180" t="s">
        <v>570</v>
      </c>
      <c r="F47" s="180" t="s">
        <v>571</v>
      </c>
      <c r="G47" s="186">
        <v>0</v>
      </c>
      <c r="H47" s="186">
        <v>3000</v>
      </c>
      <c r="I47" s="186">
        <f t="shared" ref="I47:I110" si="14">IF(G47=0,H47,(H47-G47))</f>
        <v>3000</v>
      </c>
      <c r="J47" s="180" t="s">
        <v>3849</v>
      </c>
      <c r="K47" s="180">
        <v>35606360</v>
      </c>
      <c r="L47" s="144">
        <v>45411</v>
      </c>
      <c r="M47" s="144" t="s">
        <v>196</v>
      </c>
      <c r="N47" s="180" t="s">
        <v>21</v>
      </c>
      <c r="O47" s="180" t="s">
        <v>21</v>
      </c>
      <c r="P47" s="284">
        <v>0</v>
      </c>
      <c r="Q47" s="284">
        <v>121993</v>
      </c>
      <c r="R47" s="182">
        <f t="shared" si="7"/>
        <v>121993</v>
      </c>
      <c r="S47" s="216">
        <v>113573</v>
      </c>
      <c r="T47" s="180">
        <v>168</v>
      </c>
      <c r="U47" s="180" t="s">
        <v>62</v>
      </c>
      <c r="V47" s="180" t="s">
        <v>62</v>
      </c>
      <c r="W47" s="180" t="s">
        <v>276</v>
      </c>
      <c r="Y47" s="180" t="s">
        <v>3854</v>
      </c>
      <c r="Z47" s="194">
        <v>0.04</v>
      </c>
      <c r="AA47" s="197" t="s">
        <v>558</v>
      </c>
      <c r="AB47" s="188">
        <v>1.7000000000000001E-2</v>
      </c>
      <c r="AC47" s="284">
        <f t="shared" ref="AC47:AC110" si="15">Z47*Q47</f>
        <v>4879.72</v>
      </c>
      <c r="AD47" s="284">
        <f t="shared" si="9"/>
        <v>726.14880952380952</v>
      </c>
      <c r="AE47" s="189">
        <f t="shared" ref="AE47:AE110" si="16">AB47*Q47</f>
        <v>2073.8810000000003</v>
      </c>
      <c r="AF47" s="379">
        <f t="shared" ref="AF47:AF110" si="17">AD47+AE47</f>
        <v>2800.0298095238099</v>
      </c>
      <c r="AG47" s="190">
        <v>0.03</v>
      </c>
      <c r="AH47" s="189">
        <f t="shared" ref="AH47:AH110" si="18">R47*AG47</f>
        <v>3659.79</v>
      </c>
    </row>
    <row r="48" spans="1:34">
      <c r="A48" s="180" t="s">
        <v>39</v>
      </c>
      <c r="B48" s="180" t="s">
        <v>39</v>
      </c>
      <c r="C48" s="180" t="s">
        <v>167</v>
      </c>
      <c r="D48" s="180" t="s">
        <v>407</v>
      </c>
      <c r="E48" s="180" t="s">
        <v>3850</v>
      </c>
      <c r="F48" s="180" t="s">
        <v>3214</v>
      </c>
      <c r="G48" s="186">
        <v>2863</v>
      </c>
      <c r="H48" s="186">
        <v>2863</v>
      </c>
      <c r="I48" s="186">
        <f t="shared" si="14"/>
        <v>0</v>
      </c>
      <c r="J48" s="180" t="s">
        <v>3851</v>
      </c>
      <c r="K48" s="180">
        <v>13389025</v>
      </c>
      <c r="L48" s="144">
        <v>45411</v>
      </c>
      <c r="M48" s="144" t="s">
        <v>196</v>
      </c>
      <c r="N48" s="180" t="s">
        <v>43</v>
      </c>
      <c r="O48" s="180" t="s">
        <v>43</v>
      </c>
      <c r="P48" s="284">
        <v>96047</v>
      </c>
      <c r="Q48" s="284">
        <v>116024</v>
      </c>
      <c r="R48" s="182">
        <f t="shared" ref="R48:R111" si="19">Q48-P48</f>
        <v>19977</v>
      </c>
      <c r="S48" s="216">
        <v>11915</v>
      </c>
      <c r="T48" s="180">
        <v>168</v>
      </c>
      <c r="U48" s="180" t="s">
        <v>63</v>
      </c>
      <c r="V48" s="180" t="s">
        <v>63</v>
      </c>
      <c r="W48" s="180" t="s">
        <v>277</v>
      </c>
      <c r="Y48" s="180" t="s">
        <v>3855</v>
      </c>
      <c r="Z48" s="194">
        <v>0.04</v>
      </c>
      <c r="AA48" s="197" t="s">
        <v>558</v>
      </c>
      <c r="AB48" s="188">
        <v>1.7000000000000001E-2</v>
      </c>
      <c r="AC48" s="284">
        <f t="shared" si="15"/>
        <v>4640.96</v>
      </c>
      <c r="AD48" s="284">
        <f t="shared" ref="AD48:AD111" si="20">IFERROR((Q48/T48),0)</f>
        <v>690.61904761904759</v>
      </c>
      <c r="AE48" s="189">
        <f t="shared" si="16"/>
        <v>1972.4080000000001</v>
      </c>
      <c r="AF48" s="379">
        <f t="shared" si="17"/>
        <v>2663.0270476190476</v>
      </c>
      <c r="AG48" s="190">
        <v>0.03</v>
      </c>
      <c r="AH48" s="189">
        <f t="shared" si="18"/>
        <v>599.30999999999995</v>
      </c>
    </row>
    <row r="49" spans="1:34">
      <c r="A49" s="180" t="s">
        <v>39</v>
      </c>
      <c r="B49" s="180" t="s">
        <v>39</v>
      </c>
      <c r="C49" s="180" t="s">
        <v>167</v>
      </c>
      <c r="D49" s="180" t="s">
        <v>4223</v>
      </c>
      <c r="E49" s="180" t="s">
        <v>3856</v>
      </c>
      <c r="F49" s="180" t="s">
        <v>3860</v>
      </c>
      <c r="G49" s="186">
        <v>0</v>
      </c>
      <c r="H49" s="186">
        <v>4872</v>
      </c>
      <c r="I49" s="186">
        <f t="shared" si="14"/>
        <v>4872</v>
      </c>
      <c r="J49" s="180" t="s">
        <v>3858</v>
      </c>
      <c r="K49" s="180">
        <v>7008170</v>
      </c>
      <c r="L49" s="144">
        <v>45411</v>
      </c>
      <c r="M49" s="144" t="s">
        <v>196</v>
      </c>
      <c r="N49" s="180" t="s">
        <v>148</v>
      </c>
      <c r="O49" s="180" t="s">
        <v>273</v>
      </c>
      <c r="P49" s="284">
        <v>0</v>
      </c>
      <c r="Q49" s="284">
        <v>90425</v>
      </c>
      <c r="R49" s="182">
        <f t="shared" si="19"/>
        <v>90425</v>
      </c>
      <c r="S49" s="216">
        <v>84803</v>
      </c>
      <c r="T49" s="180">
        <v>60</v>
      </c>
      <c r="U49" s="180" t="s">
        <v>62</v>
      </c>
      <c r="V49" s="180" t="s">
        <v>62</v>
      </c>
      <c r="W49" s="180" t="s">
        <v>276</v>
      </c>
      <c r="Y49" s="180" t="s">
        <v>3859</v>
      </c>
      <c r="Z49" s="194">
        <v>0.03</v>
      </c>
      <c r="AA49" s="197" t="s">
        <v>558</v>
      </c>
      <c r="AB49" s="188">
        <v>3.5000000000000003E-2</v>
      </c>
      <c r="AC49" s="284">
        <f t="shared" si="15"/>
        <v>2712.75</v>
      </c>
      <c r="AD49" s="284">
        <f t="shared" si="20"/>
        <v>1507.0833333333333</v>
      </c>
      <c r="AE49" s="189">
        <f t="shared" si="16"/>
        <v>3164.8750000000005</v>
      </c>
      <c r="AF49" s="379">
        <f t="shared" si="17"/>
        <v>4671.9583333333339</v>
      </c>
      <c r="AG49" s="190">
        <v>0.06</v>
      </c>
      <c r="AH49" s="189">
        <f t="shared" si="18"/>
        <v>5425.5</v>
      </c>
    </row>
    <row r="50" spans="1:34">
      <c r="A50" s="180" t="s">
        <v>24</v>
      </c>
      <c r="B50" s="180" t="s">
        <v>24</v>
      </c>
      <c r="C50" s="180" t="s">
        <v>422</v>
      </c>
      <c r="D50" s="180" t="s">
        <v>200</v>
      </c>
      <c r="E50" s="180" t="s">
        <v>1303</v>
      </c>
      <c r="F50" s="180" t="s">
        <v>1433</v>
      </c>
      <c r="G50" s="186">
        <v>0</v>
      </c>
      <c r="H50" s="186">
        <v>453</v>
      </c>
      <c r="I50" s="186">
        <f t="shared" si="14"/>
        <v>453</v>
      </c>
      <c r="J50" s="180" t="s">
        <v>3861</v>
      </c>
      <c r="K50" s="180">
        <v>12535963</v>
      </c>
      <c r="L50" s="144">
        <v>45408</v>
      </c>
      <c r="M50" s="144" t="s">
        <v>196</v>
      </c>
      <c r="N50" s="180" t="s">
        <v>43</v>
      </c>
      <c r="O50" s="180" t="s">
        <v>43</v>
      </c>
      <c r="P50" s="284">
        <v>0</v>
      </c>
      <c r="Q50" s="284">
        <v>10321</v>
      </c>
      <c r="R50" s="182">
        <f t="shared" si="19"/>
        <v>10321</v>
      </c>
      <c r="S50" s="216">
        <v>8704</v>
      </c>
      <c r="T50" s="180">
        <v>72</v>
      </c>
      <c r="U50" s="180" t="s">
        <v>62</v>
      </c>
      <c r="V50" s="180" t="s">
        <v>62</v>
      </c>
      <c r="W50" s="180" t="s">
        <v>276</v>
      </c>
      <c r="Y50" s="180" t="s">
        <v>3862</v>
      </c>
      <c r="Z50" s="194">
        <v>0.03</v>
      </c>
      <c r="AA50" s="197" t="s">
        <v>558</v>
      </c>
      <c r="AB50" s="188">
        <v>0.03</v>
      </c>
      <c r="AC50" s="284">
        <f t="shared" si="15"/>
        <v>309.63</v>
      </c>
      <c r="AD50" s="284">
        <f t="shared" si="20"/>
        <v>143.34722222222223</v>
      </c>
      <c r="AE50" s="189">
        <f t="shared" si="16"/>
        <v>309.63</v>
      </c>
      <c r="AF50" s="379">
        <f t="shared" si="17"/>
        <v>452.97722222222222</v>
      </c>
      <c r="AG50" s="190">
        <v>0.06</v>
      </c>
      <c r="AH50" s="189">
        <f t="shared" si="18"/>
        <v>619.26</v>
      </c>
    </row>
    <row r="51" spans="1:34">
      <c r="A51" s="180" t="s">
        <v>29</v>
      </c>
      <c r="B51" s="180" t="s">
        <v>29</v>
      </c>
      <c r="C51" s="180" t="s">
        <v>168</v>
      </c>
      <c r="D51" s="180" t="s">
        <v>457</v>
      </c>
      <c r="E51" s="180" t="s">
        <v>593</v>
      </c>
      <c r="F51" s="180" t="s">
        <v>953</v>
      </c>
      <c r="G51" s="186">
        <v>1467</v>
      </c>
      <c r="H51" s="186">
        <v>1655</v>
      </c>
      <c r="I51" s="186">
        <f t="shared" si="14"/>
        <v>188</v>
      </c>
      <c r="J51" s="180" t="s">
        <v>3863</v>
      </c>
      <c r="K51" s="180">
        <v>25236465</v>
      </c>
      <c r="L51" s="144">
        <v>45411</v>
      </c>
      <c r="M51" s="144" t="s">
        <v>196</v>
      </c>
      <c r="N51" s="180" t="s">
        <v>43</v>
      </c>
      <c r="O51" s="180" t="s">
        <v>43</v>
      </c>
      <c r="P51" s="284">
        <v>37971</v>
      </c>
      <c r="Q51" s="284">
        <v>47189</v>
      </c>
      <c r="R51" s="182">
        <f t="shared" si="19"/>
        <v>9218</v>
      </c>
      <c r="S51" s="216">
        <v>5758</v>
      </c>
      <c r="T51" s="180">
        <v>120</v>
      </c>
      <c r="U51" s="180" t="s">
        <v>63</v>
      </c>
      <c r="V51" s="180" t="s">
        <v>63</v>
      </c>
      <c r="W51" s="180" t="s">
        <v>277</v>
      </c>
      <c r="Y51" s="180" t="s">
        <v>3876</v>
      </c>
      <c r="Z51" s="194">
        <v>0.03</v>
      </c>
      <c r="AA51" s="197" t="s">
        <v>558</v>
      </c>
      <c r="AB51" s="188">
        <v>2.2499999999999999E-2</v>
      </c>
      <c r="AC51" s="284">
        <f t="shared" si="15"/>
        <v>1415.6699999999998</v>
      </c>
      <c r="AD51" s="284">
        <f t="shared" si="20"/>
        <v>393.24166666666667</v>
      </c>
      <c r="AE51" s="189">
        <f t="shared" si="16"/>
        <v>1061.7525000000001</v>
      </c>
      <c r="AF51" s="379">
        <f t="shared" si="17"/>
        <v>1454.9941666666668</v>
      </c>
      <c r="AG51" s="190">
        <v>0.06</v>
      </c>
      <c r="AH51" s="189">
        <f t="shared" si="18"/>
        <v>553.07999999999993</v>
      </c>
    </row>
    <row r="52" spans="1:34">
      <c r="A52" s="180" t="s">
        <v>49</v>
      </c>
      <c r="B52" s="180" t="s">
        <v>49</v>
      </c>
      <c r="C52" s="180" t="s">
        <v>133</v>
      </c>
      <c r="D52" s="180" t="s">
        <v>940</v>
      </c>
      <c r="E52" s="180" t="s">
        <v>882</v>
      </c>
      <c r="F52" s="180" t="s">
        <v>1276</v>
      </c>
      <c r="G52" s="186">
        <v>0</v>
      </c>
      <c r="H52" s="186">
        <v>9425</v>
      </c>
      <c r="I52" s="186">
        <f t="shared" si="14"/>
        <v>9425</v>
      </c>
      <c r="J52" s="180" t="s">
        <v>3864</v>
      </c>
      <c r="K52" s="180">
        <v>29379124</v>
      </c>
      <c r="L52" s="144">
        <v>45412</v>
      </c>
      <c r="M52" s="144" t="s">
        <v>196</v>
      </c>
      <c r="N52" s="180" t="s">
        <v>173</v>
      </c>
      <c r="O52" s="180" t="s">
        <v>466</v>
      </c>
      <c r="P52" s="284">
        <v>0</v>
      </c>
      <c r="Q52" s="284">
        <v>342374</v>
      </c>
      <c r="R52" s="182">
        <f t="shared" si="19"/>
        <v>342374</v>
      </c>
      <c r="S52" s="216">
        <v>54638</v>
      </c>
      <c r="T52" s="180">
        <v>144</v>
      </c>
      <c r="U52" s="180" t="s">
        <v>64</v>
      </c>
      <c r="V52" s="180" t="s">
        <v>64</v>
      </c>
      <c r="W52" s="180" t="s">
        <v>276</v>
      </c>
      <c r="X52" s="180" t="s">
        <v>784</v>
      </c>
      <c r="Y52" s="180" t="s">
        <v>3631</v>
      </c>
      <c r="Z52" s="194">
        <v>0.03</v>
      </c>
      <c r="AA52" s="197" t="s">
        <v>558</v>
      </c>
      <c r="AB52" s="188">
        <v>0.02</v>
      </c>
      <c r="AC52" s="284">
        <f t="shared" si="15"/>
        <v>10271.219999999999</v>
      </c>
      <c r="AD52" s="284">
        <f t="shared" si="20"/>
        <v>2377.5972222222222</v>
      </c>
      <c r="AE52" s="189">
        <f t="shared" si="16"/>
        <v>6847.4800000000005</v>
      </c>
      <c r="AF52" s="379">
        <f t="shared" si="17"/>
        <v>9225.0772222222222</v>
      </c>
      <c r="AG52" s="190">
        <v>0.06</v>
      </c>
      <c r="AH52" s="189">
        <f t="shared" si="18"/>
        <v>20542.439999999999</v>
      </c>
    </row>
    <row r="53" spans="1:34">
      <c r="A53" s="180" t="s">
        <v>31</v>
      </c>
      <c r="B53" s="180" t="s">
        <v>31</v>
      </c>
      <c r="C53" s="180" t="s">
        <v>101</v>
      </c>
      <c r="D53" s="180" t="s">
        <v>32</v>
      </c>
      <c r="E53" s="180" t="s">
        <v>535</v>
      </c>
      <c r="F53" s="180" t="s">
        <v>575</v>
      </c>
      <c r="G53" s="186">
        <v>0</v>
      </c>
      <c r="H53" s="186">
        <v>3283</v>
      </c>
      <c r="I53" s="186">
        <f t="shared" si="14"/>
        <v>3283</v>
      </c>
      <c r="J53" s="180" t="s">
        <v>3865</v>
      </c>
      <c r="K53" s="180">
        <v>23161299</v>
      </c>
      <c r="L53" s="144">
        <v>45412</v>
      </c>
      <c r="M53" s="144" t="s">
        <v>196</v>
      </c>
      <c r="N53" s="180" t="s">
        <v>43</v>
      </c>
      <c r="O53" s="180" t="s">
        <v>43</v>
      </c>
      <c r="P53" s="284">
        <v>0</v>
      </c>
      <c r="Q53" s="284">
        <v>100000</v>
      </c>
      <c r="R53" s="182">
        <f t="shared" si="19"/>
        <v>100000</v>
      </c>
      <c r="S53" s="216">
        <v>93900</v>
      </c>
      <c r="T53" s="180">
        <v>120</v>
      </c>
      <c r="U53" s="180" t="s">
        <v>62</v>
      </c>
      <c r="V53" s="180" t="s">
        <v>62</v>
      </c>
      <c r="W53" s="180" t="s">
        <v>276</v>
      </c>
      <c r="Y53" s="180" t="s">
        <v>3877</v>
      </c>
      <c r="Z53" s="194">
        <v>0.03</v>
      </c>
      <c r="AA53" s="197" t="s">
        <v>558</v>
      </c>
      <c r="AB53" s="188">
        <v>2.2499999999999999E-2</v>
      </c>
      <c r="AC53" s="284">
        <f t="shared" si="15"/>
        <v>3000</v>
      </c>
      <c r="AD53" s="284">
        <f t="shared" si="20"/>
        <v>833.33333333333337</v>
      </c>
      <c r="AE53" s="189">
        <f t="shared" si="16"/>
        <v>2250</v>
      </c>
      <c r="AF53" s="379">
        <f t="shared" si="17"/>
        <v>3083.3333333333335</v>
      </c>
      <c r="AG53" s="190">
        <v>0.06</v>
      </c>
      <c r="AH53" s="189">
        <f t="shared" si="18"/>
        <v>6000</v>
      </c>
    </row>
    <row r="54" spans="1:34">
      <c r="A54" s="180" t="s">
        <v>44</v>
      </c>
      <c r="B54" s="180" t="s">
        <v>37</v>
      </c>
      <c r="C54" s="180" t="s">
        <v>99</v>
      </c>
      <c r="D54" s="180" t="s">
        <v>461</v>
      </c>
      <c r="E54" s="180" t="s">
        <v>767</v>
      </c>
      <c r="F54" s="180" t="s">
        <v>768</v>
      </c>
      <c r="G54" s="186">
        <v>0</v>
      </c>
      <c r="H54" s="186">
        <v>733</v>
      </c>
      <c r="I54" s="186">
        <f t="shared" si="14"/>
        <v>733</v>
      </c>
      <c r="J54" s="180" t="s">
        <v>3866</v>
      </c>
      <c r="K54" s="180">
        <v>10310021</v>
      </c>
      <c r="L54" s="144">
        <v>45412</v>
      </c>
      <c r="M54" s="144" t="s">
        <v>196</v>
      </c>
      <c r="N54" s="180" t="s">
        <v>43</v>
      </c>
      <c r="O54" s="180" t="s">
        <v>43</v>
      </c>
      <c r="P54" s="284">
        <v>0</v>
      </c>
      <c r="Q54" s="284">
        <v>5000</v>
      </c>
      <c r="R54" s="182">
        <f t="shared" si="19"/>
        <v>5000</v>
      </c>
      <c r="S54" s="216">
        <v>3650</v>
      </c>
      <c r="T54" s="180">
        <v>24</v>
      </c>
      <c r="U54" s="180" t="s">
        <v>62</v>
      </c>
      <c r="V54" s="180" t="s">
        <v>62</v>
      </c>
      <c r="W54" s="180" t="s">
        <v>276</v>
      </c>
      <c r="Y54" s="180" t="s">
        <v>3878</v>
      </c>
      <c r="Z54" s="194">
        <v>0.03</v>
      </c>
      <c r="AA54" s="197" t="s">
        <v>558</v>
      </c>
      <c r="AB54" s="188">
        <v>6.5000000000000002E-2</v>
      </c>
      <c r="AC54" s="284">
        <f t="shared" si="15"/>
        <v>150</v>
      </c>
      <c r="AD54" s="284">
        <f t="shared" si="20"/>
        <v>208.33333333333334</v>
      </c>
      <c r="AE54" s="189">
        <f t="shared" si="16"/>
        <v>325</v>
      </c>
      <c r="AF54" s="379">
        <f t="shared" si="17"/>
        <v>533.33333333333337</v>
      </c>
      <c r="AG54" s="190">
        <v>0.06</v>
      </c>
      <c r="AH54" s="189">
        <f t="shared" si="18"/>
        <v>300</v>
      </c>
    </row>
    <row r="55" spans="1:34">
      <c r="A55" s="180" t="s">
        <v>29</v>
      </c>
      <c r="B55" s="180" t="s">
        <v>29</v>
      </c>
      <c r="C55" s="180" t="s">
        <v>168</v>
      </c>
      <c r="D55" s="180" t="s">
        <v>457</v>
      </c>
      <c r="E55" s="180" t="s">
        <v>2331</v>
      </c>
      <c r="F55" s="180" t="s">
        <v>2337</v>
      </c>
      <c r="G55" s="186">
        <v>4265</v>
      </c>
      <c r="H55" s="186">
        <v>4933</v>
      </c>
      <c r="I55" s="186">
        <f t="shared" si="14"/>
        <v>668</v>
      </c>
      <c r="J55" s="180" t="s">
        <v>3867</v>
      </c>
      <c r="K55" s="180">
        <v>20311110</v>
      </c>
      <c r="L55" s="144">
        <v>45412</v>
      </c>
      <c r="M55" s="144" t="s">
        <v>196</v>
      </c>
      <c r="N55" s="180" t="s">
        <v>43</v>
      </c>
      <c r="O55" s="180" t="s">
        <v>43</v>
      </c>
      <c r="P55" s="284">
        <v>140237.5</v>
      </c>
      <c r="Q55" s="284">
        <v>160028</v>
      </c>
      <c r="R55" s="182">
        <f t="shared" si="19"/>
        <v>19790.5</v>
      </c>
      <c r="S55" s="216">
        <v>10689</v>
      </c>
      <c r="T55" s="180">
        <v>132</v>
      </c>
      <c r="U55" s="180" t="s">
        <v>63</v>
      </c>
      <c r="V55" s="180" t="s">
        <v>63</v>
      </c>
      <c r="W55" s="180" t="s">
        <v>277</v>
      </c>
      <c r="Y55" s="180" t="s">
        <v>3880</v>
      </c>
      <c r="Z55" s="194">
        <v>0.03</v>
      </c>
      <c r="AA55" s="197" t="s">
        <v>558</v>
      </c>
      <c r="AB55" s="188">
        <v>2.1999999999999999E-2</v>
      </c>
      <c r="AC55" s="284">
        <f t="shared" si="15"/>
        <v>4800.84</v>
      </c>
      <c r="AD55" s="284">
        <f t="shared" si="20"/>
        <v>1212.3333333333333</v>
      </c>
      <c r="AE55" s="189">
        <f t="shared" si="16"/>
        <v>3520.616</v>
      </c>
      <c r="AF55" s="379">
        <f t="shared" si="17"/>
        <v>4732.949333333333</v>
      </c>
      <c r="AG55" s="190">
        <v>0.06</v>
      </c>
      <c r="AH55" s="189">
        <f t="shared" si="18"/>
        <v>1187.43</v>
      </c>
    </row>
    <row r="56" spans="1:34">
      <c r="A56" s="180" t="s">
        <v>29</v>
      </c>
      <c r="B56" s="180" t="s">
        <v>29</v>
      </c>
      <c r="C56" s="180" t="s">
        <v>168</v>
      </c>
      <c r="D56" s="180" t="s">
        <v>457</v>
      </c>
      <c r="E56" s="180" t="s">
        <v>702</v>
      </c>
      <c r="F56" s="180" t="s">
        <v>630</v>
      </c>
      <c r="G56" s="186">
        <v>0</v>
      </c>
      <c r="H56" s="186">
        <v>819</v>
      </c>
      <c r="I56" s="186">
        <f t="shared" si="14"/>
        <v>819</v>
      </c>
      <c r="J56" s="180" t="s">
        <v>3868</v>
      </c>
      <c r="K56" s="180">
        <v>20038734</v>
      </c>
      <c r="L56" s="144">
        <v>45412</v>
      </c>
      <c r="M56" s="144" t="s">
        <v>196</v>
      </c>
      <c r="N56" s="180" t="s">
        <v>43</v>
      </c>
      <c r="O56" s="180" t="s">
        <v>43</v>
      </c>
      <c r="P56" s="284">
        <v>0</v>
      </c>
      <c r="Q56" s="284">
        <v>18611</v>
      </c>
      <c r="R56" s="182">
        <f t="shared" si="19"/>
        <v>18611</v>
      </c>
      <c r="S56" s="216">
        <v>16580</v>
      </c>
      <c r="T56" s="180">
        <v>108</v>
      </c>
      <c r="U56" s="180" t="s">
        <v>62</v>
      </c>
      <c r="V56" s="180" t="s">
        <v>62</v>
      </c>
      <c r="W56" s="180" t="s">
        <v>276</v>
      </c>
      <c r="Y56" s="180" t="s">
        <v>3879</v>
      </c>
      <c r="Z56" s="194">
        <v>0.03</v>
      </c>
      <c r="AA56" s="197" t="s">
        <v>558</v>
      </c>
      <c r="AB56" s="188">
        <v>2.4E-2</v>
      </c>
      <c r="AC56" s="284">
        <f t="shared" si="15"/>
        <v>558.32999999999993</v>
      </c>
      <c r="AD56" s="284">
        <f t="shared" si="20"/>
        <v>172.32407407407408</v>
      </c>
      <c r="AE56" s="189">
        <f t="shared" si="16"/>
        <v>446.66399999999999</v>
      </c>
      <c r="AF56" s="379">
        <f t="shared" si="17"/>
        <v>618.98807407407412</v>
      </c>
      <c r="AG56" s="190">
        <v>0.06</v>
      </c>
      <c r="AH56" s="189">
        <f t="shared" si="18"/>
        <v>1116.6599999999999</v>
      </c>
    </row>
    <row r="57" spans="1:34">
      <c r="A57" s="180" t="s">
        <v>45</v>
      </c>
      <c r="B57" s="180" t="s">
        <v>184</v>
      </c>
      <c r="C57" s="180" t="s">
        <v>98</v>
      </c>
      <c r="D57" s="180" t="s">
        <v>212</v>
      </c>
      <c r="E57" s="8" t="s">
        <v>811</v>
      </c>
      <c r="F57" s="180" t="s">
        <v>574</v>
      </c>
      <c r="G57" s="186">
        <v>0</v>
      </c>
      <c r="H57" s="186">
        <v>800</v>
      </c>
      <c r="I57" s="186">
        <f t="shared" si="14"/>
        <v>800</v>
      </c>
      <c r="J57" s="180" t="s">
        <v>3869</v>
      </c>
      <c r="K57" s="180">
        <v>28913765</v>
      </c>
      <c r="L57" s="144">
        <v>45412</v>
      </c>
      <c r="M57" s="144" t="s">
        <v>196</v>
      </c>
      <c r="N57" s="180" t="s">
        <v>21</v>
      </c>
      <c r="O57" s="180" t="s">
        <v>21</v>
      </c>
      <c r="P57" s="284">
        <v>0</v>
      </c>
      <c r="Q57" s="284">
        <v>24053</v>
      </c>
      <c r="R57" s="182">
        <f t="shared" si="19"/>
        <v>24053</v>
      </c>
      <c r="S57" s="216">
        <v>21750</v>
      </c>
      <c r="T57" s="180">
        <v>108</v>
      </c>
      <c r="U57" s="180" t="s">
        <v>62</v>
      </c>
      <c r="V57" s="180" t="s">
        <v>62</v>
      </c>
      <c r="W57" s="180" t="s">
        <v>276</v>
      </c>
      <c r="Y57" s="180" t="s">
        <v>3881</v>
      </c>
      <c r="Z57" s="194">
        <v>0.03</v>
      </c>
      <c r="AA57" s="197" t="s">
        <v>558</v>
      </c>
      <c r="AB57" s="188">
        <v>2.4E-2</v>
      </c>
      <c r="AC57" s="284">
        <f t="shared" si="15"/>
        <v>721.58999999999992</v>
      </c>
      <c r="AD57" s="284">
        <f t="shared" si="20"/>
        <v>222.71296296296296</v>
      </c>
      <c r="AE57" s="189">
        <f t="shared" si="16"/>
        <v>577.27200000000005</v>
      </c>
      <c r="AF57" s="379">
        <f t="shared" si="17"/>
        <v>799.98496296296298</v>
      </c>
      <c r="AG57" s="190">
        <v>0.06</v>
      </c>
      <c r="AH57" s="189">
        <f t="shared" si="18"/>
        <v>1443.1799999999998</v>
      </c>
    </row>
    <row r="58" spans="1:34">
      <c r="A58" s="180" t="s">
        <v>38</v>
      </c>
      <c r="B58" s="180" t="s">
        <v>38</v>
      </c>
      <c r="C58" s="180" t="s">
        <v>101</v>
      </c>
      <c r="D58" s="180" t="s">
        <v>3590</v>
      </c>
      <c r="E58" s="180" t="s">
        <v>3870</v>
      </c>
      <c r="F58" s="180" t="s">
        <v>3883</v>
      </c>
      <c r="G58" s="186">
        <v>0</v>
      </c>
      <c r="H58" s="186">
        <v>2600</v>
      </c>
      <c r="I58" s="186">
        <f t="shared" si="14"/>
        <v>2600</v>
      </c>
      <c r="J58" s="180" t="s">
        <v>3871</v>
      </c>
      <c r="K58" s="180">
        <v>13020977</v>
      </c>
      <c r="L58" s="144">
        <v>45412</v>
      </c>
      <c r="M58" s="144" t="s">
        <v>196</v>
      </c>
      <c r="N58" s="180" t="s">
        <v>43</v>
      </c>
      <c r="O58" s="180" t="s">
        <v>43</v>
      </c>
      <c r="P58" s="284">
        <v>0</v>
      </c>
      <c r="Q58" s="284">
        <v>64141</v>
      </c>
      <c r="R58" s="182">
        <f t="shared" si="19"/>
        <v>64141</v>
      </c>
      <c r="S58" s="216">
        <v>59833</v>
      </c>
      <c r="T58" s="180">
        <v>96</v>
      </c>
      <c r="U58" s="180" t="s">
        <v>62</v>
      </c>
      <c r="V58" s="180" t="s">
        <v>62</v>
      </c>
      <c r="W58" s="180" t="s">
        <v>276</v>
      </c>
      <c r="Y58" s="180" t="s">
        <v>3882</v>
      </c>
      <c r="Z58" s="194">
        <v>0.03</v>
      </c>
      <c r="AA58" s="197" t="s">
        <v>558</v>
      </c>
      <c r="AB58" s="188">
        <v>2.7E-2</v>
      </c>
      <c r="AC58" s="284">
        <f t="shared" si="15"/>
        <v>1924.23</v>
      </c>
      <c r="AD58" s="284">
        <f t="shared" si="20"/>
        <v>668.13541666666663</v>
      </c>
      <c r="AE58" s="189">
        <f t="shared" si="16"/>
        <v>1731.807</v>
      </c>
      <c r="AF58" s="379">
        <f t="shared" si="17"/>
        <v>2399.9424166666668</v>
      </c>
      <c r="AG58" s="190">
        <v>0.06</v>
      </c>
      <c r="AH58" s="189">
        <f t="shared" si="18"/>
        <v>3848.46</v>
      </c>
    </row>
    <row r="59" spans="1:34">
      <c r="A59" s="180" t="s">
        <v>184</v>
      </c>
      <c r="B59" s="180" t="s">
        <v>184</v>
      </c>
      <c r="C59" s="180" t="s">
        <v>98</v>
      </c>
      <c r="D59" s="180" t="s">
        <v>407</v>
      </c>
      <c r="E59" s="198" t="s">
        <v>654</v>
      </c>
      <c r="F59" s="180" t="s">
        <v>655</v>
      </c>
      <c r="G59" s="186">
        <v>2973</v>
      </c>
      <c r="H59" s="186">
        <v>2998</v>
      </c>
      <c r="I59" s="186">
        <f t="shared" si="14"/>
        <v>25</v>
      </c>
      <c r="J59" s="180" t="s">
        <v>3872</v>
      </c>
      <c r="K59" s="180">
        <v>25181796</v>
      </c>
      <c r="L59" s="144">
        <v>45412</v>
      </c>
      <c r="M59" s="144" t="s">
        <v>196</v>
      </c>
      <c r="N59" s="180" t="s">
        <v>43</v>
      </c>
      <c r="O59" s="180" t="s">
        <v>43</v>
      </c>
      <c r="P59" s="284">
        <v>92484.77</v>
      </c>
      <c r="Q59" s="284">
        <v>121906</v>
      </c>
      <c r="R59" s="182">
        <f t="shared" si="19"/>
        <v>29421.229999999996</v>
      </c>
      <c r="S59" s="216">
        <v>22225</v>
      </c>
      <c r="T59" s="180">
        <v>168</v>
      </c>
      <c r="U59" s="180" t="s">
        <v>63</v>
      </c>
      <c r="V59" s="180" t="s">
        <v>63</v>
      </c>
      <c r="W59" s="180" t="s">
        <v>277</v>
      </c>
      <c r="Y59" s="180" t="s">
        <v>3884</v>
      </c>
      <c r="Z59" s="194">
        <v>0.04</v>
      </c>
      <c r="AA59" s="197" t="s">
        <v>558</v>
      </c>
      <c r="AB59" s="188">
        <v>1.7000000000000001E-2</v>
      </c>
      <c r="AC59" s="284">
        <f t="shared" si="15"/>
        <v>4876.24</v>
      </c>
      <c r="AD59" s="284">
        <f t="shared" si="20"/>
        <v>725.63095238095241</v>
      </c>
      <c r="AE59" s="189">
        <f t="shared" si="16"/>
        <v>2072.402</v>
      </c>
      <c r="AF59" s="379">
        <f t="shared" si="17"/>
        <v>2798.0329523809523</v>
      </c>
      <c r="AG59" s="190">
        <v>0.03</v>
      </c>
      <c r="AH59" s="189">
        <f t="shared" si="18"/>
        <v>882.63689999999986</v>
      </c>
    </row>
    <row r="60" spans="1:34">
      <c r="A60" s="180" t="s">
        <v>29</v>
      </c>
      <c r="B60" s="180" t="s">
        <v>29</v>
      </c>
      <c r="C60" s="180" t="s">
        <v>168</v>
      </c>
      <c r="D60" s="180" t="s">
        <v>456</v>
      </c>
      <c r="E60" s="180" t="s">
        <v>895</v>
      </c>
      <c r="F60" s="180" t="s">
        <v>576</v>
      </c>
      <c r="G60" s="186">
        <v>0</v>
      </c>
      <c r="H60" s="186">
        <v>950</v>
      </c>
      <c r="I60" s="186">
        <f t="shared" si="14"/>
        <v>950</v>
      </c>
      <c r="J60" s="180" t="s">
        <v>3873</v>
      </c>
      <c r="K60" s="180">
        <v>23237144</v>
      </c>
      <c r="L60" s="144">
        <v>45412</v>
      </c>
      <c r="M60" s="144" t="s">
        <v>196</v>
      </c>
      <c r="N60" s="180" t="s">
        <v>43</v>
      </c>
      <c r="O60" s="180" t="s">
        <v>43</v>
      </c>
      <c r="P60" s="284">
        <v>0</v>
      </c>
      <c r="Q60" s="284">
        <v>22550</v>
      </c>
      <c r="R60" s="182">
        <f t="shared" si="19"/>
        <v>22550</v>
      </c>
      <c r="S60" s="216">
        <v>20323</v>
      </c>
      <c r="T60" s="180">
        <v>108</v>
      </c>
      <c r="U60" s="180" t="s">
        <v>62</v>
      </c>
      <c r="V60" s="180" t="s">
        <v>62</v>
      </c>
      <c r="W60" s="180" t="s">
        <v>276</v>
      </c>
      <c r="Y60" s="180" t="s">
        <v>3885</v>
      </c>
      <c r="Z60" s="194">
        <v>0.03</v>
      </c>
      <c r="AA60" s="197" t="s">
        <v>558</v>
      </c>
      <c r="AB60" s="188">
        <v>2.4E-2</v>
      </c>
      <c r="AC60" s="284">
        <f t="shared" si="15"/>
        <v>676.5</v>
      </c>
      <c r="AD60" s="284">
        <f t="shared" si="20"/>
        <v>208.7962962962963</v>
      </c>
      <c r="AE60" s="189">
        <f t="shared" si="16"/>
        <v>541.20000000000005</v>
      </c>
      <c r="AF60" s="379">
        <f t="shared" si="17"/>
        <v>749.99629629629635</v>
      </c>
      <c r="AG60" s="190">
        <v>0.06</v>
      </c>
      <c r="AH60" s="189">
        <f t="shared" si="18"/>
        <v>1353</v>
      </c>
    </row>
    <row r="61" spans="1:34">
      <c r="A61" s="180" t="s">
        <v>20</v>
      </c>
      <c r="B61" s="180" t="s">
        <v>20</v>
      </c>
      <c r="C61" s="180" t="s">
        <v>98</v>
      </c>
      <c r="D61" s="180" t="s">
        <v>206</v>
      </c>
      <c r="E61" s="180" t="s">
        <v>3874</v>
      </c>
      <c r="F61" s="180" t="s">
        <v>3887</v>
      </c>
      <c r="G61" s="186">
        <v>0</v>
      </c>
      <c r="H61" s="186">
        <v>639</v>
      </c>
      <c r="I61" s="186">
        <f t="shared" si="14"/>
        <v>639</v>
      </c>
      <c r="J61" s="180" t="s">
        <v>3875</v>
      </c>
      <c r="K61" s="180">
        <v>25432237</v>
      </c>
      <c r="L61" s="144">
        <v>45412</v>
      </c>
      <c r="M61" s="144" t="s">
        <v>196</v>
      </c>
      <c r="N61" s="180" t="s">
        <v>43</v>
      </c>
      <c r="O61" s="180" t="s">
        <v>43</v>
      </c>
      <c r="P61" s="284">
        <v>0</v>
      </c>
      <c r="Q61" s="284">
        <v>10002</v>
      </c>
      <c r="R61" s="182">
        <f t="shared" si="19"/>
        <v>10002</v>
      </c>
      <c r="S61" s="216">
        <v>8401</v>
      </c>
      <c r="T61" s="180">
        <v>72</v>
      </c>
      <c r="U61" s="180" t="s">
        <v>62</v>
      </c>
      <c r="V61" s="180" t="s">
        <v>62</v>
      </c>
      <c r="W61" s="180" t="s">
        <v>276</v>
      </c>
      <c r="Y61" s="180" t="s">
        <v>3886</v>
      </c>
      <c r="Z61" s="194">
        <v>0.03</v>
      </c>
      <c r="AA61" s="197" t="s">
        <v>558</v>
      </c>
      <c r="AB61" s="188">
        <v>2.2499999999999999E-2</v>
      </c>
      <c r="AC61" s="284">
        <f t="shared" si="15"/>
        <v>300.06</v>
      </c>
      <c r="AD61" s="284">
        <f t="shared" si="20"/>
        <v>138.91666666666666</v>
      </c>
      <c r="AE61" s="189">
        <f t="shared" si="16"/>
        <v>225.04499999999999</v>
      </c>
      <c r="AF61" s="379">
        <f t="shared" si="17"/>
        <v>363.96166666666664</v>
      </c>
      <c r="AG61" s="190">
        <v>0.06</v>
      </c>
      <c r="AH61" s="189">
        <f t="shared" si="18"/>
        <v>600.12</v>
      </c>
    </row>
    <row r="62" spans="1:34">
      <c r="A62" s="180" t="s">
        <v>38</v>
      </c>
      <c r="B62" s="180" t="s">
        <v>38</v>
      </c>
      <c r="C62" s="180" t="s">
        <v>101</v>
      </c>
      <c r="D62" s="180" t="s">
        <v>407</v>
      </c>
      <c r="E62" s="180" t="s">
        <v>585</v>
      </c>
      <c r="F62" s="482" t="s">
        <v>586</v>
      </c>
      <c r="G62" s="186">
        <v>0</v>
      </c>
      <c r="H62" s="186">
        <v>1850</v>
      </c>
      <c r="I62" s="186">
        <f t="shared" si="14"/>
        <v>1850</v>
      </c>
      <c r="J62" s="180" t="s">
        <v>3888</v>
      </c>
      <c r="K62" s="180">
        <v>25659321</v>
      </c>
      <c r="L62" s="144">
        <v>45412</v>
      </c>
      <c r="M62" s="144" t="s">
        <v>196</v>
      </c>
      <c r="N62" s="180" t="s">
        <v>43</v>
      </c>
      <c r="O62" s="180" t="s">
        <v>43</v>
      </c>
      <c r="P62" s="284">
        <v>0</v>
      </c>
      <c r="Q62" s="284">
        <v>60000</v>
      </c>
      <c r="R62" s="182">
        <f t="shared" si="19"/>
        <v>60000</v>
      </c>
      <c r="S62" s="216">
        <v>55900</v>
      </c>
      <c r="T62" s="180">
        <v>120</v>
      </c>
      <c r="U62" s="180" t="s">
        <v>62</v>
      </c>
      <c r="V62" s="180" t="s">
        <v>62</v>
      </c>
      <c r="W62" s="180" t="s">
        <v>276</v>
      </c>
      <c r="Y62" s="180" t="s">
        <v>3889</v>
      </c>
      <c r="Z62" s="194">
        <v>0.03</v>
      </c>
      <c r="AA62" s="197" t="s">
        <v>558</v>
      </c>
      <c r="AB62" s="188">
        <v>2.2499999999999999E-2</v>
      </c>
      <c r="AC62" s="284">
        <f t="shared" si="15"/>
        <v>1800</v>
      </c>
      <c r="AD62" s="284">
        <f t="shared" si="20"/>
        <v>500</v>
      </c>
      <c r="AE62" s="189">
        <f t="shared" si="16"/>
        <v>1350</v>
      </c>
      <c r="AF62" s="379">
        <f t="shared" si="17"/>
        <v>1850</v>
      </c>
      <c r="AG62" s="190">
        <v>0.06</v>
      </c>
      <c r="AH62" s="189">
        <f t="shared" si="18"/>
        <v>3600</v>
      </c>
    </row>
    <row r="63" spans="1:34">
      <c r="A63" s="180" t="s">
        <v>38</v>
      </c>
      <c r="B63" s="180" t="s">
        <v>38</v>
      </c>
      <c r="C63" s="180" t="s">
        <v>101</v>
      </c>
      <c r="D63" s="180" t="s">
        <v>407</v>
      </c>
      <c r="E63" s="180" t="s">
        <v>3890</v>
      </c>
      <c r="F63" s="180" t="s">
        <v>3893</v>
      </c>
      <c r="G63" s="186">
        <v>0</v>
      </c>
      <c r="H63" s="186">
        <v>815</v>
      </c>
      <c r="I63" s="186">
        <f t="shared" si="14"/>
        <v>815</v>
      </c>
      <c r="J63" s="180" t="s">
        <v>3891</v>
      </c>
      <c r="K63" s="180">
        <v>23811150</v>
      </c>
      <c r="L63" s="144">
        <v>45412</v>
      </c>
      <c r="M63" s="144" t="s">
        <v>196</v>
      </c>
      <c r="N63" s="180" t="s">
        <v>43</v>
      </c>
      <c r="O63" s="180" t="s">
        <v>43</v>
      </c>
      <c r="P63" s="284">
        <v>0</v>
      </c>
      <c r="Q63" s="284">
        <v>24504</v>
      </c>
      <c r="R63" s="182">
        <f t="shared" si="19"/>
        <v>24504</v>
      </c>
      <c r="S63" s="216">
        <v>22178</v>
      </c>
      <c r="T63" s="180">
        <v>108</v>
      </c>
      <c r="U63" s="180" t="s">
        <v>62</v>
      </c>
      <c r="V63" s="180" t="s">
        <v>62</v>
      </c>
      <c r="W63" s="180" t="s">
        <v>276</v>
      </c>
      <c r="Y63" s="180" t="s">
        <v>3892</v>
      </c>
      <c r="Z63" s="194">
        <v>0.03</v>
      </c>
      <c r="AA63" s="197" t="s">
        <v>558</v>
      </c>
      <c r="AB63" s="188">
        <v>2.4E-2</v>
      </c>
      <c r="AC63" s="284">
        <f t="shared" si="15"/>
        <v>735.12</v>
      </c>
      <c r="AD63" s="284">
        <f t="shared" si="20"/>
        <v>226.88888888888889</v>
      </c>
      <c r="AE63" s="189">
        <f t="shared" si="16"/>
        <v>588.096</v>
      </c>
      <c r="AF63" s="379">
        <f t="shared" si="17"/>
        <v>814.98488888888892</v>
      </c>
      <c r="AG63" s="190">
        <v>0.06</v>
      </c>
      <c r="AH63" s="189">
        <f t="shared" si="18"/>
        <v>1470.24</v>
      </c>
    </row>
    <row r="64" spans="1:34">
      <c r="A64" s="180" t="s">
        <v>38</v>
      </c>
      <c r="B64" s="180" t="s">
        <v>38</v>
      </c>
      <c r="C64" s="180" t="s">
        <v>101</v>
      </c>
      <c r="D64" s="180" t="s">
        <v>407</v>
      </c>
      <c r="E64" s="180" t="s">
        <v>2227</v>
      </c>
      <c r="F64" s="482" t="s">
        <v>2230</v>
      </c>
      <c r="G64" s="186">
        <v>4247</v>
      </c>
      <c r="H64" s="186">
        <v>4447</v>
      </c>
      <c r="I64" s="186">
        <f t="shared" si="14"/>
        <v>200</v>
      </c>
      <c r="J64" s="180" t="s">
        <v>3894</v>
      </c>
      <c r="K64" s="180">
        <v>20812489</v>
      </c>
      <c r="L64" s="144">
        <v>45412</v>
      </c>
      <c r="M64" s="144" t="s">
        <v>196</v>
      </c>
      <c r="N64" s="180" t="s">
        <v>173</v>
      </c>
      <c r="O64" s="180" t="s">
        <v>466</v>
      </c>
      <c r="P64" s="284">
        <v>141803</v>
      </c>
      <c r="Q64" s="284">
        <v>173986</v>
      </c>
      <c r="R64" s="182">
        <f t="shared" si="19"/>
        <v>32183</v>
      </c>
      <c r="S64" s="216">
        <v>20642</v>
      </c>
      <c r="T64" s="180">
        <v>156</v>
      </c>
      <c r="U64" s="180" t="s">
        <v>63</v>
      </c>
      <c r="V64" s="180" t="s">
        <v>63</v>
      </c>
      <c r="W64" s="180" t="s">
        <v>277</v>
      </c>
      <c r="Y64" s="180" t="s">
        <v>3895</v>
      </c>
      <c r="Z64" s="194">
        <v>0.04</v>
      </c>
      <c r="AA64" s="197" t="s">
        <v>558</v>
      </c>
      <c r="AB64" s="188">
        <v>1.7999999999999999E-2</v>
      </c>
      <c r="AC64" s="284">
        <f t="shared" si="15"/>
        <v>6959.4400000000005</v>
      </c>
      <c r="AD64" s="284">
        <f t="shared" si="20"/>
        <v>1115.2948717948718</v>
      </c>
      <c r="AE64" s="189">
        <f t="shared" si="16"/>
        <v>3131.7479999999996</v>
      </c>
      <c r="AF64" s="379">
        <f t="shared" si="17"/>
        <v>4247.0428717948716</v>
      </c>
      <c r="AG64" s="190">
        <v>0.03</v>
      </c>
      <c r="AH64" s="189">
        <f t="shared" si="18"/>
        <v>965.49</v>
      </c>
    </row>
    <row r="65" spans="1:34">
      <c r="A65" s="180" t="s">
        <v>31</v>
      </c>
      <c r="B65" s="180" t="s">
        <v>31</v>
      </c>
      <c r="C65" s="180" t="s">
        <v>101</v>
      </c>
      <c r="D65" s="180" t="s">
        <v>32</v>
      </c>
      <c r="E65" s="180" t="s">
        <v>535</v>
      </c>
      <c r="F65" s="180" t="s">
        <v>575</v>
      </c>
      <c r="G65" s="186">
        <v>6127</v>
      </c>
      <c r="H65" s="186">
        <v>6180</v>
      </c>
      <c r="I65" s="186">
        <f t="shared" si="14"/>
        <v>53</v>
      </c>
      <c r="J65" s="180" t="s">
        <v>3896</v>
      </c>
      <c r="K65" s="180">
        <v>21343301</v>
      </c>
      <c r="L65" s="144">
        <v>45412</v>
      </c>
      <c r="M65" s="144" t="s">
        <v>196</v>
      </c>
      <c r="N65" s="180" t="s">
        <v>173</v>
      </c>
      <c r="O65" s="180" t="s">
        <v>330</v>
      </c>
      <c r="P65" s="284">
        <v>214456</v>
      </c>
      <c r="Q65" s="284">
        <v>260540</v>
      </c>
      <c r="R65" s="182">
        <f t="shared" si="19"/>
        <v>46084</v>
      </c>
      <c r="S65" s="216">
        <v>29351</v>
      </c>
      <c r="T65" s="180">
        <v>168</v>
      </c>
      <c r="U65" s="180" t="s">
        <v>63</v>
      </c>
      <c r="V65" s="180" t="s">
        <v>63</v>
      </c>
      <c r="W65" s="180" t="s">
        <v>277</v>
      </c>
      <c r="Y65" s="180" t="s">
        <v>3897</v>
      </c>
      <c r="Z65" s="194">
        <v>0.04</v>
      </c>
      <c r="AA65" s="197" t="s">
        <v>558</v>
      </c>
      <c r="AB65" s="188">
        <v>1.7000000000000001E-2</v>
      </c>
      <c r="AC65" s="284">
        <f t="shared" si="15"/>
        <v>10421.6</v>
      </c>
      <c r="AD65" s="284">
        <f t="shared" si="20"/>
        <v>1550.8333333333333</v>
      </c>
      <c r="AE65" s="189">
        <f t="shared" si="16"/>
        <v>4429.18</v>
      </c>
      <c r="AF65" s="379">
        <f t="shared" si="17"/>
        <v>5980.0133333333333</v>
      </c>
      <c r="AG65" s="190">
        <v>0.03</v>
      </c>
      <c r="AH65" s="189">
        <f t="shared" si="18"/>
        <v>1382.52</v>
      </c>
    </row>
    <row r="66" spans="1:34">
      <c r="A66" s="180" t="s">
        <v>241</v>
      </c>
      <c r="B66" s="180" t="s">
        <v>241</v>
      </c>
      <c r="C66" s="180" t="s">
        <v>101</v>
      </c>
      <c r="D66" s="180" t="s">
        <v>492</v>
      </c>
      <c r="E66" s="8" t="s">
        <v>844</v>
      </c>
      <c r="F66" s="180" t="s">
        <v>612</v>
      </c>
      <c r="G66" s="186">
        <v>0</v>
      </c>
      <c r="H66" s="186">
        <v>899</v>
      </c>
      <c r="I66" s="186">
        <f t="shared" si="14"/>
        <v>899</v>
      </c>
      <c r="J66" s="180" t="s">
        <v>3898</v>
      </c>
      <c r="K66" s="180">
        <v>22011378</v>
      </c>
      <c r="L66" s="144">
        <v>45412</v>
      </c>
      <c r="M66" s="144" t="s">
        <v>196</v>
      </c>
      <c r="N66" s="180" t="s">
        <v>43</v>
      </c>
      <c r="O66" s="180" t="s">
        <v>43</v>
      </c>
      <c r="P66" s="284">
        <v>0</v>
      </c>
      <c r="Q66" s="284">
        <v>27030</v>
      </c>
      <c r="R66" s="182">
        <f t="shared" si="19"/>
        <v>27030</v>
      </c>
      <c r="S66" s="216">
        <v>24578</v>
      </c>
      <c r="T66" s="180">
        <v>108</v>
      </c>
      <c r="U66" s="180" t="s">
        <v>62</v>
      </c>
      <c r="V66" s="180" t="s">
        <v>62</v>
      </c>
      <c r="W66" s="180" t="s">
        <v>276</v>
      </c>
      <c r="Y66" s="180" t="s">
        <v>3899</v>
      </c>
      <c r="Z66" s="194">
        <v>0.03</v>
      </c>
      <c r="AA66" s="197" t="s">
        <v>558</v>
      </c>
      <c r="AB66" s="188">
        <v>2.4E-2</v>
      </c>
      <c r="AC66" s="284">
        <f t="shared" si="15"/>
        <v>810.9</v>
      </c>
      <c r="AD66" s="284">
        <f t="shared" si="20"/>
        <v>250.27777777777777</v>
      </c>
      <c r="AE66" s="189">
        <f t="shared" si="16"/>
        <v>648.72</v>
      </c>
      <c r="AF66" s="379">
        <f t="shared" si="17"/>
        <v>898.99777777777786</v>
      </c>
      <c r="AG66" s="190">
        <v>0.06</v>
      </c>
      <c r="AH66" s="189">
        <f t="shared" si="18"/>
        <v>1621.8</v>
      </c>
    </row>
    <row r="67" spans="1:34">
      <c r="A67" s="180" t="s">
        <v>20</v>
      </c>
      <c r="B67" s="180" t="s">
        <v>20</v>
      </c>
      <c r="C67" s="180" t="s">
        <v>98</v>
      </c>
      <c r="D67" s="180" t="s">
        <v>206</v>
      </c>
      <c r="E67" s="180" t="s">
        <v>2092</v>
      </c>
      <c r="F67" s="180" t="s">
        <v>2139</v>
      </c>
      <c r="G67" s="186">
        <v>0</v>
      </c>
      <c r="H67" s="186">
        <v>3260</v>
      </c>
      <c r="I67" s="186">
        <f t="shared" si="14"/>
        <v>3260</v>
      </c>
      <c r="J67" s="180" t="s">
        <v>3900</v>
      </c>
      <c r="K67" s="180">
        <v>10979669</v>
      </c>
      <c r="L67" s="144">
        <v>45412</v>
      </c>
      <c r="M67" s="144" t="s">
        <v>196</v>
      </c>
      <c r="N67" s="180" t="s">
        <v>43</v>
      </c>
      <c r="O67" s="180" t="s">
        <v>43</v>
      </c>
      <c r="P67" s="284">
        <v>0</v>
      </c>
      <c r="Q67" s="284">
        <v>69721</v>
      </c>
      <c r="R67" s="182">
        <f t="shared" si="19"/>
        <v>69721</v>
      </c>
      <c r="S67" s="216">
        <v>65134</v>
      </c>
      <c r="T67" s="180">
        <v>72</v>
      </c>
      <c r="U67" s="180" t="s">
        <v>62</v>
      </c>
      <c r="V67" s="180" t="s">
        <v>62</v>
      </c>
      <c r="W67" s="180" t="s">
        <v>276</v>
      </c>
      <c r="Y67" s="180" t="s">
        <v>3901</v>
      </c>
      <c r="Z67" s="194">
        <v>0.03</v>
      </c>
      <c r="AA67" s="197" t="s">
        <v>558</v>
      </c>
      <c r="AB67" s="188">
        <v>2.2499999999999999E-2</v>
      </c>
      <c r="AC67" s="284">
        <f t="shared" si="15"/>
        <v>2091.63</v>
      </c>
      <c r="AD67" s="284">
        <f t="shared" si="20"/>
        <v>968.34722222222217</v>
      </c>
      <c r="AE67" s="189">
        <f t="shared" si="16"/>
        <v>1568.7224999999999</v>
      </c>
      <c r="AF67" s="379">
        <f t="shared" si="17"/>
        <v>2537.069722222222</v>
      </c>
      <c r="AG67" s="190">
        <v>0.06</v>
      </c>
      <c r="AH67" s="189">
        <f t="shared" si="18"/>
        <v>4183.26</v>
      </c>
    </row>
    <row r="68" spans="1:34">
      <c r="A68" s="180" t="s">
        <v>31</v>
      </c>
      <c r="B68" s="180" t="s">
        <v>31</v>
      </c>
      <c r="C68" s="180" t="s">
        <v>101</v>
      </c>
      <c r="D68" s="180" t="s">
        <v>458</v>
      </c>
      <c r="E68" s="180" t="s">
        <v>847</v>
      </c>
      <c r="F68" s="180" t="s">
        <v>572</v>
      </c>
      <c r="G68" s="186">
        <v>0</v>
      </c>
      <c r="H68" s="186">
        <v>2700</v>
      </c>
      <c r="I68" s="186">
        <f t="shared" si="14"/>
        <v>2700</v>
      </c>
      <c r="J68" s="180" t="s">
        <v>3902</v>
      </c>
      <c r="K68" s="180">
        <v>31694250</v>
      </c>
      <c r="L68" s="144">
        <v>45412</v>
      </c>
      <c r="M68" s="144" t="s">
        <v>196</v>
      </c>
      <c r="N68" s="180" t="s">
        <v>21</v>
      </c>
      <c r="O68" s="180" t="s">
        <v>21</v>
      </c>
      <c r="P68" s="284">
        <v>0</v>
      </c>
      <c r="Q68" s="284">
        <v>92785</v>
      </c>
      <c r="R68" s="182">
        <f t="shared" si="19"/>
        <v>92785</v>
      </c>
      <c r="S68" s="216">
        <v>87045</v>
      </c>
      <c r="T68" s="180">
        <v>144</v>
      </c>
      <c r="U68" s="180" t="s">
        <v>62</v>
      </c>
      <c r="V68" s="180" t="s">
        <v>62</v>
      </c>
      <c r="W68" s="180" t="s">
        <v>276</v>
      </c>
      <c r="Y68" s="180" t="s">
        <v>3904</v>
      </c>
      <c r="Z68" s="194">
        <v>0.03</v>
      </c>
      <c r="AA68" s="197" t="s">
        <v>558</v>
      </c>
      <c r="AB68" s="188">
        <v>0.02</v>
      </c>
      <c r="AC68" s="284">
        <f t="shared" si="15"/>
        <v>2783.5499999999997</v>
      </c>
      <c r="AD68" s="284">
        <f t="shared" si="20"/>
        <v>644.34027777777783</v>
      </c>
      <c r="AE68" s="189">
        <f t="shared" si="16"/>
        <v>1855.7</v>
      </c>
      <c r="AF68" s="379">
        <f t="shared" si="17"/>
        <v>2500.0402777777781</v>
      </c>
      <c r="AG68" s="190">
        <v>0.06</v>
      </c>
      <c r="AH68" s="189">
        <f t="shared" si="18"/>
        <v>5567.0999999999995</v>
      </c>
    </row>
    <row r="69" spans="1:34">
      <c r="A69" s="180" t="s">
        <v>24</v>
      </c>
      <c r="B69" s="180" t="s">
        <v>24</v>
      </c>
      <c r="C69" s="180" t="s">
        <v>422</v>
      </c>
      <c r="D69" s="180" t="s">
        <v>200</v>
      </c>
      <c r="E69" s="180" t="s">
        <v>3702</v>
      </c>
      <c r="F69" s="180" t="s">
        <v>3905</v>
      </c>
      <c r="G69" s="186">
        <v>0</v>
      </c>
      <c r="H69" s="186">
        <v>5850</v>
      </c>
      <c r="I69" s="186">
        <f t="shared" si="14"/>
        <v>5850</v>
      </c>
      <c r="J69" s="180" t="s">
        <v>3903</v>
      </c>
      <c r="K69" s="180">
        <v>22974733</v>
      </c>
      <c r="L69" s="144">
        <v>45412</v>
      </c>
      <c r="M69" s="144" t="s">
        <v>196</v>
      </c>
      <c r="N69" s="180" t="s">
        <v>148</v>
      </c>
      <c r="O69" s="180" t="s">
        <v>289</v>
      </c>
      <c r="P69" s="284">
        <v>0</v>
      </c>
      <c r="Q69" s="284">
        <v>254879</v>
      </c>
      <c r="R69" s="182">
        <f t="shared" si="19"/>
        <v>254879</v>
      </c>
      <c r="S69" s="216">
        <v>18227.259999999998</v>
      </c>
      <c r="T69" s="180">
        <v>168</v>
      </c>
      <c r="U69" s="180" t="s">
        <v>64</v>
      </c>
      <c r="V69" s="180" t="s">
        <v>64</v>
      </c>
      <c r="W69" s="180" t="s">
        <v>276</v>
      </c>
      <c r="X69" s="180" t="s">
        <v>115</v>
      </c>
      <c r="Y69" s="180" t="s">
        <v>3703</v>
      </c>
      <c r="Z69" s="194">
        <v>0.04</v>
      </c>
      <c r="AA69" s="197" t="s">
        <v>558</v>
      </c>
      <c r="AB69" s="188">
        <v>1.7000000000000001E-2</v>
      </c>
      <c r="AC69" s="284">
        <f t="shared" si="15"/>
        <v>10195.16</v>
      </c>
      <c r="AD69" s="284">
        <f t="shared" si="20"/>
        <v>1517.1369047619048</v>
      </c>
      <c r="AE69" s="189">
        <f t="shared" si="16"/>
        <v>4332.9430000000002</v>
      </c>
      <c r="AF69" s="379">
        <f t="shared" si="17"/>
        <v>5850.0799047619048</v>
      </c>
      <c r="AG69" s="190">
        <v>0.03</v>
      </c>
      <c r="AH69" s="189">
        <f t="shared" si="18"/>
        <v>7646.37</v>
      </c>
    </row>
    <row r="70" spans="1:34">
      <c r="A70" s="180" t="s">
        <v>47</v>
      </c>
      <c r="B70" s="180" t="s">
        <v>47</v>
      </c>
      <c r="C70" s="180" t="s">
        <v>99</v>
      </c>
      <c r="D70" s="180" t="s">
        <v>407</v>
      </c>
      <c r="E70" s="198" t="s">
        <v>744</v>
      </c>
      <c r="F70" s="180" t="s">
        <v>745</v>
      </c>
      <c r="G70" s="186">
        <v>2922</v>
      </c>
      <c r="H70" s="186">
        <v>4122</v>
      </c>
      <c r="I70" s="186">
        <f t="shared" si="14"/>
        <v>1200</v>
      </c>
      <c r="J70" s="180" t="s">
        <v>3906</v>
      </c>
      <c r="K70" s="180">
        <v>20381880</v>
      </c>
      <c r="L70" s="144">
        <v>45412</v>
      </c>
      <c r="M70" s="144" t="s">
        <v>196</v>
      </c>
      <c r="N70" s="180" t="s">
        <v>21</v>
      </c>
      <c r="O70" s="180" t="s">
        <v>21</v>
      </c>
      <c r="P70" s="284">
        <v>85151.51</v>
      </c>
      <c r="Q70" s="284">
        <v>145561</v>
      </c>
      <c r="R70" s="182">
        <f t="shared" si="19"/>
        <v>60409.490000000005</v>
      </c>
      <c r="S70" s="216">
        <v>51631.56</v>
      </c>
      <c r="T70" s="180">
        <v>144</v>
      </c>
      <c r="U70" s="180" t="s">
        <v>63</v>
      </c>
      <c r="V70" s="180" t="s">
        <v>63</v>
      </c>
      <c r="W70" s="180" t="s">
        <v>277</v>
      </c>
      <c r="Y70" s="180" t="s">
        <v>3907</v>
      </c>
      <c r="Z70" s="194">
        <v>0.03</v>
      </c>
      <c r="AA70" s="197" t="s">
        <v>558</v>
      </c>
      <c r="AB70" s="188">
        <v>0.02</v>
      </c>
      <c r="AC70" s="284">
        <f t="shared" si="15"/>
        <v>4366.83</v>
      </c>
      <c r="AD70" s="284">
        <f t="shared" si="20"/>
        <v>1010.8402777777778</v>
      </c>
      <c r="AE70" s="189">
        <f t="shared" si="16"/>
        <v>2911.2200000000003</v>
      </c>
      <c r="AF70" s="379">
        <f t="shared" si="17"/>
        <v>3922.0602777777781</v>
      </c>
      <c r="AG70" s="190">
        <v>0.06</v>
      </c>
      <c r="AH70" s="189">
        <f t="shared" si="18"/>
        <v>3624.5694000000003</v>
      </c>
    </row>
    <row r="71" spans="1:34">
      <c r="A71" s="180" t="s">
        <v>39</v>
      </c>
      <c r="B71" s="180" t="s">
        <v>39</v>
      </c>
      <c r="C71" s="180" t="s">
        <v>167</v>
      </c>
      <c r="D71" s="180" t="s">
        <v>453</v>
      </c>
      <c r="E71" s="180" t="s">
        <v>867</v>
      </c>
      <c r="F71" s="482" t="s">
        <v>590</v>
      </c>
      <c r="G71" s="186">
        <v>1703</v>
      </c>
      <c r="H71" s="186">
        <v>2214</v>
      </c>
      <c r="I71" s="186">
        <f t="shared" si="14"/>
        <v>511</v>
      </c>
      <c r="J71" s="180" t="s">
        <v>3908</v>
      </c>
      <c r="K71" s="180">
        <v>25036090</v>
      </c>
      <c r="L71" s="144">
        <v>45412</v>
      </c>
      <c r="M71" s="144" t="s">
        <v>196</v>
      </c>
      <c r="N71" s="180" t="s">
        <v>43</v>
      </c>
      <c r="O71" s="180" t="s">
        <v>43</v>
      </c>
      <c r="P71" s="284">
        <v>42961</v>
      </c>
      <c r="Q71" s="284">
        <v>65287</v>
      </c>
      <c r="R71" s="182">
        <f t="shared" si="19"/>
        <v>22326</v>
      </c>
      <c r="S71" s="216">
        <v>17327</v>
      </c>
      <c r="T71" s="180">
        <v>120</v>
      </c>
      <c r="U71" s="180" t="s">
        <v>63</v>
      </c>
      <c r="V71" s="180" t="s">
        <v>63</v>
      </c>
      <c r="W71" s="180" t="s">
        <v>277</v>
      </c>
      <c r="Y71" s="180" t="s">
        <v>3909</v>
      </c>
      <c r="Z71" s="194">
        <v>0.03</v>
      </c>
      <c r="AA71" s="197" t="s">
        <v>558</v>
      </c>
      <c r="AB71" s="188">
        <v>2.2499999999999999E-2</v>
      </c>
      <c r="AC71" s="284">
        <f t="shared" si="15"/>
        <v>1958.61</v>
      </c>
      <c r="AD71" s="284">
        <f t="shared" si="20"/>
        <v>544.05833333333328</v>
      </c>
      <c r="AE71" s="189">
        <f t="shared" si="16"/>
        <v>1468.9575</v>
      </c>
      <c r="AF71" s="379">
        <f t="shared" si="17"/>
        <v>2013.0158333333334</v>
      </c>
      <c r="AG71" s="190">
        <v>0.06</v>
      </c>
      <c r="AH71" s="189">
        <f t="shared" si="18"/>
        <v>1339.56</v>
      </c>
    </row>
    <row r="72" spans="1:34">
      <c r="A72" s="180" t="s">
        <v>37</v>
      </c>
      <c r="B72" s="180" t="s">
        <v>37</v>
      </c>
      <c r="C72" s="180" t="s">
        <v>99</v>
      </c>
      <c r="D72" s="180" t="s">
        <v>926</v>
      </c>
      <c r="E72" s="180" t="s">
        <v>960</v>
      </c>
      <c r="F72" s="180" t="s">
        <v>961</v>
      </c>
      <c r="G72" s="186">
        <v>0</v>
      </c>
      <c r="H72" s="186">
        <v>2200</v>
      </c>
      <c r="I72" s="186">
        <f t="shared" si="14"/>
        <v>2200</v>
      </c>
      <c r="J72" s="180" t="s">
        <v>3910</v>
      </c>
      <c r="K72" s="180">
        <v>29700698</v>
      </c>
      <c r="L72" s="144">
        <v>45414</v>
      </c>
      <c r="M72" s="144" t="s">
        <v>196</v>
      </c>
      <c r="N72" s="180" t="s">
        <v>148</v>
      </c>
      <c r="O72" s="180" t="s">
        <v>336</v>
      </c>
      <c r="P72" s="284">
        <v>0</v>
      </c>
      <c r="Q72" s="284">
        <v>25713</v>
      </c>
      <c r="R72" s="182">
        <f t="shared" si="19"/>
        <v>25713</v>
      </c>
      <c r="S72" s="216">
        <v>23327</v>
      </c>
      <c r="T72" s="180">
        <v>36</v>
      </c>
      <c r="U72" s="180" t="s">
        <v>62</v>
      </c>
      <c r="V72" s="180" t="s">
        <v>62</v>
      </c>
      <c r="W72" s="180" t="s">
        <v>276</v>
      </c>
      <c r="Y72" s="180" t="s">
        <v>3921</v>
      </c>
      <c r="Z72" s="194">
        <v>0.03</v>
      </c>
      <c r="AA72" s="197" t="s">
        <v>558</v>
      </c>
      <c r="AB72" s="188">
        <v>0.05</v>
      </c>
      <c r="AC72" s="284">
        <f t="shared" si="15"/>
        <v>771.39</v>
      </c>
      <c r="AD72" s="284">
        <f t="shared" si="20"/>
        <v>714.25</v>
      </c>
      <c r="AE72" s="189">
        <f t="shared" si="16"/>
        <v>1285.6500000000001</v>
      </c>
      <c r="AF72" s="379">
        <f t="shared" si="17"/>
        <v>1999.9</v>
      </c>
      <c r="AG72" s="190">
        <v>0.06</v>
      </c>
      <c r="AH72" s="189">
        <f t="shared" si="18"/>
        <v>1542.78</v>
      </c>
    </row>
    <row r="73" spans="1:34">
      <c r="A73" s="180" t="s">
        <v>49</v>
      </c>
      <c r="B73" s="180" t="s">
        <v>49</v>
      </c>
      <c r="C73" s="180" t="s">
        <v>133</v>
      </c>
      <c r="D73" s="180" t="s">
        <v>189</v>
      </c>
      <c r="E73" s="180" t="s">
        <v>3608</v>
      </c>
      <c r="F73" s="180" t="s">
        <v>3611</v>
      </c>
      <c r="G73" s="186">
        <v>1038</v>
      </c>
      <c r="H73" s="186">
        <v>1410</v>
      </c>
      <c r="I73" s="186">
        <f t="shared" si="14"/>
        <v>372</v>
      </c>
      <c r="J73" s="180" t="s">
        <v>3911</v>
      </c>
      <c r="K73" s="180">
        <v>33695951</v>
      </c>
      <c r="L73" s="144">
        <v>45414</v>
      </c>
      <c r="M73" s="144" t="s">
        <v>196</v>
      </c>
      <c r="N73" s="180" t="s">
        <v>43</v>
      </c>
      <c r="O73" s="180" t="s">
        <v>43</v>
      </c>
      <c r="P73" s="284">
        <v>29188</v>
      </c>
      <c r="Q73" s="284">
        <v>36381</v>
      </c>
      <c r="R73" s="182">
        <f t="shared" si="19"/>
        <v>7193</v>
      </c>
      <c r="S73" s="216">
        <v>4297</v>
      </c>
      <c r="T73" s="180">
        <v>108</v>
      </c>
      <c r="U73" s="180" t="s">
        <v>63</v>
      </c>
      <c r="V73" s="180" t="s">
        <v>63</v>
      </c>
      <c r="W73" s="180" t="s">
        <v>277</v>
      </c>
      <c r="Y73" s="180" t="s">
        <v>3922</v>
      </c>
      <c r="Z73" s="194">
        <v>0.03</v>
      </c>
      <c r="AA73" s="197" t="s">
        <v>558</v>
      </c>
      <c r="AB73" s="188">
        <v>2.4E-2</v>
      </c>
      <c r="AC73" s="284">
        <f t="shared" si="15"/>
        <v>1091.43</v>
      </c>
      <c r="AD73" s="284">
        <f t="shared" si="20"/>
        <v>336.86111111111109</v>
      </c>
      <c r="AE73" s="189">
        <f t="shared" si="16"/>
        <v>873.14400000000001</v>
      </c>
      <c r="AF73" s="379">
        <f t="shared" si="17"/>
        <v>1210.0051111111111</v>
      </c>
      <c r="AG73" s="190">
        <v>0.06</v>
      </c>
      <c r="AH73" s="189">
        <f t="shared" si="18"/>
        <v>431.58</v>
      </c>
    </row>
    <row r="74" spans="1:34">
      <c r="A74" s="180" t="s">
        <v>38</v>
      </c>
      <c r="B74" s="180" t="s">
        <v>38</v>
      </c>
      <c r="C74" s="180" t="s">
        <v>101</v>
      </c>
      <c r="D74" s="180" t="s">
        <v>407</v>
      </c>
      <c r="E74" s="180" t="s">
        <v>3912</v>
      </c>
      <c r="F74" s="180" t="s">
        <v>3923</v>
      </c>
      <c r="G74" s="186">
        <v>0</v>
      </c>
      <c r="H74" s="186">
        <v>4890</v>
      </c>
      <c r="I74" s="186">
        <f t="shared" si="14"/>
        <v>4890</v>
      </c>
      <c r="J74" s="180" t="s">
        <v>3659</v>
      </c>
      <c r="K74" s="180">
        <v>32595581</v>
      </c>
      <c r="L74" s="144">
        <v>45414</v>
      </c>
      <c r="M74" s="144" t="s">
        <v>196</v>
      </c>
      <c r="N74" s="180" t="s">
        <v>43</v>
      </c>
      <c r="O74" s="180" t="s">
        <v>43</v>
      </c>
      <c r="P74" s="284">
        <v>0</v>
      </c>
      <c r="Q74" s="284">
        <v>213053</v>
      </c>
      <c r="R74" s="182">
        <f t="shared" si="19"/>
        <v>213053</v>
      </c>
      <c r="S74" s="216">
        <v>70360</v>
      </c>
      <c r="T74" s="180">
        <v>168</v>
      </c>
      <c r="U74" s="180" t="s">
        <v>64</v>
      </c>
      <c r="V74" s="180" t="s">
        <v>64</v>
      </c>
      <c r="W74" s="180" t="s">
        <v>276</v>
      </c>
      <c r="X74" s="180" t="s">
        <v>679</v>
      </c>
      <c r="Y74" s="180" t="s">
        <v>3667</v>
      </c>
      <c r="Z74" s="194">
        <v>0.04</v>
      </c>
      <c r="AA74" s="197" t="s">
        <v>558</v>
      </c>
      <c r="AB74" s="188">
        <v>1.7000000000000001E-2</v>
      </c>
      <c r="AC74" s="284">
        <f t="shared" si="15"/>
        <v>8522.1200000000008</v>
      </c>
      <c r="AD74" s="284">
        <f t="shared" si="20"/>
        <v>1268.172619047619</v>
      </c>
      <c r="AE74" s="189">
        <f t="shared" si="16"/>
        <v>3621.9010000000003</v>
      </c>
      <c r="AF74" s="379">
        <f t="shared" si="17"/>
        <v>4890.0736190476191</v>
      </c>
      <c r="AG74" s="190">
        <v>0.03</v>
      </c>
      <c r="AH74" s="189">
        <f t="shared" si="18"/>
        <v>6391.59</v>
      </c>
    </row>
    <row r="75" spans="1:34">
      <c r="A75" s="180" t="s">
        <v>49</v>
      </c>
      <c r="B75" s="180" t="s">
        <v>49</v>
      </c>
      <c r="C75" s="180" t="s">
        <v>133</v>
      </c>
      <c r="D75" s="180" t="s">
        <v>189</v>
      </c>
      <c r="E75" s="180" t="s">
        <v>595</v>
      </c>
      <c r="F75" s="180" t="s">
        <v>601</v>
      </c>
      <c r="G75" s="186">
        <v>1038</v>
      </c>
      <c r="H75" s="186">
        <v>1183</v>
      </c>
      <c r="I75" s="186">
        <f t="shared" si="14"/>
        <v>145</v>
      </c>
      <c r="J75" s="180" t="s">
        <v>3913</v>
      </c>
      <c r="K75" s="180">
        <v>24490145</v>
      </c>
      <c r="L75" s="144">
        <v>45414</v>
      </c>
      <c r="M75" s="144" t="s">
        <v>196</v>
      </c>
      <c r="N75" s="180" t="s">
        <v>43</v>
      </c>
      <c r="O75" s="180" t="s">
        <v>43</v>
      </c>
      <c r="P75" s="284">
        <v>23081</v>
      </c>
      <c r="Q75" s="284">
        <v>29555</v>
      </c>
      <c r="R75" s="182">
        <f t="shared" si="19"/>
        <v>6474</v>
      </c>
      <c r="S75" s="216">
        <v>3896</v>
      </c>
      <c r="T75" s="180">
        <v>108</v>
      </c>
      <c r="U75" s="180" t="s">
        <v>63</v>
      </c>
      <c r="V75" s="180" t="s">
        <v>63</v>
      </c>
      <c r="W75" s="180" t="s">
        <v>277</v>
      </c>
      <c r="Y75" s="180" t="s">
        <v>3924</v>
      </c>
      <c r="Z75" s="194">
        <v>0.03</v>
      </c>
      <c r="AA75" s="197" t="s">
        <v>558</v>
      </c>
      <c r="AB75" s="188">
        <v>2.4E-2</v>
      </c>
      <c r="AC75" s="284">
        <f t="shared" si="15"/>
        <v>886.65</v>
      </c>
      <c r="AD75" s="284">
        <f t="shared" si="20"/>
        <v>273.65740740740739</v>
      </c>
      <c r="AE75" s="189">
        <f t="shared" si="16"/>
        <v>709.32</v>
      </c>
      <c r="AF75" s="379">
        <f t="shared" si="17"/>
        <v>982.97740740740744</v>
      </c>
      <c r="AG75" s="190">
        <v>0.06</v>
      </c>
      <c r="AH75" s="189">
        <f t="shared" si="18"/>
        <v>388.44</v>
      </c>
    </row>
    <row r="76" spans="1:34">
      <c r="A76" s="180" t="s">
        <v>29</v>
      </c>
      <c r="B76" s="180" t="s">
        <v>29</v>
      </c>
      <c r="C76" s="180" t="s">
        <v>168</v>
      </c>
      <c r="D76" s="180" t="s">
        <v>457</v>
      </c>
      <c r="E76" s="180" t="s">
        <v>593</v>
      </c>
      <c r="F76" s="180" t="s">
        <v>953</v>
      </c>
      <c r="G76" s="186">
        <v>0</v>
      </c>
      <c r="H76" s="186">
        <v>2533</v>
      </c>
      <c r="I76" s="186">
        <f t="shared" si="14"/>
        <v>2533</v>
      </c>
      <c r="J76" s="180" t="s">
        <v>3914</v>
      </c>
      <c r="K76" s="180">
        <v>13888347</v>
      </c>
      <c r="L76" s="144">
        <v>45414</v>
      </c>
      <c r="M76" s="144" t="s">
        <v>196</v>
      </c>
      <c r="N76" s="180" t="s">
        <v>43</v>
      </c>
      <c r="O76" s="180" t="s">
        <v>43</v>
      </c>
      <c r="P76" s="284">
        <v>0</v>
      </c>
      <c r="Q76" s="284">
        <v>25000</v>
      </c>
      <c r="R76" s="182">
        <f t="shared" si="19"/>
        <v>25000</v>
      </c>
      <c r="S76" s="216">
        <v>22650</v>
      </c>
      <c r="T76" s="180">
        <v>30</v>
      </c>
      <c r="U76" s="180" t="s">
        <v>62</v>
      </c>
      <c r="V76" s="180" t="s">
        <v>62</v>
      </c>
      <c r="W76" s="180" t="s">
        <v>276</v>
      </c>
      <c r="Y76" s="180" t="s">
        <v>3925</v>
      </c>
      <c r="Z76" s="194">
        <v>0.03</v>
      </c>
      <c r="AA76" s="197" t="s">
        <v>558</v>
      </c>
      <c r="AB76" s="188">
        <v>0.06</v>
      </c>
      <c r="AC76" s="284">
        <f t="shared" si="15"/>
        <v>750</v>
      </c>
      <c r="AD76" s="284">
        <f t="shared" si="20"/>
        <v>833.33333333333337</v>
      </c>
      <c r="AE76" s="189">
        <f t="shared" si="16"/>
        <v>1500</v>
      </c>
      <c r="AF76" s="379">
        <f t="shared" si="17"/>
        <v>2333.3333333333335</v>
      </c>
      <c r="AG76" s="190">
        <v>0.06</v>
      </c>
      <c r="AH76" s="189">
        <f t="shared" si="18"/>
        <v>1500</v>
      </c>
    </row>
    <row r="77" spans="1:34">
      <c r="A77" s="180" t="s">
        <v>27</v>
      </c>
      <c r="B77" s="180" t="s">
        <v>27</v>
      </c>
      <c r="C77" s="180" t="s">
        <v>97</v>
      </c>
      <c r="D77" s="180" t="s">
        <v>209</v>
      </c>
      <c r="E77" s="8" t="s">
        <v>855</v>
      </c>
      <c r="F77" s="180" t="s">
        <v>802</v>
      </c>
      <c r="G77" s="186">
        <v>0</v>
      </c>
      <c r="H77" s="186">
        <v>6006</v>
      </c>
      <c r="I77" s="186">
        <f t="shared" si="14"/>
        <v>6006</v>
      </c>
      <c r="J77" s="180" t="s">
        <v>3915</v>
      </c>
      <c r="K77" s="180">
        <v>29039753</v>
      </c>
      <c r="L77" s="144">
        <v>45414</v>
      </c>
      <c r="M77" s="144" t="s">
        <v>196</v>
      </c>
      <c r="N77" s="180" t="s">
        <v>43</v>
      </c>
      <c r="O77" s="180" t="s">
        <v>43</v>
      </c>
      <c r="P77" s="284">
        <v>0</v>
      </c>
      <c r="Q77" s="284">
        <v>252962</v>
      </c>
      <c r="R77" s="182">
        <f t="shared" si="19"/>
        <v>252962</v>
      </c>
      <c r="S77" s="216">
        <v>9730</v>
      </c>
      <c r="T77" s="180">
        <v>168</v>
      </c>
      <c r="U77" s="180" t="s">
        <v>64</v>
      </c>
      <c r="V77" s="180" t="s">
        <v>64</v>
      </c>
      <c r="W77" s="180" t="s">
        <v>276</v>
      </c>
      <c r="X77" s="180" t="s">
        <v>677</v>
      </c>
      <c r="Y77" s="180" t="s">
        <v>3926</v>
      </c>
      <c r="Z77" s="194">
        <v>0.04</v>
      </c>
      <c r="AA77" s="197" t="s">
        <v>558</v>
      </c>
      <c r="AB77" s="188">
        <v>1.7000000000000001E-2</v>
      </c>
      <c r="AC77" s="284">
        <f t="shared" si="15"/>
        <v>10118.48</v>
      </c>
      <c r="AD77" s="284">
        <f t="shared" si="20"/>
        <v>1505.7261904761904</v>
      </c>
      <c r="AE77" s="189">
        <f t="shared" si="16"/>
        <v>4300.3540000000003</v>
      </c>
      <c r="AF77" s="379">
        <f t="shared" si="17"/>
        <v>5806.0801904761902</v>
      </c>
      <c r="AG77" s="190">
        <v>0.03</v>
      </c>
      <c r="AH77" s="189">
        <f t="shared" si="18"/>
        <v>7588.86</v>
      </c>
    </row>
    <row r="78" spans="1:34">
      <c r="A78" s="180" t="s">
        <v>24</v>
      </c>
      <c r="B78" s="180" t="s">
        <v>24</v>
      </c>
      <c r="C78" s="180" t="s">
        <v>422</v>
      </c>
      <c r="D78" s="180" t="s">
        <v>200</v>
      </c>
      <c r="E78" s="180" t="s">
        <v>2018</v>
      </c>
      <c r="F78" s="180" t="s">
        <v>2023</v>
      </c>
      <c r="G78" s="186">
        <v>0</v>
      </c>
      <c r="H78" s="186">
        <v>10239</v>
      </c>
      <c r="I78" s="186">
        <f t="shared" si="14"/>
        <v>10239</v>
      </c>
      <c r="J78" s="180" t="s">
        <v>3916</v>
      </c>
      <c r="K78" s="180">
        <v>29462016</v>
      </c>
      <c r="L78" s="144">
        <v>45414</v>
      </c>
      <c r="M78" s="144" t="s">
        <v>196</v>
      </c>
      <c r="N78" s="180" t="s">
        <v>43</v>
      </c>
      <c r="O78" s="180" t="s">
        <v>43</v>
      </c>
      <c r="P78" s="284">
        <v>0</v>
      </c>
      <c r="Q78" s="284">
        <v>380010</v>
      </c>
      <c r="R78" s="182">
        <f t="shared" si="19"/>
        <v>380010</v>
      </c>
      <c r="S78" s="216">
        <v>352309</v>
      </c>
      <c r="T78" s="180">
        <v>144</v>
      </c>
      <c r="U78" s="180" t="s">
        <v>62</v>
      </c>
      <c r="V78" s="180" t="s">
        <v>62</v>
      </c>
      <c r="W78" s="180" t="s">
        <v>276</v>
      </c>
      <c r="Y78" s="180" t="s">
        <v>3927</v>
      </c>
      <c r="Z78" s="194">
        <v>0.03</v>
      </c>
      <c r="AA78" s="197" t="s">
        <v>558</v>
      </c>
      <c r="AB78" s="188">
        <v>1.7000000000000001E-2</v>
      </c>
      <c r="AC78" s="284">
        <f t="shared" si="15"/>
        <v>11400.3</v>
      </c>
      <c r="AD78" s="284">
        <f t="shared" si="20"/>
        <v>2638.9583333333335</v>
      </c>
      <c r="AE78" s="189">
        <f t="shared" si="16"/>
        <v>6460.17</v>
      </c>
      <c r="AF78" s="379">
        <f t="shared" si="17"/>
        <v>9099.128333333334</v>
      </c>
      <c r="AG78" s="190">
        <v>0.06</v>
      </c>
      <c r="AH78" s="189">
        <f t="shared" si="18"/>
        <v>22800.6</v>
      </c>
    </row>
    <row r="79" spans="1:34">
      <c r="A79" s="180" t="s">
        <v>49</v>
      </c>
      <c r="B79" s="180" t="s">
        <v>49</v>
      </c>
      <c r="C79" s="180" t="s">
        <v>133</v>
      </c>
      <c r="D79" s="180" t="s">
        <v>189</v>
      </c>
      <c r="E79" s="180" t="s">
        <v>2862</v>
      </c>
      <c r="F79" s="180" t="s">
        <v>3929</v>
      </c>
      <c r="G79" s="186">
        <v>0</v>
      </c>
      <c r="H79" s="186">
        <v>9666</v>
      </c>
      <c r="I79" s="186">
        <f t="shared" si="14"/>
        <v>9666</v>
      </c>
      <c r="J79" s="180" t="s">
        <v>3917</v>
      </c>
      <c r="K79" s="180">
        <v>13572582</v>
      </c>
      <c r="L79" s="144">
        <v>45414</v>
      </c>
      <c r="M79" s="144" t="s">
        <v>196</v>
      </c>
      <c r="N79" s="180" t="s">
        <v>173</v>
      </c>
      <c r="O79" s="180" t="s">
        <v>466</v>
      </c>
      <c r="P79" s="284">
        <v>0</v>
      </c>
      <c r="Q79" s="284">
        <v>320000</v>
      </c>
      <c r="R79" s="182">
        <f t="shared" si="19"/>
        <v>320000</v>
      </c>
      <c r="S79" s="216">
        <v>302900</v>
      </c>
      <c r="T79" s="180">
        <v>132</v>
      </c>
      <c r="U79" s="180" t="s">
        <v>62</v>
      </c>
      <c r="V79" s="180" t="s">
        <v>62</v>
      </c>
      <c r="W79" s="180" t="s">
        <v>276</v>
      </c>
      <c r="Y79" s="180" t="s">
        <v>3928</v>
      </c>
      <c r="Z79" s="194">
        <v>0.03</v>
      </c>
      <c r="AA79" s="197" t="s">
        <v>558</v>
      </c>
      <c r="AB79" s="188">
        <v>2.1999999999999999E-2</v>
      </c>
      <c r="AC79" s="284">
        <f t="shared" si="15"/>
        <v>9600</v>
      </c>
      <c r="AD79" s="284">
        <f t="shared" si="20"/>
        <v>2424.242424242424</v>
      </c>
      <c r="AE79" s="189">
        <f t="shared" si="16"/>
        <v>7040</v>
      </c>
      <c r="AF79" s="379">
        <f t="shared" si="17"/>
        <v>9464.242424242424</v>
      </c>
      <c r="AG79" s="190">
        <v>0.06</v>
      </c>
      <c r="AH79" s="189">
        <f t="shared" si="18"/>
        <v>19200</v>
      </c>
    </row>
    <row r="80" spans="1:34">
      <c r="A80" s="180" t="s">
        <v>20</v>
      </c>
      <c r="B80" s="180" t="s">
        <v>20</v>
      </c>
      <c r="C80" s="180" t="s">
        <v>98</v>
      </c>
      <c r="D80" s="180" t="s">
        <v>3733</v>
      </c>
      <c r="E80" s="180" t="s">
        <v>3918</v>
      </c>
      <c r="F80" s="180" t="s">
        <v>3931</v>
      </c>
      <c r="G80" s="186">
        <v>0</v>
      </c>
      <c r="H80" s="186">
        <v>2296</v>
      </c>
      <c r="I80" s="186">
        <f t="shared" si="14"/>
        <v>2296</v>
      </c>
      <c r="J80" s="180" t="s">
        <v>3919</v>
      </c>
      <c r="K80" s="180">
        <v>21779813</v>
      </c>
      <c r="L80" s="144">
        <v>45414</v>
      </c>
      <c r="M80" s="144" t="s">
        <v>196</v>
      </c>
      <c r="N80" s="180" t="s">
        <v>43</v>
      </c>
      <c r="O80" s="180" t="s">
        <v>43</v>
      </c>
      <c r="P80" s="284">
        <v>0</v>
      </c>
      <c r="Q80" s="284">
        <v>50017</v>
      </c>
      <c r="R80" s="182">
        <f t="shared" si="19"/>
        <v>50017</v>
      </c>
      <c r="S80" s="216">
        <v>46216</v>
      </c>
      <c r="T80" s="180">
        <v>84</v>
      </c>
      <c r="U80" s="180" t="s">
        <v>62</v>
      </c>
      <c r="V80" s="180" t="s">
        <v>62</v>
      </c>
      <c r="W80" s="180" t="s">
        <v>276</v>
      </c>
      <c r="Y80" s="180" t="s">
        <v>3930</v>
      </c>
      <c r="Z80" s="194">
        <v>0.03</v>
      </c>
      <c r="AA80" s="197" t="s">
        <v>558</v>
      </c>
      <c r="AB80" s="188">
        <v>0.03</v>
      </c>
      <c r="AC80" s="284">
        <f t="shared" si="15"/>
        <v>1500.51</v>
      </c>
      <c r="AD80" s="284">
        <f t="shared" si="20"/>
        <v>595.44047619047615</v>
      </c>
      <c r="AE80" s="189">
        <f t="shared" si="16"/>
        <v>1500.51</v>
      </c>
      <c r="AF80" s="379">
        <f t="shared" si="17"/>
        <v>2095.9504761904764</v>
      </c>
      <c r="AG80" s="190">
        <v>0.06</v>
      </c>
      <c r="AH80" s="189">
        <f t="shared" si="18"/>
        <v>3001.02</v>
      </c>
    </row>
    <row r="81" spans="1:34">
      <c r="A81" s="180" t="s">
        <v>24</v>
      </c>
      <c r="B81" s="180" t="s">
        <v>24</v>
      </c>
      <c r="C81" s="180" t="s">
        <v>422</v>
      </c>
      <c r="D81" s="180" t="s">
        <v>3734</v>
      </c>
      <c r="E81" s="180" t="s">
        <v>3622</v>
      </c>
      <c r="F81" s="180" t="s">
        <v>3639</v>
      </c>
      <c r="G81" s="186">
        <v>0</v>
      </c>
      <c r="H81" s="186">
        <v>2050</v>
      </c>
      <c r="I81" s="186">
        <f t="shared" si="14"/>
        <v>2050</v>
      </c>
      <c r="J81" s="180" t="s">
        <v>3920</v>
      </c>
      <c r="K81" s="180">
        <v>24993379</v>
      </c>
      <c r="L81" s="144">
        <v>45414</v>
      </c>
      <c r="M81" s="144" t="s">
        <v>196</v>
      </c>
      <c r="N81" s="180" t="s">
        <v>43</v>
      </c>
      <c r="O81" s="180" t="s">
        <v>43</v>
      </c>
      <c r="P81" s="284">
        <v>0</v>
      </c>
      <c r="Q81" s="284">
        <v>66487</v>
      </c>
      <c r="R81" s="182">
        <f t="shared" si="19"/>
        <v>66487</v>
      </c>
      <c r="S81" s="216">
        <v>62062</v>
      </c>
      <c r="T81" s="180">
        <v>120</v>
      </c>
      <c r="U81" s="180" t="s">
        <v>62</v>
      </c>
      <c r="V81" s="180" t="s">
        <v>62</v>
      </c>
      <c r="W81" s="180" t="s">
        <v>276</v>
      </c>
      <c r="Y81" s="180" t="s">
        <v>3932</v>
      </c>
      <c r="Z81" s="194">
        <v>0.03</v>
      </c>
      <c r="AA81" s="197" t="s">
        <v>558</v>
      </c>
      <c r="AB81" s="188">
        <v>2.2499999999999999E-2</v>
      </c>
      <c r="AC81" s="284">
        <f t="shared" si="15"/>
        <v>1994.61</v>
      </c>
      <c r="AD81" s="284">
        <f t="shared" si="20"/>
        <v>554.05833333333328</v>
      </c>
      <c r="AE81" s="189">
        <f t="shared" si="16"/>
        <v>1495.9575</v>
      </c>
      <c r="AF81" s="379">
        <f t="shared" si="17"/>
        <v>2050.0158333333334</v>
      </c>
      <c r="AG81" s="190">
        <v>0.06</v>
      </c>
      <c r="AH81" s="189">
        <f t="shared" si="18"/>
        <v>3989.22</v>
      </c>
    </row>
    <row r="82" spans="1:34">
      <c r="A82" s="180" t="s">
        <v>24</v>
      </c>
      <c r="B82" s="180" t="s">
        <v>24</v>
      </c>
      <c r="C82" s="180" t="s">
        <v>422</v>
      </c>
      <c r="D82" s="180" t="s">
        <v>407</v>
      </c>
      <c r="E82" s="180" t="s">
        <v>602</v>
      </c>
      <c r="F82" s="180" t="s">
        <v>914</v>
      </c>
      <c r="G82" s="186">
        <v>0</v>
      </c>
      <c r="H82" s="186">
        <v>452</v>
      </c>
      <c r="I82" s="186">
        <f t="shared" si="14"/>
        <v>452</v>
      </c>
      <c r="J82" s="180" t="s">
        <v>3946</v>
      </c>
      <c r="K82" s="180">
        <v>22947553</v>
      </c>
      <c r="L82" s="144">
        <v>45414</v>
      </c>
      <c r="M82" s="144" t="s">
        <v>196</v>
      </c>
      <c r="N82" s="180" t="s">
        <v>43</v>
      </c>
      <c r="O82" s="180" t="s">
        <v>43</v>
      </c>
      <c r="P82" s="284">
        <v>0</v>
      </c>
      <c r="Q82" s="284">
        <v>10317</v>
      </c>
      <c r="R82" s="182">
        <f t="shared" si="19"/>
        <v>10317</v>
      </c>
      <c r="T82" s="180">
        <v>72</v>
      </c>
      <c r="U82" s="180" t="s">
        <v>62</v>
      </c>
      <c r="V82" s="180" t="s">
        <v>62</v>
      </c>
      <c r="W82" s="180" t="s">
        <v>276</v>
      </c>
      <c r="Y82" s="180" t="s">
        <v>3947</v>
      </c>
      <c r="Z82" s="194">
        <v>0.03</v>
      </c>
      <c r="AA82" s="197" t="s">
        <v>558</v>
      </c>
      <c r="AB82" s="188">
        <v>0.03</v>
      </c>
      <c r="AC82" s="284">
        <f t="shared" si="15"/>
        <v>309.51</v>
      </c>
      <c r="AD82" s="284">
        <f t="shared" si="20"/>
        <v>143.29166666666666</v>
      </c>
      <c r="AE82" s="189">
        <f t="shared" si="16"/>
        <v>309.51</v>
      </c>
      <c r="AF82" s="379">
        <f t="shared" si="17"/>
        <v>452.80166666666662</v>
      </c>
      <c r="AG82" s="190">
        <v>0.06</v>
      </c>
      <c r="AH82" s="189">
        <f t="shared" si="18"/>
        <v>619.02</v>
      </c>
    </row>
    <row r="83" spans="1:34">
      <c r="A83" s="180" t="s">
        <v>24</v>
      </c>
      <c r="B83" s="180" t="s">
        <v>24</v>
      </c>
      <c r="C83" s="180" t="s">
        <v>422</v>
      </c>
      <c r="D83" s="180" t="s">
        <v>3734</v>
      </c>
      <c r="E83" s="401" t="s">
        <v>3157</v>
      </c>
      <c r="F83" s="180" t="s">
        <v>3177</v>
      </c>
      <c r="G83" s="186">
        <v>0</v>
      </c>
      <c r="H83" s="186">
        <v>2200</v>
      </c>
      <c r="I83" s="186">
        <f t="shared" si="14"/>
        <v>2200</v>
      </c>
      <c r="J83" s="180" t="s">
        <v>3948</v>
      </c>
      <c r="K83" s="180">
        <v>23524904</v>
      </c>
      <c r="L83" s="144">
        <v>45415</v>
      </c>
      <c r="M83" s="144" t="s">
        <v>196</v>
      </c>
      <c r="N83" s="180" t="s">
        <v>43</v>
      </c>
      <c r="O83" s="180" t="s">
        <v>43</v>
      </c>
      <c r="P83" s="284">
        <v>0</v>
      </c>
      <c r="Q83" s="284">
        <v>82393</v>
      </c>
      <c r="R83" s="182">
        <f t="shared" si="19"/>
        <v>82393</v>
      </c>
      <c r="S83" s="216">
        <v>76025</v>
      </c>
      <c r="T83" s="180">
        <v>144</v>
      </c>
      <c r="U83" s="180" t="s">
        <v>62</v>
      </c>
      <c r="V83" s="180" t="s">
        <v>62</v>
      </c>
      <c r="W83" s="180" t="s">
        <v>276</v>
      </c>
      <c r="Y83" s="180" t="s">
        <v>3952</v>
      </c>
      <c r="Z83" s="194">
        <v>0.03</v>
      </c>
      <c r="AA83" s="197" t="s">
        <v>558</v>
      </c>
      <c r="AB83" s="188">
        <v>0.02</v>
      </c>
      <c r="AC83" s="284">
        <f t="shared" si="15"/>
        <v>2471.79</v>
      </c>
      <c r="AD83" s="284">
        <f t="shared" si="20"/>
        <v>572.17361111111109</v>
      </c>
      <c r="AE83" s="189">
        <f t="shared" si="16"/>
        <v>1647.8600000000001</v>
      </c>
      <c r="AF83" s="379">
        <f t="shared" si="17"/>
        <v>2220.033611111111</v>
      </c>
      <c r="AG83" s="190">
        <v>0.06</v>
      </c>
      <c r="AH83" s="189">
        <f t="shared" si="18"/>
        <v>4943.58</v>
      </c>
    </row>
    <row r="84" spans="1:34">
      <c r="A84" s="180" t="s">
        <v>39</v>
      </c>
      <c r="B84" s="180" t="s">
        <v>39</v>
      </c>
      <c r="C84" s="180" t="s">
        <v>167</v>
      </c>
      <c r="D84" s="180" t="s">
        <v>407</v>
      </c>
      <c r="E84" s="180" t="s">
        <v>3171</v>
      </c>
      <c r="F84" s="180" t="s">
        <v>3196</v>
      </c>
      <c r="G84" s="186">
        <v>0</v>
      </c>
      <c r="H84" s="186">
        <v>1433</v>
      </c>
      <c r="I84" s="186">
        <f t="shared" si="14"/>
        <v>1433</v>
      </c>
      <c r="J84" s="180" t="s">
        <v>3172</v>
      </c>
      <c r="K84" s="180">
        <v>28545236</v>
      </c>
      <c r="L84" s="144">
        <v>45415</v>
      </c>
      <c r="M84" s="144" t="s">
        <v>196</v>
      </c>
      <c r="N84" s="180" t="s">
        <v>43</v>
      </c>
      <c r="O84" s="180" t="s">
        <v>43</v>
      </c>
      <c r="P84" s="284">
        <v>0</v>
      </c>
      <c r="Q84" s="284">
        <v>40000</v>
      </c>
      <c r="R84" s="182">
        <f t="shared" si="19"/>
        <v>40000</v>
      </c>
      <c r="S84" s="216">
        <v>36900</v>
      </c>
      <c r="T84" s="180">
        <v>120</v>
      </c>
      <c r="U84" s="180" t="s">
        <v>62</v>
      </c>
      <c r="V84" s="180" t="s">
        <v>62</v>
      </c>
      <c r="W84" s="180" t="s">
        <v>276</v>
      </c>
      <c r="Y84" s="180" t="s">
        <v>3953</v>
      </c>
      <c r="Z84" s="194">
        <v>0.03</v>
      </c>
      <c r="AA84" s="197" t="s">
        <v>558</v>
      </c>
      <c r="AB84" s="188">
        <v>2.2499999999999999E-2</v>
      </c>
      <c r="AC84" s="284">
        <f t="shared" si="15"/>
        <v>1200</v>
      </c>
      <c r="AD84" s="284">
        <f t="shared" si="20"/>
        <v>333.33333333333331</v>
      </c>
      <c r="AE84" s="189">
        <f t="shared" si="16"/>
        <v>900</v>
      </c>
      <c r="AF84" s="379">
        <f t="shared" si="17"/>
        <v>1233.3333333333333</v>
      </c>
      <c r="AG84" s="190">
        <v>0.06</v>
      </c>
      <c r="AH84" s="189">
        <f t="shared" si="18"/>
        <v>2400</v>
      </c>
    </row>
    <row r="85" spans="1:34">
      <c r="A85" s="180" t="s">
        <v>38</v>
      </c>
      <c r="B85" s="180" t="s">
        <v>38</v>
      </c>
      <c r="C85" s="180" t="s">
        <v>101</v>
      </c>
      <c r="D85" s="180" t="s">
        <v>891</v>
      </c>
      <c r="E85" s="180" t="s">
        <v>3949</v>
      </c>
      <c r="F85" s="180" t="s">
        <v>3955</v>
      </c>
      <c r="G85" s="186">
        <v>0</v>
      </c>
      <c r="H85" s="186">
        <v>2000</v>
      </c>
      <c r="I85" s="186">
        <f t="shared" si="14"/>
        <v>2000</v>
      </c>
      <c r="J85" s="180" t="s">
        <v>2807</v>
      </c>
      <c r="K85" s="180">
        <v>24298362</v>
      </c>
      <c r="L85" s="144">
        <v>45415</v>
      </c>
      <c r="M85" s="144" t="s">
        <v>196</v>
      </c>
      <c r="N85" s="180" t="s">
        <v>43</v>
      </c>
      <c r="O85" s="180" t="s">
        <v>43</v>
      </c>
      <c r="P85" s="284">
        <v>0</v>
      </c>
      <c r="Q85" s="284">
        <v>58376</v>
      </c>
      <c r="R85" s="182">
        <f t="shared" si="19"/>
        <v>58376</v>
      </c>
      <c r="T85" s="180">
        <v>120</v>
      </c>
      <c r="U85" s="180" t="s">
        <v>62</v>
      </c>
      <c r="V85" s="180" t="s">
        <v>62</v>
      </c>
      <c r="W85" s="180" t="s">
        <v>276</v>
      </c>
      <c r="Y85" s="180" t="s">
        <v>3954</v>
      </c>
      <c r="Z85" s="194">
        <v>0.03</v>
      </c>
      <c r="AA85" s="197" t="s">
        <v>558</v>
      </c>
      <c r="AB85" s="188">
        <v>2.2499999999999999E-2</v>
      </c>
      <c r="AC85" s="284">
        <f t="shared" si="15"/>
        <v>1751.28</v>
      </c>
      <c r="AD85" s="284">
        <f t="shared" si="20"/>
        <v>486.46666666666664</v>
      </c>
      <c r="AE85" s="189">
        <f t="shared" si="16"/>
        <v>1313.46</v>
      </c>
      <c r="AF85" s="379">
        <f t="shared" si="17"/>
        <v>1799.9266666666667</v>
      </c>
      <c r="AG85" s="190">
        <v>0.06</v>
      </c>
      <c r="AH85" s="189">
        <f t="shared" si="18"/>
        <v>3502.56</v>
      </c>
    </row>
    <row r="86" spans="1:34">
      <c r="A86" s="180" t="s">
        <v>184</v>
      </c>
      <c r="B86" s="180" t="s">
        <v>184</v>
      </c>
      <c r="C86" s="180" t="s">
        <v>98</v>
      </c>
      <c r="D86" s="180" t="s">
        <v>212</v>
      </c>
      <c r="E86" s="8" t="s">
        <v>811</v>
      </c>
      <c r="F86" s="180" t="s">
        <v>574</v>
      </c>
      <c r="G86" s="186">
        <v>0</v>
      </c>
      <c r="H86" s="186">
        <v>12090</v>
      </c>
      <c r="I86" s="186">
        <f t="shared" si="14"/>
        <v>12090</v>
      </c>
      <c r="J86" s="180" t="s">
        <v>3950</v>
      </c>
      <c r="K86" s="180">
        <v>8946907</v>
      </c>
      <c r="L86" s="144">
        <v>45415</v>
      </c>
      <c r="M86" s="144" t="s">
        <v>196</v>
      </c>
      <c r="N86" s="180" t="s">
        <v>43</v>
      </c>
      <c r="O86" s="180" t="s">
        <v>43</v>
      </c>
      <c r="P86" s="284">
        <v>0</v>
      </c>
      <c r="Q86" s="284">
        <v>152870</v>
      </c>
      <c r="R86" s="182">
        <f t="shared" si="19"/>
        <v>152870</v>
      </c>
      <c r="S86" s="216">
        <v>144126</v>
      </c>
      <c r="T86" s="180">
        <v>36</v>
      </c>
      <c r="U86" s="180" t="s">
        <v>62</v>
      </c>
      <c r="V86" s="180" t="s">
        <v>62</v>
      </c>
      <c r="W86" s="180" t="s">
        <v>276</v>
      </c>
      <c r="Y86" s="180" t="s">
        <v>3956</v>
      </c>
      <c r="Z86" s="194">
        <v>0.03</v>
      </c>
      <c r="AA86" s="197" t="s">
        <v>558</v>
      </c>
      <c r="AB86" s="188">
        <v>0.05</v>
      </c>
      <c r="AC86" s="284">
        <f t="shared" si="15"/>
        <v>4586.0999999999995</v>
      </c>
      <c r="AD86" s="284">
        <f t="shared" si="20"/>
        <v>4246.3888888888887</v>
      </c>
      <c r="AE86" s="189">
        <f t="shared" si="16"/>
        <v>7643.5</v>
      </c>
      <c r="AF86" s="379">
        <f t="shared" si="17"/>
        <v>11889.888888888889</v>
      </c>
      <c r="AG86" s="190">
        <v>0.06</v>
      </c>
      <c r="AH86" s="189">
        <f t="shared" si="18"/>
        <v>9172.1999999999989</v>
      </c>
    </row>
    <row r="87" spans="1:34">
      <c r="A87" s="180" t="s">
        <v>241</v>
      </c>
      <c r="B87" s="180" t="s">
        <v>241</v>
      </c>
      <c r="C87" s="180" t="s">
        <v>101</v>
      </c>
      <c r="D87" s="180" t="s">
        <v>492</v>
      </c>
      <c r="E87" s="180" t="s">
        <v>844</v>
      </c>
      <c r="F87" s="180" t="s">
        <v>612</v>
      </c>
      <c r="G87" s="186">
        <v>0</v>
      </c>
      <c r="H87" s="186">
        <v>5333</v>
      </c>
      <c r="I87" s="186">
        <f t="shared" si="14"/>
        <v>5333</v>
      </c>
      <c r="J87" s="180" t="s">
        <v>3951</v>
      </c>
      <c r="K87" s="180">
        <v>33043199</v>
      </c>
      <c r="L87" s="144">
        <v>45415</v>
      </c>
      <c r="M87" s="144" t="s">
        <v>196</v>
      </c>
      <c r="N87" s="180" t="s">
        <v>173</v>
      </c>
      <c r="O87" s="180" t="s">
        <v>466</v>
      </c>
      <c r="P87" s="284">
        <v>0</v>
      </c>
      <c r="Q87" s="284">
        <v>50000</v>
      </c>
      <c r="R87" s="182">
        <f t="shared" si="19"/>
        <v>50000</v>
      </c>
      <c r="S87" s="216">
        <v>46400</v>
      </c>
      <c r="T87" s="180">
        <v>24</v>
      </c>
      <c r="U87" s="180" t="s">
        <v>62</v>
      </c>
      <c r="V87" s="180" t="s">
        <v>62</v>
      </c>
      <c r="W87" s="180" t="s">
        <v>276</v>
      </c>
      <c r="Y87" s="180" t="s">
        <v>3957</v>
      </c>
      <c r="Z87" s="194">
        <v>0.03</v>
      </c>
      <c r="AA87" s="197" t="s">
        <v>558</v>
      </c>
      <c r="AB87" s="188">
        <v>6.5000000000000002E-2</v>
      </c>
      <c r="AC87" s="284">
        <f t="shared" si="15"/>
        <v>1500</v>
      </c>
      <c r="AD87" s="284">
        <f t="shared" si="20"/>
        <v>2083.3333333333335</v>
      </c>
      <c r="AE87" s="189">
        <f t="shared" si="16"/>
        <v>3250</v>
      </c>
      <c r="AF87" s="379">
        <f t="shared" si="17"/>
        <v>5333.3333333333339</v>
      </c>
      <c r="AG87" s="190">
        <v>0.06</v>
      </c>
      <c r="AH87" s="189">
        <f t="shared" si="18"/>
        <v>3000</v>
      </c>
    </row>
    <row r="88" spans="1:34">
      <c r="A88" s="180" t="s">
        <v>24</v>
      </c>
      <c r="B88" s="180" t="s">
        <v>24</v>
      </c>
      <c r="C88" s="180" t="s">
        <v>422</v>
      </c>
      <c r="D88" s="180" t="s">
        <v>3734</v>
      </c>
      <c r="E88" s="180" t="s">
        <v>3622</v>
      </c>
      <c r="F88" s="180" t="s">
        <v>3639</v>
      </c>
      <c r="G88" s="186">
        <v>0</v>
      </c>
      <c r="H88" s="186">
        <v>3742</v>
      </c>
      <c r="I88" s="186">
        <f t="shared" si="14"/>
        <v>3742</v>
      </c>
      <c r="J88" s="180" t="s">
        <v>3959</v>
      </c>
      <c r="K88" s="180">
        <v>11857887</v>
      </c>
      <c r="L88" s="144">
        <v>45415</v>
      </c>
      <c r="M88" s="144" t="s">
        <v>196</v>
      </c>
      <c r="N88" s="180" t="s">
        <v>148</v>
      </c>
      <c r="O88" s="180" t="s">
        <v>289</v>
      </c>
      <c r="P88" s="284">
        <v>0</v>
      </c>
      <c r="Q88" s="284">
        <v>100000</v>
      </c>
      <c r="R88" s="182">
        <f t="shared" si="19"/>
        <v>100000</v>
      </c>
      <c r="T88" s="180">
        <v>96</v>
      </c>
      <c r="U88" s="180" t="s">
        <v>62</v>
      </c>
      <c r="V88" s="180" t="s">
        <v>62</v>
      </c>
      <c r="W88" s="180" t="s">
        <v>276</v>
      </c>
      <c r="Y88" s="180" t="s">
        <v>3960</v>
      </c>
      <c r="Z88" s="194">
        <v>0.03</v>
      </c>
      <c r="AA88" s="197" t="s">
        <v>558</v>
      </c>
      <c r="AB88" s="188">
        <v>2.7E-2</v>
      </c>
      <c r="AC88" s="284">
        <f t="shared" si="15"/>
        <v>3000</v>
      </c>
      <c r="AD88" s="284">
        <f t="shared" si="20"/>
        <v>1041.6666666666667</v>
      </c>
      <c r="AE88" s="189">
        <f t="shared" si="16"/>
        <v>2700</v>
      </c>
      <c r="AF88" s="379">
        <f t="shared" si="17"/>
        <v>3741.666666666667</v>
      </c>
      <c r="AG88" s="190">
        <v>0.06</v>
      </c>
      <c r="AH88" s="189">
        <f t="shared" si="18"/>
        <v>6000</v>
      </c>
    </row>
    <row r="89" spans="1:34">
      <c r="A89" s="180" t="s">
        <v>184</v>
      </c>
      <c r="B89" s="180" t="s">
        <v>184</v>
      </c>
      <c r="C89" s="180" t="s">
        <v>98</v>
      </c>
      <c r="D89" s="180" t="s">
        <v>407</v>
      </c>
      <c r="E89" s="180" t="s">
        <v>1076</v>
      </c>
      <c r="F89" s="180" t="s">
        <v>623</v>
      </c>
      <c r="G89" s="186">
        <v>0</v>
      </c>
      <c r="H89" s="186">
        <v>998</v>
      </c>
      <c r="I89" s="186">
        <f t="shared" si="14"/>
        <v>998</v>
      </c>
      <c r="J89" s="180" t="s">
        <v>3961</v>
      </c>
      <c r="K89" s="180">
        <v>29081125</v>
      </c>
      <c r="L89" s="144">
        <v>45415</v>
      </c>
      <c r="M89" s="144" t="s">
        <v>196</v>
      </c>
      <c r="N89" s="180" t="s">
        <v>43</v>
      </c>
      <c r="O89" s="180" t="s">
        <v>43</v>
      </c>
      <c r="P89" s="284">
        <v>0</v>
      </c>
      <c r="Q89" s="284">
        <v>30006</v>
      </c>
      <c r="R89" s="182">
        <f t="shared" si="19"/>
        <v>30006</v>
      </c>
      <c r="S89" s="216">
        <v>27405</v>
      </c>
      <c r="T89" s="180">
        <v>108</v>
      </c>
      <c r="U89" s="180" t="s">
        <v>62</v>
      </c>
      <c r="V89" s="180" t="s">
        <v>62</v>
      </c>
      <c r="W89" s="180" t="s">
        <v>276</v>
      </c>
      <c r="Y89" s="180" t="s">
        <v>3962</v>
      </c>
      <c r="Z89" s="194">
        <v>0.03</v>
      </c>
      <c r="AA89" s="197" t="s">
        <v>558</v>
      </c>
      <c r="AB89" s="188">
        <v>2.4E-2</v>
      </c>
      <c r="AC89" s="284">
        <f t="shared" si="15"/>
        <v>900.18</v>
      </c>
      <c r="AD89" s="284">
        <f t="shared" si="20"/>
        <v>277.83333333333331</v>
      </c>
      <c r="AE89" s="189">
        <f t="shared" si="16"/>
        <v>720.14400000000001</v>
      </c>
      <c r="AF89" s="379">
        <f t="shared" si="17"/>
        <v>997.97733333333326</v>
      </c>
      <c r="AG89" s="190">
        <v>0.06</v>
      </c>
      <c r="AH89" s="189">
        <f t="shared" si="18"/>
        <v>1800.36</v>
      </c>
    </row>
    <row r="90" spans="1:34">
      <c r="A90" s="180" t="s">
        <v>47</v>
      </c>
      <c r="B90" s="180" t="s">
        <v>47</v>
      </c>
      <c r="C90" s="180" t="s">
        <v>99</v>
      </c>
      <c r="D90" s="180" t="s">
        <v>407</v>
      </c>
      <c r="E90" s="180" t="s">
        <v>3963</v>
      </c>
      <c r="F90" s="180" t="s">
        <v>2531</v>
      </c>
      <c r="G90" s="186">
        <v>539</v>
      </c>
      <c r="H90" s="186">
        <v>735</v>
      </c>
      <c r="I90" s="186">
        <f t="shared" si="14"/>
        <v>196</v>
      </c>
      <c r="J90" s="180" t="s">
        <v>3964</v>
      </c>
      <c r="K90" s="180">
        <v>23454904</v>
      </c>
      <c r="L90" s="144">
        <v>45415</v>
      </c>
      <c r="M90" s="144" t="s">
        <v>196</v>
      </c>
      <c r="N90" s="180" t="s">
        <v>128</v>
      </c>
      <c r="O90" s="180" t="s">
        <v>128</v>
      </c>
      <c r="P90" s="284">
        <v>8677.7800000000007</v>
      </c>
      <c r="Q90" s="284">
        <v>14304</v>
      </c>
      <c r="R90" s="182">
        <f t="shared" si="19"/>
        <v>5626.2199999999993</v>
      </c>
      <c r="S90" s="216">
        <v>3811</v>
      </c>
      <c r="T90" s="180">
        <v>96</v>
      </c>
      <c r="U90" s="180" t="s">
        <v>63</v>
      </c>
      <c r="V90" s="180" t="s">
        <v>63</v>
      </c>
      <c r="W90" s="180" t="s">
        <v>277</v>
      </c>
      <c r="Y90" s="180" t="s">
        <v>3965</v>
      </c>
      <c r="Z90" s="194">
        <v>0.03</v>
      </c>
      <c r="AA90" s="197" t="s">
        <v>558</v>
      </c>
      <c r="AB90" s="188">
        <v>2.7E-2</v>
      </c>
      <c r="AC90" s="284">
        <f t="shared" si="15"/>
        <v>429.12</v>
      </c>
      <c r="AD90" s="284">
        <f t="shared" si="20"/>
        <v>149</v>
      </c>
      <c r="AE90" s="189">
        <f t="shared" si="16"/>
        <v>386.20799999999997</v>
      </c>
      <c r="AF90" s="379">
        <f t="shared" si="17"/>
        <v>535.20799999999997</v>
      </c>
      <c r="AG90" s="190">
        <v>0.06</v>
      </c>
      <c r="AH90" s="189">
        <f t="shared" si="18"/>
        <v>337.57319999999993</v>
      </c>
    </row>
    <row r="91" spans="1:34">
      <c r="A91" s="180" t="s">
        <v>24</v>
      </c>
      <c r="B91" s="180" t="s">
        <v>24</v>
      </c>
      <c r="C91" s="180" t="s">
        <v>422</v>
      </c>
      <c r="D91" s="180" t="s">
        <v>3734</v>
      </c>
      <c r="E91" s="180" t="s">
        <v>3157</v>
      </c>
      <c r="F91" s="180" t="s">
        <v>3177</v>
      </c>
      <c r="G91" s="186">
        <v>0</v>
      </c>
      <c r="H91" s="186">
        <v>533</v>
      </c>
      <c r="I91" s="186">
        <f t="shared" si="14"/>
        <v>533</v>
      </c>
      <c r="J91" s="180" t="s">
        <v>3966</v>
      </c>
      <c r="K91" s="180">
        <v>30610490</v>
      </c>
      <c r="L91" s="144">
        <v>45416</v>
      </c>
      <c r="M91" s="144" t="s">
        <v>196</v>
      </c>
      <c r="N91" s="180" t="s">
        <v>43</v>
      </c>
      <c r="O91" s="180" t="s">
        <v>43</v>
      </c>
      <c r="P91" s="284">
        <v>0</v>
      </c>
      <c r="Q91" s="284">
        <v>10000</v>
      </c>
      <c r="R91" s="182">
        <f t="shared" si="19"/>
        <v>10000</v>
      </c>
      <c r="S91" s="216">
        <v>8900</v>
      </c>
      <c r="T91" s="180">
        <v>48</v>
      </c>
      <c r="U91" s="180" t="s">
        <v>62</v>
      </c>
      <c r="V91" s="180" t="s">
        <v>62</v>
      </c>
      <c r="W91" s="180" t="s">
        <v>276</v>
      </c>
      <c r="Y91" s="180" t="s">
        <v>3967</v>
      </c>
      <c r="Z91" s="194">
        <v>0.03</v>
      </c>
      <c r="AA91" s="197" t="s">
        <v>558</v>
      </c>
      <c r="AB91" s="188">
        <v>3.7499999999999999E-2</v>
      </c>
      <c r="AC91" s="284">
        <f t="shared" si="15"/>
        <v>300</v>
      </c>
      <c r="AD91" s="284">
        <f t="shared" si="20"/>
        <v>208.33333333333334</v>
      </c>
      <c r="AE91" s="189">
        <f t="shared" si="16"/>
        <v>375</v>
      </c>
      <c r="AF91" s="379">
        <f t="shared" si="17"/>
        <v>583.33333333333337</v>
      </c>
      <c r="AG91" s="190">
        <v>0.06</v>
      </c>
      <c r="AH91" s="189">
        <f t="shared" si="18"/>
        <v>600</v>
      </c>
    </row>
    <row r="92" spans="1:34">
      <c r="A92" s="180" t="s">
        <v>49</v>
      </c>
      <c r="B92" s="180" t="s">
        <v>49</v>
      </c>
      <c r="C92" s="180" t="s">
        <v>133</v>
      </c>
      <c r="D92" s="180" t="s">
        <v>942</v>
      </c>
      <c r="E92" s="180" t="s">
        <v>3496</v>
      </c>
      <c r="F92" s="180" t="s">
        <v>3501</v>
      </c>
      <c r="G92" s="186">
        <v>0</v>
      </c>
      <c r="H92" s="186">
        <v>7262</v>
      </c>
      <c r="I92" s="186">
        <f t="shared" si="14"/>
        <v>7262</v>
      </c>
      <c r="J92" s="180" t="s">
        <v>3968</v>
      </c>
      <c r="K92" s="180">
        <v>27343498</v>
      </c>
      <c r="L92" s="144">
        <v>45418</v>
      </c>
      <c r="M92" s="144" t="s">
        <v>210</v>
      </c>
      <c r="N92" s="180" t="s">
        <v>43</v>
      </c>
      <c r="O92" s="180" t="s">
        <v>43</v>
      </c>
      <c r="P92" s="284">
        <v>0</v>
      </c>
      <c r="Q92" s="284">
        <v>307685</v>
      </c>
      <c r="R92" s="182">
        <f t="shared" si="19"/>
        <v>307685</v>
      </c>
      <c r="S92" s="216">
        <v>10366</v>
      </c>
      <c r="T92" s="180">
        <v>168</v>
      </c>
      <c r="U92" s="180" t="s">
        <v>64</v>
      </c>
      <c r="V92" s="180" t="s">
        <v>64</v>
      </c>
      <c r="W92" s="180" t="s">
        <v>276</v>
      </c>
      <c r="X92" s="180" t="s">
        <v>677</v>
      </c>
      <c r="Y92" s="180" t="s">
        <v>3991</v>
      </c>
      <c r="Z92" s="194">
        <v>0.04</v>
      </c>
      <c r="AA92" s="197" t="s">
        <v>558</v>
      </c>
      <c r="AB92" s="188">
        <v>1.7000000000000001E-2</v>
      </c>
      <c r="AC92" s="284">
        <f t="shared" si="15"/>
        <v>12307.4</v>
      </c>
      <c r="AD92" s="284">
        <f t="shared" si="20"/>
        <v>1831.4583333333333</v>
      </c>
      <c r="AE92" s="189">
        <f t="shared" si="16"/>
        <v>5230.6450000000004</v>
      </c>
      <c r="AF92" s="379">
        <f t="shared" si="17"/>
        <v>7062.1033333333335</v>
      </c>
      <c r="AG92" s="190">
        <v>0.03</v>
      </c>
      <c r="AH92" s="189">
        <f t="shared" si="18"/>
        <v>9230.5499999999993</v>
      </c>
    </row>
    <row r="93" spans="1:34">
      <c r="A93" s="180" t="s">
        <v>49</v>
      </c>
      <c r="B93" s="180" t="s">
        <v>49</v>
      </c>
      <c r="C93" s="180" t="s">
        <v>133</v>
      </c>
      <c r="D93" s="8" t="s">
        <v>3253</v>
      </c>
      <c r="E93" s="180" t="s">
        <v>3254</v>
      </c>
      <c r="F93" s="180" t="s">
        <v>3298</v>
      </c>
      <c r="G93" s="186">
        <v>0</v>
      </c>
      <c r="H93" s="186">
        <v>37800</v>
      </c>
      <c r="I93" s="186">
        <f t="shared" si="14"/>
        <v>37800</v>
      </c>
      <c r="J93" s="180" t="s">
        <v>3969</v>
      </c>
      <c r="K93" s="180">
        <v>32544463</v>
      </c>
      <c r="L93" s="144">
        <v>45418</v>
      </c>
      <c r="M93" s="144" t="s">
        <v>210</v>
      </c>
      <c r="N93" s="180" t="s">
        <v>43</v>
      </c>
      <c r="O93" s="180" t="s">
        <v>43</v>
      </c>
      <c r="P93" s="284">
        <v>0</v>
      </c>
      <c r="Q93" s="284">
        <v>1638201</v>
      </c>
      <c r="R93" s="182">
        <f t="shared" si="19"/>
        <v>1638201</v>
      </c>
      <c r="S93" s="216">
        <v>275416</v>
      </c>
      <c r="T93" s="180">
        <v>168</v>
      </c>
      <c r="U93" s="180" t="s">
        <v>64</v>
      </c>
      <c r="V93" s="180" t="s">
        <v>64</v>
      </c>
      <c r="W93" s="180" t="s">
        <v>276</v>
      </c>
      <c r="X93" s="180" t="s">
        <v>115</v>
      </c>
      <c r="Y93" s="180" t="s">
        <v>3992</v>
      </c>
      <c r="Z93" s="194">
        <v>0.04</v>
      </c>
      <c r="AA93" s="197" t="s">
        <v>558</v>
      </c>
      <c r="AB93" s="188">
        <v>1.7000000000000001E-2</v>
      </c>
      <c r="AC93" s="284">
        <f t="shared" si="15"/>
        <v>65528.04</v>
      </c>
      <c r="AD93" s="284">
        <f t="shared" si="20"/>
        <v>9751.1964285714294</v>
      </c>
      <c r="AE93" s="189">
        <f t="shared" si="16"/>
        <v>27849.417000000001</v>
      </c>
      <c r="AF93" s="379">
        <f t="shared" si="17"/>
        <v>37600.613428571429</v>
      </c>
      <c r="AG93" s="190">
        <v>0.03</v>
      </c>
      <c r="AH93" s="189">
        <f t="shared" si="18"/>
        <v>49146.03</v>
      </c>
    </row>
    <row r="94" spans="1:34">
      <c r="A94" s="180" t="s">
        <v>24</v>
      </c>
      <c r="B94" s="180" t="s">
        <v>24</v>
      </c>
      <c r="C94" s="180" t="s">
        <v>422</v>
      </c>
      <c r="D94" s="180" t="s">
        <v>3734</v>
      </c>
      <c r="E94" s="180" t="s">
        <v>3670</v>
      </c>
      <c r="F94" s="180" t="s">
        <v>1432</v>
      </c>
      <c r="G94" s="186">
        <v>0</v>
      </c>
      <c r="H94" s="186">
        <v>4900</v>
      </c>
      <c r="I94" s="186">
        <f t="shared" si="14"/>
        <v>4900</v>
      </c>
      <c r="J94" s="180" t="s">
        <v>3763</v>
      </c>
      <c r="K94" s="180">
        <v>36582850</v>
      </c>
      <c r="L94" s="144">
        <v>45418</v>
      </c>
      <c r="M94" s="144" t="s">
        <v>210</v>
      </c>
      <c r="N94" s="180" t="s">
        <v>43</v>
      </c>
      <c r="O94" s="180" t="s">
        <v>43</v>
      </c>
      <c r="P94" s="284">
        <v>0</v>
      </c>
      <c r="Q94" s="284">
        <v>213489</v>
      </c>
      <c r="R94" s="182">
        <f t="shared" si="19"/>
        <v>213489</v>
      </c>
      <c r="S94" s="216">
        <v>35356.660000000003</v>
      </c>
      <c r="T94" s="180">
        <v>168</v>
      </c>
      <c r="U94" s="180" t="s">
        <v>64</v>
      </c>
      <c r="V94" s="180" t="s">
        <v>64</v>
      </c>
      <c r="W94" s="180" t="s">
        <v>276</v>
      </c>
      <c r="X94" s="180" t="s">
        <v>115</v>
      </c>
      <c r="Y94" s="180" t="s">
        <v>3993</v>
      </c>
      <c r="Z94" s="194">
        <v>0.04</v>
      </c>
      <c r="AA94" s="197" t="s">
        <v>558</v>
      </c>
      <c r="AB94" s="188">
        <v>1.7000000000000001E-2</v>
      </c>
      <c r="AC94" s="284">
        <f t="shared" si="15"/>
        <v>8539.56</v>
      </c>
      <c r="AD94" s="284">
        <f t="shared" si="20"/>
        <v>1270.7678571428571</v>
      </c>
      <c r="AE94" s="189">
        <f t="shared" si="16"/>
        <v>3629.3130000000001</v>
      </c>
      <c r="AF94" s="379">
        <f t="shared" si="17"/>
        <v>4900.080857142857</v>
      </c>
      <c r="AG94" s="190">
        <v>0.03</v>
      </c>
      <c r="AH94" s="189">
        <f t="shared" si="18"/>
        <v>6404.67</v>
      </c>
    </row>
    <row r="95" spans="1:34">
      <c r="A95" s="180" t="s">
        <v>241</v>
      </c>
      <c r="B95" s="180" t="s">
        <v>241</v>
      </c>
      <c r="C95" s="180" t="s">
        <v>101</v>
      </c>
      <c r="D95" s="180" t="s">
        <v>492</v>
      </c>
      <c r="E95" s="180" t="s">
        <v>844</v>
      </c>
      <c r="F95" s="180" t="s">
        <v>612</v>
      </c>
      <c r="G95" s="186">
        <v>2237</v>
      </c>
      <c r="H95" s="186">
        <v>2796</v>
      </c>
      <c r="I95" s="186">
        <f t="shared" si="14"/>
        <v>559</v>
      </c>
      <c r="J95" s="180" t="s">
        <v>3970</v>
      </c>
      <c r="K95" s="180">
        <v>25886021</v>
      </c>
      <c r="L95" s="144">
        <v>45418</v>
      </c>
      <c r="M95" s="144" t="s">
        <v>210</v>
      </c>
      <c r="N95" s="180" t="s">
        <v>43</v>
      </c>
      <c r="O95" s="180" t="s">
        <v>43</v>
      </c>
      <c r="P95" s="284">
        <v>73409</v>
      </c>
      <c r="Q95" s="284">
        <v>113105</v>
      </c>
      <c r="R95" s="182">
        <f t="shared" si="19"/>
        <v>39696</v>
      </c>
      <c r="S95" s="216">
        <v>31809</v>
      </c>
      <c r="T95" s="180">
        <v>168</v>
      </c>
      <c r="U95" s="180" t="s">
        <v>63</v>
      </c>
      <c r="V95" s="180" t="s">
        <v>63</v>
      </c>
      <c r="W95" s="180" t="s">
        <v>277</v>
      </c>
      <c r="Y95" s="180" t="s">
        <v>3994</v>
      </c>
      <c r="Z95" s="194">
        <v>0.04</v>
      </c>
      <c r="AA95" s="197" t="s">
        <v>558</v>
      </c>
      <c r="AB95" s="188">
        <v>1.7000000000000001E-2</v>
      </c>
      <c r="AC95" s="284">
        <f t="shared" si="15"/>
        <v>4524.2</v>
      </c>
      <c r="AD95" s="284">
        <f t="shared" si="20"/>
        <v>673.24404761904759</v>
      </c>
      <c r="AE95" s="189">
        <f t="shared" si="16"/>
        <v>1922.7850000000001</v>
      </c>
      <c r="AF95" s="379">
        <f t="shared" si="17"/>
        <v>2596.0290476190476</v>
      </c>
      <c r="AG95" s="190">
        <v>0.03</v>
      </c>
      <c r="AH95" s="189">
        <f t="shared" si="18"/>
        <v>1190.8799999999999</v>
      </c>
    </row>
    <row r="96" spans="1:34">
      <c r="A96" s="180" t="s">
        <v>49</v>
      </c>
      <c r="B96" s="180" t="s">
        <v>49</v>
      </c>
      <c r="C96" s="180" t="s">
        <v>133</v>
      </c>
      <c r="D96" s="180" t="s">
        <v>460</v>
      </c>
      <c r="E96" s="180" t="s">
        <v>1435</v>
      </c>
      <c r="F96" s="180" t="s">
        <v>1440</v>
      </c>
      <c r="G96" s="186">
        <v>0</v>
      </c>
      <c r="H96" s="186">
        <v>4790</v>
      </c>
      <c r="I96" s="186">
        <f t="shared" si="14"/>
        <v>4790</v>
      </c>
      <c r="J96" s="180" t="s">
        <v>3971</v>
      </c>
      <c r="K96" s="180">
        <v>24239212</v>
      </c>
      <c r="L96" s="144">
        <v>45418</v>
      </c>
      <c r="M96" s="144" t="s">
        <v>210</v>
      </c>
      <c r="N96" s="180" t="s">
        <v>173</v>
      </c>
      <c r="O96" s="180" t="s">
        <v>467</v>
      </c>
      <c r="P96" s="284">
        <v>0</v>
      </c>
      <c r="Q96" s="284">
        <v>200000</v>
      </c>
      <c r="R96" s="182">
        <f t="shared" si="19"/>
        <v>200000</v>
      </c>
      <c r="S96" s="216">
        <v>186900</v>
      </c>
      <c r="T96" s="180">
        <v>168</v>
      </c>
      <c r="U96" s="180" t="s">
        <v>62</v>
      </c>
      <c r="V96" s="180" t="s">
        <v>62</v>
      </c>
      <c r="W96" s="180" t="s">
        <v>276</v>
      </c>
      <c r="Y96" s="180" t="s">
        <v>3995</v>
      </c>
      <c r="Z96" s="194">
        <v>0.04</v>
      </c>
      <c r="AA96" s="197" t="s">
        <v>558</v>
      </c>
      <c r="AB96" s="188">
        <v>1.7000000000000001E-2</v>
      </c>
      <c r="AC96" s="284">
        <f t="shared" si="15"/>
        <v>8000</v>
      </c>
      <c r="AD96" s="284">
        <f t="shared" si="20"/>
        <v>1190.4761904761904</v>
      </c>
      <c r="AE96" s="189">
        <f t="shared" si="16"/>
        <v>3400.0000000000005</v>
      </c>
      <c r="AF96" s="379">
        <f t="shared" si="17"/>
        <v>4590.4761904761908</v>
      </c>
      <c r="AG96" s="190">
        <v>0.03</v>
      </c>
      <c r="AH96" s="189">
        <f t="shared" si="18"/>
        <v>6000</v>
      </c>
    </row>
    <row r="97" spans="1:34">
      <c r="A97" s="180" t="s">
        <v>39</v>
      </c>
      <c r="B97" s="180" t="s">
        <v>39</v>
      </c>
      <c r="C97" s="180" t="s">
        <v>167</v>
      </c>
      <c r="D97" s="180" t="s">
        <v>453</v>
      </c>
      <c r="E97" s="180" t="s">
        <v>867</v>
      </c>
      <c r="F97" s="482" t="s">
        <v>590</v>
      </c>
      <c r="G97" s="186">
        <v>0</v>
      </c>
      <c r="H97" s="186">
        <v>2333</v>
      </c>
      <c r="I97" s="186">
        <f t="shared" si="14"/>
        <v>2333</v>
      </c>
      <c r="J97" s="180" t="s">
        <v>3972</v>
      </c>
      <c r="K97" s="180">
        <v>24068208</v>
      </c>
      <c r="L97" s="144">
        <v>45418</v>
      </c>
      <c r="M97" s="144" t="s">
        <v>210</v>
      </c>
      <c r="N97" s="180" t="s">
        <v>43</v>
      </c>
      <c r="O97" s="180" t="s">
        <v>43</v>
      </c>
      <c r="P97" s="284">
        <v>0</v>
      </c>
      <c r="Q97" s="284">
        <v>20000</v>
      </c>
      <c r="R97" s="182">
        <f t="shared" si="19"/>
        <v>20000</v>
      </c>
      <c r="S97" s="216">
        <v>17900</v>
      </c>
      <c r="T97" s="180">
        <v>24</v>
      </c>
      <c r="U97" s="180" t="s">
        <v>62</v>
      </c>
      <c r="V97" s="180" t="s">
        <v>62</v>
      </c>
      <c r="W97" s="180" t="s">
        <v>276</v>
      </c>
      <c r="Y97" s="180" t="s">
        <v>3996</v>
      </c>
      <c r="Z97" s="194">
        <v>0.03</v>
      </c>
      <c r="AA97" s="197" t="s">
        <v>558</v>
      </c>
      <c r="AB97" s="188">
        <v>6.5000000000000002E-2</v>
      </c>
      <c r="AC97" s="284">
        <f t="shared" si="15"/>
        <v>600</v>
      </c>
      <c r="AD97" s="284">
        <f t="shared" si="20"/>
        <v>833.33333333333337</v>
      </c>
      <c r="AE97" s="189">
        <f t="shared" si="16"/>
        <v>1300</v>
      </c>
      <c r="AF97" s="379">
        <f t="shared" si="17"/>
        <v>2133.3333333333335</v>
      </c>
      <c r="AG97" s="190">
        <v>0.06</v>
      </c>
      <c r="AH97" s="189">
        <f t="shared" si="18"/>
        <v>1200</v>
      </c>
    </row>
    <row r="98" spans="1:34">
      <c r="A98" s="180" t="s">
        <v>241</v>
      </c>
      <c r="B98" s="180" t="s">
        <v>241</v>
      </c>
      <c r="C98" s="180" t="s">
        <v>101</v>
      </c>
      <c r="D98" s="180" t="s">
        <v>3736</v>
      </c>
      <c r="E98" s="180" t="s">
        <v>3973</v>
      </c>
      <c r="F98" s="180" t="s">
        <v>3998</v>
      </c>
      <c r="G98" s="186">
        <v>0</v>
      </c>
      <c r="H98" s="186">
        <v>561</v>
      </c>
      <c r="I98" s="186">
        <f t="shared" si="14"/>
        <v>561</v>
      </c>
      <c r="J98" s="180" t="s">
        <v>3974</v>
      </c>
      <c r="K98" s="180">
        <v>13716361</v>
      </c>
      <c r="L98" s="144">
        <v>45418</v>
      </c>
      <c r="M98" s="144" t="s">
        <v>210</v>
      </c>
      <c r="N98" s="180" t="s">
        <v>43</v>
      </c>
      <c r="O98" s="180" t="s">
        <v>43</v>
      </c>
      <c r="P98" s="186">
        <v>0</v>
      </c>
      <c r="Q98" s="186">
        <v>15000</v>
      </c>
      <c r="R98" s="182">
        <f t="shared" si="19"/>
        <v>15000</v>
      </c>
      <c r="S98" s="216">
        <v>13150</v>
      </c>
      <c r="T98" s="180">
        <v>96</v>
      </c>
      <c r="U98" s="180" t="s">
        <v>62</v>
      </c>
      <c r="V98" s="180" t="s">
        <v>62</v>
      </c>
      <c r="W98" s="180" t="s">
        <v>276</v>
      </c>
      <c r="Y98" s="180" t="s">
        <v>3997</v>
      </c>
      <c r="Z98" s="194">
        <v>0.03</v>
      </c>
      <c r="AA98" s="197" t="s">
        <v>558</v>
      </c>
      <c r="AB98" s="188">
        <v>2.7E-2</v>
      </c>
      <c r="AC98" s="186">
        <f t="shared" si="15"/>
        <v>450</v>
      </c>
      <c r="AD98" s="186">
        <f t="shared" si="20"/>
        <v>156.25</v>
      </c>
      <c r="AE98" s="189">
        <f t="shared" si="16"/>
        <v>405</v>
      </c>
      <c r="AF98" s="379">
        <f t="shared" si="17"/>
        <v>561.25</v>
      </c>
      <c r="AG98" s="190">
        <v>0.06</v>
      </c>
      <c r="AH98" s="189">
        <f t="shared" si="18"/>
        <v>900</v>
      </c>
    </row>
    <row r="99" spans="1:34">
      <c r="A99" s="180" t="s">
        <v>44</v>
      </c>
      <c r="B99" s="180" t="s">
        <v>37</v>
      </c>
      <c r="C99" s="180" t="s">
        <v>99</v>
      </c>
      <c r="D99" s="180" t="s">
        <v>461</v>
      </c>
      <c r="E99" s="8" t="s">
        <v>3471</v>
      </c>
      <c r="F99" s="180" t="s">
        <v>3476</v>
      </c>
      <c r="G99" s="186">
        <v>0</v>
      </c>
      <c r="H99" s="186">
        <v>540</v>
      </c>
      <c r="I99" s="186">
        <f t="shared" si="14"/>
        <v>540</v>
      </c>
      <c r="J99" s="180" t="s">
        <v>3975</v>
      </c>
      <c r="K99" s="180">
        <v>22748606</v>
      </c>
      <c r="L99" s="144">
        <v>45418</v>
      </c>
      <c r="M99" s="144" t="s">
        <v>210</v>
      </c>
      <c r="N99" s="180" t="s">
        <v>21</v>
      </c>
      <c r="O99" s="180" t="s">
        <v>21</v>
      </c>
      <c r="P99" s="284">
        <v>0</v>
      </c>
      <c r="Q99" s="284">
        <v>3187</v>
      </c>
      <c r="R99" s="182">
        <f t="shared" si="19"/>
        <v>3187</v>
      </c>
      <c r="T99" s="180">
        <v>24</v>
      </c>
      <c r="U99" s="180" t="s">
        <v>62</v>
      </c>
      <c r="V99" s="180" t="s">
        <v>62</v>
      </c>
      <c r="W99" s="180" t="s">
        <v>276</v>
      </c>
      <c r="Y99" s="180" t="s">
        <v>3999</v>
      </c>
      <c r="Z99" s="194">
        <v>0.03</v>
      </c>
      <c r="AA99" s="197" t="s">
        <v>558</v>
      </c>
      <c r="AB99" s="188">
        <v>6.5000000000000002E-2</v>
      </c>
      <c r="AC99" s="284">
        <f t="shared" si="15"/>
        <v>95.61</v>
      </c>
      <c r="AD99" s="284">
        <f t="shared" si="20"/>
        <v>132.79166666666666</v>
      </c>
      <c r="AE99" s="189">
        <f t="shared" si="16"/>
        <v>207.155</v>
      </c>
      <c r="AF99" s="379">
        <f t="shared" si="17"/>
        <v>339.94666666666666</v>
      </c>
      <c r="AG99" s="190">
        <v>0.06</v>
      </c>
      <c r="AH99" s="189">
        <f t="shared" si="18"/>
        <v>191.22</v>
      </c>
    </row>
    <row r="100" spans="1:34">
      <c r="A100" s="180" t="s">
        <v>49</v>
      </c>
      <c r="B100" s="180" t="s">
        <v>49</v>
      </c>
      <c r="C100" s="180" t="s">
        <v>133</v>
      </c>
      <c r="D100" s="180" t="s">
        <v>940</v>
      </c>
      <c r="E100" s="8" t="s">
        <v>3114</v>
      </c>
      <c r="F100" s="180" t="s">
        <v>3115</v>
      </c>
      <c r="G100" s="186">
        <v>0</v>
      </c>
      <c r="H100" s="186">
        <v>1537</v>
      </c>
      <c r="I100" s="186">
        <f t="shared" si="14"/>
        <v>1537</v>
      </c>
      <c r="J100" s="180" t="s">
        <v>3976</v>
      </c>
      <c r="K100" s="180">
        <v>28101037</v>
      </c>
      <c r="L100" s="144">
        <v>45418</v>
      </c>
      <c r="M100" s="144" t="s">
        <v>210</v>
      </c>
      <c r="N100" s="180" t="s">
        <v>173</v>
      </c>
      <c r="O100" s="180" t="s">
        <v>466</v>
      </c>
      <c r="P100" s="284">
        <v>0</v>
      </c>
      <c r="Q100" s="284">
        <v>43362</v>
      </c>
      <c r="R100" s="182">
        <f t="shared" si="19"/>
        <v>43362</v>
      </c>
      <c r="S100" s="216">
        <v>40093</v>
      </c>
      <c r="T100" s="180">
        <v>120</v>
      </c>
      <c r="U100" s="180" t="s">
        <v>62</v>
      </c>
      <c r="V100" s="180" t="s">
        <v>62</v>
      </c>
      <c r="W100" s="180" t="s">
        <v>276</v>
      </c>
      <c r="Y100" s="180" t="s">
        <v>4000</v>
      </c>
      <c r="Z100" s="194">
        <v>0.03</v>
      </c>
      <c r="AA100" s="197" t="s">
        <v>558</v>
      </c>
      <c r="AB100" s="188">
        <v>2.2499999999999999E-2</v>
      </c>
      <c r="AC100" s="284">
        <f t="shared" si="15"/>
        <v>1300.8599999999999</v>
      </c>
      <c r="AD100" s="284">
        <f t="shared" si="20"/>
        <v>361.35</v>
      </c>
      <c r="AE100" s="189">
        <f t="shared" si="16"/>
        <v>975.64499999999998</v>
      </c>
      <c r="AF100" s="379">
        <f t="shared" si="17"/>
        <v>1336.9949999999999</v>
      </c>
      <c r="AG100" s="190">
        <v>0.06</v>
      </c>
      <c r="AH100" s="189">
        <f t="shared" si="18"/>
        <v>2601.7199999999998</v>
      </c>
    </row>
    <row r="101" spans="1:34">
      <c r="A101" s="180" t="s">
        <v>23</v>
      </c>
      <c r="B101" s="180" t="s">
        <v>23</v>
      </c>
      <c r="C101" s="180" t="s">
        <v>97</v>
      </c>
      <c r="D101" s="180" t="s">
        <v>449</v>
      </c>
      <c r="E101" s="8" t="s">
        <v>592</v>
      </c>
      <c r="F101" s="180" t="s">
        <v>597</v>
      </c>
      <c r="G101" s="186">
        <v>0</v>
      </c>
      <c r="H101" s="186">
        <v>2000</v>
      </c>
      <c r="I101" s="186">
        <f t="shared" si="14"/>
        <v>2000</v>
      </c>
      <c r="J101" s="180" t="s">
        <v>4021</v>
      </c>
      <c r="K101" s="180">
        <v>7060950</v>
      </c>
      <c r="L101" s="144">
        <v>45418</v>
      </c>
      <c r="M101" s="144" t="s">
        <v>210</v>
      </c>
      <c r="N101" s="180" t="s">
        <v>148</v>
      </c>
      <c r="O101" s="180" t="s">
        <v>331</v>
      </c>
      <c r="P101" s="284">
        <v>0</v>
      </c>
      <c r="Q101" s="284">
        <v>23142</v>
      </c>
      <c r="R101" s="182">
        <f t="shared" si="19"/>
        <v>23142</v>
      </c>
      <c r="S101" s="216">
        <v>20884</v>
      </c>
      <c r="T101" s="180">
        <v>36</v>
      </c>
      <c r="U101" s="180" t="s">
        <v>62</v>
      </c>
      <c r="V101" s="180" t="s">
        <v>62</v>
      </c>
      <c r="W101" s="180" t="s">
        <v>276</v>
      </c>
      <c r="Y101" s="180" t="s">
        <v>4024</v>
      </c>
      <c r="Z101" s="194">
        <v>0.03</v>
      </c>
      <c r="AA101" s="197" t="s">
        <v>558</v>
      </c>
      <c r="AB101" s="188">
        <v>0.05</v>
      </c>
      <c r="AC101" s="284">
        <f t="shared" si="15"/>
        <v>694.26</v>
      </c>
      <c r="AD101" s="284">
        <f t="shared" si="20"/>
        <v>642.83333333333337</v>
      </c>
      <c r="AE101" s="189">
        <f t="shared" si="16"/>
        <v>1157.1000000000001</v>
      </c>
      <c r="AF101" s="379">
        <f t="shared" si="17"/>
        <v>1799.9333333333334</v>
      </c>
      <c r="AG101" s="190">
        <v>0.06</v>
      </c>
      <c r="AH101" s="189">
        <f t="shared" si="18"/>
        <v>1388.52</v>
      </c>
    </row>
    <row r="102" spans="1:34">
      <c r="A102" s="180" t="s">
        <v>27</v>
      </c>
      <c r="B102" s="180" t="s">
        <v>27</v>
      </c>
      <c r="C102" s="180" t="s">
        <v>97</v>
      </c>
      <c r="D102" s="180" t="s">
        <v>209</v>
      </c>
      <c r="E102" s="180" t="s">
        <v>570</v>
      </c>
      <c r="F102" s="180" t="s">
        <v>571</v>
      </c>
      <c r="G102" s="186">
        <v>0</v>
      </c>
      <c r="H102" s="186">
        <v>980</v>
      </c>
      <c r="I102" s="186">
        <f t="shared" si="14"/>
        <v>980</v>
      </c>
      <c r="J102" s="180" t="s">
        <v>3849</v>
      </c>
      <c r="K102" s="180">
        <v>35606360</v>
      </c>
      <c r="L102" s="144">
        <v>45418</v>
      </c>
      <c r="M102" s="144" t="s">
        <v>210</v>
      </c>
      <c r="N102" s="180" t="s">
        <v>21</v>
      </c>
      <c r="O102" s="180" t="s">
        <v>21</v>
      </c>
      <c r="P102" s="284">
        <v>0</v>
      </c>
      <c r="Q102" s="284">
        <v>23452</v>
      </c>
      <c r="R102" s="182">
        <f t="shared" si="19"/>
        <v>23452</v>
      </c>
      <c r="S102" s="216">
        <v>21179</v>
      </c>
      <c r="T102" s="180">
        <v>108</v>
      </c>
      <c r="U102" s="180" t="s">
        <v>62</v>
      </c>
      <c r="V102" s="180" t="s">
        <v>62</v>
      </c>
      <c r="W102" s="180" t="s">
        <v>276</v>
      </c>
      <c r="Y102" s="180" t="s">
        <v>4025</v>
      </c>
      <c r="Z102" s="194">
        <v>0.03</v>
      </c>
      <c r="AA102" s="197" t="s">
        <v>558</v>
      </c>
      <c r="AB102" s="188">
        <v>2.4E-2</v>
      </c>
      <c r="AC102" s="284">
        <f t="shared" si="15"/>
        <v>703.56</v>
      </c>
      <c r="AD102" s="284">
        <f t="shared" si="20"/>
        <v>217.14814814814815</v>
      </c>
      <c r="AE102" s="189">
        <f t="shared" si="16"/>
        <v>562.84799999999996</v>
      </c>
      <c r="AF102" s="379">
        <f t="shared" si="17"/>
        <v>779.99614814814811</v>
      </c>
      <c r="AG102" s="190">
        <v>0.06</v>
      </c>
      <c r="AH102" s="189">
        <f t="shared" si="18"/>
        <v>1407.12</v>
      </c>
    </row>
    <row r="103" spans="1:34">
      <c r="A103" s="180" t="s">
        <v>38</v>
      </c>
      <c r="B103" s="180" t="s">
        <v>38</v>
      </c>
      <c r="C103" s="180" t="s">
        <v>101</v>
      </c>
      <c r="D103" s="180" t="s">
        <v>407</v>
      </c>
      <c r="E103" s="180" t="s">
        <v>3912</v>
      </c>
      <c r="F103" s="180" t="s">
        <v>3923</v>
      </c>
      <c r="G103" s="186">
        <v>0</v>
      </c>
      <c r="H103" s="186">
        <v>2425</v>
      </c>
      <c r="I103" s="186">
        <f t="shared" si="14"/>
        <v>2425</v>
      </c>
      <c r="J103" s="180" t="s">
        <v>4022</v>
      </c>
      <c r="K103" s="180">
        <v>29395718</v>
      </c>
      <c r="L103" s="144">
        <v>45418</v>
      </c>
      <c r="M103" s="144" t="s">
        <v>210</v>
      </c>
      <c r="N103" s="180" t="s">
        <v>148</v>
      </c>
      <c r="O103" s="180" t="s">
        <v>258</v>
      </c>
      <c r="P103" s="284">
        <v>0</v>
      </c>
      <c r="Q103" s="284">
        <v>90000</v>
      </c>
      <c r="R103" s="182">
        <f t="shared" si="19"/>
        <v>90000</v>
      </c>
      <c r="S103" s="216">
        <v>84400</v>
      </c>
      <c r="T103" s="180">
        <v>144</v>
      </c>
      <c r="U103" s="180" t="s">
        <v>62</v>
      </c>
      <c r="V103" s="180" t="s">
        <v>62</v>
      </c>
      <c r="W103" s="180" t="s">
        <v>276</v>
      </c>
      <c r="Y103" s="180" t="s">
        <v>4026</v>
      </c>
      <c r="Z103" s="194">
        <v>0.03</v>
      </c>
      <c r="AA103" s="197" t="s">
        <v>558</v>
      </c>
      <c r="AB103" s="188">
        <v>0.02</v>
      </c>
      <c r="AC103" s="284">
        <f t="shared" si="15"/>
        <v>2700</v>
      </c>
      <c r="AD103" s="284">
        <f t="shared" si="20"/>
        <v>625</v>
      </c>
      <c r="AE103" s="189">
        <f t="shared" si="16"/>
        <v>1800</v>
      </c>
      <c r="AF103" s="379">
        <f t="shared" si="17"/>
        <v>2425</v>
      </c>
      <c r="AG103" s="190">
        <v>0.06</v>
      </c>
      <c r="AH103" s="189">
        <f t="shared" si="18"/>
        <v>5400</v>
      </c>
    </row>
    <row r="104" spans="1:34">
      <c r="A104" s="180" t="s">
        <v>24</v>
      </c>
      <c r="B104" s="180" t="s">
        <v>24</v>
      </c>
      <c r="C104" s="180" t="s">
        <v>422</v>
      </c>
      <c r="D104" s="180" t="s">
        <v>200</v>
      </c>
      <c r="E104" s="8" t="s">
        <v>835</v>
      </c>
      <c r="F104" s="180" t="s">
        <v>1673</v>
      </c>
      <c r="G104" s="186">
        <v>0</v>
      </c>
      <c r="H104" s="186">
        <v>3200</v>
      </c>
      <c r="I104" s="186">
        <f t="shared" si="14"/>
        <v>3200</v>
      </c>
      <c r="J104" s="180" t="s">
        <v>4023</v>
      </c>
      <c r="K104" s="180">
        <v>23233323</v>
      </c>
      <c r="L104" s="144">
        <v>45418</v>
      </c>
      <c r="M104" s="144" t="s">
        <v>210</v>
      </c>
      <c r="N104" s="180" t="s">
        <v>148</v>
      </c>
      <c r="O104" s="180" t="s">
        <v>289</v>
      </c>
      <c r="P104" s="284">
        <v>0</v>
      </c>
      <c r="Q104" s="284">
        <v>111342</v>
      </c>
      <c r="R104" s="182">
        <f t="shared" si="19"/>
        <v>111342</v>
      </c>
      <c r="S104" s="216">
        <v>102448</v>
      </c>
      <c r="T104" s="180">
        <v>144</v>
      </c>
      <c r="U104" s="180" t="s">
        <v>62</v>
      </c>
      <c r="V104" s="180" t="s">
        <v>62</v>
      </c>
      <c r="W104" s="180" t="s">
        <v>276</v>
      </c>
      <c r="Y104" s="180" t="s">
        <v>4027</v>
      </c>
      <c r="Z104" s="194">
        <v>0.03</v>
      </c>
      <c r="AA104" s="197" t="s">
        <v>558</v>
      </c>
      <c r="AB104" s="188">
        <v>0.02</v>
      </c>
      <c r="AC104" s="284">
        <f t="shared" si="15"/>
        <v>3340.2599999999998</v>
      </c>
      <c r="AD104" s="284">
        <f t="shared" si="20"/>
        <v>773.20833333333337</v>
      </c>
      <c r="AE104" s="189">
        <f t="shared" si="16"/>
        <v>2226.84</v>
      </c>
      <c r="AF104" s="379">
        <f t="shared" si="17"/>
        <v>3000.0483333333336</v>
      </c>
      <c r="AG104" s="190">
        <v>0.06</v>
      </c>
      <c r="AH104" s="189">
        <f t="shared" si="18"/>
        <v>6680.5199999999995</v>
      </c>
    </row>
    <row r="105" spans="1:34">
      <c r="A105" s="180" t="s">
        <v>29</v>
      </c>
      <c r="B105" s="180" t="s">
        <v>29</v>
      </c>
      <c r="C105" s="180" t="s">
        <v>168</v>
      </c>
      <c r="D105" s="180" t="s">
        <v>456</v>
      </c>
      <c r="E105" s="8" t="s">
        <v>853</v>
      </c>
      <c r="F105" s="180" t="s">
        <v>598</v>
      </c>
      <c r="G105" s="186">
        <v>10185</v>
      </c>
      <c r="H105" s="186">
        <v>9408</v>
      </c>
      <c r="I105" s="186">
        <f t="shared" si="14"/>
        <v>-777</v>
      </c>
      <c r="J105" s="180" t="s">
        <v>4028</v>
      </c>
      <c r="K105" s="180">
        <v>22014742</v>
      </c>
      <c r="L105" s="144">
        <v>45419</v>
      </c>
      <c r="M105" s="144" t="s">
        <v>210</v>
      </c>
      <c r="N105" s="180" t="s">
        <v>21</v>
      </c>
      <c r="O105" s="180" t="s">
        <v>21</v>
      </c>
      <c r="P105" s="284">
        <v>362961.21</v>
      </c>
      <c r="Q105" s="284">
        <v>409898</v>
      </c>
      <c r="R105" s="182">
        <f t="shared" si="19"/>
        <v>46936.789999999979</v>
      </c>
      <c r="S105" s="216">
        <v>21243</v>
      </c>
      <c r="T105" s="180">
        <v>168</v>
      </c>
      <c r="U105" s="180" t="s">
        <v>63</v>
      </c>
      <c r="V105" s="180" t="s">
        <v>63</v>
      </c>
      <c r="W105" s="180" t="s">
        <v>277</v>
      </c>
      <c r="Y105" s="180" t="s">
        <v>4035</v>
      </c>
      <c r="Z105" s="194">
        <v>0.04</v>
      </c>
      <c r="AA105" s="197" t="s">
        <v>558</v>
      </c>
      <c r="AB105" s="188">
        <v>1.7000000000000001E-2</v>
      </c>
      <c r="AC105" s="284">
        <f t="shared" si="15"/>
        <v>16395.920000000002</v>
      </c>
      <c r="AD105" s="284">
        <f t="shared" si="20"/>
        <v>2439.8690476190477</v>
      </c>
      <c r="AE105" s="189">
        <f t="shared" si="16"/>
        <v>6968.2660000000005</v>
      </c>
      <c r="AF105" s="379">
        <f t="shared" si="17"/>
        <v>9408.1350476190491</v>
      </c>
      <c r="AG105" s="190">
        <v>0.03</v>
      </c>
      <c r="AH105" s="189">
        <f t="shared" si="18"/>
        <v>1408.1036999999992</v>
      </c>
    </row>
    <row r="106" spans="1:34">
      <c r="A106" s="180" t="s">
        <v>47</v>
      </c>
      <c r="B106" s="180" t="s">
        <v>47</v>
      </c>
      <c r="C106" s="180" t="s">
        <v>99</v>
      </c>
      <c r="D106" s="180" t="s">
        <v>407</v>
      </c>
      <c r="E106" s="198" t="s">
        <v>4029</v>
      </c>
      <c r="F106" s="180" t="s">
        <v>628</v>
      </c>
      <c r="G106" s="186">
        <v>1600</v>
      </c>
      <c r="H106" s="186">
        <v>2000</v>
      </c>
      <c r="I106" s="186">
        <f t="shared" si="14"/>
        <v>400</v>
      </c>
      <c r="J106" s="180" t="s">
        <v>4030</v>
      </c>
      <c r="K106" s="180">
        <v>30500847</v>
      </c>
      <c r="L106" s="144">
        <v>45419</v>
      </c>
      <c r="M106" s="144" t="s">
        <v>210</v>
      </c>
      <c r="N106" s="180" t="s">
        <v>21</v>
      </c>
      <c r="O106" s="180" t="s">
        <v>21</v>
      </c>
      <c r="P106" s="284">
        <v>47067.91</v>
      </c>
      <c r="Q106" s="284">
        <v>58379</v>
      </c>
      <c r="R106" s="182">
        <f t="shared" si="19"/>
        <v>11311.089999999997</v>
      </c>
      <c r="S106" s="216">
        <v>7292</v>
      </c>
      <c r="T106" s="180">
        <v>120</v>
      </c>
      <c r="U106" s="180" t="s">
        <v>63</v>
      </c>
      <c r="V106" s="180" t="s">
        <v>63</v>
      </c>
      <c r="W106" s="180" t="s">
        <v>277</v>
      </c>
      <c r="Y106" s="180" t="s">
        <v>4036</v>
      </c>
      <c r="Z106" s="194">
        <v>0.03</v>
      </c>
      <c r="AA106" s="197" t="s">
        <v>558</v>
      </c>
      <c r="AB106" s="188">
        <v>2.2499999999999999E-2</v>
      </c>
      <c r="AC106" s="284">
        <f t="shared" si="15"/>
        <v>1751.37</v>
      </c>
      <c r="AD106" s="284">
        <f t="shared" si="20"/>
        <v>486.49166666666667</v>
      </c>
      <c r="AE106" s="189">
        <f t="shared" si="16"/>
        <v>1313.5274999999999</v>
      </c>
      <c r="AF106" s="379">
        <f t="shared" si="17"/>
        <v>1800.0191666666665</v>
      </c>
      <c r="AG106" s="190">
        <v>0.06</v>
      </c>
      <c r="AH106" s="189">
        <f t="shared" si="18"/>
        <v>678.66539999999975</v>
      </c>
    </row>
    <row r="107" spans="1:34">
      <c r="A107" s="180" t="s">
        <v>39</v>
      </c>
      <c r="B107" s="180" t="s">
        <v>39</v>
      </c>
      <c r="C107" s="180" t="s">
        <v>167</v>
      </c>
      <c r="D107" s="180" t="s">
        <v>453</v>
      </c>
      <c r="E107" s="8" t="s">
        <v>746</v>
      </c>
      <c r="F107" s="180" t="s">
        <v>858</v>
      </c>
      <c r="G107" s="186">
        <v>0</v>
      </c>
      <c r="H107" s="186">
        <v>1500</v>
      </c>
      <c r="I107" s="186">
        <f t="shared" si="14"/>
        <v>1500</v>
      </c>
      <c r="J107" s="180" t="s">
        <v>4031</v>
      </c>
      <c r="K107" s="180">
        <v>14677600</v>
      </c>
      <c r="L107" s="144">
        <v>45419</v>
      </c>
      <c r="M107" s="144" t="s">
        <v>210</v>
      </c>
      <c r="N107" s="180" t="s">
        <v>43</v>
      </c>
      <c r="O107" s="180" t="s">
        <v>43</v>
      </c>
      <c r="P107" s="284">
        <v>0</v>
      </c>
      <c r="Q107" s="284">
        <v>42162</v>
      </c>
      <c r="R107" s="182">
        <f t="shared" si="19"/>
        <v>42162</v>
      </c>
      <c r="S107" s="216">
        <v>38953</v>
      </c>
      <c r="T107" s="180">
        <v>120</v>
      </c>
      <c r="U107" s="180" t="s">
        <v>62</v>
      </c>
      <c r="V107" s="180" t="s">
        <v>62</v>
      </c>
      <c r="W107" s="180" t="s">
        <v>276</v>
      </c>
      <c r="Y107" s="180" t="s">
        <v>4037</v>
      </c>
      <c r="Z107" s="194">
        <v>0.03</v>
      </c>
      <c r="AA107" s="197" t="s">
        <v>558</v>
      </c>
      <c r="AB107" s="188">
        <v>2.2499999999999999E-2</v>
      </c>
      <c r="AC107" s="284">
        <f t="shared" si="15"/>
        <v>1264.8599999999999</v>
      </c>
      <c r="AD107" s="284">
        <f t="shared" si="20"/>
        <v>351.35</v>
      </c>
      <c r="AE107" s="189">
        <f t="shared" si="16"/>
        <v>948.64499999999998</v>
      </c>
      <c r="AF107" s="379">
        <f t="shared" si="17"/>
        <v>1299.9949999999999</v>
      </c>
      <c r="AG107" s="190">
        <v>0.06</v>
      </c>
      <c r="AH107" s="189">
        <f t="shared" si="18"/>
        <v>2529.7199999999998</v>
      </c>
    </row>
    <row r="108" spans="1:34">
      <c r="A108" s="180" t="s">
        <v>20</v>
      </c>
      <c r="B108" s="180" t="s">
        <v>20</v>
      </c>
      <c r="C108" s="180" t="s">
        <v>98</v>
      </c>
      <c r="D108" s="180" t="s">
        <v>206</v>
      </c>
      <c r="E108" s="180" t="s">
        <v>3281</v>
      </c>
      <c r="F108" s="180" t="s">
        <v>3887</v>
      </c>
      <c r="G108" s="186">
        <v>0</v>
      </c>
      <c r="H108" s="186">
        <v>13988</v>
      </c>
      <c r="I108" s="186">
        <f t="shared" si="14"/>
        <v>13988</v>
      </c>
      <c r="J108" s="180" t="s">
        <v>3263</v>
      </c>
      <c r="K108" s="180">
        <v>27375071</v>
      </c>
      <c r="L108" s="144">
        <v>45419</v>
      </c>
      <c r="M108" s="144" t="s">
        <v>210</v>
      </c>
      <c r="N108" s="180" t="s">
        <v>148</v>
      </c>
      <c r="O108" s="180" t="s">
        <v>334</v>
      </c>
      <c r="P108" s="284">
        <v>0</v>
      </c>
      <c r="Q108" s="284">
        <v>609445</v>
      </c>
      <c r="R108" s="182">
        <f t="shared" si="19"/>
        <v>609445</v>
      </c>
      <c r="S108" s="216">
        <v>116893</v>
      </c>
      <c r="T108" s="180">
        <v>168</v>
      </c>
      <c r="U108" s="180" t="s">
        <v>64</v>
      </c>
      <c r="V108" s="180" t="s">
        <v>64</v>
      </c>
      <c r="W108" s="180" t="s">
        <v>276</v>
      </c>
      <c r="X108" s="180" t="s">
        <v>540</v>
      </c>
      <c r="Y108" s="180" t="s">
        <v>4038</v>
      </c>
      <c r="Z108" s="194">
        <v>0.04</v>
      </c>
      <c r="AA108" s="197" t="s">
        <v>558</v>
      </c>
      <c r="AB108" s="188">
        <v>1.7000000000000001E-2</v>
      </c>
      <c r="AC108" s="284">
        <f t="shared" si="15"/>
        <v>24377.8</v>
      </c>
      <c r="AD108" s="284">
        <f t="shared" si="20"/>
        <v>3627.6488095238096</v>
      </c>
      <c r="AE108" s="189">
        <f t="shared" si="16"/>
        <v>10360.565000000001</v>
      </c>
      <c r="AF108" s="379">
        <f t="shared" si="17"/>
        <v>13988.21380952381</v>
      </c>
      <c r="AG108" s="190">
        <v>0.03</v>
      </c>
      <c r="AH108" s="189">
        <f t="shared" si="18"/>
        <v>18283.349999999999</v>
      </c>
    </row>
    <row r="109" spans="1:34">
      <c r="A109" s="180" t="s">
        <v>29</v>
      </c>
      <c r="B109" s="180" t="s">
        <v>29</v>
      </c>
      <c r="C109" s="180" t="s">
        <v>168</v>
      </c>
      <c r="D109" s="180" t="s">
        <v>2098</v>
      </c>
      <c r="E109" s="180" t="s">
        <v>1186</v>
      </c>
      <c r="F109" s="180" t="s">
        <v>1196</v>
      </c>
      <c r="G109" s="186">
        <v>0</v>
      </c>
      <c r="H109" s="186">
        <v>1588</v>
      </c>
      <c r="I109" s="186">
        <f t="shared" si="14"/>
        <v>1588</v>
      </c>
      <c r="J109" s="180" t="s">
        <v>4032</v>
      </c>
      <c r="K109" s="180">
        <v>20708922</v>
      </c>
      <c r="L109" s="144">
        <v>45419</v>
      </c>
      <c r="M109" s="144" t="s">
        <v>210</v>
      </c>
      <c r="N109" s="180" t="s">
        <v>43</v>
      </c>
      <c r="O109" s="180" t="s">
        <v>43</v>
      </c>
      <c r="P109" s="284">
        <v>0</v>
      </c>
      <c r="Q109" s="284">
        <v>45000</v>
      </c>
      <c r="R109" s="182">
        <f t="shared" si="19"/>
        <v>45000</v>
      </c>
      <c r="S109" s="216">
        <v>41650</v>
      </c>
      <c r="T109" s="180">
        <v>120</v>
      </c>
      <c r="U109" s="180" t="s">
        <v>62</v>
      </c>
      <c r="V109" s="180" t="s">
        <v>62</v>
      </c>
      <c r="W109" s="180" t="s">
        <v>276</v>
      </c>
      <c r="Y109" s="180" t="s">
        <v>4039</v>
      </c>
      <c r="Z109" s="194">
        <v>0.03</v>
      </c>
      <c r="AA109" s="197" t="s">
        <v>558</v>
      </c>
      <c r="AB109" s="188">
        <v>2.2499999999999999E-2</v>
      </c>
      <c r="AC109" s="284">
        <f t="shared" si="15"/>
        <v>1350</v>
      </c>
      <c r="AD109" s="284">
        <f t="shared" si="20"/>
        <v>375</v>
      </c>
      <c r="AE109" s="189">
        <f t="shared" si="16"/>
        <v>1012.5</v>
      </c>
      <c r="AF109" s="379">
        <f t="shared" si="17"/>
        <v>1387.5</v>
      </c>
      <c r="AG109" s="190">
        <v>0.06</v>
      </c>
      <c r="AH109" s="189">
        <f t="shared" si="18"/>
        <v>2700</v>
      </c>
    </row>
    <row r="110" spans="1:34">
      <c r="A110" s="180" t="s">
        <v>45</v>
      </c>
      <c r="B110" s="180" t="s">
        <v>184</v>
      </c>
      <c r="C110" s="180" t="s">
        <v>98</v>
      </c>
      <c r="D110" s="180" t="s">
        <v>212</v>
      </c>
      <c r="E110" s="8" t="s">
        <v>840</v>
      </c>
      <c r="F110" s="180" t="s">
        <v>634</v>
      </c>
      <c r="G110" s="186">
        <v>8550</v>
      </c>
      <c r="H110" s="186">
        <v>13000</v>
      </c>
      <c r="I110" s="186">
        <f t="shared" si="14"/>
        <v>4450</v>
      </c>
      <c r="J110" s="180" t="s">
        <v>4033</v>
      </c>
      <c r="K110" s="180">
        <v>23651152</v>
      </c>
      <c r="L110" s="144">
        <v>45419</v>
      </c>
      <c r="M110" s="144" t="s">
        <v>210</v>
      </c>
      <c r="N110" s="180" t="s">
        <v>148</v>
      </c>
      <c r="O110" s="180" t="s">
        <v>225</v>
      </c>
      <c r="P110" s="284">
        <v>369340.74</v>
      </c>
      <c r="Q110" s="284">
        <v>475059</v>
      </c>
      <c r="R110" s="182">
        <f t="shared" si="19"/>
        <v>105718.26000000001</v>
      </c>
      <c r="S110" s="216">
        <v>80865</v>
      </c>
      <c r="T110" s="180">
        <v>144</v>
      </c>
      <c r="U110" s="180" t="s">
        <v>63</v>
      </c>
      <c r="V110" s="180" t="s">
        <v>63</v>
      </c>
      <c r="W110" s="180" t="s">
        <v>277</v>
      </c>
      <c r="Y110" s="180" t="s">
        <v>4040</v>
      </c>
      <c r="Z110" s="194">
        <v>0.03</v>
      </c>
      <c r="AA110" s="197" t="s">
        <v>558</v>
      </c>
      <c r="AB110" s="188">
        <v>0.02</v>
      </c>
      <c r="AC110" s="284">
        <f t="shared" si="15"/>
        <v>14251.769999999999</v>
      </c>
      <c r="AD110" s="284">
        <f t="shared" si="20"/>
        <v>3299.0208333333335</v>
      </c>
      <c r="AE110" s="189">
        <f t="shared" si="16"/>
        <v>9501.18</v>
      </c>
      <c r="AF110" s="379">
        <f t="shared" si="17"/>
        <v>12800.200833333334</v>
      </c>
      <c r="AG110" s="190">
        <v>0.06</v>
      </c>
      <c r="AH110" s="189">
        <f t="shared" si="18"/>
        <v>6343.0956000000006</v>
      </c>
    </row>
    <row r="111" spans="1:34">
      <c r="A111" s="180" t="s">
        <v>29</v>
      </c>
      <c r="B111" s="180" t="s">
        <v>29</v>
      </c>
      <c r="C111" s="180" t="s">
        <v>168</v>
      </c>
      <c r="D111" s="180" t="s">
        <v>456</v>
      </c>
      <c r="E111" s="180" t="s">
        <v>1389</v>
      </c>
      <c r="F111" s="180" t="s">
        <v>653</v>
      </c>
      <c r="G111" s="186">
        <v>0</v>
      </c>
      <c r="H111" s="186">
        <v>1206</v>
      </c>
      <c r="I111" s="186">
        <f t="shared" ref="I111:I164" si="21">IF(G111=0,H111,(H111-G111))</f>
        <v>1206</v>
      </c>
      <c r="J111" s="180" t="s">
        <v>4034</v>
      </c>
      <c r="K111" s="180">
        <v>20180980</v>
      </c>
      <c r="L111" s="144">
        <v>45419</v>
      </c>
      <c r="M111" s="144" t="s">
        <v>210</v>
      </c>
      <c r="N111" s="180" t="s">
        <v>148</v>
      </c>
      <c r="O111" s="180" t="s">
        <v>264</v>
      </c>
      <c r="P111" s="284">
        <v>0</v>
      </c>
      <c r="Q111" s="284">
        <v>30247</v>
      </c>
      <c r="R111" s="182">
        <f t="shared" si="19"/>
        <v>30247</v>
      </c>
      <c r="S111" s="216">
        <v>27635</v>
      </c>
      <c r="T111" s="180">
        <v>108</v>
      </c>
      <c r="U111" s="180" t="s">
        <v>62</v>
      </c>
      <c r="V111" s="180" t="s">
        <v>62</v>
      </c>
      <c r="W111" s="180" t="s">
        <v>276</v>
      </c>
      <c r="Y111" s="180" t="s">
        <v>4041</v>
      </c>
      <c r="Z111" s="194">
        <v>0.03</v>
      </c>
      <c r="AA111" s="197" t="s">
        <v>558</v>
      </c>
      <c r="AB111" s="188">
        <v>2.4E-2</v>
      </c>
      <c r="AC111" s="284">
        <f t="shared" ref="AC111:AC164" si="22">Z111*Q111</f>
        <v>907.41</v>
      </c>
      <c r="AD111" s="284">
        <f t="shared" si="20"/>
        <v>280.06481481481484</v>
      </c>
      <c r="AE111" s="189">
        <f t="shared" ref="AE111:AE164" si="23">AB111*Q111</f>
        <v>725.928</v>
      </c>
      <c r="AF111" s="379">
        <f t="shared" ref="AF111:AF164" si="24">AD111+AE111</f>
        <v>1005.9928148148149</v>
      </c>
      <c r="AG111" s="190">
        <v>0.06</v>
      </c>
      <c r="AH111" s="189">
        <f t="shared" ref="AH111:AH164" si="25">R111*AG111</f>
        <v>1814.82</v>
      </c>
    </row>
    <row r="112" spans="1:34">
      <c r="A112" s="180" t="s">
        <v>47</v>
      </c>
      <c r="B112" s="180" t="s">
        <v>47</v>
      </c>
      <c r="C112" s="180" t="s">
        <v>99</v>
      </c>
      <c r="D112" s="180" t="s">
        <v>407</v>
      </c>
      <c r="E112" s="180" t="s">
        <v>4042</v>
      </c>
      <c r="F112" s="180" t="s">
        <v>4066</v>
      </c>
      <c r="G112" s="186">
        <v>0</v>
      </c>
      <c r="H112" s="186">
        <v>2495</v>
      </c>
      <c r="I112" s="186">
        <f t="shared" si="21"/>
        <v>2495</v>
      </c>
      <c r="J112" s="180" t="s">
        <v>4043</v>
      </c>
      <c r="K112" s="180">
        <v>31811415</v>
      </c>
      <c r="L112" s="144">
        <v>45419</v>
      </c>
      <c r="M112" s="144" t="s">
        <v>210</v>
      </c>
      <c r="N112" s="180" t="s">
        <v>21</v>
      </c>
      <c r="O112" s="180" t="s">
        <v>21</v>
      </c>
      <c r="P112" s="284">
        <v>0</v>
      </c>
      <c r="Q112" s="284">
        <v>100000</v>
      </c>
      <c r="R112" s="182">
        <f t="shared" ref="R112:R164" si="26">Q112-P112</f>
        <v>100000</v>
      </c>
      <c r="S112" s="216">
        <v>92900</v>
      </c>
      <c r="T112" s="180">
        <v>168</v>
      </c>
      <c r="U112" s="180" t="s">
        <v>62</v>
      </c>
      <c r="V112" s="180" t="s">
        <v>62</v>
      </c>
      <c r="W112" s="180" t="s">
        <v>276</v>
      </c>
      <c r="Y112" s="180" t="s">
        <v>4065</v>
      </c>
      <c r="Z112" s="194">
        <v>0.04</v>
      </c>
      <c r="AA112" s="197" t="s">
        <v>558</v>
      </c>
      <c r="AB112" s="188">
        <v>1.7000000000000001E-2</v>
      </c>
      <c r="AC112" s="284">
        <f t="shared" si="22"/>
        <v>4000</v>
      </c>
      <c r="AD112" s="284">
        <f t="shared" ref="AD112:AD176" si="27">IFERROR((Q112/T112),0)</f>
        <v>595.23809523809518</v>
      </c>
      <c r="AE112" s="189">
        <f t="shared" si="23"/>
        <v>1700.0000000000002</v>
      </c>
      <c r="AF112" s="379">
        <f t="shared" si="24"/>
        <v>2295.2380952380954</v>
      </c>
      <c r="AG112" s="190">
        <v>0.03</v>
      </c>
      <c r="AH112" s="189">
        <f t="shared" si="25"/>
        <v>3000</v>
      </c>
    </row>
    <row r="113" spans="1:34">
      <c r="A113" s="180" t="s">
        <v>184</v>
      </c>
      <c r="B113" s="180" t="s">
        <v>184</v>
      </c>
      <c r="C113" s="180" t="s">
        <v>98</v>
      </c>
      <c r="D113" s="180" t="s">
        <v>407</v>
      </c>
      <c r="E113" s="198" t="s">
        <v>2805</v>
      </c>
      <c r="F113" s="180" t="s">
        <v>2550</v>
      </c>
      <c r="G113" s="186">
        <v>0</v>
      </c>
      <c r="H113" s="186">
        <v>5962</v>
      </c>
      <c r="I113" s="186">
        <f t="shared" si="21"/>
        <v>5962</v>
      </c>
      <c r="J113" s="180" t="s">
        <v>3772</v>
      </c>
      <c r="K113" s="180">
        <v>29241994</v>
      </c>
      <c r="L113" s="144">
        <v>45419</v>
      </c>
      <c r="M113" s="144" t="s">
        <v>210</v>
      </c>
      <c r="N113" s="180" t="s">
        <v>43</v>
      </c>
      <c r="O113" s="180" t="s">
        <v>43</v>
      </c>
      <c r="P113" s="284">
        <v>0</v>
      </c>
      <c r="Q113" s="284">
        <v>259759</v>
      </c>
      <c r="R113" s="182">
        <f t="shared" si="26"/>
        <v>259759</v>
      </c>
      <c r="S113" s="216">
        <v>33971.46</v>
      </c>
      <c r="T113" s="180">
        <v>168</v>
      </c>
      <c r="U113" s="180" t="s">
        <v>64</v>
      </c>
      <c r="V113" s="180" t="s">
        <v>64</v>
      </c>
      <c r="W113" s="180" t="s">
        <v>276</v>
      </c>
      <c r="X113" s="180" t="s">
        <v>115</v>
      </c>
      <c r="Y113" s="180" t="s">
        <v>3774</v>
      </c>
      <c r="Z113" s="194">
        <v>0.04</v>
      </c>
      <c r="AA113" s="197" t="s">
        <v>558</v>
      </c>
      <c r="AB113" s="188">
        <v>1.7000000000000001E-2</v>
      </c>
      <c r="AC113" s="284">
        <f t="shared" si="22"/>
        <v>10390.36</v>
      </c>
      <c r="AD113" s="284">
        <f t="shared" si="27"/>
        <v>1546.1845238095239</v>
      </c>
      <c r="AE113" s="189">
        <f t="shared" si="23"/>
        <v>4415.9030000000002</v>
      </c>
      <c r="AF113" s="379">
        <f t="shared" si="24"/>
        <v>5962.0875238095241</v>
      </c>
      <c r="AG113" s="190">
        <v>0.03</v>
      </c>
      <c r="AH113" s="189">
        <f t="shared" si="25"/>
        <v>7792.7699999999995</v>
      </c>
    </row>
    <row r="114" spans="1:34">
      <c r="A114" s="180" t="s">
        <v>31</v>
      </c>
      <c r="B114" s="180" t="s">
        <v>31</v>
      </c>
      <c r="C114" s="180" t="s">
        <v>101</v>
      </c>
      <c r="D114" s="180" t="s">
        <v>32</v>
      </c>
      <c r="E114" s="180" t="s">
        <v>556</v>
      </c>
      <c r="F114" s="180" t="s">
        <v>584</v>
      </c>
      <c r="G114" s="186">
        <v>3482</v>
      </c>
      <c r="H114" s="186">
        <v>3495</v>
      </c>
      <c r="I114" s="186">
        <f t="shared" si="21"/>
        <v>13</v>
      </c>
      <c r="J114" s="180" t="s">
        <v>4044</v>
      </c>
      <c r="K114" s="180">
        <v>25009610</v>
      </c>
      <c r="L114" s="144">
        <v>45419</v>
      </c>
      <c r="M114" s="144" t="s">
        <v>210</v>
      </c>
      <c r="N114" s="180" t="s">
        <v>148</v>
      </c>
      <c r="O114" s="180" t="s">
        <v>341</v>
      </c>
      <c r="P114" s="284">
        <v>103675</v>
      </c>
      <c r="Q114" s="284">
        <v>143550</v>
      </c>
      <c r="R114" s="182">
        <f t="shared" si="26"/>
        <v>39875</v>
      </c>
      <c r="S114" s="216">
        <v>30162</v>
      </c>
      <c r="T114" s="180">
        <v>168</v>
      </c>
      <c r="U114" s="180" t="s">
        <v>63</v>
      </c>
      <c r="V114" s="180" t="s">
        <v>63</v>
      </c>
      <c r="W114" s="180" t="s">
        <v>277</v>
      </c>
      <c r="Y114" s="180" t="s">
        <v>4067</v>
      </c>
      <c r="Z114" s="194">
        <v>0.04</v>
      </c>
      <c r="AA114" s="197" t="s">
        <v>558</v>
      </c>
      <c r="AB114" s="188">
        <v>1.7000000000000001E-2</v>
      </c>
      <c r="AC114" s="284">
        <f t="shared" si="22"/>
        <v>5742</v>
      </c>
      <c r="AD114" s="284">
        <f t="shared" si="27"/>
        <v>854.46428571428567</v>
      </c>
      <c r="AE114" s="189">
        <f t="shared" si="23"/>
        <v>2440.3500000000004</v>
      </c>
      <c r="AF114" s="379">
        <f t="shared" si="24"/>
        <v>3294.8142857142861</v>
      </c>
      <c r="AG114" s="190">
        <v>0.03</v>
      </c>
      <c r="AH114" s="189">
        <f t="shared" si="25"/>
        <v>1196.25</v>
      </c>
    </row>
    <row r="115" spans="1:34">
      <c r="A115" s="180" t="s">
        <v>23</v>
      </c>
      <c r="B115" s="180" t="s">
        <v>23</v>
      </c>
      <c r="C115" s="180" t="s">
        <v>97</v>
      </c>
      <c r="D115" s="180" t="s">
        <v>48</v>
      </c>
      <c r="E115" s="180" t="s">
        <v>2861</v>
      </c>
      <c r="F115" s="180" t="s">
        <v>1316</v>
      </c>
      <c r="G115" s="186">
        <v>0</v>
      </c>
      <c r="H115" s="186">
        <v>4046</v>
      </c>
      <c r="I115" s="186">
        <f t="shared" si="21"/>
        <v>4046</v>
      </c>
      <c r="J115" s="180" t="s">
        <v>3308</v>
      </c>
      <c r="K115" s="180">
        <v>37516525</v>
      </c>
      <c r="L115" s="144">
        <v>45419</v>
      </c>
      <c r="M115" s="144" t="s">
        <v>210</v>
      </c>
      <c r="N115" s="180" t="s">
        <v>148</v>
      </c>
      <c r="O115" s="180" t="s">
        <v>331</v>
      </c>
      <c r="P115" s="284">
        <v>0</v>
      </c>
      <c r="Q115" s="284">
        <v>176281</v>
      </c>
      <c r="R115" s="182">
        <f t="shared" si="26"/>
        <v>176281</v>
      </c>
      <c r="S115" s="216">
        <v>40179</v>
      </c>
      <c r="T115" s="180">
        <v>168</v>
      </c>
      <c r="U115" s="180" t="s">
        <v>64</v>
      </c>
      <c r="V115" s="180" t="s">
        <v>64</v>
      </c>
      <c r="W115" s="180" t="s">
        <v>276</v>
      </c>
      <c r="X115" s="180" t="s">
        <v>540</v>
      </c>
      <c r="Y115" s="180" t="s">
        <v>3320</v>
      </c>
      <c r="Z115" s="194">
        <v>0.04</v>
      </c>
      <c r="AA115" s="197" t="s">
        <v>558</v>
      </c>
      <c r="AB115" s="188">
        <v>1.7000000000000001E-2</v>
      </c>
      <c r="AC115" s="284">
        <f t="shared" si="22"/>
        <v>7051.24</v>
      </c>
      <c r="AD115" s="284">
        <f t="shared" si="27"/>
        <v>1049.2916666666667</v>
      </c>
      <c r="AE115" s="189">
        <f t="shared" si="23"/>
        <v>2996.777</v>
      </c>
      <c r="AF115" s="379">
        <f t="shared" si="24"/>
        <v>4046.068666666667</v>
      </c>
      <c r="AG115" s="190">
        <v>0.03</v>
      </c>
      <c r="AH115" s="189">
        <f t="shared" si="25"/>
        <v>5288.4299999999994</v>
      </c>
    </row>
    <row r="116" spans="1:34">
      <c r="A116" s="180" t="s">
        <v>38</v>
      </c>
      <c r="B116" s="180" t="s">
        <v>38</v>
      </c>
      <c r="C116" s="180" t="s">
        <v>101</v>
      </c>
      <c r="D116" s="180" t="s">
        <v>891</v>
      </c>
      <c r="E116" s="180" t="s">
        <v>3949</v>
      </c>
      <c r="F116" s="180" t="s">
        <v>3955</v>
      </c>
      <c r="G116" s="186">
        <v>0</v>
      </c>
      <c r="H116" s="186">
        <v>3042</v>
      </c>
      <c r="I116" s="186">
        <f t="shared" si="21"/>
        <v>3042</v>
      </c>
      <c r="J116" s="180" t="s">
        <v>4045</v>
      </c>
      <c r="K116" s="180">
        <v>33625791</v>
      </c>
      <c r="L116" s="144">
        <v>45419</v>
      </c>
      <c r="M116" s="144" t="s">
        <v>210</v>
      </c>
      <c r="N116" s="180" t="s">
        <v>56</v>
      </c>
      <c r="O116" s="180" t="s">
        <v>56</v>
      </c>
      <c r="P116" s="284">
        <v>0</v>
      </c>
      <c r="Q116" s="284">
        <v>55000</v>
      </c>
      <c r="R116" s="182">
        <f t="shared" si="26"/>
        <v>55000</v>
      </c>
      <c r="T116" s="180">
        <v>60</v>
      </c>
      <c r="U116" s="180" t="s">
        <v>62</v>
      </c>
      <c r="V116" s="180" t="s">
        <v>62</v>
      </c>
      <c r="W116" s="180" t="s">
        <v>276</v>
      </c>
      <c r="Y116" s="180" t="s">
        <v>4068</v>
      </c>
      <c r="Z116" s="194">
        <v>0.03</v>
      </c>
      <c r="AA116" s="197" t="s">
        <v>558</v>
      </c>
      <c r="AB116" s="188">
        <v>3.5000000000000003E-2</v>
      </c>
      <c r="AC116" s="284">
        <f t="shared" si="22"/>
        <v>1650</v>
      </c>
      <c r="AD116" s="284">
        <f t="shared" si="27"/>
        <v>916.66666666666663</v>
      </c>
      <c r="AE116" s="189">
        <f t="shared" si="23"/>
        <v>1925.0000000000002</v>
      </c>
      <c r="AF116" s="379">
        <f t="shared" si="24"/>
        <v>2841.666666666667</v>
      </c>
      <c r="AG116" s="190">
        <v>0.06</v>
      </c>
      <c r="AH116" s="189">
        <f t="shared" si="25"/>
        <v>3300</v>
      </c>
    </row>
    <row r="117" spans="1:34">
      <c r="A117" s="180" t="s">
        <v>31</v>
      </c>
      <c r="B117" s="180" t="s">
        <v>31</v>
      </c>
      <c r="C117" s="180" t="s">
        <v>101</v>
      </c>
      <c r="D117" s="180" t="s">
        <v>32</v>
      </c>
      <c r="E117" s="180" t="s">
        <v>535</v>
      </c>
      <c r="F117" s="180" t="s">
        <v>575</v>
      </c>
      <c r="G117" s="186">
        <v>0</v>
      </c>
      <c r="H117" s="186">
        <v>10070</v>
      </c>
      <c r="I117" s="186">
        <f t="shared" si="21"/>
        <v>10070</v>
      </c>
      <c r="J117" s="180" t="s">
        <v>769</v>
      </c>
      <c r="K117" s="180">
        <v>24899931</v>
      </c>
      <c r="L117" s="144">
        <v>45419</v>
      </c>
      <c r="M117" s="144" t="s">
        <v>210</v>
      </c>
      <c r="N117" s="180" t="s">
        <v>173</v>
      </c>
      <c r="O117" s="180" t="s">
        <v>466</v>
      </c>
      <c r="P117" s="284">
        <v>0</v>
      </c>
      <c r="Q117" s="284">
        <v>430000</v>
      </c>
      <c r="R117" s="182">
        <f t="shared" si="26"/>
        <v>430000</v>
      </c>
      <c r="S117" s="216">
        <v>403100</v>
      </c>
      <c r="T117" s="180">
        <v>168</v>
      </c>
      <c r="U117" s="180" t="s">
        <v>62</v>
      </c>
      <c r="V117" s="180" t="s">
        <v>62</v>
      </c>
      <c r="W117" s="180" t="s">
        <v>276</v>
      </c>
      <c r="Y117" s="180" t="s">
        <v>4069</v>
      </c>
      <c r="Z117" s="194">
        <v>0.04</v>
      </c>
      <c r="AA117" s="197" t="s">
        <v>558</v>
      </c>
      <c r="AB117" s="188">
        <v>1.7000000000000001E-2</v>
      </c>
      <c r="AC117" s="284">
        <f t="shared" si="22"/>
        <v>17200</v>
      </c>
      <c r="AD117" s="284">
        <f t="shared" si="27"/>
        <v>2559.5238095238096</v>
      </c>
      <c r="AE117" s="189">
        <f t="shared" si="23"/>
        <v>7310.0000000000009</v>
      </c>
      <c r="AF117" s="379">
        <f t="shared" si="24"/>
        <v>9869.523809523811</v>
      </c>
      <c r="AG117" s="190">
        <v>0.03</v>
      </c>
      <c r="AH117" s="189">
        <f t="shared" si="25"/>
        <v>12900</v>
      </c>
    </row>
    <row r="118" spans="1:34">
      <c r="A118" s="180" t="s">
        <v>241</v>
      </c>
      <c r="B118" s="180" t="s">
        <v>241</v>
      </c>
      <c r="C118" s="180" t="s">
        <v>101</v>
      </c>
      <c r="D118" s="180" t="s">
        <v>492</v>
      </c>
      <c r="E118" s="180" t="s">
        <v>4046</v>
      </c>
      <c r="F118" s="180" t="s">
        <v>4070</v>
      </c>
      <c r="G118" s="186">
        <v>0</v>
      </c>
      <c r="H118" s="186">
        <v>12387</v>
      </c>
      <c r="I118" s="186">
        <f t="shared" si="21"/>
        <v>12387</v>
      </c>
      <c r="J118" s="180" t="s">
        <v>3762</v>
      </c>
      <c r="K118" s="180">
        <v>23559602</v>
      </c>
      <c r="L118" s="144">
        <v>45419</v>
      </c>
      <c r="M118" s="144" t="s">
        <v>210</v>
      </c>
      <c r="N118" s="180" t="s">
        <v>148</v>
      </c>
      <c r="O118" s="180" t="s">
        <v>260</v>
      </c>
      <c r="P118" s="284">
        <v>0</v>
      </c>
      <c r="Q118" s="284">
        <v>539691</v>
      </c>
      <c r="R118" s="182">
        <f t="shared" si="26"/>
        <v>539691</v>
      </c>
      <c r="S118" s="216">
        <v>68354.539999999994</v>
      </c>
      <c r="T118" s="180">
        <v>168</v>
      </c>
      <c r="U118" s="180" t="s">
        <v>64</v>
      </c>
      <c r="V118" s="180" t="s">
        <v>64</v>
      </c>
      <c r="W118" s="180" t="s">
        <v>276</v>
      </c>
      <c r="X118" s="180" t="s">
        <v>115</v>
      </c>
      <c r="Y118" s="180" t="s">
        <v>3765</v>
      </c>
      <c r="Z118" s="194">
        <v>0.04</v>
      </c>
      <c r="AA118" s="197" t="s">
        <v>558</v>
      </c>
      <c r="AB118" s="188">
        <v>1.7000000000000001E-2</v>
      </c>
      <c r="AC118" s="284">
        <f t="shared" si="22"/>
        <v>21587.64</v>
      </c>
      <c r="AD118" s="284">
        <f t="shared" si="27"/>
        <v>3212.4464285714284</v>
      </c>
      <c r="AE118" s="189">
        <f t="shared" si="23"/>
        <v>9174.7470000000012</v>
      </c>
      <c r="AF118" s="379">
        <f t="shared" si="24"/>
        <v>12387.193428571431</v>
      </c>
      <c r="AG118" s="190">
        <v>0.03</v>
      </c>
      <c r="AH118" s="189">
        <f t="shared" si="25"/>
        <v>16190.73</v>
      </c>
    </row>
    <row r="119" spans="1:34">
      <c r="A119" s="180" t="s">
        <v>27</v>
      </c>
      <c r="B119" s="180" t="s">
        <v>27</v>
      </c>
      <c r="C119" s="180" t="s">
        <v>97</v>
      </c>
      <c r="D119" s="180" t="s">
        <v>209</v>
      </c>
      <c r="E119" s="180" t="s">
        <v>1018</v>
      </c>
      <c r="F119" s="180" t="s">
        <v>1021</v>
      </c>
      <c r="G119" s="186">
        <v>2525</v>
      </c>
      <c r="H119" s="186">
        <v>3375</v>
      </c>
      <c r="I119" s="186">
        <f t="shared" si="21"/>
        <v>850</v>
      </c>
      <c r="J119" s="180" t="s">
        <v>801</v>
      </c>
      <c r="K119" s="180">
        <v>30201622</v>
      </c>
      <c r="L119" s="144">
        <v>45419</v>
      </c>
      <c r="M119" s="144" t="s">
        <v>210</v>
      </c>
      <c r="N119" s="180" t="s">
        <v>43</v>
      </c>
      <c r="O119" s="180" t="s">
        <v>43</v>
      </c>
      <c r="P119" s="284">
        <v>117281</v>
      </c>
      <c r="Q119" s="284">
        <v>138332</v>
      </c>
      <c r="R119" s="182">
        <f t="shared" si="26"/>
        <v>21051</v>
      </c>
      <c r="S119" s="216">
        <v>567000</v>
      </c>
      <c r="T119" s="180">
        <v>168</v>
      </c>
      <c r="U119" s="180" t="s">
        <v>63</v>
      </c>
      <c r="V119" s="180" t="s">
        <v>63</v>
      </c>
      <c r="W119" s="180" t="s">
        <v>277</v>
      </c>
      <c r="Y119" s="180" t="s">
        <v>4071</v>
      </c>
      <c r="Z119" s="194">
        <v>0.04</v>
      </c>
      <c r="AA119" s="197" t="s">
        <v>558</v>
      </c>
      <c r="AB119" s="188">
        <v>1.7000000000000001E-2</v>
      </c>
      <c r="AC119" s="284">
        <f t="shared" si="22"/>
        <v>5533.28</v>
      </c>
      <c r="AD119" s="284">
        <f t="shared" si="27"/>
        <v>823.40476190476193</v>
      </c>
      <c r="AE119" s="189">
        <f t="shared" si="23"/>
        <v>2351.6440000000002</v>
      </c>
      <c r="AF119" s="379">
        <f t="shared" si="24"/>
        <v>3175.0487619047622</v>
      </c>
      <c r="AG119" s="190">
        <v>0.03</v>
      </c>
      <c r="AH119" s="189">
        <f t="shared" si="25"/>
        <v>631.53</v>
      </c>
    </row>
    <row r="120" spans="1:34">
      <c r="A120" s="180" t="s">
        <v>241</v>
      </c>
      <c r="B120" s="180" t="s">
        <v>241</v>
      </c>
      <c r="C120" s="180" t="s">
        <v>101</v>
      </c>
      <c r="D120" s="180" t="s">
        <v>3736</v>
      </c>
      <c r="E120" s="180" t="s">
        <v>3973</v>
      </c>
      <c r="F120" s="180" t="s">
        <v>3998</v>
      </c>
      <c r="G120" s="186">
        <v>0</v>
      </c>
      <c r="H120" s="186">
        <v>665</v>
      </c>
      <c r="I120" s="186">
        <f t="shared" si="21"/>
        <v>665</v>
      </c>
      <c r="J120" s="180" t="s">
        <v>4072</v>
      </c>
      <c r="K120" s="180">
        <v>1154489</v>
      </c>
      <c r="L120" s="144">
        <v>45419</v>
      </c>
      <c r="M120" s="144" t="s">
        <v>210</v>
      </c>
      <c r="N120" s="180" t="s">
        <v>43</v>
      </c>
      <c r="O120" s="180" t="s">
        <v>43</v>
      </c>
      <c r="P120" s="284">
        <v>0</v>
      </c>
      <c r="Q120" s="284">
        <v>20000</v>
      </c>
      <c r="R120" s="182">
        <f t="shared" si="26"/>
        <v>20000</v>
      </c>
      <c r="S120" s="216">
        <v>17900</v>
      </c>
      <c r="T120" s="180">
        <v>108</v>
      </c>
      <c r="U120" s="180" t="s">
        <v>62</v>
      </c>
      <c r="V120" s="180" t="s">
        <v>62</v>
      </c>
      <c r="W120" s="180" t="s">
        <v>276</v>
      </c>
      <c r="Y120" s="180" t="s">
        <v>4073</v>
      </c>
      <c r="Z120" s="194">
        <v>0.03</v>
      </c>
      <c r="AA120" s="197" t="s">
        <v>558</v>
      </c>
      <c r="AB120" s="188">
        <v>2.4E-2</v>
      </c>
      <c r="AC120" s="284">
        <f t="shared" si="22"/>
        <v>600</v>
      </c>
      <c r="AD120" s="284">
        <f t="shared" si="27"/>
        <v>185.18518518518519</v>
      </c>
      <c r="AE120" s="189">
        <f t="shared" si="23"/>
        <v>480</v>
      </c>
      <c r="AF120" s="379">
        <f t="shared" si="24"/>
        <v>665.18518518518522</v>
      </c>
      <c r="AG120" s="190">
        <v>0.06</v>
      </c>
      <c r="AH120" s="189">
        <f t="shared" si="25"/>
        <v>1200</v>
      </c>
    </row>
    <row r="121" spans="1:34">
      <c r="A121" s="180" t="s">
        <v>24</v>
      </c>
      <c r="B121" s="180" t="s">
        <v>24</v>
      </c>
      <c r="C121" s="180" t="s">
        <v>422</v>
      </c>
      <c r="D121" s="180" t="s">
        <v>3734</v>
      </c>
      <c r="E121" s="180" t="s">
        <v>3622</v>
      </c>
      <c r="F121" s="180" t="s">
        <v>3639</v>
      </c>
      <c r="G121" s="186">
        <v>0</v>
      </c>
      <c r="H121" s="186">
        <v>715</v>
      </c>
      <c r="I121" s="186">
        <f t="shared" si="21"/>
        <v>715</v>
      </c>
      <c r="J121" s="180" t="s">
        <v>4074</v>
      </c>
      <c r="K121" s="180">
        <v>13592399</v>
      </c>
      <c r="L121" s="144">
        <v>45419</v>
      </c>
      <c r="M121" s="144" t="s">
        <v>210</v>
      </c>
      <c r="N121" s="180" t="s">
        <v>148</v>
      </c>
      <c r="O121" s="180" t="s">
        <v>289</v>
      </c>
      <c r="P121" s="284">
        <v>0</v>
      </c>
      <c r="Q121" s="284">
        <v>21497</v>
      </c>
      <c r="R121" s="182">
        <f t="shared" si="26"/>
        <v>21497</v>
      </c>
      <c r="S121" s="216">
        <v>19322.150000000001</v>
      </c>
      <c r="T121" s="180">
        <v>108</v>
      </c>
      <c r="U121" s="180" t="s">
        <v>62</v>
      </c>
      <c r="V121" s="180" t="s">
        <v>62</v>
      </c>
      <c r="W121" s="180" t="s">
        <v>276</v>
      </c>
      <c r="Y121" s="180" t="s">
        <v>4078</v>
      </c>
      <c r="Z121" s="194">
        <v>0.03</v>
      </c>
      <c r="AA121" s="197" t="s">
        <v>558</v>
      </c>
      <c r="AB121" s="188">
        <v>2.4E-2</v>
      </c>
      <c r="AC121" s="284">
        <f t="shared" si="22"/>
        <v>644.91</v>
      </c>
      <c r="AD121" s="284">
        <f t="shared" si="27"/>
        <v>199.0462962962963</v>
      </c>
      <c r="AE121" s="189">
        <f t="shared" si="23"/>
        <v>515.928</v>
      </c>
      <c r="AF121" s="379">
        <f t="shared" si="24"/>
        <v>714.9742962962963</v>
      </c>
      <c r="AG121" s="190">
        <v>0.06</v>
      </c>
      <c r="AH121" s="189">
        <f t="shared" si="25"/>
        <v>1289.82</v>
      </c>
    </row>
    <row r="122" spans="1:34">
      <c r="A122" s="180" t="s">
        <v>31</v>
      </c>
      <c r="B122" s="180" t="s">
        <v>31</v>
      </c>
      <c r="C122" s="180" t="s">
        <v>101</v>
      </c>
      <c r="D122" s="180" t="s">
        <v>32</v>
      </c>
      <c r="E122" s="180" t="s">
        <v>795</v>
      </c>
      <c r="F122" s="180" t="s">
        <v>1548</v>
      </c>
      <c r="G122" s="186">
        <v>0</v>
      </c>
      <c r="H122" s="186">
        <v>3760</v>
      </c>
      <c r="I122" s="186">
        <f t="shared" si="21"/>
        <v>3760</v>
      </c>
      <c r="J122" s="180" t="s">
        <v>3695</v>
      </c>
      <c r="K122" s="180">
        <v>24156290</v>
      </c>
      <c r="L122" s="144">
        <v>45419</v>
      </c>
      <c r="M122" s="144" t="s">
        <v>210</v>
      </c>
      <c r="N122" s="180" t="s">
        <v>148</v>
      </c>
      <c r="O122" s="180" t="s">
        <v>260</v>
      </c>
      <c r="P122" s="284">
        <v>0</v>
      </c>
      <c r="Q122" s="284">
        <v>155100</v>
      </c>
      <c r="R122" s="182">
        <f t="shared" si="26"/>
        <v>155100</v>
      </c>
      <c r="S122" s="216">
        <v>14676</v>
      </c>
      <c r="T122" s="180">
        <v>168</v>
      </c>
      <c r="U122" s="180" t="s">
        <v>64</v>
      </c>
      <c r="V122" s="180" t="s">
        <v>64</v>
      </c>
      <c r="W122" s="180" t="s">
        <v>276</v>
      </c>
      <c r="X122" s="180" t="s">
        <v>115</v>
      </c>
      <c r="Y122" s="180" t="s">
        <v>3698</v>
      </c>
      <c r="Z122" s="194">
        <v>0.04</v>
      </c>
      <c r="AA122" s="197" t="s">
        <v>558</v>
      </c>
      <c r="AB122" s="188">
        <v>1.7000000000000001E-2</v>
      </c>
      <c r="AC122" s="284">
        <f t="shared" si="22"/>
        <v>6204</v>
      </c>
      <c r="AD122" s="284">
        <f t="shared" si="27"/>
        <v>923.21428571428567</v>
      </c>
      <c r="AE122" s="189">
        <f t="shared" si="23"/>
        <v>2636.7000000000003</v>
      </c>
      <c r="AF122" s="379">
        <f t="shared" si="24"/>
        <v>3559.9142857142861</v>
      </c>
      <c r="AG122" s="190">
        <v>0.03</v>
      </c>
      <c r="AH122" s="189">
        <f t="shared" si="25"/>
        <v>4653</v>
      </c>
    </row>
    <row r="123" spans="1:34">
      <c r="A123" s="180" t="s">
        <v>241</v>
      </c>
      <c r="B123" s="180" t="s">
        <v>241</v>
      </c>
      <c r="C123" s="180" t="s">
        <v>101</v>
      </c>
      <c r="D123" s="180" t="s">
        <v>492</v>
      </c>
      <c r="E123" s="180" t="s">
        <v>844</v>
      </c>
      <c r="F123" s="180" t="s">
        <v>612</v>
      </c>
      <c r="G123" s="186">
        <v>0</v>
      </c>
      <c r="H123" s="186">
        <v>7086</v>
      </c>
      <c r="I123" s="186">
        <f t="shared" si="21"/>
        <v>7086</v>
      </c>
      <c r="J123" s="180" t="s">
        <v>4075</v>
      </c>
      <c r="K123" s="180">
        <v>30633350</v>
      </c>
      <c r="L123" s="144">
        <v>45419</v>
      </c>
      <c r="M123" s="144" t="s">
        <v>210</v>
      </c>
      <c r="N123" s="180" t="s">
        <v>43</v>
      </c>
      <c r="O123" s="180" t="s">
        <v>43</v>
      </c>
      <c r="P123" s="284">
        <v>0</v>
      </c>
      <c r="Q123" s="284">
        <v>300000</v>
      </c>
      <c r="R123" s="182">
        <f t="shared" si="26"/>
        <v>300000</v>
      </c>
      <c r="S123" s="216">
        <v>280900</v>
      </c>
      <c r="T123" s="180">
        <v>168</v>
      </c>
      <c r="U123" s="180" t="s">
        <v>62</v>
      </c>
      <c r="V123" s="180" t="s">
        <v>62</v>
      </c>
      <c r="W123" s="180" t="s">
        <v>276</v>
      </c>
      <c r="Y123" s="180" t="s">
        <v>4079</v>
      </c>
      <c r="Z123" s="194">
        <v>0.04</v>
      </c>
      <c r="AA123" s="197" t="s">
        <v>558</v>
      </c>
      <c r="AB123" s="188">
        <v>1.7000000000000001E-2</v>
      </c>
      <c r="AC123" s="284">
        <f t="shared" si="22"/>
        <v>12000</v>
      </c>
      <c r="AD123" s="284">
        <f t="shared" si="27"/>
        <v>1785.7142857142858</v>
      </c>
      <c r="AE123" s="189">
        <f t="shared" si="23"/>
        <v>5100</v>
      </c>
      <c r="AF123" s="379">
        <f t="shared" si="24"/>
        <v>6885.7142857142862</v>
      </c>
      <c r="AG123" s="190">
        <v>0.03</v>
      </c>
      <c r="AH123" s="189">
        <f t="shared" si="25"/>
        <v>9000</v>
      </c>
    </row>
    <row r="124" spans="1:34">
      <c r="A124" s="180" t="s">
        <v>29</v>
      </c>
      <c r="B124" s="180" t="s">
        <v>29</v>
      </c>
      <c r="C124" s="180" t="s">
        <v>168</v>
      </c>
      <c r="D124" s="180" t="s">
        <v>457</v>
      </c>
      <c r="E124" s="8" t="s">
        <v>3625</v>
      </c>
      <c r="F124" s="180" t="s">
        <v>3642</v>
      </c>
      <c r="G124" s="186">
        <v>0</v>
      </c>
      <c r="H124" s="186">
        <v>11094</v>
      </c>
      <c r="I124" s="186">
        <f t="shared" si="21"/>
        <v>11094</v>
      </c>
      <c r="J124" s="180" t="s">
        <v>4076</v>
      </c>
      <c r="K124" s="180">
        <v>23022936</v>
      </c>
      <c r="L124" s="144">
        <v>45419</v>
      </c>
      <c r="M124" s="144" t="s">
        <v>210</v>
      </c>
      <c r="N124" s="180" t="s">
        <v>148</v>
      </c>
      <c r="O124" s="180" t="s">
        <v>543</v>
      </c>
      <c r="P124" s="284">
        <v>0</v>
      </c>
      <c r="Q124" s="284">
        <v>474642</v>
      </c>
      <c r="R124" s="182">
        <f t="shared" si="26"/>
        <v>474642</v>
      </c>
      <c r="S124" s="216">
        <v>24663</v>
      </c>
      <c r="T124" s="180">
        <v>168</v>
      </c>
      <c r="U124" s="180" t="s">
        <v>64</v>
      </c>
      <c r="V124" s="180" t="s">
        <v>64</v>
      </c>
      <c r="W124" s="180" t="s">
        <v>276</v>
      </c>
      <c r="X124" s="180" t="s">
        <v>115</v>
      </c>
      <c r="Y124" s="180" t="s">
        <v>4080</v>
      </c>
      <c r="Z124" s="194">
        <v>0.04</v>
      </c>
      <c r="AA124" s="197" t="s">
        <v>558</v>
      </c>
      <c r="AB124" s="188">
        <v>1.7000000000000001E-2</v>
      </c>
      <c r="AC124" s="284">
        <f t="shared" si="22"/>
        <v>18985.68</v>
      </c>
      <c r="AD124" s="284">
        <f t="shared" si="27"/>
        <v>2825.25</v>
      </c>
      <c r="AE124" s="189">
        <f t="shared" si="23"/>
        <v>8068.9140000000007</v>
      </c>
      <c r="AF124" s="379">
        <f t="shared" si="24"/>
        <v>10894.164000000001</v>
      </c>
      <c r="AG124" s="190">
        <v>0.03</v>
      </c>
      <c r="AH124" s="189">
        <f t="shared" si="25"/>
        <v>14239.26</v>
      </c>
    </row>
    <row r="125" spans="1:34">
      <c r="A125" s="180" t="s">
        <v>39</v>
      </c>
      <c r="B125" s="180" t="s">
        <v>39</v>
      </c>
      <c r="C125" s="180" t="s">
        <v>167</v>
      </c>
      <c r="D125" s="180" t="s">
        <v>453</v>
      </c>
      <c r="E125" s="180" t="s">
        <v>3700</v>
      </c>
      <c r="F125" s="180" t="s">
        <v>673</v>
      </c>
      <c r="G125" s="186">
        <v>0</v>
      </c>
      <c r="H125" s="186">
        <v>869</v>
      </c>
      <c r="I125" s="186">
        <f t="shared" si="21"/>
        <v>869</v>
      </c>
      <c r="J125" s="180" t="s">
        <v>4077</v>
      </c>
      <c r="K125" s="180">
        <v>21764247</v>
      </c>
      <c r="L125" s="144">
        <v>45419</v>
      </c>
      <c r="M125" s="144" t="s">
        <v>210</v>
      </c>
      <c r="N125" s="180" t="s">
        <v>43</v>
      </c>
      <c r="O125" s="180" t="s">
        <v>43</v>
      </c>
      <c r="P125" s="284">
        <v>0</v>
      </c>
      <c r="Q125" s="284">
        <v>20084</v>
      </c>
      <c r="R125" s="182">
        <f t="shared" si="26"/>
        <v>20084</v>
      </c>
      <c r="S125" s="216">
        <v>17974</v>
      </c>
      <c r="T125" s="180">
        <v>108</v>
      </c>
      <c r="U125" s="180" t="s">
        <v>62</v>
      </c>
      <c r="V125" s="180" t="s">
        <v>62</v>
      </c>
      <c r="W125" s="180" t="s">
        <v>276</v>
      </c>
      <c r="Y125" s="180" t="s">
        <v>4081</v>
      </c>
      <c r="Z125" s="194">
        <v>0.03</v>
      </c>
      <c r="AA125" s="197" t="s">
        <v>558</v>
      </c>
      <c r="AB125" s="188">
        <v>2.4E-2</v>
      </c>
      <c r="AC125" s="284">
        <f t="shared" si="22"/>
        <v>602.52</v>
      </c>
      <c r="AD125" s="284">
        <f t="shared" si="27"/>
        <v>185.96296296296296</v>
      </c>
      <c r="AE125" s="189">
        <f t="shared" si="23"/>
        <v>482.01600000000002</v>
      </c>
      <c r="AF125" s="379">
        <f t="shared" si="24"/>
        <v>667.97896296296301</v>
      </c>
      <c r="AG125" s="190">
        <v>0.06</v>
      </c>
      <c r="AH125" s="189">
        <f t="shared" si="25"/>
        <v>1205.04</v>
      </c>
    </row>
    <row r="126" spans="1:34">
      <c r="A126" s="180" t="s">
        <v>24</v>
      </c>
      <c r="B126" s="180" t="s">
        <v>24</v>
      </c>
      <c r="C126" s="180" t="s">
        <v>422</v>
      </c>
      <c r="D126" s="180" t="s">
        <v>200</v>
      </c>
      <c r="E126" s="180" t="s">
        <v>1063</v>
      </c>
      <c r="F126" s="180" t="s">
        <v>1066</v>
      </c>
      <c r="G126" s="186">
        <v>0</v>
      </c>
      <c r="H126" s="186">
        <v>4871</v>
      </c>
      <c r="I126" s="186">
        <f t="shared" si="21"/>
        <v>4871</v>
      </c>
      <c r="J126" s="180" t="s">
        <v>4082</v>
      </c>
      <c r="K126" s="180">
        <v>35871220</v>
      </c>
      <c r="L126" s="144">
        <v>45420</v>
      </c>
      <c r="M126" s="144" t="s">
        <v>210</v>
      </c>
      <c r="N126" s="180" t="s">
        <v>21</v>
      </c>
      <c r="O126" s="180" t="s">
        <v>21</v>
      </c>
      <c r="P126" s="284">
        <v>0</v>
      </c>
      <c r="Q126" s="284">
        <v>212225</v>
      </c>
      <c r="R126" s="182">
        <f t="shared" si="26"/>
        <v>212225</v>
      </c>
      <c r="S126" s="216">
        <v>32195</v>
      </c>
      <c r="T126" s="180">
        <v>168</v>
      </c>
      <c r="U126" s="180" t="s">
        <v>64</v>
      </c>
      <c r="V126" s="180" t="s">
        <v>64</v>
      </c>
      <c r="W126" s="180" t="s">
        <v>276</v>
      </c>
      <c r="X126" s="180" t="s">
        <v>4083</v>
      </c>
      <c r="Y126" s="180" t="s">
        <v>4119</v>
      </c>
      <c r="Z126" s="194">
        <v>0.04</v>
      </c>
      <c r="AA126" s="197" t="s">
        <v>558</v>
      </c>
      <c r="AB126" s="188">
        <v>1.7000000000000001E-2</v>
      </c>
      <c r="AC126" s="284">
        <f t="shared" si="22"/>
        <v>8489</v>
      </c>
      <c r="AD126" s="284">
        <f t="shared" si="27"/>
        <v>1263.2440476190477</v>
      </c>
      <c r="AE126" s="189">
        <f t="shared" si="23"/>
        <v>3607.8250000000003</v>
      </c>
      <c r="AF126" s="379">
        <f t="shared" si="24"/>
        <v>4871.0690476190484</v>
      </c>
      <c r="AG126" s="190">
        <v>0.03</v>
      </c>
      <c r="AH126" s="189">
        <f t="shared" si="25"/>
        <v>6366.75</v>
      </c>
    </row>
    <row r="127" spans="1:34">
      <c r="A127" s="180" t="s">
        <v>49</v>
      </c>
      <c r="B127" s="180" t="s">
        <v>49</v>
      </c>
      <c r="C127" s="180" t="s">
        <v>133</v>
      </c>
      <c r="D127" s="180" t="s">
        <v>189</v>
      </c>
      <c r="E127" s="180" t="s">
        <v>3283</v>
      </c>
      <c r="F127" s="180" t="s">
        <v>4120</v>
      </c>
      <c r="G127" s="186">
        <v>0</v>
      </c>
      <c r="H127" s="186">
        <v>9481</v>
      </c>
      <c r="I127" s="186">
        <f t="shared" si="21"/>
        <v>9481</v>
      </c>
      <c r="J127" s="180" t="s">
        <v>4084</v>
      </c>
      <c r="K127" s="180">
        <v>12881142</v>
      </c>
      <c r="L127" s="144">
        <v>45420</v>
      </c>
      <c r="M127" s="144" t="s">
        <v>210</v>
      </c>
      <c r="N127" s="180" t="s">
        <v>43</v>
      </c>
      <c r="O127" s="180" t="s">
        <v>43</v>
      </c>
      <c r="P127" s="284">
        <v>0</v>
      </c>
      <c r="Q127" s="284">
        <v>320563</v>
      </c>
      <c r="R127" s="182">
        <f t="shared" si="26"/>
        <v>320563</v>
      </c>
      <c r="S127" s="216">
        <v>31135</v>
      </c>
      <c r="T127" s="180">
        <v>132</v>
      </c>
      <c r="U127" s="180" t="s">
        <v>64</v>
      </c>
      <c r="V127" s="180" t="s">
        <v>64</v>
      </c>
      <c r="W127" s="180" t="s">
        <v>276</v>
      </c>
      <c r="X127" s="180" t="s">
        <v>540</v>
      </c>
      <c r="Y127" s="180" t="s">
        <v>3284</v>
      </c>
      <c r="Z127" s="194">
        <v>0.03</v>
      </c>
      <c r="AA127" s="197" t="s">
        <v>558</v>
      </c>
      <c r="AB127" s="188">
        <v>2.1999999999999999E-2</v>
      </c>
      <c r="AC127" s="284">
        <f t="shared" si="22"/>
        <v>9616.89</v>
      </c>
      <c r="AD127" s="284">
        <f t="shared" si="27"/>
        <v>2428.507575757576</v>
      </c>
      <c r="AE127" s="189">
        <f t="shared" si="23"/>
        <v>7052.3859999999995</v>
      </c>
      <c r="AF127" s="379">
        <f t="shared" si="24"/>
        <v>9480.8935757575746</v>
      </c>
      <c r="AG127" s="190">
        <v>0.06</v>
      </c>
      <c r="AH127" s="189">
        <f t="shared" si="25"/>
        <v>19233.78</v>
      </c>
    </row>
    <row r="128" spans="1:34">
      <c r="A128" s="180" t="s">
        <v>49</v>
      </c>
      <c r="B128" s="180" t="s">
        <v>49</v>
      </c>
      <c r="C128" s="180" t="s">
        <v>133</v>
      </c>
      <c r="D128" s="180" t="s">
        <v>3253</v>
      </c>
      <c r="E128" s="180" t="s">
        <v>4085</v>
      </c>
      <c r="F128" s="180" t="s">
        <v>4122</v>
      </c>
      <c r="G128" s="186">
        <v>0</v>
      </c>
      <c r="H128" s="186">
        <v>3300</v>
      </c>
      <c r="I128" s="186">
        <f t="shared" si="21"/>
        <v>3300</v>
      </c>
      <c r="J128" s="180" t="s">
        <v>4086</v>
      </c>
      <c r="K128" s="180">
        <v>34113578</v>
      </c>
      <c r="L128" s="144">
        <v>45420</v>
      </c>
      <c r="M128" s="144" t="s">
        <v>210</v>
      </c>
      <c r="N128" s="180" t="s">
        <v>21</v>
      </c>
      <c r="O128" s="180" t="s">
        <v>21</v>
      </c>
      <c r="P128" s="284">
        <v>0</v>
      </c>
      <c r="Q128" s="284">
        <v>135064</v>
      </c>
      <c r="R128" s="182">
        <f t="shared" si="26"/>
        <v>135064</v>
      </c>
      <c r="S128" s="216">
        <v>125860.16</v>
      </c>
      <c r="T128" s="180">
        <v>168</v>
      </c>
      <c r="U128" s="180" t="s">
        <v>62</v>
      </c>
      <c r="V128" s="180" t="s">
        <v>62</v>
      </c>
      <c r="W128" s="180" t="s">
        <v>276</v>
      </c>
      <c r="Y128" s="180" t="s">
        <v>4121</v>
      </c>
      <c r="Z128" s="194">
        <v>0.04</v>
      </c>
      <c r="AA128" s="197" t="s">
        <v>558</v>
      </c>
      <c r="AB128" s="188">
        <v>1.7000000000000001E-2</v>
      </c>
      <c r="AC128" s="284">
        <f t="shared" si="22"/>
        <v>5402.56</v>
      </c>
      <c r="AD128" s="284">
        <f t="shared" si="27"/>
        <v>803.95238095238096</v>
      </c>
      <c r="AE128" s="189">
        <f t="shared" si="23"/>
        <v>2296.0880000000002</v>
      </c>
      <c r="AF128" s="379">
        <f t="shared" si="24"/>
        <v>3100.0403809523814</v>
      </c>
      <c r="AG128" s="190">
        <v>0.03</v>
      </c>
      <c r="AH128" s="189">
        <f t="shared" si="25"/>
        <v>4051.92</v>
      </c>
    </row>
    <row r="129" spans="1:34">
      <c r="A129" s="180" t="s">
        <v>49</v>
      </c>
      <c r="B129" s="180" t="s">
        <v>49</v>
      </c>
      <c r="C129" s="180" t="s">
        <v>133</v>
      </c>
      <c r="D129" s="180" t="s">
        <v>189</v>
      </c>
      <c r="E129" s="180" t="s">
        <v>3795</v>
      </c>
      <c r="F129" s="180" t="s">
        <v>1278</v>
      </c>
      <c r="G129" s="186">
        <v>2128</v>
      </c>
      <c r="H129" s="186">
        <v>2709</v>
      </c>
      <c r="I129" s="186">
        <f t="shared" si="21"/>
        <v>581</v>
      </c>
      <c r="J129" s="180" t="s">
        <v>1268</v>
      </c>
      <c r="K129" s="180">
        <v>28214579</v>
      </c>
      <c r="L129" s="144">
        <v>45420</v>
      </c>
      <c r="M129" s="144" t="s">
        <v>210</v>
      </c>
      <c r="N129" s="180" t="s">
        <v>148</v>
      </c>
      <c r="O129" s="180" t="s">
        <v>1269</v>
      </c>
      <c r="P129" s="284">
        <v>73084</v>
      </c>
      <c r="Q129" s="284">
        <v>109315</v>
      </c>
      <c r="R129" s="182">
        <f t="shared" si="26"/>
        <v>36231</v>
      </c>
      <c r="S129" s="216">
        <v>28567</v>
      </c>
      <c r="T129" s="180">
        <v>168</v>
      </c>
      <c r="U129" s="180" t="s">
        <v>63</v>
      </c>
      <c r="V129" s="180" t="s">
        <v>63</v>
      </c>
      <c r="W129" s="180" t="s">
        <v>277</v>
      </c>
      <c r="Y129" s="180" t="s">
        <v>4123</v>
      </c>
      <c r="Z129" s="194">
        <v>0.04</v>
      </c>
      <c r="AA129" s="197" t="s">
        <v>558</v>
      </c>
      <c r="AB129" s="188">
        <v>1.7000000000000001E-2</v>
      </c>
      <c r="AC129" s="284">
        <f t="shared" si="22"/>
        <v>4372.6000000000004</v>
      </c>
      <c r="AD129" s="284">
        <f t="shared" si="27"/>
        <v>650.68452380952385</v>
      </c>
      <c r="AE129" s="189">
        <f t="shared" si="23"/>
        <v>1858.3550000000002</v>
      </c>
      <c r="AF129" s="379">
        <f t="shared" si="24"/>
        <v>2509.0395238095243</v>
      </c>
      <c r="AG129" s="190">
        <v>0.03</v>
      </c>
      <c r="AH129" s="189">
        <f t="shared" si="25"/>
        <v>1086.93</v>
      </c>
    </row>
    <row r="130" spans="1:34">
      <c r="A130" s="180" t="s">
        <v>20</v>
      </c>
      <c r="B130" s="180" t="s">
        <v>20</v>
      </c>
      <c r="C130" s="180" t="s">
        <v>98</v>
      </c>
      <c r="D130" s="180" t="s">
        <v>3733</v>
      </c>
      <c r="E130" s="180" t="s">
        <v>4087</v>
      </c>
      <c r="F130" s="180" t="s">
        <v>4125</v>
      </c>
      <c r="G130" s="186">
        <v>0</v>
      </c>
      <c r="H130" s="186">
        <v>1364</v>
      </c>
      <c r="I130" s="186">
        <f t="shared" si="21"/>
        <v>1364</v>
      </c>
      <c r="J130" s="180" t="s">
        <v>4088</v>
      </c>
      <c r="K130" s="180">
        <v>26195558</v>
      </c>
      <c r="L130" s="144">
        <v>45420</v>
      </c>
      <c r="M130" s="144" t="s">
        <v>210</v>
      </c>
      <c r="N130" s="180" t="s">
        <v>43</v>
      </c>
      <c r="O130" s="180" t="s">
        <v>43</v>
      </c>
      <c r="P130" s="284">
        <v>0</v>
      </c>
      <c r="Q130" s="284">
        <v>35004</v>
      </c>
      <c r="R130" s="182">
        <f t="shared" si="26"/>
        <v>35004</v>
      </c>
      <c r="S130" s="216">
        <v>32150</v>
      </c>
      <c r="T130" s="180">
        <v>108</v>
      </c>
      <c r="U130" s="180" t="s">
        <v>62</v>
      </c>
      <c r="V130" s="180" t="s">
        <v>62</v>
      </c>
      <c r="W130" s="180" t="s">
        <v>276</v>
      </c>
      <c r="Y130" s="180" t="s">
        <v>4124</v>
      </c>
      <c r="Z130" s="194">
        <v>0.03</v>
      </c>
      <c r="AA130" s="197" t="s">
        <v>558</v>
      </c>
      <c r="AB130" s="188">
        <v>2.4E-2</v>
      </c>
      <c r="AC130" s="284">
        <f t="shared" si="22"/>
        <v>1050.1199999999999</v>
      </c>
      <c r="AD130" s="284">
        <f t="shared" si="27"/>
        <v>324.11111111111109</v>
      </c>
      <c r="AE130" s="189">
        <f t="shared" si="23"/>
        <v>840.096</v>
      </c>
      <c r="AF130" s="379">
        <f t="shared" si="24"/>
        <v>1164.2071111111111</v>
      </c>
      <c r="AG130" s="190">
        <v>0.06</v>
      </c>
      <c r="AH130" s="189">
        <f t="shared" si="25"/>
        <v>2100.2399999999998</v>
      </c>
    </row>
    <row r="131" spans="1:34">
      <c r="A131" s="180" t="s">
        <v>39</v>
      </c>
      <c r="B131" s="180" t="s">
        <v>39</v>
      </c>
      <c r="C131" s="180" t="s">
        <v>167</v>
      </c>
      <c r="D131" s="180" t="s">
        <v>453</v>
      </c>
      <c r="E131" s="180" t="s">
        <v>4089</v>
      </c>
      <c r="F131" s="180" t="s">
        <v>2762</v>
      </c>
      <c r="G131" s="186">
        <v>0</v>
      </c>
      <c r="H131" s="186">
        <v>16133</v>
      </c>
      <c r="I131" s="186">
        <f t="shared" si="21"/>
        <v>16133</v>
      </c>
      <c r="J131" s="180" t="s">
        <v>2407</v>
      </c>
      <c r="K131" s="180">
        <v>25796958</v>
      </c>
      <c r="L131" s="144">
        <v>45420</v>
      </c>
      <c r="M131" s="144" t="s">
        <v>210</v>
      </c>
      <c r="N131" s="180" t="s">
        <v>173</v>
      </c>
      <c r="O131" s="180" t="s">
        <v>473</v>
      </c>
      <c r="P131" s="284">
        <v>0</v>
      </c>
      <c r="Q131" s="284">
        <v>694187</v>
      </c>
      <c r="R131" s="182">
        <f t="shared" si="26"/>
        <v>694187</v>
      </c>
      <c r="S131" s="216">
        <v>220199</v>
      </c>
      <c r="T131" s="180">
        <v>168</v>
      </c>
      <c r="U131" s="180" t="s">
        <v>64</v>
      </c>
      <c r="V131" s="180" t="s">
        <v>64</v>
      </c>
      <c r="W131" s="180" t="s">
        <v>276</v>
      </c>
      <c r="X131" s="180" t="s">
        <v>540</v>
      </c>
      <c r="Y131" s="180" t="s">
        <v>2419</v>
      </c>
      <c r="Z131" s="194">
        <v>0.04</v>
      </c>
      <c r="AA131" s="197" t="s">
        <v>558</v>
      </c>
      <c r="AB131" s="188">
        <v>1.7000000000000001E-2</v>
      </c>
      <c r="AC131" s="284">
        <f t="shared" si="22"/>
        <v>27767.48</v>
      </c>
      <c r="AD131" s="284">
        <f t="shared" si="27"/>
        <v>4132.0654761904761</v>
      </c>
      <c r="AE131" s="189">
        <f t="shared" si="23"/>
        <v>11801.179</v>
      </c>
      <c r="AF131" s="379">
        <f t="shared" si="24"/>
        <v>15933.244476190477</v>
      </c>
      <c r="AG131" s="190">
        <v>0.03</v>
      </c>
      <c r="AH131" s="189">
        <f t="shared" si="25"/>
        <v>20825.61</v>
      </c>
    </row>
    <row r="132" spans="1:34">
      <c r="A132" s="180" t="s">
        <v>44</v>
      </c>
      <c r="B132" s="180" t="s">
        <v>37</v>
      </c>
      <c r="C132" s="180" t="s">
        <v>99</v>
      </c>
      <c r="D132" s="180" t="s">
        <v>461</v>
      </c>
      <c r="E132" s="180" t="s">
        <v>4090</v>
      </c>
      <c r="F132" s="180" t="s">
        <v>4127</v>
      </c>
      <c r="G132" s="186">
        <v>0</v>
      </c>
      <c r="H132" s="186">
        <v>23152</v>
      </c>
      <c r="I132" s="186">
        <f t="shared" si="21"/>
        <v>23152</v>
      </c>
      <c r="J132" s="180" t="s">
        <v>4091</v>
      </c>
      <c r="K132" s="180">
        <v>34196817</v>
      </c>
      <c r="L132" s="144">
        <v>45420</v>
      </c>
      <c r="M132" s="144" t="s">
        <v>210</v>
      </c>
      <c r="N132" s="180" t="s">
        <v>43</v>
      </c>
      <c r="O132" s="180" t="s">
        <v>43</v>
      </c>
      <c r="P132" s="284">
        <v>0</v>
      </c>
      <c r="Q132" s="284">
        <v>1000000</v>
      </c>
      <c r="R132" s="182">
        <f t="shared" si="26"/>
        <v>1000000</v>
      </c>
      <c r="T132" s="180">
        <v>168</v>
      </c>
      <c r="U132" s="180" t="s">
        <v>64</v>
      </c>
      <c r="V132" s="180" t="s">
        <v>64</v>
      </c>
      <c r="W132" s="180" t="s">
        <v>276</v>
      </c>
      <c r="X132" s="180" t="s">
        <v>4092</v>
      </c>
      <c r="Y132" s="180" t="s">
        <v>4126</v>
      </c>
      <c r="Z132" s="194">
        <v>0.04</v>
      </c>
      <c r="AA132" s="197" t="s">
        <v>558</v>
      </c>
      <c r="AB132" s="188">
        <v>1.7000000000000001E-2</v>
      </c>
      <c r="AC132" s="284">
        <f t="shared" si="22"/>
        <v>40000</v>
      </c>
      <c r="AD132" s="284">
        <f t="shared" si="27"/>
        <v>5952.3809523809523</v>
      </c>
      <c r="AE132" s="189">
        <f t="shared" si="23"/>
        <v>17000</v>
      </c>
      <c r="AF132" s="379">
        <f t="shared" si="24"/>
        <v>22952.380952380954</v>
      </c>
      <c r="AG132" s="190">
        <v>0.03</v>
      </c>
      <c r="AH132" s="189">
        <f t="shared" si="25"/>
        <v>30000</v>
      </c>
    </row>
    <row r="133" spans="1:34">
      <c r="A133" s="180" t="s">
        <v>29</v>
      </c>
      <c r="B133" s="180" t="s">
        <v>29</v>
      </c>
      <c r="C133" s="180" t="s">
        <v>168</v>
      </c>
      <c r="D133" s="180" t="s">
        <v>457</v>
      </c>
      <c r="E133" s="180" t="s">
        <v>2331</v>
      </c>
      <c r="F133" s="180" t="s">
        <v>2337</v>
      </c>
      <c r="G133" s="186">
        <v>0</v>
      </c>
      <c r="H133" s="186">
        <v>17910</v>
      </c>
      <c r="I133" s="186">
        <f t="shared" si="21"/>
        <v>17910</v>
      </c>
      <c r="J133" s="180" t="s">
        <v>4093</v>
      </c>
      <c r="L133" s="144">
        <v>45420</v>
      </c>
      <c r="M133" s="144" t="s">
        <v>210</v>
      </c>
      <c r="N133" s="180" t="s">
        <v>173</v>
      </c>
      <c r="O133" s="180" t="s">
        <v>466</v>
      </c>
      <c r="P133" s="284">
        <v>0</v>
      </c>
      <c r="Q133" s="284">
        <v>780324</v>
      </c>
      <c r="R133" s="182">
        <f t="shared" si="26"/>
        <v>780324</v>
      </c>
      <c r="S133" s="216">
        <v>146371</v>
      </c>
      <c r="T133" s="180">
        <v>168</v>
      </c>
      <c r="U133" s="180" t="s">
        <v>64</v>
      </c>
      <c r="V133" s="180" t="s">
        <v>64</v>
      </c>
      <c r="W133" s="180" t="s">
        <v>276</v>
      </c>
      <c r="X133" s="180" t="s">
        <v>578</v>
      </c>
      <c r="Y133" s="180" t="s">
        <v>4128</v>
      </c>
      <c r="Z133" s="194">
        <v>0.04</v>
      </c>
      <c r="AA133" s="197" t="s">
        <v>558</v>
      </c>
      <c r="AB133" s="188">
        <v>1.7000000000000001E-2</v>
      </c>
      <c r="AC133" s="284">
        <f t="shared" si="22"/>
        <v>31212.959999999999</v>
      </c>
      <c r="AD133" s="284">
        <f t="shared" si="27"/>
        <v>4644.7857142857147</v>
      </c>
      <c r="AE133" s="189">
        <f t="shared" si="23"/>
        <v>13265.508000000002</v>
      </c>
      <c r="AF133" s="379">
        <f t="shared" si="24"/>
        <v>17910.293714285715</v>
      </c>
      <c r="AG133" s="190">
        <v>0.03</v>
      </c>
      <c r="AH133" s="189">
        <f t="shared" si="25"/>
        <v>23409.719999999998</v>
      </c>
    </row>
    <row r="134" spans="1:34">
      <c r="A134" s="180" t="s">
        <v>37</v>
      </c>
      <c r="B134" s="180" t="s">
        <v>37</v>
      </c>
      <c r="C134" s="180" t="s">
        <v>99</v>
      </c>
      <c r="D134" s="180" t="s">
        <v>935</v>
      </c>
      <c r="E134" s="180" t="s">
        <v>2410</v>
      </c>
      <c r="F134" s="180" t="s">
        <v>2631</v>
      </c>
      <c r="G134" s="186">
        <v>0</v>
      </c>
      <c r="H134" s="186">
        <v>7702</v>
      </c>
      <c r="I134" s="186">
        <f t="shared" si="21"/>
        <v>7702</v>
      </c>
      <c r="J134" s="180" t="s">
        <v>3658</v>
      </c>
      <c r="K134" s="180">
        <v>30236079</v>
      </c>
      <c r="L134" s="144">
        <v>45420</v>
      </c>
      <c r="M134" s="144" t="s">
        <v>210</v>
      </c>
      <c r="N134" s="180" t="s">
        <v>173</v>
      </c>
      <c r="O134" s="180" t="s">
        <v>466</v>
      </c>
      <c r="P134" s="284">
        <v>0</v>
      </c>
      <c r="Q134" s="284">
        <v>326856</v>
      </c>
      <c r="R134" s="182">
        <f t="shared" si="26"/>
        <v>326856</v>
      </c>
      <c r="S134" s="216">
        <v>27053.64</v>
      </c>
      <c r="T134" s="180">
        <v>168</v>
      </c>
      <c r="U134" s="180" t="s">
        <v>64</v>
      </c>
      <c r="V134" s="180" t="s">
        <v>64</v>
      </c>
      <c r="W134" s="180" t="s">
        <v>276</v>
      </c>
      <c r="X134" s="180" t="s">
        <v>115</v>
      </c>
      <c r="Y134" s="180" t="s">
        <v>3666</v>
      </c>
      <c r="Z134" s="194">
        <v>0.04</v>
      </c>
      <c r="AA134" s="197" t="s">
        <v>558</v>
      </c>
      <c r="AB134" s="188">
        <v>1.7000000000000001E-2</v>
      </c>
      <c r="AC134" s="284">
        <f t="shared" si="22"/>
        <v>13074.24</v>
      </c>
      <c r="AD134" s="284">
        <f t="shared" si="27"/>
        <v>1945.5714285714287</v>
      </c>
      <c r="AE134" s="189">
        <f t="shared" si="23"/>
        <v>5556.5520000000006</v>
      </c>
      <c r="AF134" s="379">
        <f t="shared" si="24"/>
        <v>7502.123428571429</v>
      </c>
      <c r="AG134" s="190">
        <v>0.03</v>
      </c>
      <c r="AH134" s="189">
        <f t="shared" si="25"/>
        <v>9805.68</v>
      </c>
    </row>
    <row r="135" spans="1:34">
      <c r="A135" s="180" t="s">
        <v>24</v>
      </c>
      <c r="B135" s="180" t="s">
        <v>24</v>
      </c>
      <c r="C135" s="180" t="s">
        <v>422</v>
      </c>
      <c r="D135" s="180" t="s">
        <v>407</v>
      </c>
      <c r="E135" s="180" t="s">
        <v>3803</v>
      </c>
      <c r="F135" s="180" t="s">
        <v>3808</v>
      </c>
      <c r="G135" s="186">
        <v>0</v>
      </c>
      <c r="H135" s="186">
        <v>3083</v>
      </c>
      <c r="I135" s="186">
        <f t="shared" si="21"/>
        <v>3083</v>
      </c>
      <c r="J135" s="180" t="s">
        <v>4094</v>
      </c>
      <c r="K135" s="180">
        <v>25191110</v>
      </c>
      <c r="L135" s="144">
        <v>45420</v>
      </c>
      <c r="M135" s="144" t="s">
        <v>210</v>
      </c>
      <c r="N135" s="180" t="s">
        <v>173</v>
      </c>
      <c r="O135" s="180" t="s">
        <v>351</v>
      </c>
      <c r="P135" s="284">
        <v>0</v>
      </c>
      <c r="Q135" s="284">
        <v>100000</v>
      </c>
      <c r="R135" s="182">
        <f t="shared" si="26"/>
        <v>100000</v>
      </c>
      <c r="S135" s="216">
        <v>93900</v>
      </c>
      <c r="T135" s="180">
        <v>120</v>
      </c>
      <c r="U135" s="180" t="s">
        <v>62</v>
      </c>
      <c r="V135" s="180" t="s">
        <v>62</v>
      </c>
      <c r="W135" s="180" t="s">
        <v>276</v>
      </c>
      <c r="Y135" s="180" t="s">
        <v>4129</v>
      </c>
      <c r="Z135" s="194">
        <v>0.03</v>
      </c>
      <c r="AA135" s="197" t="s">
        <v>558</v>
      </c>
      <c r="AB135" s="188">
        <v>2.2499999999999999E-2</v>
      </c>
      <c r="AC135" s="284">
        <f t="shared" si="22"/>
        <v>3000</v>
      </c>
      <c r="AD135" s="284">
        <f t="shared" si="27"/>
        <v>833.33333333333337</v>
      </c>
      <c r="AE135" s="189">
        <f t="shared" si="23"/>
        <v>2250</v>
      </c>
      <c r="AF135" s="379">
        <f t="shared" si="24"/>
        <v>3083.3333333333335</v>
      </c>
      <c r="AG135" s="190">
        <v>0.06</v>
      </c>
      <c r="AH135" s="189">
        <f t="shared" si="25"/>
        <v>6000</v>
      </c>
    </row>
    <row r="136" spans="1:34">
      <c r="A136" s="180" t="s">
        <v>38</v>
      </c>
      <c r="B136" s="180" t="s">
        <v>38</v>
      </c>
      <c r="C136" s="180" t="s">
        <v>101</v>
      </c>
      <c r="D136" s="180" t="s">
        <v>407</v>
      </c>
      <c r="E136" s="180" t="s">
        <v>1188</v>
      </c>
      <c r="F136" s="180" t="s">
        <v>1198</v>
      </c>
      <c r="G136" s="186">
        <v>0</v>
      </c>
      <c r="H136" s="186">
        <v>4958</v>
      </c>
      <c r="I136" s="186">
        <f t="shared" si="21"/>
        <v>4958</v>
      </c>
      <c r="J136" s="180" t="s">
        <v>4130</v>
      </c>
      <c r="K136" s="180">
        <v>23646793</v>
      </c>
      <c r="L136" s="144">
        <v>45420</v>
      </c>
      <c r="M136" s="144" t="s">
        <v>210</v>
      </c>
      <c r="N136" s="180" t="s">
        <v>173</v>
      </c>
      <c r="O136" s="180" t="s">
        <v>359</v>
      </c>
      <c r="P136" s="284">
        <v>0</v>
      </c>
      <c r="Q136" s="284">
        <v>207302</v>
      </c>
      <c r="R136" s="182">
        <f t="shared" si="26"/>
        <v>207302</v>
      </c>
      <c r="S136" s="216">
        <v>193763</v>
      </c>
      <c r="T136" s="180">
        <v>168</v>
      </c>
      <c r="U136" s="180" t="s">
        <v>62</v>
      </c>
      <c r="V136" s="180" t="s">
        <v>62</v>
      </c>
      <c r="W136" s="180" t="s">
        <v>276</v>
      </c>
      <c r="Y136" s="180" t="s">
        <v>4133</v>
      </c>
      <c r="Z136" s="194">
        <v>0.04</v>
      </c>
      <c r="AA136" s="197" t="s">
        <v>558</v>
      </c>
      <c r="AB136" s="188">
        <v>1.7000000000000001E-2</v>
      </c>
      <c r="AC136" s="284">
        <f t="shared" si="22"/>
        <v>8292.08</v>
      </c>
      <c r="AD136" s="284">
        <f t="shared" si="27"/>
        <v>1233.9404761904761</v>
      </c>
      <c r="AE136" s="189">
        <f t="shared" si="23"/>
        <v>3524.1340000000005</v>
      </c>
      <c r="AF136" s="379">
        <f t="shared" si="24"/>
        <v>4758.0744761904771</v>
      </c>
      <c r="AG136" s="190">
        <v>0.03</v>
      </c>
      <c r="AH136" s="189">
        <f t="shared" si="25"/>
        <v>6219.0599999999995</v>
      </c>
    </row>
    <row r="137" spans="1:34">
      <c r="A137" s="180" t="s">
        <v>23</v>
      </c>
      <c r="B137" s="180" t="s">
        <v>23</v>
      </c>
      <c r="C137" s="180" t="s">
        <v>97</v>
      </c>
      <c r="D137" s="180" t="s">
        <v>449</v>
      </c>
      <c r="E137" s="180" t="s">
        <v>509</v>
      </c>
      <c r="F137" s="180" t="s">
        <v>579</v>
      </c>
      <c r="G137" s="186">
        <v>9861</v>
      </c>
      <c r="H137" s="186">
        <v>9861</v>
      </c>
      <c r="I137" s="186">
        <f t="shared" si="21"/>
        <v>0</v>
      </c>
      <c r="J137" s="180" t="s">
        <v>4131</v>
      </c>
      <c r="K137" s="180">
        <v>22337891</v>
      </c>
      <c r="L137" s="144">
        <v>45420</v>
      </c>
      <c r="M137" s="144" t="s">
        <v>210</v>
      </c>
      <c r="N137" s="180" t="s">
        <v>43</v>
      </c>
      <c r="O137" s="180" t="s">
        <v>43</v>
      </c>
      <c r="P137" s="284">
        <v>378973</v>
      </c>
      <c r="Q137" s="284">
        <v>420921</v>
      </c>
      <c r="R137" s="182">
        <f t="shared" si="26"/>
        <v>41948</v>
      </c>
      <c r="S137" s="216">
        <v>15192</v>
      </c>
      <c r="T137" s="180">
        <v>168</v>
      </c>
      <c r="U137" s="180" t="s">
        <v>63</v>
      </c>
      <c r="V137" s="180" t="s">
        <v>63</v>
      </c>
      <c r="W137" s="180" t="s">
        <v>277</v>
      </c>
      <c r="Y137" s="180" t="s">
        <v>4134</v>
      </c>
      <c r="Z137" s="194">
        <v>0.04</v>
      </c>
      <c r="AA137" s="197" t="s">
        <v>558</v>
      </c>
      <c r="AB137" s="188">
        <v>1.7000000000000001E-2</v>
      </c>
      <c r="AC137" s="284">
        <f t="shared" si="22"/>
        <v>16836.84</v>
      </c>
      <c r="AD137" s="284">
        <f t="shared" si="27"/>
        <v>2505.4821428571427</v>
      </c>
      <c r="AE137" s="189">
        <f t="shared" si="23"/>
        <v>7155.6570000000002</v>
      </c>
      <c r="AF137" s="379">
        <f t="shared" si="24"/>
        <v>9661.1391428571424</v>
      </c>
      <c r="AG137" s="190">
        <v>0.03</v>
      </c>
      <c r="AH137" s="189">
        <f t="shared" si="25"/>
        <v>1258.44</v>
      </c>
    </row>
    <row r="138" spans="1:34">
      <c r="A138" s="180" t="s">
        <v>38</v>
      </c>
      <c r="B138" s="180" t="s">
        <v>38</v>
      </c>
      <c r="C138" s="180" t="s">
        <v>101</v>
      </c>
      <c r="D138" s="180" t="s">
        <v>891</v>
      </c>
      <c r="E138" s="408" t="s">
        <v>641</v>
      </c>
      <c r="F138" s="180" t="s">
        <v>637</v>
      </c>
      <c r="G138" s="186">
        <v>3571</v>
      </c>
      <c r="H138" s="186">
        <v>3471</v>
      </c>
      <c r="I138" s="186">
        <f t="shared" si="21"/>
        <v>-100</v>
      </c>
      <c r="J138" s="180" t="s">
        <v>4132</v>
      </c>
      <c r="K138" s="180">
        <v>26982244</v>
      </c>
      <c r="L138" s="144">
        <v>45420</v>
      </c>
      <c r="M138" s="144" t="s">
        <v>210</v>
      </c>
      <c r="N138" s="180" t="s">
        <v>43</v>
      </c>
      <c r="O138" s="180" t="s">
        <v>43</v>
      </c>
      <c r="P138" s="284">
        <v>116421</v>
      </c>
      <c r="Q138" s="284">
        <v>146828</v>
      </c>
      <c r="R138" s="182">
        <f t="shared" si="26"/>
        <v>30407</v>
      </c>
      <c r="S138" s="216">
        <v>151921</v>
      </c>
      <c r="T138" s="180">
        <v>168</v>
      </c>
      <c r="U138" s="180" t="s">
        <v>63</v>
      </c>
      <c r="V138" s="180" t="s">
        <v>63</v>
      </c>
      <c r="W138" s="180" t="s">
        <v>277</v>
      </c>
      <c r="Y138" s="180" t="s">
        <v>4135</v>
      </c>
      <c r="Z138" s="194">
        <v>0.04</v>
      </c>
      <c r="AA138" s="197" t="s">
        <v>558</v>
      </c>
      <c r="AB138" s="188">
        <v>1.7000000000000001E-2</v>
      </c>
      <c r="AC138" s="284">
        <f t="shared" si="22"/>
        <v>5873.12</v>
      </c>
      <c r="AD138" s="284">
        <f t="shared" si="27"/>
        <v>873.97619047619048</v>
      </c>
      <c r="AE138" s="189">
        <f t="shared" si="23"/>
        <v>2496.076</v>
      </c>
      <c r="AF138" s="379">
        <f t="shared" si="24"/>
        <v>3370.0521904761904</v>
      </c>
      <c r="AG138" s="190">
        <v>0.03</v>
      </c>
      <c r="AH138" s="189">
        <f t="shared" si="25"/>
        <v>912.20999999999992</v>
      </c>
    </row>
    <row r="139" spans="1:34">
      <c r="A139" s="180" t="s">
        <v>24</v>
      </c>
      <c r="B139" s="180" t="s">
        <v>24</v>
      </c>
      <c r="C139" s="180" t="s">
        <v>422</v>
      </c>
      <c r="D139" s="180" t="s">
        <v>200</v>
      </c>
      <c r="E139" s="180" t="s">
        <v>835</v>
      </c>
      <c r="F139" s="180" t="s">
        <v>1673</v>
      </c>
      <c r="G139" s="186">
        <v>2153</v>
      </c>
      <c r="H139" s="186">
        <v>2648</v>
      </c>
      <c r="I139" s="186">
        <f t="shared" si="21"/>
        <v>495</v>
      </c>
      <c r="J139" s="180" t="s">
        <v>4136</v>
      </c>
      <c r="K139" s="180">
        <v>29846240</v>
      </c>
      <c r="L139" s="144">
        <v>45420</v>
      </c>
      <c r="M139" s="144" t="s">
        <v>210</v>
      </c>
      <c r="N139" s="180" t="s">
        <v>43</v>
      </c>
      <c r="O139" s="180" t="s">
        <v>43</v>
      </c>
      <c r="P139" s="284">
        <v>30076.67</v>
      </c>
      <c r="Q139" s="284">
        <v>106657</v>
      </c>
      <c r="R139" s="182">
        <f t="shared" si="26"/>
        <v>76580.33</v>
      </c>
      <c r="S139" s="216">
        <v>69080</v>
      </c>
      <c r="T139" s="180">
        <v>168</v>
      </c>
      <c r="U139" s="180" t="s">
        <v>63</v>
      </c>
      <c r="V139" s="180" t="s">
        <v>63</v>
      </c>
      <c r="W139" s="180" t="s">
        <v>277</v>
      </c>
      <c r="Y139" s="180" t="s">
        <v>4137</v>
      </c>
      <c r="Z139" s="194">
        <v>0.04</v>
      </c>
      <c r="AA139" s="197" t="s">
        <v>558</v>
      </c>
      <c r="AB139" s="188">
        <v>1.7000000000000001E-2</v>
      </c>
      <c r="AC139" s="284">
        <f t="shared" si="22"/>
        <v>4266.28</v>
      </c>
      <c r="AD139" s="284">
        <f t="shared" si="27"/>
        <v>634.86309523809518</v>
      </c>
      <c r="AE139" s="189">
        <f t="shared" si="23"/>
        <v>1813.1690000000001</v>
      </c>
      <c r="AF139" s="379">
        <f t="shared" si="24"/>
        <v>2448.0320952380953</v>
      </c>
      <c r="AG139" s="190">
        <v>0.03</v>
      </c>
      <c r="AH139" s="189">
        <f t="shared" si="25"/>
        <v>2297.4099000000001</v>
      </c>
    </row>
    <row r="140" spans="1:34">
      <c r="A140" s="180" t="s">
        <v>38</v>
      </c>
      <c r="B140" s="180" t="s">
        <v>38</v>
      </c>
      <c r="C140" s="180" t="s">
        <v>101</v>
      </c>
      <c r="D140" s="180" t="s">
        <v>891</v>
      </c>
      <c r="E140" s="180" t="s">
        <v>995</v>
      </c>
      <c r="F140" s="180" t="s">
        <v>996</v>
      </c>
      <c r="G140" s="186">
        <v>0</v>
      </c>
      <c r="H140" s="186">
        <v>5200</v>
      </c>
      <c r="I140" s="186">
        <f t="shared" si="21"/>
        <v>5200</v>
      </c>
      <c r="J140" s="180" t="s">
        <v>4138</v>
      </c>
      <c r="K140" s="180">
        <v>28572966</v>
      </c>
      <c r="L140" s="144">
        <v>45420</v>
      </c>
      <c r="M140" s="144" t="s">
        <v>210</v>
      </c>
      <c r="N140" s="180" t="s">
        <v>43</v>
      </c>
      <c r="O140" s="180" t="s">
        <v>43</v>
      </c>
      <c r="P140" s="284">
        <v>0</v>
      </c>
      <c r="Q140" s="284">
        <v>162163</v>
      </c>
      <c r="R140" s="182">
        <f t="shared" si="26"/>
        <v>162163</v>
      </c>
      <c r="S140" s="216">
        <v>152954</v>
      </c>
      <c r="T140" s="180">
        <v>120</v>
      </c>
      <c r="U140" s="180" t="s">
        <v>62</v>
      </c>
      <c r="V140" s="180" t="s">
        <v>62</v>
      </c>
      <c r="W140" s="180" t="s">
        <v>276</v>
      </c>
      <c r="Y140" s="180" t="s">
        <v>4139</v>
      </c>
      <c r="Z140" s="194">
        <v>0.03</v>
      </c>
      <c r="AA140" s="197" t="s">
        <v>558</v>
      </c>
      <c r="AB140" s="188">
        <v>2.2499999999999999E-2</v>
      </c>
      <c r="AC140" s="284">
        <f t="shared" si="22"/>
        <v>4864.8899999999994</v>
      </c>
      <c r="AD140" s="284">
        <f t="shared" si="27"/>
        <v>1351.3583333333333</v>
      </c>
      <c r="AE140" s="189">
        <f t="shared" si="23"/>
        <v>3648.6675</v>
      </c>
      <c r="AF140" s="379">
        <f t="shared" si="24"/>
        <v>5000.0258333333331</v>
      </c>
      <c r="AG140" s="190">
        <v>0.06</v>
      </c>
      <c r="AH140" s="189">
        <f t="shared" si="25"/>
        <v>9729.7799999999988</v>
      </c>
    </row>
    <row r="141" spans="1:34">
      <c r="A141" s="180" t="s">
        <v>38</v>
      </c>
      <c r="B141" s="180" t="s">
        <v>38</v>
      </c>
      <c r="C141" s="180" t="s">
        <v>101</v>
      </c>
      <c r="D141" s="180" t="s">
        <v>407</v>
      </c>
      <c r="E141" s="180" t="s">
        <v>3435</v>
      </c>
      <c r="F141" s="482">
        <v>66</v>
      </c>
      <c r="G141" s="186">
        <v>3663</v>
      </c>
      <c r="H141" s="186">
        <v>8770</v>
      </c>
      <c r="I141" s="186">
        <f t="shared" si="21"/>
        <v>5107</v>
      </c>
      <c r="J141" s="180" t="s">
        <v>4140</v>
      </c>
      <c r="K141" s="180">
        <v>11238879</v>
      </c>
      <c r="L141" s="144">
        <v>45420</v>
      </c>
      <c r="M141" s="144" t="s">
        <v>210</v>
      </c>
      <c r="N141" s="180" t="s">
        <v>173</v>
      </c>
      <c r="O141" s="180" t="s">
        <v>360</v>
      </c>
      <c r="P141" s="284">
        <v>115388</v>
      </c>
      <c r="Q141" s="284">
        <v>165869</v>
      </c>
      <c r="R141" s="182">
        <f t="shared" si="26"/>
        <v>50481</v>
      </c>
      <c r="S141" s="216">
        <v>41087</v>
      </c>
      <c r="T141" s="180">
        <v>60</v>
      </c>
      <c r="U141" s="180" t="s">
        <v>63</v>
      </c>
      <c r="V141" s="180" t="s">
        <v>63</v>
      </c>
      <c r="W141" s="180" t="s">
        <v>277</v>
      </c>
      <c r="Y141" s="180" t="s">
        <v>4141</v>
      </c>
      <c r="Z141" s="194">
        <v>0.04</v>
      </c>
      <c r="AA141" s="197" t="s">
        <v>558</v>
      </c>
      <c r="AB141" s="188">
        <v>1.7000000000000001E-2</v>
      </c>
      <c r="AC141" s="284">
        <f t="shared" si="22"/>
        <v>6634.76</v>
      </c>
      <c r="AD141" s="284">
        <f t="shared" si="27"/>
        <v>2764.4833333333331</v>
      </c>
      <c r="AE141" s="189">
        <f t="shared" si="23"/>
        <v>2819.7730000000001</v>
      </c>
      <c r="AF141" s="379">
        <f t="shared" si="24"/>
        <v>5584.2563333333328</v>
      </c>
      <c r="AG141" s="190">
        <v>0.03</v>
      </c>
      <c r="AH141" s="189">
        <f t="shared" si="25"/>
        <v>1514.4299999999998</v>
      </c>
    </row>
    <row r="142" spans="1:34">
      <c r="A142" s="180" t="s">
        <v>241</v>
      </c>
      <c r="B142" s="180" t="s">
        <v>241</v>
      </c>
      <c r="C142" s="180" t="s">
        <v>101</v>
      </c>
      <c r="D142" s="180" t="s">
        <v>492</v>
      </c>
      <c r="E142" s="180" t="s">
        <v>844</v>
      </c>
      <c r="F142" s="180" t="s">
        <v>612</v>
      </c>
      <c r="G142" s="186">
        <v>0</v>
      </c>
      <c r="H142" s="186">
        <v>6100</v>
      </c>
      <c r="I142" s="186">
        <f t="shared" si="21"/>
        <v>6100</v>
      </c>
      <c r="J142" s="180" t="s">
        <v>4142</v>
      </c>
      <c r="K142" s="180">
        <v>26958891</v>
      </c>
      <c r="L142" s="144">
        <v>45420</v>
      </c>
      <c r="M142" s="144" t="s">
        <v>210</v>
      </c>
      <c r="N142" s="180" t="s">
        <v>21</v>
      </c>
      <c r="O142" s="180" t="s">
        <v>21</v>
      </c>
      <c r="P142" s="284">
        <v>0</v>
      </c>
      <c r="Q142" s="284">
        <v>265772</v>
      </c>
      <c r="R142" s="182">
        <f t="shared" si="26"/>
        <v>265772</v>
      </c>
      <c r="S142" s="216">
        <v>36290.68</v>
      </c>
      <c r="T142" s="180">
        <v>168</v>
      </c>
      <c r="U142" s="180" t="s">
        <v>64</v>
      </c>
      <c r="V142" s="180" t="s">
        <v>64</v>
      </c>
      <c r="W142" s="180" t="s">
        <v>276</v>
      </c>
      <c r="X142" s="180" t="s">
        <v>4083</v>
      </c>
      <c r="Y142" s="180" t="s">
        <v>4143</v>
      </c>
      <c r="Z142" s="194">
        <v>0.04</v>
      </c>
      <c r="AA142" s="197" t="s">
        <v>558</v>
      </c>
      <c r="AB142" s="188">
        <v>1.7000000000000001E-2</v>
      </c>
      <c r="AC142" s="284">
        <f t="shared" si="22"/>
        <v>10630.880000000001</v>
      </c>
      <c r="AD142" s="284">
        <f t="shared" si="27"/>
        <v>1581.9761904761904</v>
      </c>
      <c r="AE142" s="189">
        <f t="shared" si="23"/>
        <v>4518.1240000000007</v>
      </c>
      <c r="AF142" s="379">
        <f t="shared" si="24"/>
        <v>6100.1001904761906</v>
      </c>
      <c r="AG142" s="190">
        <v>0.03</v>
      </c>
      <c r="AH142" s="189">
        <f t="shared" si="25"/>
        <v>7973.16</v>
      </c>
    </row>
    <row r="143" spans="1:34">
      <c r="A143" s="180" t="s">
        <v>24</v>
      </c>
      <c r="B143" s="180" t="s">
        <v>24</v>
      </c>
      <c r="C143" s="180" t="s">
        <v>422</v>
      </c>
      <c r="D143" s="180" t="s">
        <v>407</v>
      </c>
      <c r="E143" s="180" t="s">
        <v>3803</v>
      </c>
      <c r="F143" s="180" t="s">
        <v>3808</v>
      </c>
      <c r="G143" s="186">
        <v>0</v>
      </c>
      <c r="H143" s="186">
        <v>6775</v>
      </c>
      <c r="I143" s="186">
        <f t="shared" si="21"/>
        <v>6775</v>
      </c>
      <c r="J143" s="180" t="s">
        <v>4144</v>
      </c>
      <c r="K143" s="180">
        <v>33441463</v>
      </c>
      <c r="L143" s="144">
        <v>45420</v>
      </c>
      <c r="M143" s="144" t="s">
        <v>210</v>
      </c>
      <c r="N143" s="180" t="s">
        <v>148</v>
      </c>
      <c r="O143" s="180" t="s">
        <v>289</v>
      </c>
      <c r="P143" s="284">
        <v>0</v>
      </c>
      <c r="Q143" s="284">
        <v>295180</v>
      </c>
      <c r="R143" s="182">
        <f t="shared" si="26"/>
        <v>295180</v>
      </c>
      <c r="S143" s="216">
        <v>276369.2</v>
      </c>
      <c r="T143" s="180">
        <v>168</v>
      </c>
      <c r="U143" s="180" t="s">
        <v>62</v>
      </c>
      <c r="V143" s="180" t="s">
        <v>62</v>
      </c>
      <c r="W143" s="180" t="s">
        <v>276</v>
      </c>
      <c r="Y143" s="180" t="s">
        <v>4145</v>
      </c>
      <c r="Z143" s="194">
        <v>0.04</v>
      </c>
      <c r="AA143" s="197" t="s">
        <v>558</v>
      </c>
      <c r="AB143" s="188">
        <v>1.7000000000000001E-2</v>
      </c>
      <c r="AC143" s="284">
        <f t="shared" si="22"/>
        <v>11807.2</v>
      </c>
      <c r="AD143" s="284">
        <f t="shared" si="27"/>
        <v>1757.0238095238096</v>
      </c>
      <c r="AE143" s="189">
        <f t="shared" si="23"/>
        <v>5018.0600000000004</v>
      </c>
      <c r="AF143" s="379">
        <f t="shared" si="24"/>
        <v>6775.0838095238105</v>
      </c>
      <c r="AG143" s="190">
        <v>0.03</v>
      </c>
      <c r="AH143" s="189">
        <f t="shared" si="25"/>
        <v>8855.4</v>
      </c>
    </row>
    <row r="144" spans="1:34">
      <c r="A144" s="180" t="s">
        <v>29</v>
      </c>
      <c r="B144" s="180" t="s">
        <v>29</v>
      </c>
      <c r="C144" s="180" t="s">
        <v>168</v>
      </c>
      <c r="D144" s="180" t="s">
        <v>457</v>
      </c>
      <c r="E144" s="180" t="s">
        <v>593</v>
      </c>
      <c r="F144" s="180" t="s">
        <v>953</v>
      </c>
      <c r="G144" s="186">
        <v>599</v>
      </c>
      <c r="H144" s="186">
        <v>1044</v>
      </c>
      <c r="I144" s="186">
        <f t="shared" si="21"/>
        <v>445</v>
      </c>
      <c r="J144" s="180" t="s">
        <v>4160</v>
      </c>
      <c r="K144" s="180">
        <v>20191007</v>
      </c>
      <c r="L144" s="144">
        <v>45421</v>
      </c>
      <c r="M144" s="144" t="s">
        <v>210</v>
      </c>
      <c r="N144" s="180" t="s">
        <v>43</v>
      </c>
      <c r="O144" s="180" t="s">
        <v>43</v>
      </c>
      <c r="P144" s="284">
        <v>7497.2</v>
      </c>
      <c r="Q144" s="284">
        <v>25376</v>
      </c>
      <c r="R144" s="182">
        <f t="shared" si="26"/>
        <v>17878.8</v>
      </c>
      <c r="S144" s="216">
        <v>15509</v>
      </c>
      <c r="T144" s="180">
        <v>108</v>
      </c>
      <c r="U144" s="180" t="s">
        <v>63</v>
      </c>
      <c r="V144" s="180" t="s">
        <v>63</v>
      </c>
      <c r="W144" s="180" t="s">
        <v>277</v>
      </c>
      <c r="Y144" s="180" t="s">
        <v>4187</v>
      </c>
      <c r="Z144" s="194">
        <v>0.03</v>
      </c>
      <c r="AA144" s="197" t="s">
        <v>558</v>
      </c>
      <c r="AB144" s="188">
        <v>2.4E-2</v>
      </c>
      <c r="AC144" s="284">
        <f t="shared" si="22"/>
        <v>761.28</v>
      </c>
      <c r="AD144" s="284">
        <f t="shared" si="27"/>
        <v>234.96296296296296</v>
      </c>
      <c r="AE144" s="189">
        <f t="shared" si="23"/>
        <v>609.024</v>
      </c>
      <c r="AF144" s="379">
        <f t="shared" si="24"/>
        <v>843.98696296296293</v>
      </c>
      <c r="AG144" s="190">
        <v>0.06</v>
      </c>
      <c r="AH144" s="189">
        <f t="shared" si="25"/>
        <v>1072.7279999999998</v>
      </c>
    </row>
    <row r="145" spans="1:34">
      <c r="A145" s="180" t="s">
        <v>24</v>
      </c>
      <c r="B145" s="180" t="s">
        <v>24</v>
      </c>
      <c r="C145" s="180" t="s">
        <v>422</v>
      </c>
      <c r="D145" s="180" t="s">
        <v>200</v>
      </c>
      <c r="E145" s="180" t="s">
        <v>835</v>
      </c>
      <c r="F145" s="180" t="s">
        <v>1673</v>
      </c>
      <c r="G145" s="186">
        <v>0</v>
      </c>
      <c r="H145" s="186">
        <v>575</v>
      </c>
      <c r="I145" s="186">
        <f t="shared" si="21"/>
        <v>575</v>
      </c>
      <c r="J145" s="180" t="s">
        <v>4161</v>
      </c>
      <c r="K145" s="180">
        <v>30664669</v>
      </c>
      <c r="L145" s="144">
        <v>45421</v>
      </c>
      <c r="M145" s="144" t="s">
        <v>210</v>
      </c>
      <c r="N145" s="180" t="s">
        <v>148</v>
      </c>
      <c r="O145" s="180" t="s">
        <v>289</v>
      </c>
      <c r="P145" s="284">
        <v>0</v>
      </c>
      <c r="Q145" s="284">
        <v>17288</v>
      </c>
      <c r="R145" s="182">
        <f t="shared" si="26"/>
        <v>17288</v>
      </c>
      <c r="S145" s="216">
        <v>15323</v>
      </c>
      <c r="T145" s="180">
        <v>108</v>
      </c>
      <c r="U145" s="180" t="s">
        <v>62</v>
      </c>
      <c r="V145" s="180" t="s">
        <v>62</v>
      </c>
      <c r="W145" s="180" t="s">
        <v>276</v>
      </c>
      <c r="Y145" s="180" t="s">
        <v>4188</v>
      </c>
      <c r="Z145" s="194">
        <v>0.03</v>
      </c>
      <c r="AA145" s="197" t="s">
        <v>558</v>
      </c>
      <c r="AB145" s="188">
        <v>2.4E-2</v>
      </c>
      <c r="AC145" s="284">
        <f t="shared" si="22"/>
        <v>518.64</v>
      </c>
      <c r="AD145" s="284">
        <f t="shared" si="27"/>
        <v>160.07407407407408</v>
      </c>
      <c r="AE145" s="189">
        <f t="shared" si="23"/>
        <v>414.91200000000003</v>
      </c>
      <c r="AF145" s="379">
        <f t="shared" si="24"/>
        <v>574.98607407407417</v>
      </c>
      <c r="AG145" s="190">
        <v>0.06</v>
      </c>
      <c r="AH145" s="189">
        <f t="shared" si="25"/>
        <v>1037.28</v>
      </c>
    </row>
    <row r="146" spans="1:34">
      <c r="A146" s="180" t="s">
        <v>24</v>
      </c>
      <c r="B146" s="180" t="s">
        <v>24</v>
      </c>
      <c r="C146" s="180" t="s">
        <v>422</v>
      </c>
      <c r="D146" s="180" t="s">
        <v>200</v>
      </c>
      <c r="E146" s="180" t="s">
        <v>1063</v>
      </c>
      <c r="F146" s="180" t="s">
        <v>1066</v>
      </c>
      <c r="G146" s="186">
        <v>0</v>
      </c>
      <c r="H146" s="186">
        <v>1834</v>
      </c>
      <c r="I146" s="186">
        <f t="shared" si="21"/>
        <v>1834</v>
      </c>
      <c r="J146" s="180" t="s">
        <v>4162</v>
      </c>
      <c r="K146" s="180">
        <v>36346995</v>
      </c>
      <c r="L146" s="144">
        <v>45421</v>
      </c>
      <c r="M146" s="144" t="s">
        <v>210</v>
      </c>
      <c r="N146" s="180" t="s">
        <v>21</v>
      </c>
      <c r="O146" s="180" t="s">
        <v>21</v>
      </c>
      <c r="P146" s="284">
        <v>0</v>
      </c>
      <c r="Q146" s="284">
        <v>52995</v>
      </c>
      <c r="R146" s="182">
        <f t="shared" si="26"/>
        <v>52995</v>
      </c>
      <c r="S146" s="216">
        <v>49245</v>
      </c>
      <c r="T146" s="180">
        <v>120</v>
      </c>
      <c r="U146" s="180" t="s">
        <v>62</v>
      </c>
      <c r="V146" s="180" t="s">
        <v>62</v>
      </c>
      <c r="W146" s="180" t="s">
        <v>276</v>
      </c>
      <c r="Y146" s="180" t="s">
        <v>4189</v>
      </c>
      <c r="Z146" s="194">
        <v>0.03</v>
      </c>
      <c r="AA146" s="197" t="s">
        <v>558</v>
      </c>
      <c r="AB146" s="188">
        <v>2.2499999999999999E-2</v>
      </c>
      <c r="AC146" s="284">
        <f t="shared" si="22"/>
        <v>1589.85</v>
      </c>
      <c r="AD146" s="284">
        <f t="shared" si="27"/>
        <v>441.625</v>
      </c>
      <c r="AE146" s="189">
        <f t="shared" si="23"/>
        <v>1192.3875</v>
      </c>
      <c r="AF146" s="379">
        <f t="shared" si="24"/>
        <v>1634.0125</v>
      </c>
      <c r="AG146" s="190">
        <v>0.06</v>
      </c>
      <c r="AH146" s="189">
        <f t="shared" si="25"/>
        <v>3179.7</v>
      </c>
    </row>
    <row r="147" spans="1:34">
      <c r="A147" s="180" t="s">
        <v>38</v>
      </c>
      <c r="B147" s="180" t="s">
        <v>38</v>
      </c>
      <c r="C147" s="180" t="s">
        <v>101</v>
      </c>
      <c r="D147" s="180" t="s">
        <v>407</v>
      </c>
      <c r="E147" s="180" t="s">
        <v>1076</v>
      </c>
      <c r="F147" s="180" t="s">
        <v>623</v>
      </c>
      <c r="G147" s="186">
        <v>0</v>
      </c>
      <c r="H147" s="186">
        <v>1125</v>
      </c>
      <c r="I147" s="186">
        <f t="shared" si="21"/>
        <v>1125</v>
      </c>
      <c r="J147" s="180" t="s">
        <v>4163</v>
      </c>
      <c r="K147" s="180">
        <v>10797125</v>
      </c>
      <c r="L147" s="144">
        <v>45421</v>
      </c>
      <c r="M147" s="144" t="s">
        <v>210</v>
      </c>
      <c r="N147" s="180" t="s">
        <v>43</v>
      </c>
      <c r="O147" s="180" t="s">
        <v>43</v>
      </c>
      <c r="P147" s="284">
        <v>0</v>
      </c>
      <c r="Q147" s="284">
        <v>21774</v>
      </c>
      <c r="R147" s="182">
        <f t="shared" si="26"/>
        <v>21774</v>
      </c>
      <c r="S147" s="216">
        <v>20085</v>
      </c>
      <c r="T147" s="180">
        <v>60</v>
      </c>
      <c r="U147" s="180" t="s">
        <v>62</v>
      </c>
      <c r="V147" s="180" t="s">
        <v>62</v>
      </c>
      <c r="W147" s="180" t="s">
        <v>276</v>
      </c>
      <c r="Y147" s="180" t="s">
        <v>4190</v>
      </c>
      <c r="Z147" s="194">
        <v>0.03</v>
      </c>
      <c r="AA147" s="197" t="s">
        <v>558</v>
      </c>
      <c r="AB147" s="188">
        <v>3.5000000000000003E-2</v>
      </c>
      <c r="AC147" s="284">
        <f t="shared" si="22"/>
        <v>653.22</v>
      </c>
      <c r="AD147" s="284">
        <f t="shared" si="27"/>
        <v>362.9</v>
      </c>
      <c r="AE147" s="189">
        <f t="shared" si="23"/>
        <v>762.09</v>
      </c>
      <c r="AF147" s="379">
        <f t="shared" si="24"/>
        <v>1124.99</v>
      </c>
      <c r="AG147" s="190">
        <v>0.06</v>
      </c>
      <c r="AH147" s="189">
        <f t="shared" si="25"/>
        <v>1306.44</v>
      </c>
    </row>
    <row r="148" spans="1:34">
      <c r="A148" s="180" t="s">
        <v>24</v>
      </c>
      <c r="B148" s="180" t="s">
        <v>24</v>
      </c>
      <c r="C148" s="180" t="s">
        <v>422</v>
      </c>
      <c r="D148" s="180" t="s">
        <v>3734</v>
      </c>
      <c r="E148" s="180" t="s">
        <v>4164</v>
      </c>
      <c r="F148" s="180" t="s">
        <v>2604</v>
      </c>
      <c r="G148" s="186">
        <v>0</v>
      </c>
      <c r="H148" s="186">
        <v>1356</v>
      </c>
      <c r="I148" s="186">
        <f t="shared" si="21"/>
        <v>1356</v>
      </c>
      <c r="J148" s="180" t="s">
        <v>4165</v>
      </c>
      <c r="K148" s="180">
        <v>36870612</v>
      </c>
      <c r="L148" s="144">
        <v>45421</v>
      </c>
      <c r="M148" s="144" t="s">
        <v>210</v>
      </c>
      <c r="N148" s="180" t="s">
        <v>21</v>
      </c>
      <c r="O148" s="180" t="s">
        <v>21</v>
      </c>
      <c r="P148" s="284">
        <v>0</v>
      </c>
      <c r="Q148" s="284">
        <v>43978</v>
      </c>
      <c r="R148" s="182">
        <f t="shared" si="26"/>
        <v>43978</v>
      </c>
      <c r="S148" s="216">
        <v>40679</v>
      </c>
      <c r="T148" s="180">
        <v>120</v>
      </c>
      <c r="U148" s="180" t="s">
        <v>62</v>
      </c>
      <c r="V148" s="180" t="s">
        <v>62</v>
      </c>
      <c r="W148" s="180" t="s">
        <v>276</v>
      </c>
      <c r="Y148" s="180" t="s">
        <v>4191</v>
      </c>
      <c r="Z148" s="194">
        <v>0.03</v>
      </c>
      <c r="AA148" s="197" t="s">
        <v>558</v>
      </c>
      <c r="AB148" s="188">
        <v>2.2499999999999999E-2</v>
      </c>
      <c r="AC148" s="284">
        <f t="shared" si="22"/>
        <v>1319.34</v>
      </c>
      <c r="AD148" s="284">
        <f t="shared" si="27"/>
        <v>366.48333333333335</v>
      </c>
      <c r="AE148" s="189">
        <f t="shared" si="23"/>
        <v>989.505</v>
      </c>
      <c r="AF148" s="379">
        <f t="shared" si="24"/>
        <v>1355.9883333333332</v>
      </c>
      <c r="AG148" s="190">
        <v>0.06</v>
      </c>
      <c r="AH148" s="189">
        <f t="shared" si="25"/>
        <v>2638.68</v>
      </c>
    </row>
    <row r="149" spans="1:34">
      <c r="A149" s="180" t="s">
        <v>31</v>
      </c>
      <c r="B149" s="180" t="s">
        <v>31</v>
      </c>
      <c r="C149" s="180" t="s">
        <v>101</v>
      </c>
      <c r="D149" s="180" t="s">
        <v>458</v>
      </c>
      <c r="E149" s="180" t="s">
        <v>4192</v>
      </c>
      <c r="F149" s="180" t="s">
        <v>4207</v>
      </c>
      <c r="G149" s="186">
        <v>4164</v>
      </c>
      <c r="H149" s="186">
        <v>3945</v>
      </c>
      <c r="I149" s="186">
        <f t="shared" si="21"/>
        <v>-219</v>
      </c>
      <c r="J149" s="180" t="s">
        <v>4193</v>
      </c>
      <c r="K149" s="180">
        <v>31028368</v>
      </c>
      <c r="L149" s="144">
        <v>45421</v>
      </c>
      <c r="M149" s="144" t="s">
        <v>210</v>
      </c>
      <c r="N149" s="180" t="s">
        <v>21</v>
      </c>
      <c r="O149" s="180" t="s">
        <v>21</v>
      </c>
      <c r="Q149" s="284">
        <v>163166</v>
      </c>
      <c r="R149" s="182">
        <f t="shared" si="26"/>
        <v>163166</v>
      </c>
      <c r="S149" s="216">
        <v>10202</v>
      </c>
      <c r="T149" s="180">
        <v>168</v>
      </c>
      <c r="U149" s="180" t="s">
        <v>63</v>
      </c>
      <c r="V149" s="180" t="s">
        <v>63</v>
      </c>
      <c r="W149" s="180" t="s">
        <v>277</v>
      </c>
      <c r="Y149" s="180" t="s">
        <v>4206</v>
      </c>
      <c r="Z149" s="194">
        <v>0.04</v>
      </c>
      <c r="AA149" s="197" t="s">
        <v>558</v>
      </c>
      <c r="AB149" s="188">
        <v>1.7000000000000001E-2</v>
      </c>
      <c r="AC149" s="284">
        <f t="shared" si="22"/>
        <v>6526.64</v>
      </c>
      <c r="AD149" s="284">
        <f t="shared" si="27"/>
        <v>971.22619047619048</v>
      </c>
      <c r="AE149" s="189">
        <f t="shared" si="23"/>
        <v>2773.8220000000001</v>
      </c>
      <c r="AF149" s="379">
        <f t="shared" si="24"/>
        <v>3745.0481904761905</v>
      </c>
      <c r="AG149" s="190">
        <v>0.03</v>
      </c>
      <c r="AH149" s="189">
        <f t="shared" si="25"/>
        <v>4894.9799999999996</v>
      </c>
    </row>
    <row r="150" spans="1:34">
      <c r="A150" s="180" t="s">
        <v>20</v>
      </c>
      <c r="B150" s="180" t="s">
        <v>20</v>
      </c>
      <c r="C150" s="180" t="s">
        <v>98</v>
      </c>
      <c r="D150" s="180" t="s">
        <v>407</v>
      </c>
      <c r="E150" s="180" t="s">
        <v>3042</v>
      </c>
      <c r="F150" s="180" t="s">
        <v>3045</v>
      </c>
      <c r="G150" s="186">
        <v>0</v>
      </c>
      <c r="H150" s="186">
        <v>34393</v>
      </c>
      <c r="I150" s="186">
        <f t="shared" si="21"/>
        <v>34393</v>
      </c>
      <c r="J150" s="180" t="s">
        <v>3307</v>
      </c>
      <c r="K150" s="180">
        <v>22024255</v>
      </c>
      <c r="L150" s="144">
        <v>45421</v>
      </c>
      <c r="M150" s="144" t="s">
        <v>210</v>
      </c>
      <c r="N150" s="180" t="s">
        <v>173</v>
      </c>
      <c r="O150" s="180" t="s">
        <v>354</v>
      </c>
      <c r="P150" s="284">
        <v>0</v>
      </c>
      <c r="Q150" s="284">
        <v>919181</v>
      </c>
      <c r="R150" s="182">
        <f t="shared" si="26"/>
        <v>919181</v>
      </c>
      <c r="S150" s="216">
        <v>293740.90999999997</v>
      </c>
      <c r="T150" s="180">
        <v>96</v>
      </c>
      <c r="U150" s="180" t="s">
        <v>64</v>
      </c>
      <c r="V150" s="180" t="s">
        <v>64</v>
      </c>
      <c r="W150" s="180" t="s">
        <v>276</v>
      </c>
      <c r="X150" s="180" t="s">
        <v>540</v>
      </c>
      <c r="Y150" s="180" t="s">
        <v>3318</v>
      </c>
      <c r="Z150" s="194">
        <v>0.03</v>
      </c>
      <c r="AA150" s="197" t="s">
        <v>558</v>
      </c>
      <c r="AB150" s="188">
        <v>2.7E-2</v>
      </c>
      <c r="AC150" s="284">
        <f t="shared" si="22"/>
        <v>27575.43</v>
      </c>
      <c r="AD150" s="284">
        <f t="shared" si="27"/>
        <v>9574.8020833333339</v>
      </c>
      <c r="AE150" s="189">
        <f t="shared" si="23"/>
        <v>24817.886999999999</v>
      </c>
      <c r="AF150" s="379">
        <f t="shared" si="24"/>
        <v>34392.689083333331</v>
      </c>
      <c r="AG150" s="190">
        <v>0.06</v>
      </c>
      <c r="AH150" s="189">
        <f t="shared" si="25"/>
        <v>55150.86</v>
      </c>
    </row>
    <row r="151" spans="1:34">
      <c r="A151" s="180" t="s">
        <v>31</v>
      </c>
      <c r="B151" s="180" t="s">
        <v>31</v>
      </c>
      <c r="C151" s="180" t="s">
        <v>101</v>
      </c>
      <c r="D151" s="180" t="s">
        <v>32</v>
      </c>
      <c r="E151" s="8" t="s">
        <v>649</v>
      </c>
      <c r="F151" s="180" t="s">
        <v>2012</v>
      </c>
      <c r="G151" s="186">
        <v>3063</v>
      </c>
      <c r="H151" s="186">
        <v>2920</v>
      </c>
      <c r="I151" s="186">
        <f t="shared" si="21"/>
        <v>-143</v>
      </c>
      <c r="J151" s="180" t="s">
        <v>4194</v>
      </c>
      <c r="K151" s="180">
        <v>27589731</v>
      </c>
      <c r="L151" s="144">
        <v>45421</v>
      </c>
      <c r="M151" s="144" t="s">
        <v>210</v>
      </c>
      <c r="N151" s="180" t="s">
        <v>43</v>
      </c>
      <c r="O151" s="180" t="s">
        <v>43</v>
      </c>
      <c r="Q151" s="284">
        <v>118495</v>
      </c>
      <c r="R151" s="182">
        <f t="shared" si="26"/>
        <v>118495</v>
      </c>
      <c r="S151" s="216">
        <v>19622</v>
      </c>
      <c r="T151" s="180">
        <v>168</v>
      </c>
      <c r="U151" s="180" t="s">
        <v>63</v>
      </c>
      <c r="V151" s="180" t="s">
        <v>63</v>
      </c>
      <c r="W151" s="180" t="s">
        <v>277</v>
      </c>
      <c r="Y151" s="180" t="s">
        <v>4208</v>
      </c>
      <c r="Z151" s="194">
        <v>0.04</v>
      </c>
      <c r="AA151" s="197" t="s">
        <v>558</v>
      </c>
      <c r="AB151" s="188">
        <v>1.7000000000000001E-2</v>
      </c>
      <c r="AC151" s="284">
        <f t="shared" si="22"/>
        <v>4739.8</v>
      </c>
      <c r="AD151" s="284">
        <f t="shared" si="27"/>
        <v>705.32738095238096</v>
      </c>
      <c r="AE151" s="189">
        <f t="shared" si="23"/>
        <v>2014.4150000000002</v>
      </c>
      <c r="AF151" s="379">
        <f t="shared" si="24"/>
        <v>2719.7423809523812</v>
      </c>
      <c r="AG151" s="190">
        <v>0.03</v>
      </c>
      <c r="AH151" s="189">
        <f t="shared" si="25"/>
        <v>3554.85</v>
      </c>
    </row>
    <row r="152" spans="1:34">
      <c r="A152" s="180" t="s">
        <v>31</v>
      </c>
      <c r="B152" s="180" t="s">
        <v>31</v>
      </c>
      <c r="C152" s="180" t="s">
        <v>101</v>
      </c>
      <c r="D152" s="180" t="s">
        <v>32</v>
      </c>
      <c r="E152" s="180" t="s">
        <v>650</v>
      </c>
      <c r="F152" s="180" t="s">
        <v>627</v>
      </c>
      <c r="G152" s="186">
        <v>0</v>
      </c>
      <c r="H152" s="186">
        <v>8160</v>
      </c>
      <c r="I152" s="186">
        <f t="shared" si="21"/>
        <v>8160</v>
      </c>
      <c r="J152" s="180" t="s">
        <v>1549</v>
      </c>
      <c r="K152" s="180">
        <v>25692057</v>
      </c>
      <c r="L152" s="144">
        <v>45421</v>
      </c>
      <c r="M152" s="144" t="s">
        <v>210</v>
      </c>
      <c r="N152" s="180" t="s">
        <v>173</v>
      </c>
      <c r="O152" s="180" t="s">
        <v>351</v>
      </c>
      <c r="P152" s="284">
        <v>0</v>
      </c>
      <c r="Q152" s="284">
        <v>346790</v>
      </c>
      <c r="R152" s="182">
        <f t="shared" si="26"/>
        <v>346790</v>
      </c>
      <c r="S152" s="216">
        <v>324483</v>
      </c>
      <c r="T152" s="180">
        <v>168</v>
      </c>
      <c r="U152" s="180" t="s">
        <v>62</v>
      </c>
      <c r="V152" s="180" t="s">
        <v>62</v>
      </c>
      <c r="W152" s="180" t="s">
        <v>276</v>
      </c>
      <c r="Y152" s="180" t="s">
        <v>4209</v>
      </c>
      <c r="Z152" s="194">
        <v>0.04</v>
      </c>
      <c r="AA152" s="197" t="s">
        <v>558</v>
      </c>
      <c r="AB152" s="188">
        <v>1.7000000000000001E-2</v>
      </c>
      <c r="AC152" s="284">
        <f t="shared" si="22"/>
        <v>13871.6</v>
      </c>
      <c r="AD152" s="284">
        <f t="shared" si="27"/>
        <v>2064.2261904761904</v>
      </c>
      <c r="AE152" s="189">
        <f t="shared" si="23"/>
        <v>5895.43</v>
      </c>
      <c r="AF152" s="379">
        <f t="shared" si="24"/>
        <v>7959.6561904761911</v>
      </c>
      <c r="AG152" s="190">
        <v>0.03</v>
      </c>
      <c r="AH152" s="189">
        <f t="shared" si="25"/>
        <v>10403.699999999999</v>
      </c>
    </row>
    <row r="153" spans="1:34">
      <c r="A153" s="180" t="s">
        <v>27</v>
      </c>
      <c r="B153" s="180" t="s">
        <v>27</v>
      </c>
      <c r="C153" s="180" t="s">
        <v>97</v>
      </c>
      <c r="D153" s="180" t="s">
        <v>407</v>
      </c>
      <c r="E153" s="180" t="s">
        <v>810</v>
      </c>
      <c r="F153" s="180" t="s">
        <v>793</v>
      </c>
      <c r="G153" s="186">
        <v>0</v>
      </c>
      <c r="H153" s="186">
        <v>934</v>
      </c>
      <c r="I153" s="186">
        <f t="shared" si="21"/>
        <v>934</v>
      </c>
      <c r="J153" s="180" t="s">
        <v>4195</v>
      </c>
      <c r="K153" s="180">
        <v>26288976</v>
      </c>
      <c r="L153" s="144">
        <v>45421</v>
      </c>
      <c r="M153" s="144" t="s">
        <v>210</v>
      </c>
      <c r="N153" s="180" t="s">
        <v>43</v>
      </c>
      <c r="O153" s="180" t="s">
        <v>43</v>
      </c>
      <c r="P153" s="284">
        <v>0</v>
      </c>
      <c r="Q153" s="284">
        <v>22069</v>
      </c>
      <c r="R153" s="182">
        <f t="shared" si="26"/>
        <v>22069</v>
      </c>
      <c r="S153" s="216">
        <v>14152</v>
      </c>
      <c r="T153" s="180">
        <v>108</v>
      </c>
      <c r="U153" s="180" t="s">
        <v>62</v>
      </c>
      <c r="V153" s="180" t="s">
        <v>62</v>
      </c>
      <c r="W153" s="180" t="s">
        <v>276</v>
      </c>
      <c r="Y153" s="180" t="s">
        <v>4210</v>
      </c>
      <c r="Z153" s="194">
        <v>0.03</v>
      </c>
      <c r="AA153" s="197" t="s">
        <v>558</v>
      </c>
      <c r="AB153" s="188">
        <v>2.4E-2</v>
      </c>
      <c r="AC153" s="284">
        <f t="shared" si="22"/>
        <v>662.06999999999994</v>
      </c>
      <c r="AD153" s="284">
        <f t="shared" si="27"/>
        <v>204.34259259259258</v>
      </c>
      <c r="AE153" s="189">
        <f t="shared" si="23"/>
        <v>529.65600000000006</v>
      </c>
      <c r="AF153" s="379">
        <f t="shared" si="24"/>
        <v>733.99859259259267</v>
      </c>
      <c r="AG153" s="190">
        <v>0.06</v>
      </c>
      <c r="AH153" s="189">
        <f t="shared" si="25"/>
        <v>1324.1399999999999</v>
      </c>
    </row>
    <row r="154" spans="1:34">
      <c r="A154" s="180" t="s">
        <v>24</v>
      </c>
      <c r="B154" s="180" t="s">
        <v>24</v>
      </c>
      <c r="C154" s="180" t="s">
        <v>422</v>
      </c>
      <c r="D154" s="180" t="s">
        <v>200</v>
      </c>
      <c r="E154" s="180" t="s">
        <v>3702</v>
      </c>
      <c r="F154" s="180" t="s">
        <v>3905</v>
      </c>
      <c r="G154" s="186">
        <v>0</v>
      </c>
      <c r="H154" s="186">
        <v>4835</v>
      </c>
      <c r="I154" s="186">
        <f t="shared" si="21"/>
        <v>4835</v>
      </c>
      <c r="J154" s="180" t="s">
        <v>3982</v>
      </c>
      <c r="K154" s="180">
        <v>24694861</v>
      </c>
      <c r="L154" s="144">
        <v>45421</v>
      </c>
      <c r="M154" s="144" t="s">
        <v>210</v>
      </c>
      <c r="N154" s="180" t="s">
        <v>148</v>
      </c>
      <c r="O154" s="180" t="s">
        <v>289</v>
      </c>
      <c r="P154" s="284">
        <v>0</v>
      </c>
      <c r="Q154" s="284">
        <v>201943</v>
      </c>
      <c r="R154" s="182">
        <f t="shared" si="26"/>
        <v>201943</v>
      </c>
      <c r="S154" s="216">
        <v>36340</v>
      </c>
      <c r="T154" s="180">
        <v>168</v>
      </c>
      <c r="U154" s="180" t="s">
        <v>64</v>
      </c>
      <c r="V154" s="180" t="s">
        <v>64</v>
      </c>
      <c r="W154" s="180" t="s">
        <v>276</v>
      </c>
      <c r="X154" s="180" t="s">
        <v>4196</v>
      </c>
      <c r="Y154" s="180" t="s">
        <v>4008</v>
      </c>
      <c r="Z154" s="194">
        <v>0.04</v>
      </c>
      <c r="AA154" s="197" t="s">
        <v>558</v>
      </c>
      <c r="AB154" s="188">
        <v>1.7000000000000001E-2</v>
      </c>
      <c r="AC154" s="284">
        <f t="shared" si="22"/>
        <v>8077.72</v>
      </c>
      <c r="AD154" s="284">
        <f t="shared" si="27"/>
        <v>1202.0416666666667</v>
      </c>
      <c r="AE154" s="189">
        <f t="shared" si="23"/>
        <v>3433.0310000000004</v>
      </c>
      <c r="AF154" s="379">
        <f t="shared" si="24"/>
        <v>4635.0726666666669</v>
      </c>
      <c r="AG154" s="190">
        <v>0.03</v>
      </c>
      <c r="AH154" s="189">
        <f t="shared" si="25"/>
        <v>6058.29</v>
      </c>
    </row>
    <row r="155" spans="1:34">
      <c r="A155" s="180" t="s">
        <v>24</v>
      </c>
      <c r="B155" s="180" t="s">
        <v>24</v>
      </c>
      <c r="C155" s="180" t="s">
        <v>422</v>
      </c>
      <c r="D155" s="180" t="s">
        <v>200</v>
      </c>
      <c r="E155" s="644" t="s">
        <v>3706</v>
      </c>
      <c r="F155" s="180" t="s">
        <v>3712</v>
      </c>
      <c r="G155" s="186">
        <v>0</v>
      </c>
      <c r="H155" s="186">
        <v>13655</v>
      </c>
      <c r="I155" s="186">
        <f t="shared" si="21"/>
        <v>13655</v>
      </c>
      <c r="J155" s="180" t="s">
        <v>4197</v>
      </c>
      <c r="K155" s="180">
        <v>31030188</v>
      </c>
      <c r="L155" s="144">
        <v>45421</v>
      </c>
      <c r="M155" s="144" t="s">
        <v>210</v>
      </c>
      <c r="N155" s="180" t="s">
        <v>148</v>
      </c>
      <c r="O155" s="180" t="s">
        <v>289</v>
      </c>
      <c r="P155" s="284">
        <v>0</v>
      </c>
      <c r="Q155" s="284">
        <v>594937</v>
      </c>
      <c r="R155" s="182">
        <f t="shared" si="26"/>
        <v>594937</v>
      </c>
      <c r="S155" s="216">
        <v>179584</v>
      </c>
      <c r="T155" s="180">
        <v>168</v>
      </c>
      <c r="U155" s="180" t="s">
        <v>64</v>
      </c>
      <c r="V155" s="180" t="s">
        <v>64</v>
      </c>
      <c r="W155" s="180" t="s">
        <v>276</v>
      </c>
      <c r="X155" s="180" t="s">
        <v>578</v>
      </c>
      <c r="Y155" s="180" t="s">
        <v>4211</v>
      </c>
      <c r="Z155" s="194">
        <v>0.04</v>
      </c>
      <c r="AA155" s="197" t="s">
        <v>558</v>
      </c>
      <c r="AB155" s="188">
        <v>1.7000000000000001E-2</v>
      </c>
      <c r="AC155" s="284">
        <f t="shared" si="22"/>
        <v>23797.48</v>
      </c>
      <c r="AD155" s="284">
        <f t="shared" si="27"/>
        <v>3541.2916666666665</v>
      </c>
      <c r="AE155" s="189">
        <f t="shared" si="23"/>
        <v>10113.929</v>
      </c>
      <c r="AF155" s="379">
        <f t="shared" si="24"/>
        <v>13655.220666666666</v>
      </c>
      <c r="AG155" s="190">
        <v>0.03</v>
      </c>
      <c r="AH155" s="189">
        <f t="shared" si="25"/>
        <v>17848.11</v>
      </c>
    </row>
    <row r="156" spans="1:34">
      <c r="A156" s="180" t="s">
        <v>37</v>
      </c>
      <c r="B156" s="180" t="s">
        <v>37</v>
      </c>
      <c r="C156" s="180" t="s">
        <v>99</v>
      </c>
      <c r="D156" s="180" t="s">
        <v>926</v>
      </c>
      <c r="E156" s="180" t="s">
        <v>4198</v>
      </c>
      <c r="F156" s="180" t="s">
        <v>4213</v>
      </c>
      <c r="H156" s="186">
        <v>1764</v>
      </c>
      <c r="I156" s="186">
        <f t="shared" si="21"/>
        <v>1764</v>
      </c>
      <c r="J156" s="180" t="s">
        <v>4199</v>
      </c>
      <c r="K156" s="180">
        <v>27469826</v>
      </c>
      <c r="L156" s="144">
        <v>45421</v>
      </c>
      <c r="M156" s="144" t="s">
        <v>210</v>
      </c>
      <c r="N156" s="180" t="s">
        <v>43</v>
      </c>
      <c r="O156" s="180" t="s">
        <v>43</v>
      </c>
      <c r="P156" s="284">
        <v>21112.85</v>
      </c>
      <c r="Q156" s="284">
        <v>50724</v>
      </c>
      <c r="R156" s="182">
        <f t="shared" si="26"/>
        <v>29611.15</v>
      </c>
      <c r="S156" s="216">
        <v>25974</v>
      </c>
      <c r="T156" s="180">
        <v>120</v>
      </c>
      <c r="U156" s="180" t="s">
        <v>63</v>
      </c>
      <c r="V156" s="180" t="s">
        <v>63</v>
      </c>
      <c r="W156" s="180" t="s">
        <v>277</v>
      </c>
      <c r="Y156" s="180" t="s">
        <v>4212</v>
      </c>
      <c r="Z156" s="194">
        <v>0.03</v>
      </c>
      <c r="AA156" s="197" t="s">
        <v>558</v>
      </c>
      <c r="AB156" s="188">
        <v>2.2499999999999999E-2</v>
      </c>
      <c r="AC156" s="284">
        <f t="shared" si="22"/>
        <v>1521.72</v>
      </c>
      <c r="AD156" s="284">
        <f t="shared" si="27"/>
        <v>422.7</v>
      </c>
      <c r="AE156" s="189">
        <f t="shared" si="23"/>
        <v>1141.29</v>
      </c>
      <c r="AF156" s="379">
        <f t="shared" si="24"/>
        <v>1563.99</v>
      </c>
      <c r="AG156" s="190">
        <v>0.06</v>
      </c>
      <c r="AH156" s="189">
        <f t="shared" si="25"/>
        <v>1776.6690000000001</v>
      </c>
    </row>
    <row r="157" spans="1:34">
      <c r="A157" s="180" t="s">
        <v>45</v>
      </c>
      <c r="B157" s="180" t="s">
        <v>184</v>
      </c>
      <c r="C157" s="180" t="s">
        <v>98</v>
      </c>
      <c r="D157" s="180" t="s">
        <v>212</v>
      </c>
      <c r="E157" s="8" t="s">
        <v>840</v>
      </c>
      <c r="F157" s="180" t="s">
        <v>634</v>
      </c>
      <c r="G157" s="186">
        <v>0</v>
      </c>
      <c r="H157" s="186">
        <v>20000</v>
      </c>
      <c r="I157" s="186">
        <f t="shared" si="21"/>
        <v>20000</v>
      </c>
      <c r="J157" s="180" t="s">
        <v>4200</v>
      </c>
      <c r="K157" s="180">
        <v>20969240</v>
      </c>
      <c r="L157" s="144">
        <v>45421</v>
      </c>
      <c r="M157" s="144" t="s">
        <v>210</v>
      </c>
      <c r="N157" s="180" t="s">
        <v>128</v>
      </c>
      <c r="O157" s="180" t="s">
        <v>128</v>
      </c>
      <c r="P157" s="284">
        <v>0</v>
      </c>
      <c r="Q157" s="284">
        <v>24053</v>
      </c>
      <c r="R157" s="182">
        <f t="shared" si="26"/>
        <v>24053</v>
      </c>
      <c r="S157" s="216">
        <v>21750</v>
      </c>
      <c r="T157" s="180">
        <v>108</v>
      </c>
      <c r="U157" s="180" t="s">
        <v>62</v>
      </c>
      <c r="V157" s="180" t="s">
        <v>62</v>
      </c>
      <c r="W157" s="180" t="s">
        <v>276</v>
      </c>
      <c r="Y157" s="180" t="s">
        <v>4214</v>
      </c>
      <c r="Z157" s="194">
        <v>0.03</v>
      </c>
      <c r="AA157" s="197" t="s">
        <v>558</v>
      </c>
      <c r="AB157" s="188">
        <v>2.4E-2</v>
      </c>
      <c r="AC157" s="284">
        <f t="shared" si="22"/>
        <v>721.58999999999992</v>
      </c>
      <c r="AD157" s="284">
        <f t="shared" si="27"/>
        <v>222.71296296296296</v>
      </c>
      <c r="AE157" s="189">
        <f t="shared" si="23"/>
        <v>577.27200000000005</v>
      </c>
      <c r="AF157" s="379">
        <f t="shared" si="24"/>
        <v>799.98496296296298</v>
      </c>
      <c r="AG157" s="190">
        <v>0.06</v>
      </c>
      <c r="AH157" s="189">
        <f t="shared" si="25"/>
        <v>1443.1799999999998</v>
      </c>
    </row>
    <row r="158" spans="1:34">
      <c r="A158" s="180" t="s">
        <v>241</v>
      </c>
      <c r="B158" s="180" t="s">
        <v>241</v>
      </c>
      <c r="C158" s="180" t="s">
        <v>101</v>
      </c>
      <c r="D158" s="180" t="s">
        <v>407</v>
      </c>
      <c r="E158" s="198" t="s">
        <v>1342</v>
      </c>
      <c r="F158" s="180" t="s">
        <v>1350</v>
      </c>
      <c r="G158" s="186">
        <v>0</v>
      </c>
      <c r="H158" s="186">
        <v>4985.12</v>
      </c>
      <c r="I158" s="186">
        <f t="shared" si="21"/>
        <v>4985.12</v>
      </c>
      <c r="J158" s="180" t="s">
        <v>4201</v>
      </c>
      <c r="K158" s="180">
        <v>31431974</v>
      </c>
      <c r="L158" s="144">
        <v>45421</v>
      </c>
      <c r="M158" s="144" t="s">
        <v>210</v>
      </c>
      <c r="N158" s="180" t="s">
        <v>43</v>
      </c>
      <c r="O158" s="180" t="s">
        <v>43</v>
      </c>
      <c r="P158" s="284">
        <v>0</v>
      </c>
      <c r="Q158" s="284">
        <v>185017.12</v>
      </c>
      <c r="R158" s="182">
        <f t="shared" si="26"/>
        <v>185017.12</v>
      </c>
      <c r="S158" s="216">
        <v>21064.55</v>
      </c>
      <c r="T158" s="180">
        <v>144</v>
      </c>
      <c r="U158" s="180" t="s">
        <v>64</v>
      </c>
      <c r="V158" s="180" t="s">
        <v>64</v>
      </c>
      <c r="W158" s="180" t="s">
        <v>276</v>
      </c>
      <c r="X158" s="180" t="s">
        <v>679</v>
      </c>
      <c r="Y158" s="180" t="s">
        <v>4009</v>
      </c>
      <c r="Z158" s="194">
        <v>0.03</v>
      </c>
      <c r="AA158" s="197" t="s">
        <v>558</v>
      </c>
      <c r="AB158" s="188">
        <v>0.02</v>
      </c>
      <c r="AC158" s="284">
        <f t="shared" si="22"/>
        <v>5550.5135999999993</v>
      </c>
      <c r="AD158" s="284">
        <f t="shared" si="27"/>
        <v>1284.8411111111111</v>
      </c>
      <c r="AE158" s="189">
        <f t="shared" si="23"/>
        <v>3700.3424</v>
      </c>
      <c r="AF158" s="379">
        <f t="shared" si="24"/>
        <v>4985.1835111111113</v>
      </c>
      <c r="AG158" s="190">
        <v>0.06</v>
      </c>
      <c r="AH158" s="189">
        <f t="shared" si="25"/>
        <v>11101.027199999999</v>
      </c>
    </row>
    <row r="159" spans="1:34">
      <c r="A159" s="180" t="s">
        <v>37</v>
      </c>
      <c r="B159" s="180" t="s">
        <v>37</v>
      </c>
      <c r="C159" s="180" t="s">
        <v>99</v>
      </c>
      <c r="D159" s="180" t="s">
        <v>440</v>
      </c>
      <c r="E159" s="180" t="s">
        <v>4202</v>
      </c>
      <c r="F159" s="180" t="s">
        <v>4216</v>
      </c>
      <c r="G159" s="186">
        <v>0</v>
      </c>
      <c r="H159" s="186">
        <v>4957</v>
      </c>
      <c r="I159" s="186">
        <f t="shared" si="21"/>
        <v>4957</v>
      </c>
      <c r="J159" s="180" t="s">
        <v>4203</v>
      </c>
      <c r="K159" s="180">
        <v>27800984</v>
      </c>
      <c r="L159" s="144">
        <v>45421</v>
      </c>
      <c r="M159" s="144" t="s">
        <v>210</v>
      </c>
      <c r="N159" s="180" t="s">
        <v>43</v>
      </c>
      <c r="O159" s="180" t="s">
        <v>43</v>
      </c>
      <c r="P159" s="284">
        <v>0</v>
      </c>
      <c r="Q159" s="284">
        <v>202258</v>
      </c>
      <c r="R159" s="182">
        <f t="shared" si="26"/>
        <v>202258</v>
      </c>
      <c r="S159" s="216">
        <v>45802</v>
      </c>
      <c r="T159" s="180">
        <v>168</v>
      </c>
      <c r="U159" s="180" t="s">
        <v>64</v>
      </c>
      <c r="V159" s="180" t="s">
        <v>64</v>
      </c>
      <c r="W159" s="180" t="s">
        <v>276</v>
      </c>
      <c r="X159" s="180" t="s">
        <v>679</v>
      </c>
      <c r="Y159" s="180" t="s">
        <v>4215</v>
      </c>
      <c r="Z159" s="194">
        <v>0.04</v>
      </c>
      <c r="AA159" s="197" t="s">
        <v>558</v>
      </c>
      <c r="AB159" s="188">
        <v>1.7000000000000001E-2</v>
      </c>
      <c r="AC159" s="284">
        <f t="shared" si="22"/>
        <v>8090.3200000000006</v>
      </c>
      <c r="AD159" s="284">
        <f t="shared" si="27"/>
        <v>1203.9166666666667</v>
      </c>
      <c r="AE159" s="189">
        <f t="shared" si="23"/>
        <v>3438.3860000000004</v>
      </c>
      <c r="AF159" s="379">
        <f t="shared" si="24"/>
        <v>4642.3026666666674</v>
      </c>
      <c r="AG159" s="190">
        <v>0.03</v>
      </c>
      <c r="AH159" s="189">
        <f t="shared" si="25"/>
        <v>6067.74</v>
      </c>
    </row>
    <row r="160" spans="1:34">
      <c r="A160" s="180" t="s">
        <v>31</v>
      </c>
      <c r="B160" s="180" t="s">
        <v>31</v>
      </c>
      <c r="C160" s="180" t="s">
        <v>101</v>
      </c>
      <c r="D160" s="180" t="s">
        <v>458</v>
      </c>
      <c r="E160" s="180" t="s">
        <v>847</v>
      </c>
      <c r="F160" s="180" t="s">
        <v>572</v>
      </c>
      <c r="G160" s="186">
        <v>0</v>
      </c>
      <c r="H160" s="186">
        <v>16240</v>
      </c>
      <c r="I160" s="186">
        <f t="shared" si="21"/>
        <v>16240</v>
      </c>
      <c r="J160" s="180" t="s">
        <v>4204</v>
      </c>
      <c r="K160" s="180">
        <v>28381973</v>
      </c>
      <c r="L160" s="144">
        <v>45421</v>
      </c>
      <c r="M160" s="144" t="s">
        <v>210</v>
      </c>
      <c r="N160" s="180" t="s">
        <v>21</v>
      </c>
      <c r="O160" s="180" t="s">
        <v>21</v>
      </c>
      <c r="P160" s="284">
        <v>0</v>
      </c>
      <c r="Q160" s="284">
        <v>595305</v>
      </c>
      <c r="R160" s="182">
        <f t="shared" si="26"/>
        <v>595305</v>
      </c>
      <c r="S160" s="216">
        <v>17814</v>
      </c>
      <c r="T160" s="180">
        <v>144</v>
      </c>
      <c r="U160" s="180" t="s">
        <v>64</v>
      </c>
      <c r="V160" s="180" t="s">
        <v>64</v>
      </c>
      <c r="W160" s="180" t="s">
        <v>276</v>
      </c>
      <c r="X160" s="180" t="s">
        <v>578</v>
      </c>
      <c r="Y160" s="180" t="s">
        <v>3285</v>
      </c>
      <c r="Z160" s="194">
        <v>0.03</v>
      </c>
      <c r="AA160" s="197" t="s">
        <v>558</v>
      </c>
      <c r="AB160" s="188">
        <v>0.02</v>
      </c>
      <c r="AC160" s="284">
        <f t="shared" si="22"/>
        <v>17859.149999999998</v>
      </c>
      <c r="AD160" s="284">
        <f t="shared" si="27"/>
        <v>4134.0625</v>
      </c>
      <c r="AE160" s="189">
        <f t="shared" si="23"/>
        <v>11906.1</v>
      </c>
      <c r="AF160" s="379">
        <f t="shared" si="24"/>
        <v>16040.1625</v>
      </c>
      <c r="AG160" s="190">
        <v>0.06</v>
      </c>
      <c r="AH160" s="189">
        <f t="shared" si="25"/>
        <v>35718.299999999996</v>
      </c>
    </row>
    <row r="161" spans="1:34">
      <c r="A161" s="180" t="s">
        <v>49</v>
      </c>
      <c r="B161" s="180" t="s">
        <v>49</v>
      </c>
      <c r="C161" s="180" t="s">
        <v>133</v>
      </c>
      <c r="D161" s="180" t="s">
        <v>555</v>
      </c>
      <c r="E161" s="8" t="s">
        <v>860</v>
      </c>
      <c r="F161" s="180" t="s">
        <v>1565</v>
      </c>
      <c r="G161" s="186">
        <v>0</v>
      </c>
      <c r="H161" s="186">
        <v>11648</v>
      </c>
      <c r="I161" s="186">
        <f t="shared" si="21"/>
        <v>11648</v>
      </c>
      <c r="J161" s="180" t="s">
        <v>4205</v>
      </c>
      <c r="K161" s="180">
        <v>34906176</v>
      </c>
      <c r="L161" s="144">
        <v>45421</v>
      </c>
      <c r="M161" s="144" t="s">
        <v>210</v>
      </c>
      <c r="N161" s="180" t="s">
        <v>43</v>
      </c>
      <c r="O161" s="180" t="s">
        <v>43</v>
      </c>
      <c r="P161" s="284">
        <v>0</v>
      </c>
      <c r="Q161" s="284">
        <v>507493</v>
      </c>
      <c r="R161" s="182">
        <f t="shared" si="26"/>
        <v>507493</v>
      </c>
      <c r="S161" s="216">
        <v>71364</v>
      </c>
      <c r="T161" s="180">
        <v>168</v>
      </c>
      <c r="U161" s="180" t="s">
        <v>64</v>
      </c>
      <c r="V161" s="180" t="s">
        <v>64</v>
      </c>
      <c r="W161" s="180" t="s">
        <v>276</v>
      </c>
      <c r="X161" s="180" t="s">
        <v>540</v>
      </c>
      <c r="Y161" s="180" t="s">
        <v>4017</v>
      </c>
      <c r="Z161" s="194">
        <v>0.04</v>
      </c>
      <c r="AA161" s="197" t="s">
        <v>558</v>
      </c>
      <c r="AB161" s="188">
        <v>1.7000000000000001E-2</v>
      </c>
      <c r="AC161" s="284">
        <f t="shared" si="22"/>
        <v>20299.72</v>
      </c>
      <c r="AD161" s="284">
        <f t="shared" si="27"/>
        <v>3020.7916666666665</v>
      </c>
      <c r="AE161" s="189">
        <f t="shared" si="23"/>
        <v>8627.3810000000012</v>
      </c>
      <c r="AF161" s="379">
        <f t="shared" si="24"/>
        <v>11648.172666666667</v>
      </c>
      <c r="AG161" s="190">
        <v>0.03</v>
      </c>
      <c r="AH161" s="189">
        <f t="shared" si="25"/>
        <v>15224.789999999999</v>
      </c>
    </row>
    <row r="162" spans="1:34">
      <c r="A162" s="180" t="s">
        <v>37</v>
      </c>
      <c r="B162" s="180" t="s">
        <v>37</v>
      </c>
      <c r="C162" s="180" t="s">
        <v>99</v>
      </c>
      <c r="D162" s="180" t="s">
        <v>440</v>
      </c>
      <c r="E162" s="180" t="s">
        <v>568</v>
      </c>
      <c r="F162" s="180" t="s">
        <v>569</v>
      </c>
      <c r="G162" s="186">
        <v>0</v>
      </c>
      <c r="H162" s="186">
        <v>9600</v>
      </c>
      <c r="I162" s="186">
        <f t="shared" si="21"/>
        <v>9600</v>
      </c>
      <c r="J162" s="180" t="s">
        <v>4217</v>
      </c>
      <c r="K162" s="180">
        <v>25782761</v>
      </c>
      <c r="L162" s="144">
        <v>45419</v>
      </c>
      <c r="M162" s="144" t="s">
        <v>210</v>
      </c>
      <c r="N162" s="180" t="s">
        <v>148</v>
      </c>
      <c r="O162" s="180" t="s">
        <v>543</v>
      </c>
      <c r="P162" s="284">
        <v>0</v>
      </c>
      <c r="Q162" s="284">
        <v>418264</v>
      </c>
      <c r="R162" s="182">
        <f t="shared" si="26"/>
        <v>418264</v>
      </c>
      <c r="S162" s="216">
        <v>139879</v>
      </c>
      <c r="T162" s="180">
        <v>168</v>
      </c>
      <c r="U162" s="180" t="s">
        <v>64</v>
      </c>
      <c r="V162" s="180" t="s">
        <v>64</v>
      </c>
      <c r="W162" s="180" t="s">
        <v>276</v>
      </c>
      <c r="X162" s="180" t="s">
        <v>540</v>
      </c>
      <c r="Y162" s="180" t="s">
        <v>3271</v>
      </c>
      <c r="Z162" s="194">
        <v>0.04</v>
      </c>
      <c r="AA162" s="197" t="s">
        <v>558</v>
      </c>
      <c r="AB162" s="188">
        <v>1.7000000000000001E-2</v>
      </c>
      <c r="AC162" s="284">
        <f t="shared" si="22"/>
        <v>16730.560000000001</v>
      </c>
      <c r="AD162" s="284">
        <f t="shared" si="27"/>
        <v>2489.6666666666665</v>
      </c>
      <c r="AE162" s="189">
        <f t="shared" si="23"/>
        <v>7110.4880000000003</v>
      </c>
      <c r="AF162" s="379">
        <f t="shared" si="24"/>
        <v>9600.1546666666673</v>
      </c>
      <c r="AG162" s="190">
        <v>0.03</v>
      </c>
      <c r="AH162" s="189">
        <f t="shared" si="25"/>
        <v>12547.92</v>
      </c>
    </row>
    <row r="163" spans="1:34">
      <c r="A163" s="180" t="s">
        <v>27</v>
      </c>
      <c r="B163" s="180" t="s">
        <v>27</v>
      </c>
      <c r="C163" s="180" t="s">
        <v>97</v>
      </c>
      <c r="D163" s="180" t="s">
        <v>209</v>
      </c>
      <c r="E163" s="180" t="s">
        <v>570</v>
      </c>
      <c r="F163" s="180" t="s">
        <v>571</v>
      </c>
      <c r="G163" s="186">
        <v>0</v>
      </c>
      <c r="H163" s="186">
        <v>987</v>
      </c>
      <c r="I163" s="186">
        <f t="shared" si="21"/>
        <v>987</v>
      </c>
      <c r="J163" s="180" t="s">
        <v>4218</v>
      </c>
      <c r="K163" s="180">
        <v>13893099</v>
      </c>
      <c r="L163" s="144">
        <v>45423</v>
      </c>
      <c r="M163" s="144" t="s">
        <v>210</v>
      </c>
      <c r="N163" s="180" t="s">
        <v>43</v>
      </c>
      <c r="O163" s="180" t="s">
        <v>43</v>
      </c>
      <c r="P163" s="284">
        <v>0</v>
      </c>
      <c r="Q163" s="284">
        <v>23662</v>
      </c>
      <c r="R163" s="182">
        <f t="shared" si="26"/>
        <v>23662</v>
      </c>
      <c r="S163" s="216">
        <v>21378</v>
      </c>
      <c r="T163" s="180">
        <v>108</v>
      </c>
      <c r="U163" s="180" t="s">
        <v>62</v>
      </c>
      <c r="V163" s="180" t="s">
        <v>62</v>
      </c>
      <c r="W163" s="180" t="s">
        <v>276</v>
      </c>
      <c r="Y163" s="180" t="s">
        <v>4219</v>
      </c>
      <c r="Z163" s="194">
        <v>0.03</v>
      </c>
      <c r="AA163" s="197" t="s">
        <v>558</v>
      </c>
      <c r="AB163" s="188">
        <v>2.4E-2</v>
      </c>
      <c r="AC163" s="284">
        <f t="shared" si="22"/>
        <v>709.86</v>
      </c>
      <c r="AD163" s="284">
        <f t="shared" si="27"/>
        <v>219.09259259259258</v>
      </c>
      <c r="AE163" s="189">
        <f t="shared" si="23"/>
        <v>567.88800000000003</v>
      </c>
      <c r="AF163" s="379">
        <f t="shared" si="24"/>
        <v>786.98059259259264</v>
      </c>
      <c r="AG163" s="190">
        <v>0.06</v>
      </c>
      <c r="AH163" s="189">
        <f t="shared" si="25"/>
        <v>1419.72</v>
      </c>
    </row>
    <row r="164" spans="1:34">
      <c r="A164" s="180" t="s">
        <v>27</v>
      </c>
      <c r="B164" s="180" t="s">
        <v>27</v>
      </c>
      <c r="C164" s="180" t="s">
        <v>97</v>
      </c>
      <c r="D164" s="180" t="s">
        <v>407</v>
      </c>
      <c r="E164" s="180" t="s">
        <v>552</v>
      </c>
      <c r="F164" s="482" t="s">
        <v>596</v>
      </c>
      <c r="G164" s="186">
        <v>0</v>
      </c>
      <c r="H164" s="186">
        <v>2295</v>
      </c>
      <c r="I164" s="186">
        <f t="shared" si="21"/>
        <v>2295</v>
      </c>
      <c r="J164" s="180" t="s">
        <v>4220</v>
      </c>
      <c r="K164" s="180">
        <v>22593089</v>
      </c>
      <c r="L164" s="144">
        <v>45423</v>
      </c>
      <c r="M164" s="144" t="s">
        <v>210</v>
      </c>
      <c r="N164" s="180" t="s">
        <v>43</v>
      </c>
      <c r="O164" s="180" t="s">
        <v>43</v>
      </c>
      <c r="P164" s="284">
        <v>0</v>
      </c>
      <c r="Q164" s="284">
        <v>100000</v>
      </c>
      <c r="R164" s="182">
        <f t="shared" si="26"/>
        <v>100000</v>
      </c>
      <c r="S164" s="216">
        <v>92900</v>
      </c>
      <c r="T164" s="180">
        <v>168</v>
      </c>
      <c r="U164" s="180" t="s">
        <v>62</v>
      </c>
      <c r="V164" s="180" t="s">
        <v>62</v>
      </c>
      <c r="W164" s="180" t="s">
        <v>276</v>
      </c>
      <c r="Y164" s="180" t="s">
        <v>4221</v>
      </c>
      <c r="Z164" s="194">
        <v>0.03</v>
      </c>
      <c r="AA164" s="197" t="s">
        <v>558</v>
      </c>
      <c r="AB164" s="188">
        <v>1.7000000000000001E-2</v>
      </c>
      <c r="AC164" s="284">
        <f t="shared" si="22"/>
        <v>3000</v>
      </c>
      <c r="AD164" s="284">
        <f t="shared" si="27"/>
        <v>595.23809523809518</v>
      </c>
      <c r="AE164" s="189">
        <f t="shared" si="23"/>
        <v>1700.0000000000002</v>
      </c>
      <c r="AF164" s="379">
        <f t="shared" si="24"/>
        <v>2295.2380952380954</v>
      </c>
      <c r="AG164" s="190">
        <v>0.03</v>
      </c>
      <c r="AH164" s="189">
        <f t="shared" si="25"/>
        <v>3000</v>
      </c>
    </row>
    <row r="165" spans="1:34">
      <c r="A165" s="180" t="s">
        <v>20</v>
      </c>
      <c r="B165" s="180" t="s">
        <v>20</v>
      </c>
      <c r="C165" s="180" t="s">
        <v>98</v>
      </c>
      <c r="D165" s="180" t="s">
        <v>206</v>
      </c>
      <c r="E165" s="180" t="s">
        <v>2972</v>
      </c>
      <c r="F165" s="180" t="s">
        <v>3362</v>
      </c>
      <c r="G165" s="186">
        <v>0</v>
      </c>
      <c r="H165" s="186">
        <v>24878</v>
      </c>
      <c r="I165" s="186">
        <f t="shared" ref="I165:I221" si="28">IF(G165=0,H165,(H165-G165))</f>
        <v>24878</v>
      </c>
      <c r="J165" s="180" t="s">
        <v>4048</v>
      </c>
      <c r="K165" s="180">
        <v>21707548</v>
      </c>
      <c r="L165" s="144">
        <v>45425</v>
      </c>
      <c r="M165" s="144" t="s">
        <v>197</v>
      </c>
      <c r="N165" s="180" t="s">
        <v>43</v>
      </c>
      <c r="O165" s="180" t="s">
        <v>43</v>
      </c>
      <c r="P165" s="284">
        <v>0</v>
      </c>
      <c r="Q165" s="284">
        <v>1079557</v>
      </c>
      <c r="R165" s="182">
        <f t="shared" ref="R165:R222" si="29">Q165-P165</f>
        <v>1079557</v>
      </c>
      <c r="S165" s="216">
        <v>439477</v>
      </c>
      <c r="T165" s="180">
        <v>168</v>
      </c>
      <c r="U165" s="180" t="s">
        <v>64</v>
      </c>
      <c r="V165" s="180" t="s">
        <v>64</v>
      </c>
      <c r="W165" s="180" t="s">
        <v>276</v>
      </c>
      <c r="X165" s="180" t="s">
        <v>614</v>
      </c>
      <c r="Y165" s="180" t="s">
        <v>4098</v>
      </c>
      <c r="Z165" s="194">
        <v>0.04</v>
      </c>
      <c r="AA165" s="197" t="s">
        <v>558</v>
      </c>
      <c r="AB165" s="188">
        <v>1.7000000000000001E-2</v>
      </c>
      <c r="AC165" s="284">
        <f t="shared" ref="AC165:AC221" si="30">Z165*Q165</f>
        <v>43182.28</v>
      </c>
      <c r="AD165" s="284">
        <f t="shared" si="27"/>
        <v>6425.9345238095239</v>
      </c>
      <c r="AE165" s="189">
        <f t="shared" ref="AE165:AE213" si="31">AB165*Q165</f>
        <v>18352.469000000001</v>
      </c>
      <c r="AF165" s="379">
        <f t="shared" ref="AF165:AF221" si="32">AD165+AE165</f>
        <v>24778.403523809524</v>
      </c>
      <c r="AG165" s="190">
        <v>0.03</v>
      </c>
      <c r="AH165" s="189">
        <f t="shared" ref="AH165:AH221" si="33">R165*AG165</f>
        <v>32386.71</v>
      </c>
    </row>
    <row r="166" spans="1:34">
      <c r="A166" s="180" t="s">
        <v>47</v>
      </c>
      <c r="B166" s="180" t="s">
        <v>47</v>
      </c>
      <c r="C166" s="180" t="s">
        <v>99</v>
      </c>
      <c r="D166" s="180" t="s">
        <v>407</v>
      </c>
      <c r="E166" s="180" t="s">
        <v>744</v>
      </c>
      <c r="F166" s="180" t="s">
        <v>745</v>
      </c>
      <c r="G166" s="186">
        <v>0</v>
      </c>
      <c r="H166" s="186">
        <v>1800</v>
      </c>
      <c r="I166" s="186">
        <f t="shared" si="28"/>
        <v>1800</v>
      </c>
      <c r="J166" s="180" t="s">
        <v>4279</v>
      </c>
      <c r="K166" s="180">
        <v>29437776</v>
      </c>
      <c r="L166" s="144">
        <v>45425</v>
      </c>
      <c r="M166" s="144" t="s">
        <v>197</v>
      </c>
      <c r="N166" s="180" t="s">
        <v>43</v>
      </c>
      <c r="O166" s="180" t="s">
        <v>43</v>
      </c>
      <c r="P166" s="284">
        <v>0</v>
      </c>
      <c r="Q166" s="284">
        <v>15000</v>
      </c>
      <c r="R166" s="182">
        <f t="shared" si="29"/>
        <v>15000</v>
      </c>
      <c r="S166" s="216">
        <v>13500</v>
      </c>
      <c r="T166" s="180">
        <v>25</v>
      </c>
      <c r="U166" s="180" t="s">
        <v>62</v>
      </c>
      <c r="V166" s="180" t="s">
        <v>62</v>
      </c>
      <c r="W166" s="180" t="s">
        <v>276</v>
      </c>
      <c r="Y166" s="180" t="s">
        <v>4286</v>
      </c>
      <c r="Z166" s="194">
        <v>0.03</v>
      </c>
      <c r="AA166" s="197" t="s">
        <v>558</v>
      </c>
      <c r="AB166" s="188">
        <v>6.5000000000000002E-2</v>
      </c>
      <c r="AC166" s="284">
        <f t="shared" si="30"/>
        <v>450</v>
      </c>
      <c r="AD166" s="284">
        <f t="shared" si="27"/>
        <v>600</v>
      </c>
      <c r="AE166" s="189">
        <f t="shared" si="31"/>
        <v>975</v>
      </c>
      <c r="AF166" s="379">
        <f t="shared" si="32"/>
        <v>1575</v>
      </c>
      <c r="AG166" s="190">
        <v>0.06</v>
      </c>
      <c r="AH166" s="189">
        <f t="shared" si="33"/>
        <v>900</v>
      </c>
    </row>
    <row r="167" spans="1:34">
      <c r="A167" s="180" t="s">
        <v>29</v>
      </c>
      <c r="B167" s="180" t="s">
        <v>29</v>
      </c>
      <c r="C167" s="180" t="s">
        <v>168</v>
      </c>
      <c r="D167" s="180" t="s">
        <v>456</v>
      </c>
      <c r="E167" s="180" t="s">
        <v>4280</v>
      </c>
      <c r="F167" s="180" t="s">
        <v>4288</v>
      </c>
      <c r="G167" s="186">
        <v>0</v>
      </c>
      <c r="H167" s="186">
        <v>2924</v>
      </c>
      <c r="I167" s="186">
        <f t="shared" si="28"/>
        <v>2924</v>
      </c>
      <c r="J167" s="180" t="s">
        <v>4281</v>
      </c>
      <c r="K167" s="180">
        <v>20821932</v>
      </c>
      <c r="L167" s="144">
        <v>45425</v>
      </c>
      <c r="M167" s="144" t="s">
        <v>197</v>
      </c>
      <c r="N167" s="180" t="s">
        <v>43</v>
      </c>
      <c r="O167" s="180" t="s">
        <v>43</v>
      </c>
      <c r="P167" s="284">
        <v>0</v>
      </c>
      <c r="Q167" s="284">
        <v>92101</v>
      </c>
      <c r="R167" s="182">
        <f t="shared" si="29"/>
        <v>92101</v>
      </c>
      <c r="S167" s="216">
        <v>22338</v>
      </c>
      <c r="T167" s="180">
        <v>132</v>
      </c>
      <c r="U167" s="180" t="s">
        <v>64</v>
      </c>
      <c r="V167" s="180" t="s">
        <v>64</v>
      </c>
      <c r="W167" s="180" t="s">
        <v>276</v>
      </c>
      <c r="X167" s="180" t="s">
        <v>578</v>
      </c>
      <c r="Y167" s="180" t="s">
        <v>4287</v>
      </c>
      <c r="Z167" s="194">
        <v>0.03</v>
      </c>
      <c r="AA167" s="197" t="s">
        <v>558</v>
      </c>
      <c r="AB167" s="188">
        <v>2.1999999999999999E-2</v>
      </c>
      <c r="AC167" s="284">
        <f t="shared" si="30"/>
        <v>2763.0299999999997</v>
      </c>
      <c r="AD167" s="284">
        <f t="shared" si="27"/>
        <v>697.7348484848485</v>
      </c>
      <c r="AE167" s="189">
        <f t="shared" si="31"/>
        <v>2026.222</v>
      </c>
      <c r="AF167" s="379">
        <f t="shared" si="32"/>
        <v>2723.9568484848487</v>
      </c>
      <c r="AG167" s="190">
        <v>0.06</v>
      </c>
      <c r="AH167" s="189">
        <f t="shared" si="33"/>
        <v>5526.0599999999995</v>
      </c>
    </row>
    <row r="168" spans="1:34">
      <c r="A168" s="180" t="s">
        <v>38</v>
      </c>
      <c r="B168" s="180" t="s">
        <v>38</v>
      </c>
      <c r="C168" s="180" t="s">
        <v>101</v>
      </c>
      <c r="D168" s="180" t="s">
        <v>407</v>
      </c>
      <c r="E168" s="180" t="s">
        <v>3435</v>
      </c>
      <c r="F168" s="482">
        <v>66</v>
      </c>
      <c r="G168" s="186">
        <v>5539</v>
      </c>
      <c r="H168" s="186">
        <v>5343</v>
      </c>
      <c r="I168" s="186">
        <f t="shared" si="28"/>
        <v>-196</v>
      </c>
      <c r="J168" s="180" t="s">
        <v>4282</v>
      </c>
      <c r="K168" s="180">
        <v>22035750</v>
      </c>
      <c r="L168" s="144">
        <v>45425</v>
      </c>
      <c r="M168" s="144" t="s">
        <v>197</v>
      </c>
      <c r="N168" s="180" t="s">
        <v>43</v>
      </c>
      <c r="O168" s="180" t="s">
        <v>43</v>
      </c>
      <c r="P168" s="284">
        <v>195751.04000000001</v>
      </c>
      <c r="Q168" s="284">
        <v>232790</v>
      </c>
      <c r="R168" s="182">
        <f t="shared" si="29"/>
        <v>37038.959999999992</v>
      </c>
      <c r="S168" s="216">
        <v>24299</v>
      </c>
      <c r="T168" s="180">
        <v>168</v>
      </c>
      <c r="U168" s="180" t="s">
        <v>63</v>
      </c>
      <c r="V168" s="180" t="s">
        <v>63</v>
      </c>
      <c r="W168" s="180" t="s">
        <v>277</v>
      </c>
      <c r="Y168" s="180" t="s">
        <v>4289</v>
      </c>
      <c r="Z168" s="194">
        <v>0.04</v>
      </c>
      <c r="AA168" s="197" t="s">
        <v>558</v>
      </c>
      <c r="AB168" s="188">
        <v>1.7000000000000001E-2</v>
      </c>
      <c r="AC168" s="284">
        <f t="shared" si="30"/>
        <v>9311.6</v>
      </c>
      <c r="AD168" s="284">
        <f t="shared" si="27"/>
        <v>1385.6547619047619</v>
      </c>
      <c r="AE168" s="189">
        <f t="shared" si="31"/>
        <v>3957.4300000000003</v>
      </c>
      <c r="AF168" s="379">
        <f t="shared" si="32"/>
        <v>5343.0847619047618</v>
      </c>
      <c r="AG168" s="190">
        <v>0.03</v>
      </c>
      <c r="AH168" s="189">
        <f t="shared" si="33"/>
        <v>1111.1687999999997</v>
      </c>
    </row>
    <row r="169" spans="1:34">
      <c r="A169" s="180" t="s">
        <v>31</v>
      </c>
      <c r="B169" s="180" t="s">
        <v>31</v>
      </c>
      <c r="C169" s="180" t="s">
        <v>101</v>
      </c>
      <c r="D169" s="180" t="s">
        <v>32</v>
      </c>
      <c r="E169" s="180" t="s">
        <v>583</v>
      </c>
      <c r="F169" s="180" t="s">
        <v>625</v>
      </c>
      <c r="G169" s="186">
        <v>3492</v>
      </c>
      <c r="H169" s="186">
        <v>4350</v>
      </c>
      <c r="I169" s="186">
        <f t="shared" si="28"/>
        <v>858</v>
      </c>
      <c r="J169" s="180" t="s">
        <v>4283</v>
      </c>
      <c r="K169" s="180">
        <v>30749087</v>
      </c>
      <c r="L169" s="144">
        <v>45425</v>
      </c>
      <c r="M169" s="144" t="s">
        <v>197</v>
      </c>
      <c r="N169" s="180" t="s">
        <v>173</v>
      </c>
      <c r="O169" s="180" t="s">
        <v>330</v>
      </c>
      <c r="P169" s="284">
        <v>100925</v>
      </c>
      <c r="Q169" s="284">
        <v>180790</v>
      </c>
      <c r="R169" s="182">
        <f t="shared" si="29"/>
        <v>79865</v>
      </c>
      <c r="S169" s="216">
        <v>67917</v>
      </c>
      <c r="T169" s="180">
        <v>168</v>
      </c>
      <c r="U169" s="180" t="s">
        <v>63</v>
      </c>
      <c r="V169" s="180" t="s">
        <v>63</v>
      </c>
      <c r="W169" s="180" t="s">
        <v>277</v>
      </c>
      <c r="Y169" s="180" t="s">
        <v>4290</v>
      </c>
      <c r="Z169" s="194">
        <v>0.04</v>
      </c>
      <c r="AA169" s="197" t="s">
        <v>558</v>
      </c>
      <c r="AB169" s="188">
        <v>1.7000000000000001E-2</v>
      </c>
      <c r="AC169" s="284">
        <f t="shared" si="30"/>
        <v>7231.6</v>
      </c>
      <c r="AD169" s="284">
        <f t="shared" si="27"/>
        <v>1076.1309523809523</v>
      </c>
      <c r="AE169" s="189">
        <f t="shared" si="31"/>
        <v>3073.4300000000003</v>
      </c>
      <c r="AF169" s="379">
        <f t="shared" si="32"/>
        <v>4149.5609523809526</v>
      </c>
      <c r="AG169" s="190">
        <v>0.03</v>
      </c>
      <c r="AH169" s="189">
        <f t="shared" si="33"/>
        <v>2395.9499999999998</v>
      </c>
    </row>
    <row r="170" spans="1:34">
      <c r="A170" s="180" t="s">
        <v>37</v>
      </c>
      <c r="B170" s="180" t="s">
        <v>37</v>
      </c>
      <c r="C170" s="180" t="s">
        <v>99</v>
      </c>
      <c r="D170" s="180" t="s">
        <v>440</v>
      </c>
      <c r="E170" s="180" t="s">
        <v>568</v>
      </c>
      <c r="F170" s="180" t="s">
        <v>569</v>
      </c>
      <c r="G170" s="186">
        <v>0</v>
      </c>
      <c r="H170" s="186">
        <v>2258</v>
      </c>
      <c r="I170" s="186">
        <f t="shared" si="28"/>
        <v>2258</v>
      </c>
      <c r="J170" s="180" t="s">
        <v>4284</v>
      </c>
      <c r="K170" s="180">
        <v>27695731</v>
      </c>
      <c r="L170" s="144">
        <v>45425</v>
      </c>
      <c r="M170" s="144" t="s">
        <v>197</v>
      </c>
      <c r="N170" s="180" t="s">
        <v>173</v>
      </c>
      <c r="O170" s="180" t="s">
        <v>473</v>
      </c>
      <c r="P170" s="284">
        <v>0</v>
      </c>
      <c r="Q170" s="284">
        <v>66746</v>
      </c>
      <c r="R170" s="182">
        <f t="shared" si="29"/>
        <v>66746</v>
      </c>
      <c r="S170" s="216">
        <v>62308</v>
      </c>
      <c r="T170" s="180">
        <v>120</v>
      </c>
      <c r="U170" s="180" t="s">
        <v>62</v>
      </c>
      <c r="V170" s="180" t="s">
        <v>62</v>
      </c>
      <c r="W170" s="180" t="s">
        <v>276</v>
      </c>
      <c r="Y170" s="180" t="s">
        <v>4291</v>
      </c>
      <c r="Z170" s="194">
        <v>0.03</v>
      </c>
      <c r="AA170" s="197" t="s">
        <v>558</v>
      </c>
      <c r="AB170" s="188">
        <v>2.2499999999999999E-2</v>
      </c>
      <c r="AC170" s="284">
        <f t="shared" si="30"/>
        <v>2002.3799999999999</v>
      </c>
      <c r="AD170" s="284">
        <f t="shared" si="27"/>
        <v>556.2166666666667</v>
      </c>
      <c r="AE170" s="189">
        <f t="shared" si="31"/>
        <v>1501.7849999999999</v>
      </c>
      <c r="AF170" s="379">
        <f t="shared" si="32"/>
        <v>2058.0016666666666</v>
      </c>
      <c r="AG170" s="190">
        <v>0.06</v>
      </c>
      <c r="AH170" s="189">
        <f t="shared" si="33"/>
        <v>4004.7599999999998</v>
      </c>
    </row>
    <row r="171" spans="1:34">
      <c r="A171" s="180" t="s">
        <v>184</v>
      </c>
      <c r="B171" s="180" t="s">
        <v>184</v>
      </c>
      <c r="C171" s="180" t="s">
        <v>98</v>
      </c>
      <c r="D171" s="180" t="s">
        <v>407</v>
      </c>
      <c r="E171" s="180" t="s">
        <v>654</v>
      </c>
      <c r="F171" s="180" t="s">
        <v>655</v>
      </c>
      <c r="G171" s="186">
        <v>0</v>
      </c>
      <c r="H171" s="186">
        <v>9710</v>
      </c>
      <c r="I171" s="186">
        <f t="shared" si="28"/>
        <v>9710</v>
      </c>
      <c r="J171" s="180" t="s">
        <v>4062</v>
      </c>
      <c r="K171" s="180">
        <v>22021801</v>
      </c>
      <c r="L171" s="144">
        <v>45425</v>
      </c>
      <c r="M171" s="144" t="s">
        <v>197</v>
      </c>
      <c r="N171" s="180" t="s">
        <v>43</v>
      </c>
      <c r="O171" s="180" t="s">
        <v>43</v>
      </c>
      <c r="P171" s="284">
        <v>0</v>
      </c>
      <c r="Q171" s="284">
        <v>414324</v>
      </c>
      <c r="R171" s="182">
        <f t="shared" si="29"/>
        <v>414324</v>
      </c>
      <c r="S171" s="216">
        <v>175031</v>
      </c>
      <c r="T171" s="180">
        <v>168</v>
      </c>
      <c r="U171" s="180" t="s">
        <v>64</v>
      </c>
      <c r="V171" s="180" t="s">
        <v>64</v>
      </c>
      <c r="W171" s="180" t="s">
        <v>276</v>
      </c>
      <c r="X171" s="180" t="s">
        <v>115</v>
      </c>
      <c r="Y171" s="180" t="s">
        <v>4116</v>
      </c>
      <c r="Z171" s="194">
        <v>0.04</v>
      </c>
      <c r="AA171" s="197" t="s">
        <v>558</v>
      </c>
      <c r="AB171" s="188">
        <v>1.7000000000000001E-2</v>
      </c>
      <c r="AC171" s="284">
        <f t="shared" si="30"/>
        <v>16572.96</v>
      </c>
      <c r="AD171" s="284">
        <f t="shared" si="27"/>
        <v>2466.2142857142858</v>
      </c>
      <c r="AE171" s="189">
        <f t="shared" si="31"/>
        <v>7043.5080000000007</v>
      </c>
      <c r="AF171" s="379">
        <f t="shared" si="32"/>
        <v>9509.722285714286</v>
      </c>
      <c r="AG171" s="190">
        <v>0.03</v>
      </c>
      <c r="AH171" s="189">
        <f t="shared" si="33"/>
        <v>12429.72</v>
      </c>
    </row>
    <row r="172" spans="1:34">
      <c r="A172" s="180" t="s">
        <v>37</v>
      </c>
      <c r="B172" s="180" t="s">
        <v>37</v>
      </c>
      <c r="C172" s="180" t="s">
        <v>99</v>
      </c>
      <c r="D172" s="180" t="s">
        <v>926</v>
      </c>
      <c r="E172" s="180" t="s">
        <v>4198</v>
      </c>
      <c r="F172" s="180" t="s">
        <v>4213</v>
      </c>
      <c r="H172" s="186">
        <v>2931</v>
      </c>
      <c r="I172" s="186">
        <f t="shared" si="28"/>
        <v>2931</v>
      </c>
      <c r="J172" s="180" t="s">
        <v>1639</v>
      </c>
      <c r="K172" s="180">
        <v>25663323</v>
      </c>
      <c r="L172" s="144">
        <v>45425</v>
      </c>
      <c r="M172" s="144" t="s">
        <v>197</v>
      </c>
      <c r="N172" s="180" t="s">
        <v>43</v>
      </c>
      <c r="O172" s="180" t="s">
        <v>43</v>
      </c>
      <c r="P172" s="284">
        <v>103476.92</v>
      </c>
      <c r="Q172" s="284">
        <v>118987</v>
      </c>
      <c r="R172" s="182">
        <f t="shared" si="29"/>
        <v>15510.080000000002</v>
      </c>
      <c r="S172" s="216">
        <v>8460</v>
      </c>
      <c r="T172" s="180">
        <v>168</v>
      </c>
      <c r="U172" s="180" t="s">
        <v>63</v>
      </c>
      <c r="V172" s="180" t="s">
        <v>63</v>
      </c>
      <c r="W172" s="180" t="s">
        <v>277</v>
      </c>
      <c r="Y172" s="180" t="s">
        <v>4292</v>
      </c>
      <c r="Z172" s="194">
        <v>0.04</v>
      </c>
      <c r="AA172" s="197" t="s">
        <v>558</v>
      </c>
      <c r="AB172" s="188">
        <v>1.7000000000000001E-2</v>
      </c>
      <c r="AC172" s="284">
        <f t="shared" si="30"/>
        <v>4759.4800000000005</v>
      </c>
      <c r="AD172" s="284">
        <f t="shared" si="27"/>
        <v>708.25595238095241</v>
      </c>
      <c r="AE172" s="189">
        <f t="shared" si="31"/>
        <v>2022.7790000000002</v>
      </c>
      <c r="AF172" s="379">
        <f t="shared" si="32"/>
        <v>2731.0349523809527</v>
      </c>
      <c r="AG172" s="190">
        <v>0.03</v>
      </c>
      <c r="AH172" s="189">
        <f t="shared" si="33"/>
        <v>465.30240000000003</v>
      </c>
    </row>
    <row r="173" spans="1:34">
      <c r="A173" s="180" t="s">
        <v>39</v>
      </c>
      <c r="B173" s="180" t="s">
        <v>39</v>
      </c>
      <c r="C173" s="180" t="s">
        <v>167</v>
      </c>
      <c r="D173" s="180" t="s">
        <v>453</v>
      </c>
      <c r="E173" s="180" t="s">
        <v>867</v>
      </c>
      <c r="F173" s="482" t="s">
        <v>590</v>
      </c>
      <c r="G173" s="186">
        <v>0</v>
      </c>
      <c r="H173" s="186">
        <v>2800</v>
      </c>
      <c r="I173" s="186">
        <f t="shared" si="28"/>
        <v>2800</v>
      </c>
      <c r="J173" s="180" t="s">
        <v>4285</v>
      </c>
      <c r="K173" s="180">
        <v>28657099</v>
      </c>
      <c r="L173" s="144">
        <v>45425</v>
      </c>
      <c r="M173" s="144" t="s">
        <v>197</v>
      </c>
      <c r="N173" s="180" t="s">
        <v>43</v>
      </c>
      <c r="O173" s="180" t="s">
        <v>43</v>
      </c>
      <c r="P173" s="284">
        <v>0</v>
      </c>
      <c r="Q173" s="284">
        <v>96496</v>
      </c>
      <c r="R173" s="182">
        <f t="shared" si="29"/>
        <v>96496</v>
      </c>
      <c r="S173" s="216">
        <v>51392</v>
      </c>
      <c r="T173" s="180">
        <v>144</v>
      </c>
      <c r="U173" s="180" t="s">
        <v>64</v>
      </c>
      <c r="V173" s="180" t="s">
        <v>64</v>
      </c>
      <c r="W173" s="180" t="s">
        <v>276</v>
      </c>
      <c r="X173" s="180" t="s">
        <v>337</v>
      </c>
      <c r="Y173" s="180" t="s">
        <v>4293</v>
      </c>
      <c r="Z173" s="194">
        <v>0.03</v>
      </c>
      <c r="AA173" s="197" t="s">
        <v>558</v>
      </c>
      <c r="AB173" s="188">
        <v>0.02</v>
      </c>
      <c r="AC173" s="284">
        <f t="shared" si="30"/>
        <v>2894.88</v>
      </c>
      <c r="AD173" s="284">
        <f t="shared" si="27"/>
        <v>670.11111111111109</v>
      </c>
      <c r="AE173" s="189">
        <f t="shared" si="31"/>
        <v>1929.92</v>
      </c>
      <c r="AF173" s="379">
        <f t="shared" si="32"/>
        <v>2600.0311111111114</v>
      </c>
      <c r="AG173" s="190">
        <v>0.06</v>
      </c>
      <c r="AH173" s="189">
        <f t="shared" si="33"/>
        <v>5789.76</v>
      </c>
    </row>
    <row r="174" spans="1:34">
      <c r="A174" s="180" t="s">
        <v>49</v>
      </c>
      <c r="B174" s="180" t="s">
        <v>49</v>
      </c>
      <c r="C174" s="180" t="s">
        <v>133</v>
      </c>
      <c r="D174" s="180" t="s">
        <v>460</v>
      </c>
      <c r="E174" s="180" t="s">
        <v>2453</v>
      </c>
      <c r="F174" s="180" t="s">
        <v>2460</v>
      </c>
      <c r="G174" s="186">
        <v>0</v>
      </c>
      <c r="H174" s="186">
        <v>11849</v>
      </c>
      <c r="I174" s="186">
        <f t="shared" si="28"/>
        <v>11849</v>
      </c>
      <c r="J174" s="180" t="s">
        <v>3977</v>
      </c>
      <c r="K174" s="180">
        <v>29252131</v>
      </c>
      <c r="L174" s="144">
        <v>45425</v>
      </c>
      <c r="M174" s="144" t="s">
        <v>197</v>
      </c>
      <c r="N174" s="180" t="s">
        <v>43</v>
      </c>
      <c r="O174" s="180" t="s">
        <v>43</v>
      </c>
      <c r="P174" s="284">
        <v>0</v>
      </c>
      <c r="Q174" s="284">
        <v>507550</v>
      </c>
      <c r="R174" s="182">
        <f t="shared" si="29"/>
        <v>507550</v>
      </c>
      <c r="S174" s="216">
        <v>11617</v>
      </c>
      <c r="T174" s="180">
        <v>168</v>
      </c>
      <c r="U174" s="180" t="s">
        <v>64</v>
      </c>
      <c r="V174" s="180" t="s">
        <v>64</v>
      </c>
      <c r="W174" s="180" t="s">
        <v>276</v>
      </c>
      <c r="X174" s="180" t="s">
        <v>784</v>
      </c>
      <c r="Y174" s="180" t="s">
        <v>4001</v>
      </c>
      <c r="Z174" s="194">
        <v>0.04</v>
      </c>
      <c r="AA174" s="197" t="s">
        <v>558</v>
      </c>
      <c r="AB174" s="188">
        <v>1.7000000000000001E-2</v>
      </c>
      <c r="AC174" s="284">
        <f t="shared" si="30"/>
        <v>20302</v>
      </c>
      <c r="AD174" s="284">
        <f t="shared" si="27"/>
        <v>3021.1309523809523</v>
      </c>
      <c r="AE174" s="189">
        <f t="shared" si="31"/>
        <v>8628.35</v>
      </c>
      <c r="AF174" s="379">
        <f t="shared" si="32"/>
        <v>11649.480952380953</v>
      </c>
      <c r="AG174" s="190">
        <v>0.03</v>
      </c>
      <c r="AH174" s="189">
        <f t="shared" si="33"/>
        <v>15226.5</v>
      </c>
    </row>
    <row r="175" spans="1:34">
      <c r="A175" s="180" t="s">
        <v>49</v>
      </c>
      <c r="B175" s="180" t="s">
        <v>49</v>
      </c>
      <c r="C175" s="180" t="s">
        <v>133</v>
      </c>
      <c r="D175" s="180" t="s">
        <v>189</v>
      </c>
      <c r="E175" s="180" t="s">
        <v>2862</v>
      </c>
      <c r="F175" s="180" t="s">
        <v>3929</v>
      </c>
      <c r="G175" s="186">
        <v>0</v>
      </c>
      <c r="H175" s="186">
        <v>2429</v>
      </c>
      <c r="I175" s="186">
        <f t="shared" si="28"/>
        <v>2429</v>
      </c>
      <c r="J175" s="180" t="s">
        <v>4294</v>
      </c>
      <c r="K175" s="180">
        <v>34555489</v>
      </c>
      <c r="L175" s="144">
        <v>45425</v>
      </c>
      <c r="M175" s="144" t="s">
        <v>197</v>
      </c>
      <c r="N175" s="180" t="s">
        <v>148</v>
      </c>
      <c r="O175" s="180" t="s">
        <v>1269</v>
      </c>
      <c r="P175" s="284">
        <v>0</v>
      </c>
      <c r="Q175" s="284">
        <v>82727</v>
      </c>
      <c r="R175" s="182">
        <f t="shared" si="29"/>
        <v>82727</v>
      </c>
      <c r="S175" s="216">
        <v>75836</v>
      </c>
      <c r="T175" s="180">
        <v>144</v>
      </c>
      <c r="U175" s="180" t="s">
        <v>62</v>
      </c>
      <c r="V175" s="180" t="s">
        <v>62</v>
      </c>
      <c r="W175" s="180" t="s">
        <v>276</v>
      </c>
      <c r="Y175" s="180" t="s">
        <v>4296</v>
      </c>
      <c r="Z175" s="194">
        <v>0.03</v>
      </c>
      <c r="AA175" s="197" t="s">
        <v>558</v>
      </c>
      <c r="AB175" s="188">
        <v>0.02</v>
      </c>
      <c r="AC175" s="284">
        <f t="shared" si="30"/>
        <v>2481.81</v>
      </c>
      <c r="AD175" s="284">
        <f t="shared" si="27"/>
        <v>574.49305555555554</v>
      </c>
      <c r="AE175" s="189">
        <f t="shared" si="31"/>
        <v>1654.54</v>
      </c>
      <c r="AF175" s="379">
        <f t="shared" si="32"/>
        <v>2229.0330555555556</v>
      </c>
      <c r="AG175" s="190">
        <v>0.06</v>
      </c>
      <c r="AH175" s="189">
        <f t="shared" si="33"/>
        <v>4963.62</v>
      </c>
    </row>
    <row r="176" spans="1:34">
      <c r="A176" s="180" t="s">
        <v>38</v>
      </c>
      <c r="B176" s="180" t="s">
        <v>38</v>
      </c>
      <c r="C176" s="180" t="s">
        <v>101</v>
      </c>
      <c r="D176" s="180" t="s">
        <v>407</v>
      </c>
      <c r="E176" s="180" t="s">
        <v>3435</v>
      </c>
      <c r="F176" s="180">
        <v>66</v>
      </c>
      <c r="G176" s="186">
        <v>5582</v>
      </c>
      <c r="H176" s="186">
        <v>5381</v>
      </c>
      <c r="I176" s="186">
        <f t="shared" si="28"/>
        <v>-201</v>
      </c>
      <c r="J176" s="180" t="s">
        <v>4295</v>
      </c>
      <c r="K176" s="180">
        <v>23733217</v>
      </c>
      <c r="L176" s="144">
        <v>45425</v>
      </c>
      <c r="M176" s="144" t="s">
        <v>197</v>
      </c>
      <c r="N176" s="180" t="s">
        <v>173</v>
      </c>
      <c r="O176" s="180" t="s">
        <v>330</v>
      </c>
      <c r="P176" s="284">
        <v>176105.07</v>
      </c>
      <c r="Q176" s="284">
        <v>234445</v>
      </c>
      <c r="R176" s="182">
        <f t="shared" si="29"/>
        <v>58339.929999999993</v>
      </c>
      <c r="S176" s="216">
        <v>43173</v>
      </c>
      <c r="T176" s="180">
        <v>168</v>
      </c>
      <c r="U176" s="180" t="s">
        <v>63</v>
      </c>
      <c r="V176" s="180" t="s">
        <v>63</v>
      </c>
      <c r="W176" s="180" t="s">
        <v>277</v>
      </c>
      <c r="Y176" s="180" t="s">
        <v>4297</v>
      </c>
      <c r="Z176" s="194">
        <v>0.04</v>
      </c>
      <c r="AA176" s="197" t="s">
        <v>558</v>
      </c>
      <c r="AB176" s="188">
        <v>1.7000000000000001E-2</v>
      </c>
      <c r="AC176" s="284">
        <f t="shared" si="30"/>
        <v>9377.8000000000011</v>
      </c>
      <c r="AD176" s="284">
        <f t="shared" si="27"/>
        <v>1395.5059523809523</v>
      </c>
      <c r="AE176" s="189">
        <f t="shared" si="31"/>
        <v>3985.5650000000005</v>
      </c>
      <c r="AF176" s="379">
        <f t="shared" si="32"/>
        <v>5381.0709523809528</v>
      </c>
      <c r="AG176" s="190">
        <v>0.03</v>
      </c>
      <c r="AH176" s="189">
        <f t="shared" si="33"/>
        <v>1750.1978999999997</v>
      </c>
    </row>
    <row r="177" spans="9:34">
      <c r="I177" s="186">
        <f t="shared" si="28"/>
        <v>0</v>
      </c>
      <c r="R177" s="182">
        <f t="shared" si="29"/>
        <v>0</v>
      </c>
      <c r="AC177" s="284">
        <f t="shared" si="30"/>
        <v>0</v>
      </c>
      <c r="AE177" s="189">
        <f t="shared" si="31"/>
        <v>0</v>
      </c>
      <c r="AF177" s="379">
        <f t="shared" si="32"/>
        <v>0</v>
      </c>
      <c r="AH177" s="189">
        <f t="shared" si="33"/>
        <v>0</v>
      </c>
    </row>
    <row r="178" spans="9:34">
      <c r="I178" s="186">
        <f t="shared" si="28"/>
        <v>0</v>
      </c>
      <c r="R178" s="182">
        <f t="shared" si="29"/>
        <v>0</v>
      </c>
      <c r="AC178" s="284">
        <f t="shared" si="30"/>
        <v>0</v>
      </c>
      <c r="AE178" s="189">
        <f t="shared" si="31"/>
        <v>0</v>
      </c>
      <c r="AF178" s="379">
        <f t="shared" si="32"/>
        <v>0</v>
      </c>
      <c r="AH178" s="189">
        <f t="shared" si="33"/>
        <v>0</v>
      </c>
    </row>
    <row r="179" spans="9:34">
      <c r="I179" s="186">
        <f t="shared" si="28"/>
        <v>0</v>
      </c>
      <c r="R179" s="182">
        <f t="shared" si="29"/>
        <v>0</v>
      </c>
      <c r="AC179" s="284">
        <f t="shared" si="30"/>
        <v>0</v>
      </c>
      <c r="AE179" s="189">
        <f t="shared" si="31"/>
        <v>0</v>
      </c>
      <c r="AF179" s="379">
        <f t="shared" si="32"/>
        <v>0</v>
      </c>
      <c r="AH179" s="189">
        <f t="shared" si="33"/>
        <v>0</v>
      </c>
    </row>
    <row r="180" spans="9:34">
      <c r="I180" s="186">
        <f t="shared" si="28"/>
        <v>0</v>
      </c>
      <c r="R180" s="182">
        <f t="shared" si="29"/>
        <v>0</v>
      </c>
      <c r="AC180" s="284">
        <f t="shared" si="30"/>
        <v>0</v>
      </c>
      <c r="AE180" s="189">
        <f t="shared" si="31"/>
        <v>0</v>
      </c>
      <c r="AF180" s="379">
        <f t="shared" si="32"/>
        <v>0</v>
      </c>
      <c r="AH180" s="189">
        <f t="shared" si="33"/>
        <v>0</v>
      </c>
    </row>
    <row r="181" spans="9:34">
      <c r="I181" s="186">
        <f t="shared" si="28"/>
        <v>0</v>
      </c>
      <c r="R181" s="182">
        <f t="shared" si="29"/>
        <v>0</v>
      </c>
      <c r="AC181" s="284">
        <f t="shared" si="30"/>
        <v>0</v>
      </c>
      <c r="AE181" s="189">
        <f t="shared" si="31"/>
        <v>0</v>
      </c>
      <c r="AF181" s="379">
        <f t="shared" si="32"/>
        <v>0</v>
      </c>
      <c r="AH181" s="189">
        <f t="shared" si="33"/>
        <v>0</v>
      </c>
    </row>
    <row r="182" spans="9:34">
      <c r="I182" s="186">
        <f t="shared" si="28"/>
        <v>0</v>
      </c>
      <c r="R182" s="182">
        <f t="shared" si="29"/>
        <v>0</v>
      </c>
      <c r="AC182" s="284">
        <f t="shared" si="30"/>
        <v>0</v>
      </c>
      <c r="AE182" s="189">
        <f t="shared" si="31"/>
        <v>0</v>
      </c>
      <c r="AF182" s="379">
        <f t="shared" si="32"/>
        <v>0</v>
      </c>
      <c r="AH182" s="189">
        <f t="shared" si="33"/>
        <v>0</v>
      </c>
    </row>
    <row r="183" spans="9:34">
      <c r="I183" s="186">
        <f t="shared" si="28"/>
        <v>0</v>
      </c>
      <c r="R183" s="182">
        <f t="shared" si="29"/>
        <v>0</v>
      </c>
      <c r="AC183" s="284">
        <f t="shared" si="30"/>
        <v>0</v>
      </c>
      <c r="AE183" s="189">
        <f t="shared" si="31"/>
        <v>0</v>
      </c>
      <c r="AF183" s="379">
        <f t="shared" si="32"/>
        <v>0</v>
      </c>
      <c r="AH183" s="189">
        <f t="shared" si="33"/>
        <v>0</v>
      </c>
    </row>
    <row r="184" spans="9:34">
      <c r="I184" s="186">
        <f t="shared" si="28"/>
        <v>0</v>
      </c>
      <c r="R184" s="182">
        <f t="shared" si="29"/>
        <v>0</v>
      </c>
      <c r="AC184" s="284">
        <f t="shared" si="30"/>
        <v>0</v>
      </c>
      <c r="AE184" s="189">
        <f t="shared" si="31"/>
        <v>0</v>
      </c>
      <c r="AF184" s="379">
        <f t="shared" si="32"/>
        <v>0</v>
      </c>
      <c r="AH184" s="189">
        <f t="shared" si="33"/>
        <v>0</v>
      </c>
    </row>
    <row r="185" spans="9:34">
      <c r="I185" s="186">
        <f t="shared" si="28"/>
        <v>0</v>
      </c>
      <c r="R185" s="182">
        <f t="shared" si="29"/>
        <v>0</v>
      </c>
      <c r="AC185" s="284">
        <f t="shared" si="30"/>
        <v>0</v>
      </c>
      <c r="AE185" s="189">
        <f t="shared" si="31"/>
        <v>0</v>
      </c>
      <c r="AF185" s="379">
        <f t="shared" si="32"/>
        <v>0</v>
      </c>
      <c r="AH185" s="189">
        <f t="shared" si="33"/>
        <v>0</v>
      </c>
    </row>
    <row r="186" spans="9:34">
      <c r="I186" s="186">
        <f t="shared" si="28"/>
        <v>0</v>
      </c>
      <c r="R186" s="182">
        <f t="shared" si="29"/>
        <v>0</v>
      </c>
      <c r="AC186" s="284">
        <f t="shared" si="30"/>
        <v>0</v>
      </c>
      <c r="AE186" s="189">
        <f t="shared" si="31"/>
        <v>0</v>
      </c>
      <c r="AF186" s="379">
        <f t="shared" si="32"/>
        <v>0</v>
      </c>
      <c r="AH186" s="189">
        <f t="shared" si="33"/>
        <v>0</v>
      </c>
    </row>
    <row r="187" spans="9:34">
      <c r="I187" s="186">
        <f t="shared" si="28"/>
        <v>0</v>
      </c>
      <c r="R187" s="182">
        <f t="shared" si="29"/>
        <v>0</v>
      </c>
      <c r="AC187" s="284">
        <f t="shared" si="30"/>
        <v>0</v>
      </c>
      <c r="AE187" s="189">
        <f t="shared" si="31"/>
        <v>0</v>
      </c>
      <c r="AF187" s="379">
        <f t="shared" si="32"/>
        <v>0</v>
      </c>
      <c r="AH187" s="189">
        <f t="shared" si="33"/>
        <v>0</v>
      </c>
    </row>
    <row r="188" spans="9:34">
      <c r="I188" s="186">
        <f t="shared" si="28"/>
        <v>0</v>
      </c>
      <c r="R188" s="182">
        <f t="shared" si="29"/>
        <v>0</v>
      </c>
      <c r="AC188" s="284">
        <f t="shared" si="30"/>
        <v>0</v>
      </c>
      <c r="AE188" s="189">
        <f t="shared" si="31"/>
        <v>0</v>
      </c>
      <c r="AF188" s="379">
        <f t="shared" si="32"/>
        <v>0</v>
      </c>
      <c r="AH188" s="189">
        <f t="shared" si="33"/>
        <v>0</v>
      </c>
    </row>
    <row r="189" spans="9:34">
      <c r="I189" s="186">
        <f t="shared" si="28"/>
        <v>0</v>
      </c>
      <c r="R189" s="182">
        <f t="shared" si="29"/>
        <v>0</v>
      </c>
      <c r="AC189" s="284">
        <f t="shared" si="30"/>
        <v>0</v>
      </c>
      <c r="AE189" s="189">
        <f t="shared" si="31"/>
        <v>0</v>
      </c>
      <c r="AF189" s="379">
        <f t="shared" si="32"/>
        <v>0</v>
      </c>
      <c r="AH189" s="189">
        <f t="shared" si="33"/>
        <v>0</v>
      </c>
    </row>
    <row r="190" spans="9:34">
      <c r="I190" s="186">
        <f t="shared" si="28"/>
        <v>0</v>
      </c>
      <c r="R190" s="182">
        <f t="shared" si="29"/>
        <v>0</v>
      </c>
      <c r="AC190" s="284">
        <f t="shared" si="30"/>
        <v>0</v>
      </c>
      <c r="AE190" s="189">
        <f t="shared" si="31"/>
        <v>0</v>
      </c>
      <c r="AF190" s="379">
        <f t="shared" si="32"/>
        <v>0</v>
      </c>
      <c r="AH190" s="189">
        <f t="shared" si="33"/>
        <v>0</v>
      </c>
    </row>
    <row r="191" spans="9:34">
      <c r="I191" s="186">
        <f t="shared" si="28"/>
        <v>0</v>
      </c>
      <c r="R191" s="182">
        <f t="shared" si="29"/>
        <v>0</v>
      </c>
      <c r="AC191" s="284">
        <f t="shared" si="30"/>
        <v>0</v>
      </c>
      <c r="AE191" s="189">
        <f t="shared" si="31"/>
        <v>0</v>
      </c>
      <c r="AF191" s="379">
        <f t="shared" si="32"/>
        <v>0</v>
      </c>
      <c r="AH191" s="189">
        <f t="shared" si="33"/>
        <v>0</v>
      </c>
    </row>
    <row r="192" spans="9:34">
      <c r="I192" s="186">
        <f t="shared" si="28"/>
        <v>0</v>
      </c>
      <c r="R192" s="182">
        <f t="shared" si="29"/>
        <v>0</v>
      </c>
      <c r="AC192" s="284">
        <f t="shared" si="30"/>
        <v>0</v>
      </c>
      <c r="AE192" s="189">
        <f t="shared" si="31"/>
        <v>0</v>
      </c>
      <c r="AF192" s="379">
        <f t="shared" si="32"/>
        <v>0</v>
      </c>
      <c r="AH192" s="189">
        <f t="shared" si="33"/>
        <v>0</v>
      </c>
    </row>
    <row r="193" spans="9:34">
      <c r="I193" s="186">
        <f t="shared" si="28"/>
        <v>0</v>
      </c>
      <c r="R193" s="182">
        <f t="shared" si="29"/>
        <v>0</v>
      </c>
      <c r="AC193" s="284">
        <f t="shared" si="30"/>
        <v>0</v>
      </c>
      <c r="AE193" s="189">
        <f t="shared" si="31"/>
        <v>0</v>
      </c>
      <c r="AF193" s="379">
        <f t="shared" si="32"/>
        <v>0</v>
      </c>
      <c r="AH193" s="189">
        <f t="shared" si="33"/>
        <v>0</v>
      </c>
    </row>
    <row r="194" spans="9:34">
      <c r="I194" s="186">
        <f t="shared" si="28"/>
        <v>0</v>
      </c>
      <c r="R194" s="182">
        <f t="shared" si="29"/>
        <v>0</v>
      </c>
      <c r="AC194" s="284">
        <f t="shared" si="30"/>
        <v>0</v>
      </c>
      <c r="AE194" s="189">
        <f t="shared" si="31"/>
        <v>0</v>
      </c>
      <c r="AF194" s="379">
        <f t="shared" si="32"/>
        <v>0</v>
      </c>
      <c r="AH194" s="189">
        <f t="shared" si="33"/>
        <v>0</v>
      </c>
    </row>
    <row r="195" spans="9:34">
      <c r="I195" s="186">
        <f t="shared" si="28"/>
        <v>0</v>
      </c>
      <c r="R195" s="182">
        <f t="shared" si="29"/>
        <v>0</v>
      </c>
      <c r="AC195" s="284">
        <f t="shared" si="30"/>
        <v>0</v>
      </c>
      <c r="AE195" s="189">
        <f t="shared" si="31"/>
        <v>0</v>
      </c>
      <c r="AF195" s="379">
        <f t="shared" si="32"/>
        <v>0</v>
      </c>
      <c r="AH195" s="189">
        <f t="shared" si="33"/>
        <v>0</v>
      </c>
    </row>
    <row r="196" spans="9:34">
      <c r="I196" s="186">
        <f t="shared" si="28"/>
        <v>0</v>
      </c>
      <c r="R196" s="182">
        <f t="shared" si="29"/>
        <v>0</v>
      </c>
      <c r="AC196" s="284">
        <f t="shared" si="30"/>
        <v>0</v>
      </c>
      <c r="AE196" s="189">
        <f t="shared" si="31"/>
        <v>0</v>
      </c>
      <c r="AF196" s="379">
        <f t="shared" si="32"/>
        <v>0</v>
      </c>
      <c r="AH196" s="189">
        <f t="shared" si="33"/>
        <v>0</v>
      </c>
    </row>
    <row r="197" spans="9:34">
      <c r="I197" s="186">
        <f t="shared" si="28"/>
        <v>0</v>
      </c>
      <c r="R197" s="182">
        <f t="shared" si="29"/>
        <v>0</v>
      </c>
      <c r="AC197" s="284">
        <f t="shared" si="30"/>
        <v>0</v>
      </c>
      <c r="AE197" s="189">
        <f t="shared" si="31"/>
        <v>0</v>
      </c>
      <c r="AF197" s="379">
        <f t="shared" si="32"/>
        <v>0</v>
      </c>
      <c r="AH197" s="189">
        <f t="shared" si="33"/>
        <v>0</v>
      </c>
    </row>
    <row r="198" spans="9:34">
      <c r="I198" s="186">
        <f t="shared" si="28"/>
        <v>0</v>
      </c>
      <c r="R198" s="182">
        <f t="shared" si="29"/>
        <v>0</v>
      </c>
      <c r="AC198" s="284">
        <f t="shared" si="30"/>
        <v>0</v>
      </c>
      <c r="AE198" s="189">
        <f t="shared" si="31"/>
        <v>0</v>
      </c>
      <c r="AF198" s="379">
        <f t="shared" si="32"/>
        <v>0</v>
      </c>
      <c r="AH198" s="189">
        <f t="shared" si="33"/>
        <v>0</v>
      </c>
    </row>
    <row r="199" spans="9:34">
      <c r="I199" s="186">
        <f t="shared" si="28"/>
        <v>0</v>
      </c>
      <c r="R199" s="182">
        <f t="shared" si="29"/>
        <v>0</v>
      </c>
      <c r="AC199" s="284">
        <f t="shared" si="30"/>
        <v>0</v>
      </c>
      <c r="AE199" s="189">
        <f t="shared" si="31"/>
        <v>0</v>
      </c>
      <c r="AF199" s="379">
        <f t="shared" si="32"/>
        <v>0</v>
      </c>
      <c r="AH199" s="189">
        <f t="shared" si="33"/>
        <v>0</v>
      </c>
    </row>
    <row r="200" spans="9:34">
      <c r="I200" s="186">
        <f t="shared" si="28"/>
        <v>0</v>
      </c>
      <c r="R200" s="182">
        <f t="shared" si="29"/>
        <v>0</v>
      </c>
      <c r="AC200" s="284">
        <f t="shared" si="30"/>
        <v>0</v>
      </c>
      <c r="AE200" s="189">
        <f t="shared" si="31"/>
        <v>0</v>
      </c>
      <c r="AF200" s="379">
        <f t="shared" si="32"/>
        <v>0</v>
      </c>
      <c r="AH200" s="189">
        <f t="shared" si="33"/>
        <v>0</v>
      </c>
    </row>
    <row r="201" spans="9:34">
      <c r="I201" s="186">
        <f t="shared" si="28"/>
        <v>0</v>
      </c>
      <c r="R201" s="182">
        <f t="shared" si="29"/>
        <v>0</v>
      </c>
      <c r="AC201" s="284">
        <f t="shared" si="30"/>
        <v>0</v>
      </c>
      <c r="AE201" s="189">
        <f t="shared" si="31"/>
        <v>0</v>
      </c>
      <c r="AF201" s="379">
        <f t="shared" si="32"/>
        <v>0</v>
      </c>
      <c r="AH201" s="189">
        <f t="shared" si="33"/>
        <v>0</v>
      </c>
    </row>
    <row r="202" spans="9:34">
      <c r="I202" s="186">
        <f t="shared" si="28"/>
        <v>0</v>
      </c>
      <c r="R202" s="182">
        <f t="shared" si="29"/>
        <v>0</v>
      </c>
      <c r="AC202" s="284">
        <f t="shared" si="30"/>
        <v>0</v>
      </c>
      <c r="AE202" s="189">
        <f t="shared" si="31"/>
        <v>0</v>
      </c>
      <c r="AF202" s="379">
        <f t="shared" si="32"/>
        <v>0</v>
      </c>
      <c r="AH202" s="189">
        <f t="shared" si="33"/>
        <v>0</v>
      </c>
    </row>
    <row r="203" spans="9:34">
      <c r="I203" s="186">
        <f t="shared" si="28"/>
        <v>0</v>
      </c>
      <c r="R203" s="182">
        <f t="shared" si="29"/>
        <v>0</v>
      </c>
      <c r="AC203" s="284">
        <f t="shared" si="30"/>
        <v>0</v>
      </c>
      <c r="AE203" s="189">
        <f t="shared" si="31"/>
        <v>0</v>
      </c>
      <c r="AF203" s="379">
        <f t="shared" si="32"/>
        <v>0</v>
      </c>
      <c r="AH203" s="189">
        <f t="shared" si="33"/>
        <v>0</v>
      </c>
    </row>
    <row r="204" spans="9:34">
      <c r="I204" s="186">
        <f t="shared" si="28"/>
        <v>0</v>
      </c>
      <c r="R204" s="182">
        <f t="shared" si="29"/>
        <v>0</v>
      </c>
      <c r="AC204" s="284">
        <f t="shared" si="30"/>
        <v>0</v>
      </c>
      <c r="AE204" s="189">
        <f t="shared" si="31"/>
        <v>0</v>
      </c>
      <c r="AF204" s="379">
        <f t="shared" si="32"/>
        <v>0</v>
      </c>
      <c r="AH204" s="189">
        <f t="shared" si="33"/>
        <v>0</v>
      </c>
    </row>
    <row r="205" spans="9:34">
      <c r="I205" s="186">
        <f t="shared" si="28"/>
        <v>0</v>
      </c>
      <c r="R205" s="182">
        <f t="shared" si="29"/>
        <v>0</v>
      </c>
      <c r="AC205" s="284">
        <f t="shared" si="30"/>
        <v>0</v>
      </c>
      <c r="AE205" s="189">
        <f t="shared" si="31"/>
        <v>0</v>
      </c>
      <c r="AF205" s="379">
        <f t="shared" si="32"/>
        <v>0</v>
      </c>
      <c r="AH205" s="189">
        <f t="shared" si="33"/>
        <v>0</v>
      </c>
    </row>
    <row r="206" spans="9:34">
      <c r="I206" s="186">
        <f t="shared" si="28"/>
        <v>0</v>
      </c>
      <c r="R206" s="182">
        <f t="shared" si="29"/>
        <v>0</v>
      </c>
      <c r="AC206" s="284">
        <f t="shared" si="30"/>
        <v>0</v>
      </c>
      <c r="AE206" s="189">
        <f t="shared" si="31"/>
        <v>0</v>
      </c>
      <c r="AF206" s="379">
        <f t="shared" si="32"/>
        <v>0</v>
      </c>
      <c r="AH206" s="189">
        <f t="shared" si="33"/>
        <v>0</v>
      </c>
    </row>
    <row r="207" spans="9:34">
      <c r="I207" s="186">
        <f t="shared" si="28"/>
        <v>0</v>
      </c>
      <c r="R207" s="182">
        <f t="shared" si="29"/>
        <v>0</v>
      </c>
      <c r="AC207" s="284">
        <f t="shared" si="30"/>
        <v>0</v>
      </c>
      <c r="AE207" s="189">
        <f t="shared" si="31"/>
        <v>0</v>
      </c>
      <c r="AF207" s="379">
        <f t="shared" si="32"/>
        <v>0</v>
      </c>
      <c r="AH207" s="189">
        <f t="shared" si="33"/>
        <v>0</v>
      </c>
    </row>
    <row r="208" spans="9:34">
      <c r="I208" s="186">
        <f t="shared" si="28"/>
        <v>0</v>
      </c>
      <c r="R208" s="182">
        <f t="shared" si="29"/>
        <v>0</v>
      </c>
      <c r="AC208" s="284">
        <f t="shared" si="30"/>
        <v>0</v>
      </c>
      <c r="AE208" s="189">
        <f t="shared" si="31"/>
        <v>0</v>
      </c>
      <c r="AF208" s="379">
        <f t="shared" si="32"/>
        <v>0</v>
      </c>
      <c r="AH208" s="189">
        <f t="shared" si="33"/>
        <v>0</v>
      </c>
    </row>
    <row r="209" spans="9:34">
      <c r="I209" s="186">
        <f t="shared" si="28"/>
        <v>0</v>
      </c>
      <c r="R209" s="182">
        <f t="shared" si="29"/>
        <v>0</v>
      </c>
      <c r="AC209" s="284">
        <f t="shared" si="30"/>
        <v>0</v>
      </c>
      <c r="AE209" s="189">
        <f t="shared" si="31"/>
        <v>0</v>
      </c>
      <c r="AF209" s="379">
        <f t="shared" si="32"/>
        <v>0</v>
      </c>
      <c r="AH209" s="189">
        <f t="shared" si="33"/>
        <v>0</v>
      </c>
    </row>
    <row r="210" spans="9:34">
      <c r="I210" s="186">
        <f t="shared" si="28"/>
        <v>0</v>
      </c>
      <c r="R210" s="182">
        <f t="shared" si="29"/>
        <v>0</v>
      </c>
      <c r="AC210" s="284">
        <f t="shared" si="30"/>
        <v>0</v>
      </c>
      <c r="AE210" s="189">
        <f t="shared" si="31"/>
        <v>0</v>
      </c>
      <c r="AF210" s="379">
        <f t="shared" si="32"/>
        <v>0</v>
      </c>
      <c r="AH210" s="189">
        <f t="shared" si="33"/>
        <v>0</v>
      </c>
    </row>
    <row r="211" spans="9:34">
      <c r="I211" s="186">
        <f t="shared" si="28"/>
        <v>0</v>
      </c>
      <c r="R211" s="182">
        <f t="shared" si="29"/>
        <v>0</v>
      </c>
      <c r="AC211" s="284">
        <f t="shared" si="30"/>
        <v>0</v>
      </c>
      <c r="AE211" s="189">
        <f t="shared" si="31"/>
        <v>0</v>
      </c>
      <c r="AF211" s="379">
        <f t="shared" si="32"/>
        <v>0</v>
      </c>
      <c r="AH211" s="189">
        <f t="shared" si="33"/>
        <v>0</v>
      </c>
    </row>
    <row r="212" spans="9:34">
      <c r="I212" s="186">
        <f t="shared" si="28"/>
        <v>0</v>
      </c>
      <c r="R212" s="182">
        <f t="shared" si="29"/>
        <v>0</v>
      </c>
      <c r="AC212" s="284">
        <f t="shared" si="30"/>
        <v>0</v>
      </c>
      <c r="AE212" s="189">
        <f t="shared" si="31"/>
        <v>0</v>
      </c>
      <c r="AF212" s="379">
        <f t="shared" si="32"/>
        <v>0</v>
      </c>
      <c r="AH212" s="189">
        <f t="shared" si="33"/>
        <v>0</v>
      </c>
    </row>
    <row r="213" spans="9:34">
      <c r="I213" s="186">
        <f t="shared" si="28"/>
        <v>0</v>
      </c>
      <c r="R213" s="182">
        <f t="shared" si="29"/>
        <v>0</v>
      </c>
      <c r="AC213" s="284">
        <f t="shared" si="30"/>
        <v>0</v>
      </c>
      <c r="AE213" s="189">
        <f t="shared" si="31"/>
        <v>0</v>
      </c>
      <c r="AF213" s="379">
        <f t="shared" si="32"/>
        <v>0</v>
      </c>
      <c r="AH213" s="189">
        <f t="shared" si="33"/>
        <v>0</v>
      </c>
    </row>
    <row r="214" spans="9:34">
      <c r="I214" s="186">
        <f t="shared" si="28"/>
        <v>0</v>
      </c>
      <c r="R214" s="182">
        <f t="shared" si="29"/>
        <v>0</v>
      </c>
      <c r="AC214" s="284">
        <f t="shared" si="30"/>
        <v>0</v>
      </c>
      <c r="AF214" s="379">
        <f t="shared" si="32"/>
        <v>0</v>
      </c>
      <c r="AH214" s="189">
        <f t="shared" si="33"/>
        <v>0</v>
      </c>
    </row>
    <row r="215" spans="9:34">
      <c r="I215" s="186">
        <f t="shared" si="28"/>
        <v>0</v>
      </c>
      <c r="R215" s="182">
        <f t="shared" si="29"/>
        <v>0</v>
      </c>
      <c r="AC215" s="284">
        <f t="shared" si="30"/>
        <v>0</v>
      </c>
      <c r="AF215" s="379">
        <f t="shared" si="32"/>
        <v>0</v>
      </c>
      <c r="AH215" s="189">
        <f t="shared" si="33"/>
        <v>0</v>
      </c>
    </row>
    <row r="216" spans="9:34">
      <c r="I216" s="186">
        <f t="shared" si="28"/>
        <v>0</v>
      </c>
      <c r="R216" s="182">
        <f t="shared" si="29"/>
        <v>0</v>
      </c>
      <c r="AC216" s="284">
        <f t="shared" si="30"/>
        <v>0</v>
      </c>
      <c r="AF216" s="379">
        <f t="shared" si="32"/>
        <v>0</v>
      </c>
      <c r="AH216" s="189">
        <f t="shared" si="33"/>
        <v>0</v>
      </c>
    </row>
    <row r="217" spans="9:34">
      <c r="I217" s="186">
        <f t="shared" si="28"/>
        <v>0</v>
      </c>
      <c r="R217" s="182">
        <f t="shared" si="29"/>
        <v>0</v>
      </c>
      <c r="AC217" s="284">
        <f t="shared" si="30"/>
        <v>0</v>
      </c>
      <c r="AF217" s="379">
        <f t="shared" si="32"/>
        <v>0</v>
      </c>
      <c r="AH217" s="189">
        <f t="shared" si="33"/>
        <v>0</v>
      </c>
    </row>
    <row r="218" spans="9:34">
      <c r="I218" s="186">
        <f t="shared" si="28"/>
        <v>0</v>
      </c>
      <c r="R218" s="182">
        <f t="shared" si="29"/>
        <v>0</v>
      </c>
      <c r="AC218" s="284">
        <f t="shared" si="30"/>
        <v>0</v>
      </c>
      <c r="AF218" s="379">
        <f t="shared" si="32"/>
        <v>0</v>
      </c>
      <c r="AH218" s="189">
        <f t="shared" si="33"/>
        <v>0</v>
      </c>
    </row>
    <row r="219" spans="9:34">
      <c r="I219" s="186">
        <f t="shared" si="28"/>
        <v>0</v>
      </c>
      <c r="R219" s="182">
        <f t="shared" si="29"/>
        <v>0</v>
      </c>
      <c r="AC219" s="284">
        <f t="shared" si="30"/>
        <v>0</v>
      </c>
      <c r="AF219" s="379">
        <f t="shared" si="32"/>
        <v>0</v>
      </c>
      <c r="AH219" s="189">
        <f t="shared" si="33"/>
        <v>0</v>
      </c>
    </row>
    <row r="220" spans="9:34">
      <c r="I220" s="186">
        <f t="shared" si="28"/>
        <v>0</v>
      </c>
      <c r="R220" s="182">
        <f t="shared" si="29"/>
        <v>0</v>
      </c>
      <c r="AC220" s="284">
        <f t="shared" si="30"/>
        <v>0</v>
      </c>
      <c r="AF220" s="379">
        <f t="shared" si="32"/>
        <v>0</v>
      </c>
      <c r="AH220" s="189">
        <f t="shared" si="33"/>
        <v>0</v>
      </c>
    </row>
    <row r="221" spans="9:34">
      <c r="I221" s="186">
        <f t="shared" si="28"/>
        <v>0</v>
      </c>
      <c r="R221" s="182">
        <f t="shared" si="29"/>
        <v>0</v>
      </c>
      <c r="AC221" s="284">
        <f t="shared" si="30"/>
        <v>0</v>
      </c>
      <c r="AF221" s="379">
        <f t="shared" si="32"/>
        <v>0</v>
      </c>
      <c r="AH221" s="189">
        <f t="shared" si="33"/>
        <v>0</v>
      </c>
    </row>
    <row r="222" spans="9:34">
      <c r="I222" s="186">
        <f t="shared" ref="I222:I285" si="34">IF(G222=0,H222,(H222-G222))</f>
        <v>0</v>
      </c>
      <c r="R222" s="182">
        <f t="shared" si="29"/>
        <v>0</v>
      </c>
      <c r="AC222" s="284">
        <f t="shared" ref="AC222:AC285" si="35">Z222*Q222</f>
        <v>0</v>
      </c>
      <c r="AF222" s="379">
        <f t="shared" ref="AF222:AF285" si="36">AD222+AE222</f>
        <v>0</v>
      </c>
      <c r="AH222" s="189">
        <f t="shared" ref="AH222:AH285" si="37">R222*AG222</f>
        <v>0</v>
      </c>
    </row>
    <row r="223" spans="9:34">
      <c r="I223" s="186">
        <f t="shared" si="34"/>
        <v>0</v>
      </c>
      <c r="R223" s="182">
        <f t="shared" ref="R223:R286" si="38">Q223-P223</f>
        <v>0</v>
      </c>
      <c r="AC223" s="284">
        <f t="shared" si="35"/>
        <v>0</v>
      </c>
      <c r="AF223" s="379">
        <f t="shared" si="36"/>
        <v>0</v>
      </c>
      <c r="AH223" s="189">
        <f t="shared" si="37"/>
        <v>0</v>
      </c>
    </row>
    <row r="224" spans="9:34">
      <c r="I224" s="186">
        <f t="shared" si="34"/>
        <v>0</v>
      </c>
      <c r="R224" s="182">
        <f t="shared" si="38"/>
        <v>0</v>
      </c>
      <c r="AC224" s="284">
        <f t="shared" si="35"/>
        <v>0</v>
      </c>
      <c r="AF224" s="379">
        <f t="shared" si="36"/>
        <v>0</v>
      </c>
      <c r="AH224" s="189">
        <f t="shared" si="37"/>
        <v>0</v>
      </c>
    </row>
    <row r="225" spans="9:34">
      <c r="I225" s="186">
        <f t="shared" si="34"/>
        <v>0</v>
      </c>
      <c r="R225" s="182">
        <f t="shared" si="38"/>
        <v>0</v>
      </c>
      <c r="AC225" s="284">
        <f t="shared" si="35"/>
        <v>0</v>
      </c>
      <c r="AF225" s="379">
        <f t="shared" si="36"/>
        <v>0</v>
      </c>
      <c r="AH225" s="189">
        <f t="shared" si="37"/>
        <v>0</v>
      </c>
    </row>
    <row r="226" spans="9:34">
      <c r="I226" s="186">
        <f t="shared" si="34"/>
        <v>0</v>
      </c>
      <c r="R226" s="182">
        <f t="shared" si="38"/>
        <v>0</v>
      </c>
      <c r="AC226" s="284">
        <f t="shared" si="35"/>
        <v>0</v>
      </c>
      <c r="AF226" s="379">
        <f t="shared" si="36"/>
        <v>0</v>
      </c>
      <c r="AH226" s="189">
        <f t="shared" si="37"/>
        <v>0</v>
      </c>
    </row>
    <row r="227" spans="9:34">
      <c r="I227" s="186">
        <f t="shared" si="34"/>
        <v>0</v>
      </c>
      <c r="R227" s="182">
        <f t="shared" si="38"/>
        <v>0</v>
      </c>
      <c r="AC227" s="284">
        <f t="shared" si="35"/>
        <v>0</v>
      </c>
      <c r="AF227" s="379">
        <f t="shared" si="36"/>
        <v>0</v>
      </c>
      <c r="AH227" s="189">
        <f t="shared" si="37"/>
        <v>0</v>
      </c>
    </row>
    <row r="228" spans="9:34">
      <c r="I228" s="186">
        <f t="shared" si="34"/>
        <v>0</v>
      </c>
      <c r="R228" s="182">
        <f t="shared" si="38"/>
        <v>0</v>
      </c>
      <c r="AC228" s="284">
        <f t="shared" si="35"/>
        <v>0</v>
      </c>
      <c r="AF228" s="379">
        <f t="shared" si="36"/>
        <v>0</v>
      </c>
      <c r="AH228" s="189">
        <f t="shared" si="37"/>
        <v>0</v>
      </c>
    </row>
    <row r="229" spans="9:34">
      <c r="I229" s="186">
        <f t="shared" si="34"/>
        <v>0</v>
      </c>
      <c r="R229" s="182">
        <f t="shared" si="38"/>
        <v>0</v>
      </c>
      <c r="AC229" s="284">
        <f t="shared" si="35"/>
        <v>0</v>
      </c>
      <c r="AF229" s="379">
        <f t="shared" si="36"/>
        <v>0</v>
      </c>
      <c r="AH229" s="189">
        <f t="shared" si="37"/>
        <v>0</v>
      </c>
    </row>
    <row r="230" spans="9:34">
      <c r="I230" s="186">
        <f t="shared" si="34"/>
        <v>0</v>
      </c>
      <c r="R230" s="182">
        <f t="shared" si="38"/>
        <v>0</v>
      </c>
      <c r="AC230" s="284">
        <f t="shared" si="35"/>
        <v>0</v>
      </c>
      <c r="AF230" s="379">
        <f t="shared" si="36"/>
        <v>0</v>
      </c>
      <c r="AH230" s="189">
        <f t="shared" si="37"/>
        <v>0</v>
      </c>
    </row>
    <row r="231" spans="9:34">
      <c r="I231" s="186">
        <f t="shared" si="34"/>
        <v>0</v>
      </c>
      <c r="R231" s="182">
        <f t="shared" si="38"/>
        <v>0</v>
      </c>
      <c r="AC231" s="284">
        <f t="shared" si="35"/>
        <v>0</v>
      </c>
      <c r="AF231" s="379">
        <f t="shared" si="36"/>
        <v>0</v>
      </c>
      <c r="AH231" s="189">
        <f t="shared" si="37"/>
        <v>0</v>
      </c>
    </row>
    <row r="232" spans="9:34">
      <c r="I232" s="186">
        <f t="shared" si="34"/>
        <v>0</v>
      </c>
      <c r="R232" s="182">
        <f t="shared" si="38"/>
        <v>0</v>
      </c>
      <c r="AC232" s="284">
        <f t="shared" si="35"/>
        <v>0</v>
      </c>
      <c r="AF232" s="379">
        <f t="shared" si="36"/>
        <v>0</v>
      </c>
      <c r="AH232" s="189">
        <f t="shared" si="37"/>
        <v>0</v>
      </c>
    </row>
    <row r="233" spans="9:34">
      <c r="I233" s="186">
        <f t="shared" si="34"/>
        <v>0</v>
      </c>
      <c r="R233" s="182">
        <f t="shared" si="38"/>
        <v>0</v>
      </c>
      <c r="AC233" s="284">
        <f t="shared" si="35"/>
        <v>0</v>
      </c>
      <c r="AF233" s="379">
        <f t="shared" si="36"/>
        <v>0</v>
      </c>
      <c r="AH233" s="189">
        <f t="shared" si="37"/>
        <v>0</v>
      </c>
    </row>
    <row r="234" spans="9:34">
      <c r="I234" s="186">
        <f t="shared" si="34"/>
        <v>0</v>
      </c>
      <c r="R234" s="182">
        <f t="shared" si="38"/>
        <v>0</v>
      </c>
      <c r="AC234" s="284">
        <f t="shared" si="35"/>
        <v>0</v>
      </c>
      <c r="AF234" s="379">
        <f t="shared" si="36"/>
        <v>0</v>
      </c>
      <c r="AH234" s="189">
        <f t="shared" si="37"/>
        <v>0</v>
      </c>
    </row>
    <row r="235" spans="9:34">
      <c r="I235" s="186">
        <f t="shared" si="34"/>
        <v>0</v>
      </c>
      <c r="R235" s="182">
        <f t="shared" si="38"/>
        <v>0</v>
      </c>
      <c r="AC235" s="284">
        <f t="shared" si="35"/>
        <v>0</v>
      </c>
      <c r="AF235" s="379">
        <f t="shared" si="36"/>
        <v>0</v>
      </c>
      <c r="AH235" s="189">
        <f t="shared" si="37"/>
        <v>0</v>
      </c>
    </row>
    <row r="236" spans="9:34">
      <c r="I236" s="186">
        <f t="shared" si="34"/>
        <v>0</v>
      </c>
      <c r="R236" s="182">
        <f t="shared" si="38"/>
        <v>0</v>
      </c>
      <c r="AC236" s="284">
        <f t="shared" si="35"/>
        <v>0</v>
      </c>
      <c r="AF236" s="379">
        <f t="shared" si="36"/>
        <v>0</v>
      </c>
      <c r="AH236" s="189">
        <f t="shared" si="37"/>
        <v>0</v>
      </c>
    </row>
    <row r="237" spans="9:34">
      <c r="I237" s="186">
        <f t="shared" si="34"/>
        <v>0</v>
      </c>
      <c r="R237" s="182">
        <f t="shared" si="38"/>
        <v>0</v>
      </c>
      <c r="AC237" s="284">
        <f t="shared" si="35"/>
        <v>0</v>
      </c>
      <c r="AF237" s="379">
        <f t="shared" si="36"/>
        <v>0</v>
      </c>
      <c r="AH237" s="189">
        <f t="shared" si="37"/>
        <v>0</v>
      </c>
    </row>
    <row r="238" spans="9:34">
      <c r="I238" s="186">
        <f t="shared" si="34"/>
        <v>0</v>
      </c>
      <c r="R238" s="182">
        <f t="shared" si="38"/>
        <v>0</v>
      </c>
      <c r="AC238" s="284">
        <f t="shared" si="35"/>
        <v>0</v>
      </c>
      <c r="AF238" s="379">
        <f t="shared" si="36"/>
        <v>0</v>
      </c>
      <c r="AH238" s="189">
        <f t="shared" si="37"/>
        <v>0</v>
      </c>
    </row>
    <row r="239" spans="9:34">
      <c r="I239" s="186">
        <f t="shared" si="34"/>
        <v>0</v>
      </c>
      <c r="R239" s="182">
        <f t="shared" si="38"/>
        <v>0</v>
      </c>
      <c r="AC239" s="284">
        <f t="shared" si="35"/>
        <v>0</v>
      </c>
      <c r="AF239" s="379">
        <f t="shared" si="36"/>
        <v>0</v>
      </c>
      <c r="AH239" s="189">
        <f t="shared" si="37"/>
        <v>0</v>
      </c>
    </row>
    <row r="240" spans="9:34">
      <c r="I240" s="186">
        <f t="shared" si="34"/>
        <v>0</v>
      </c>
      <c r="R240" s="182">
        <f t="shared" si="38"/>
        <v>0</v>
      </c>
      <c r="AC240" s="284">
        <f t="shared" si="35"/>
        <v>0</v>
      </c>
      <c r="AF240" s="379">
        <f t="shared" si="36"/>
        <v>0</v>
      </c>
      <c r="AH240" s="189">
        <f t="shared" si="37"/>
        <v>0</v>
      </c>
    </row>
    <row r="241" spans="9:34">
      <c r="I241" s="186">
        <f t="shared" si="34"/>
        <v>0</v>
      </c>
      <c r="R241" s="182">
        <f t="shared" si="38"/>
        <v>0</v>
      </c>
      <c r="AC241" s="284">
        <f t="shared" si="35"/>
        <v>0</v>
      </c>
      <c r="AF241" s="379">
        <f t="shared" si="36"/>
        <v>0</v>
      </c>
      <c r="AH241" s="189">
        <f t="shared" si="37"/>
        <v>0</v>
      </c>
    </row>
    <row r="242" spans="9:34">
      <c r="I242" s="186">
        <f t="shared" si="34"/>
        <v>0</v>
      </c>
      <c r="R242" s="182">
        <f t="shared" si="38"/>
        <v>0</v>
      </c>
      <c r="AC242" s="284">
        <f t="shared" si="35"/>
        <v>0</v>
      </c>
      <c r="AF242" s="379">
        <f t="shared" si="36"/>
        <v>0</v>
      </c>
      <c r="AH242" s="189">
        <f t="shared" si="37"/>
        <v>0</v>
      </c>
    </row>
    <row r="243" spans="9:34">
      <c r="I243" s="186">
        <f t="shared" si="34"/>
        <v>0</v>
      </c>
      <c r="R243" s="182">
        <f t="shared" si="38"/>
        <v>0</v>
      </c>
      <c r="AC243" s="284">
        <f t="shared" si="35"/>
        <v>0</v>
      </c>
      <c r="AF243" s="379">
        <f t="shared" si="36"/>
        <v>0</v>
      </c>
      <c r="AH243" s="189">
        <f t="shared" si="37"/>
        <v>0</v>
      </c>
    </row>
    <row r="244" spans="9:34">
      <c r="I244" s="186">
        <f t="shared" si="34"/>
        <v>0</v>
      </c>
      <c r="R244" s="182">
        <f t="shared" si="38"/>
        <v>0</v>
      </c>
      <c r="AC244" s="284">
        <f t="shared" si="35"/>
        <v>0</v>
      </c>
      <c r="AF244" s="379">
        <f t="shared" si="36"/>
        <v>0</v>
      </c>
      <c r="AH244" s="189">
        <f t="shared" si="37"/>
        <v>0</v>
      </c>
    </row>
    <row r="245" spans="9:34">
      <c r="I245" s="186">
        <f t="shared" si="34"/>
        <v>0</v>
      </c>
      <c r="R245" s="182">
        <f t="shared" si="38"/>
        <v>0</v>
      </c>
      <c r="AC245" s="284">
        <f t="shared" si="35"/>
        <v>0</v>
      </c>
      <c r="AF245" s="379">
        <f t="shared" si="36"/>
        <v>0</v>
      </c>
      <c r="AH245" s="189">
        <f t="shared" si="37"/>
        <v>0</v>
      </c>
    </row>
    <row r="246" spans="9:34">
      <c r="I246" s="186">
        <f t="shared" si="34"/>
        <v>0</v>
      </c>
      <c r="R246" s="182">
        <f t="shared" si="38"/>
        <v>0</v>
      </c>
      <c r="AC246" s="284">
        <f t="shared" si="35"/>
        <v>0</v>
      </c>
      <c r="AF246" s="379">
        <f t="shared" si="36"/>
        <v>0</v>
      </c>
      <c r="AH246" s="189">
        <f t="shared" si="37"/>
        <v>0</v>
      </c>
    </row>
    <row r="247" spans="9:34">
      <c r="I247" s="186">
        <f t="shared" si="34"/>
        <v>0</v>
      </c>
      <c r="R247" s="182">
        <f t="shared" si="38"/>
        <v>0</v>
      </c>
      <c r="AC247" s="284">
        <f t="shared" si="35"/>
        <v>0</v>
      </c>
      <c r="AF247" s="379">
        <f t="shared" si="36"/>
        <v>0</v>
      </c>
      <c r="AH247" s="189">
        <f t="shared" si="37"/>
        <v>0</v>
      </c>
    </row>
    <row r="248" spans="9:34">
      <c r="I248" s="186">
        <f t="shared" si="34"/>
        <v>0</v>
      </c>
      <c r="R248" s="182">
        <f t="shared" si="38"/>
        <v>0</v>
      </c>
      <c r="AC248" s="284">
        <f t="shared" si="35"/>
        <v>0</v>
      </c>
      <c r="AF248" s="379">
        <f t="shared" si="36"/>
        <v>0</v>
      </c>
      <c r="AH248" s="189">
        <f t="shared" si="37"/>
        <v>0</v>
      </c>
    </row>
    <row r="249" spans="9:34">
      <c r="I249" s="186">
        <f t="shared" si="34"/>
        <v>0</v>
      </c>
      <c r="R249" s="182">
        <f t="shared" si="38"/>
        <v>0</v>
      </c>
      <c r="AC249" s="284">
        <f t="shared" si="35"/>
        <v>0</v>
      </c>
      <c r="AF249" s="379">
        <f t="shared" si="36"/>
        <v>0</v>
      </c>
      <c r="AH249" s="189">
        <f t="shared" si="37"/>
        <v>0</v>
      </c>
    </row>
    <row r="250" spans="9:34">
      <c r="I250" s="186">
        <f t="shared" si="34"/>
        <v>0</v>
      </c>
      <c r="R250" s="182">
        <f t="shared" si="38"/>
        <v>0</v>
      </c>
      <c r="AC250" s="284">
        <f t="shared" si="35"/>
        <v>0</v>
      </c>
      <c r="AF250" s="379">
        <f t="shared" si="36"/>
        <v>0</v>
      </c>
      <c r="AH250" s="189">
        <f t="shared" si="37"/>
        <v>0</v>
      </c>
    </row>
    <row r="251" spans="9:34">
      <c r="I251" s="186">
        <f t="shared" si="34"/>
        <v>0</v>
      </c>
      <c r="R251" s="182">
        <f t="shared" si="38"/>
        <v>0</v>
      </c>
      <c r="AC251" s="284">
        <f t="shared" si="35"/>
        <v>0</v>
      </c>
      <c r="AF251" s="379">
        <f t="shared" si="36"/>
        <v>0</v>
      </c>
      <c r="AH251" s="189">
        <f t="shared" si="37"/>
        <v>0</v>
      </c>
    </row>
    <row r="252" spans="9:34">
      <c r="I252" s="186">
        <f t="shared" si="34"/>
        <v>0</v>
      </c>
      <c r="R252" s="182">
        <f t="shared" si="38"/>
        <v>0</v>
      </c>
      <c r="AC252" s="284">
        <f t="shared" si="35"/>
        <v>0</v>
      </c>
      <c r="AF252" s="379">
        <f t="shared" si="36"/>
        <v>0</v>
      </c>
      <c r="AH252" s="189">
        <f t="shared" si="37"/>
        <v>0</v>
      </c>
    </row>
    <row r="253" spans="9:34">
      <c r="I253" s="186">
        <f t="shared" si="34"/>
        <v>0</v>
      </c>
      <c r="R253" s="182">
        <f t="shared" si="38"/>
        <v>0</v>
      </c>
      <c r="AC253" s="284">
        <f t="shared" si="35"/>
        <v>0</v>
      </c>
      <c r="AF253" s="379">
        <f t="shared" si="36"/>
        <v>0</v>
      </c>
      <c r="AH253" s="189">
        <f t="shared" si="37"/>
        <v>0</v>
      </c>
    </row>
    <row r="254" spans="9:34">
      <c r="I254" s="186">
        <f t="shared" si="34"/>
        <v>0</v>
      </c>
      <c r="R254" s="182">
        <f t="shared" si="38"/>
        <v>0</v>
      </c>
      <c r="AC254" s="284">
        <f t="shared" si="35"/>
        <v>0</v>
      </c>
      <c r="AF254" s="379">
        <f t="shared" si="36"/>
        <v>0</v>
      </c>
      <c r="AH254" s="189">
        <f t="shared" si="37"/>
        <v>0</v>
      </c>
    </row>
    <row r="255" spans="9:34">
      <c r="I255" s="186">
        <f t="shared" si="34"/>
        <v>0</v>
      </c>
      <c r="R255" s="182">
        <f t="shared" si="38"/>
        <v>0</v>
      </c>
      <c r="AC255" s="284">
        <f t="shared" si="35"/>
        <v>0</v>
      </c>
      <c r="AF255" s="379">
        <f t="shared" si="36"/>
        <v>0</v>
      </c>
      <c r="AH255" s="189">
        <f t="shared" si="37"/>
        <v>0</v>
      </c>
    </row>
    <row r="256" spans="9:34">
      <c r="I256" s="186">
        <f t="shared" si="34"/>
        <v>0</v>
      </c>
      <c r="R256" s="182">
        <f t="shared" si="38"/>
        <v>0</v>
      </c>
      <c r="AC256" s="284">
        <f t="shared" si="35"/>
        <v>0</v>
      </c>
      <c r="AF256" s="379">
        <f t="shared" si="36"/>
        <v>0</v>
      </c>
      <c r="AH256" s="189">
        <f t="shared" si="37"/>
        <v>0</v>
      </c>
    </row>
    <row r="257" spans="9:34">
      <c r="I257" s="186">
        <f t="shared" si="34"/>
        <v>0</v>
      </c>
      <c r="R257" s="182">
        <f t="shared" si="38"/>
        <v>0</v>
      </c>
      <c r="AC257" s="284">
        <f t="shared" si="35"/>
        <v>0</v>
      </c>
      <c r="AF257" s="379">
        <f t="shared" si="36"/>
        <v>0</v>
      </c>
      <c r="AH257" s="189">
        <f t="shared" si="37"/>
        <v>0</v>
      </c>
    </row>
    <row r="258" spans="9:34">
      <c r="I258" s="186">
        <f t="shared" si="34"/>
        <v>0</v>
      </c>
      <c r="R258" s="182">
        <f t="shared" si="38"/>
        <v>0</v>
      </c>
      <c r="AC258" s="284">
        <f t="shared" si="35"/>
        <v>0</v>
      </c>
      <c r="AF258" s="379">
        <f t="shared" si="36"/>
        <v>0</v>
      </c>
      <c r="AH258" s="189">
        <f t="shared" si="37"/>
        <v>0</v>
      </c>
    </row>
    <row r="259" spans="9:34">
      <c r="I259" s="186">
        <f t="shared" si="34"/>
        <v>0</v>
      </c>
      <c r="R259" s="182">
        <f t="shared" si="38"/>
        <v>0</v>
      </c>
      <c r="AC259" s="284">
        <f t="shared" si="35"/>
        <v>0</v>
      </c>
      <c r="AF259" s="379">
        <f t="shared" si="36"/>
        <v>0</v>
      </c>
      <c r="AH259" s="189">
        <f t="shared" si="37"/>
        <v>0</v>
      </c>
    </row>
    <row r="260" spans="9:34">
      <c r="I260" s="186">
        <f t="shared" si="34"/>
        <v>0</v>
      </c>
      <c r="R260" s="182">
        <f t="shared" si="38"/>
        <v>0</v>
      </c>
      <c r="AC260" s="284">
        <f t="shared" si="35"/>
        <v>0</v>
      </c>
      <c r="AF260" s="379">
        <f t="shared" si="36"/>
        <v>0</v>
      </c>
      <c r="AH260" s="189">
        <f t="shared" si="37"/>
        <v>0</v>
      </c>
    </row>
    <row r="261" spans="9:34">
      <c r="I261" s="186">
        <f t="shared" si="34"/>
        <v>0</v>
      </c>
      <c r="R261" s="182">
        <f t="shared" si="38"/>
        <v>0</v>
      </c>
      <c r="AC261" s="284">
        <f t="shared" si="35"/>
        <v>0</v>
      </c>
      <c r="AF261" s="379">
        <f t="shared" si="36"/>
        <v>0</v>
      </c>
      <c r="AH261" s="189">
        <f t="shared" si="37"/>
        <v>0</v>
      </c>
    </row>
    <row r="262" spans="9:34">
      <c r="I262" s="186">
        <f t="shared" si="34"/>
        <v>0</v>
      </c>
      <c r="R262" s="182">
        <f t="shared" si="38"/>
        <v>0</v>
      </c>
      <c r="AC262" s="284">
        <f t="shared" si="35"/>
        <v>0</v>
      </c>
      <c r="AF262" s="379">
        <f t="shared" si="36"/>
        <v>0</v>
      </c>
      <c r="AH262" s="189">
        <f t="shared" si="37"/>
        <v>0</v>
      </c>
    </row>
    <row r="263" spans="9:34">
      <c r="I263" s="186">
        <f t="shared" si="34"/>
        <v>0</v>
      </c>
      <c r="R263" s="182">
        <f t="shared" si="38"/>
        <v>0</v>
      </c>
      <c r="AC263" s="284">
        <f t="shared" si="35"/>
        <v>0</v>
      </c>
      <c r="AF263" s="379">
        <f t="shared" si="36"/>
        <v>0</v>
      </c>
      <c r="AH263" s="189">
        <f t="shared" si="37"/>
        <v>0</v>
      </c>
    </row>
    <row r="264" spans="9:34">
      <c r="I264" s="186">
        <f t="shared" si="34"/>
        <v>0</v>
      </c>
      <c r="R264" s="182">
        <f t="shared" si="38"/>
        <v>0</v>
      </c>
      <c r="AC264" s="284">
        <f t="shared" si="35"/>
        <v>0</v>
      </c>
      <c r="AF264" s="379">
        <f t="shared" si="36"/>
        <v>0</v>
      </c>
      <c r="AH264" s="189">
        <f t="shared" si="37"/>
        <v>0</v>
      </c>
    </row>
    <row r="265" spans="9:34">
      <c r="I265" s="186">
        <f t="shared" si="34"/>
        <v>0</v>
      </c>
      <c r="R265" s="182">
        <f t="shared" si="38"/>
        <v>0</v>
      </c>
      <c r="AC265" s="284">
        <f t="shared" si="35"/>
        <v>0</v>
      </c>
      <c r="AF265" s="379">
        <f t="shared" si="36"/>
        <v>0</v>
      </c>
      <c r="AH265" s="189">
        <f t="shared" si="37"/>
        <v>0</v>
      </c>
    </row>
    <row r="266" spans="9:34">
      <c r="I266" s="186">
        <f t="shared" si="34"/>
        <v>0</v>
      </c>
      <c r="R266" s="182">
        <f t="shared" si="38"/>
        <v>0</v>
      </c>
      <c r="AC266" s="284">
        <f t="shared" si="35"/>
        <v>0</v>
      </c>
      <c r="AF266" s="379">
        <f t="shared" si="36"/>
        <v>0</v>
      </c>
      <c r="AH266" s="189">
        <f t="shared" si="37"/>
        <v>0</v>
      </c>
    </row>
    <row r="267" spans="9:34">
      <c r="I267" s="186">
        <f t="shared" si="34"/>
        <v>0</v>
      </c>
      <c r="R267" s="182">
        <f t="shared" si="38"/>
        <v>0</v>
      </c>
      <c r="AC267" s="284">
        <f t="shared" si="35"/>
        <v>0</v>
      </c>
      <c r="AF267" s="379">
        <f t="shared" si="36"/>
        <v>0</v>
      </c>
      <c r="AH267" s="189">
        <f t="shared" si="37"/>
        <v>0</v>
      </c>
    </row>
    <row r="268" spans="9:34">
      <c r="I268" s="186">
        <f t="shared" si="34"/>
        <v>0</v>
      </c>
      <c r="R268" s="182">
        <f t="shared" si="38"/>
        <v>0</v>
      </c>
      <c r="AC268" s="284">
        <f t="shared" si="35"/>
        <v>0</v>
      </c>
      <c r="AF268" s="379">
        <f t="shared" si="36"/>
        <v>0</v>
      </c>
      <c r="AH268" s="189">
        <f t="shared" si="37"/>
        <v>0</v>
      </c>
    </row>
    <row r="269" spans="9:34">
      <c r="I269" s="186">
        <f t="shared" si="34"/>
        <v>0</v>
      </c>
      <c r="R269" s="182">
        <f t="shared" si="38"/>
        <v>0</v>
      </c>
      <c r="AC269" s="284">
        <f t="shared" si="35"/>
        <v>0</v>
      </c>
      <c r="AF269" s="379">
        <f t="shared" si="36"/>
        <v>0</v>
      </c>
      <c r="AH269" s="189">
        <f t="shared" si="37"/>
        <v>0</v>
      </c>
    </row>
    <row r="270" spans="9:34">
      <c r="I270" s="186">
        <f t="shared" si="34"/>
        <v>0</v>
      </c>
      <c r="R270" s="182">
        <f t="shared" si="38"/>
        <v>0</v>
      </c>
      <c r="AC270" s="284">
        <f t="shared" si="35"/>
        <v>0</v>
      </c>
      <c r="AF270" s="379">
        <f t="shared" si="36"/>
        <v>0</v>
      </c>
      <c r="AH270" s="189">
        <f t="shared" si="37"/>
        <v>0</v>
      </c>
    </row>
    <row r="271" spans="9:34">
      <c r="I271" s="186">
        <f t="shared" si="34"/>
        <v>0</v>
      </c>
      <c r="R271" s="182">
        <f t="shared" si="38"/>
        <v>0</v>
      </c>
      <c r="AC271" s="284">
        <f t="shared" si="35"/>
        <v>0</v>
      </c>
      <c r="AF271" s="379">
        <f t="shared" si="36"/>
        <v>0</v>
      </c>
      <c r="AH271" s="189">
        <f t="shared" si="37"/>
        <v>0</v>
      </c>
    </row>
    <row r="272" spans="9:34">
      <c r="I272" s="186">
        <f t="shared" si="34"/>
        <v>0</v>
      </c>
      <c r="R272" s="182">
        <f t="shared" si="38"/>
        <v>0</v>
      </c>
      <c r="AC272" s="284">
        <f t="shared" si="35"/>
        <v>0</v>
      </c>
      <c r="AF272" s="379">
        <f t="shared" si="36"/>
        <v>0</v>
      </c>
      <c r="AH272" s="189">
        <f t="shared" si="37"/>
        <v>0</v>
      </c>
    </row>
    <row r="273" spans="9:34">
      <c r="I273" s="186">
        <f t="shared" si="34"/>
        <v>0</v>
      </c>
      <c r="R273" s="182">
        <f t="shared" si="38"/>
        <v>0</v>
      </c>
      <c r="AC273" s="284">
        <f t="shared" si="35"/>
        <v>0</v>
      </c>
      <c r="AF273" s="379">
        <f t="shared" si="36"/>
        <v>0</v>
      </c>
      <c r="AH273" s="189">
        <f t="shared" si="37"/>
        <v>0</v>
      </c>
    </row>
    <row r="274" spans="9:34">
      <c r="I274" s="186">
        <f t="shared" si="34"/>
        <v>0</v>
      </c>
      <c r="R274" s="182">
        <f t="shared" si="38"/>
        <v>0</v>
      </c>
      <c r="AC274" s="284">
        <f t="shared" si="35"/>
        <v>0</v>
      </c>
      <c r="AF274" s="379">
        <f t="shared" si="36"/>
        <v>0</v>
      </c>
      <c r="AH274" s="189">
        <f t="shared" si="37"/>
        <v>0</v>
      </c>
    </row>
    <row r="275" spans="9:34">
      <c r="I275" s="186">
        <f t="shared" si="34"/>
        <v>0</v>
      </c>
      <c r="R275" s="182">
        <f t="shared" si="38"/>
        <v>0</v>
      </c>
      <c r="AC275" s="284">
        <f t="shared" si="35"/>
        <v>0</v>
      </c>
      <c r="AF275" s="379">
        <f t="shared" si="36"/>
        <v>0</v>
      </c>
      <c r="AH275" s="189">
        <f t="shared" si="37"/>
        <v>0</v>
      </c>
    </row>
    <row r="276" spans="9:34">
      <c r="I276" s="186">
        <f t="shared" si="34"/>
        <v>0</v>
      </c>
      <c r="R276" s="182">
        <f t="shared" si="38"/>
        <v>0</v>
      </c>
      <c r="AC276" s="284">
        <f t="shared" si="35"/>
        <v>0</v>
      </c>
      <c r="AF276" s="379">
        <f t="shared" si="36"/>
        <v>0</v>
      </c>
      <c r="AH276" s="189">
        <f t="shared" si="37"/>
        <v>0</v>
      </c>
    </row>
    <row r="277" spans="9:34">
      <c r="I277" s="186">
        <f t="shared" si="34"/>
        <v>0</v>
      </c>
      <c r="R277" s="182">
        <f t="shared" si="38"/>
        <v>0</v>
      </c>
      <c r="AC277" s="284">
        <f t="shared" si="35"/>
        <v>0</v>
      </c>
      <c r="AF277" s="379">
        <f t="shared" si="36"/>
        <v>0</v>
      </c>
      <c r="AH277" s="189">
        <f t="shared" si="37"/>
        <v>0</v>
      </c>
    </row>
    <row r="278" spans="9:34">
      <c r="I278" s="186">
        <f t="shared" si="34"/>
        <v>0</v>
      </c>
      <c r="R278" s="182">
        <f t="shared" si="38"/>
        <v>0</v>
      </c>
      <c r="AC278" s="284">
        <f t="shared" si="35"/>
        <v>0</v>
      </c>
      <c r="AF278" s="379">
        <f t="shared" si="36"/>
        <v>0</v>
      </c>
      <c r="AH278" s="189">
        <f t="shared" si="37"/>
        <v>0</v>
      </c>
    </row>
    <row r="279" spans="9:34">
      <c r="I279" s="186">
        <f t="shared" si="34"/>
        <v>0</v>
      </c>
      <c r="R279" s="182">
        <f t="shared" si="38"/>
        <v>0</v>
      </c>
      <c r="AC279" s="284">
        <f t="shared" si="35"/>
        <v>0</v>
      </c>
      <c r="AF279" s="379">
        <f t="shared" si="36"/>
        <v>0</v>
      </c>
      <c r="AH279" s="189">
        <f t="shared" si="37"/>
        <v>0</v>
      </c>
    </row>
    <row r="280" spans="9:34">
      <c r="I280" s="186">
        <f t="shared" si="34"/>
        <v>0</v>
      </c>
      <c r="R280" s="182">
        <f t="shared" si="38"/>
        <v>0</v>
      </c>
      <c r="AC280" s="284">
        <f t="shared" si="35"/>
        <v>0</v>
      </c>
      <c r="AF280" s="379">
        <f t="shared" si="36"/>
        <v>0</v>
      </c>
      <c r="AH280" s="189">
        <f t="shared" si="37"/>
        <v>0</v>
      </c>
    </row>
    <row r="281" spans="9:34">
      <c r="I281" s="186">
        <f t="shared" si="34"/>
        <v>0</v>
      </c>
      <c r="R281" s="182">
        <f t="shared" si="38"/>
        <v>0</v>
      </c>
      <c r="AC281" s="284">
        <f t="shared" si="35"/>
        <v>0</v>
      </c>
      <c r="AF281" s="379">
        <f t="shared" si="36"/>
        <v>0</v>
      </c>
      <c r="AH281" s="189">
        <f t="shared" si="37"/>
        <v>0</v>
      </c>
    </row>
    <row r="282" spans="9:34">
      <c r="I282" s="186">
        <f t="shared" si="34"/>
        <v>0</v>
      </c>
      <c r="R282" s="182">
        <f t="shared" si="38"/>
        <v>0</v>
      </c>
      <c r="AC282" s="284">
        <f t="shared" si="35"/>
        <v>0</v>
      </c>
      <c r="AF282" s="379">
        <f t="shared" si="36"/>
        <v>0</v>
      </c>
      <c r="AH282" s="189">
        <f t="shared" si="37"/>
        <v>0</v>
      </c>
    </row>
    <row r="283" spans="9:34">
      <c r="I283" s="186">
        <f t="shared" si="34"/>
        <v>0</v>
      </c>
      <c r="R283" s="182">
        <f t="shared" si="38"/>
        <v>0</v>
      </c>
      <c r="AC283" s="284">
        <f t="shared" si="35"/>
        <v>0</v>
      </c>
      <c r="AF283" s="379">
        <f t="shared" si="36"/>
        <v>0</v>
      </c>
      <c r="AH283" s="189">
        <f t="shared" si="37"/>
        <v>0</v>
      </c>
    </row>
    <row r="284" spans="9:34">
      <c r="I284" s="186">
        <f t="shared" si="34"/>
        <v>0</v>
      </c>
      <c r="R284" s="182">
        <f t="shared" si="38"/>
        <v>0</v>
      </c>
      <c r="AC284" s="284">
        <f t="shared" si="35"/>
        <v>0</v>
      </c>
      <c r="AF284" s="379">
        <f t="shared" si="36"/>
        <v>0</v>
      </c>
      <c r="AH284" s="189">
        <f t="shared" si="37"/>
        <v>0</v>
      </c>
    </row>
    <row r="285" spans="9:34">
      <c r="I285" s="186">
        <f t="shared" si="34"/>
        <v>0</v>
      </c>
      <c r="R285" s="182">
        <f t="shared" si="38"/>
        <v>0</v>
      </c>
      <c r="AC285" s="284">
        <f t="shared" si="35"/>
        <v>0</v>
      </c>
      <c r="AF285" s="379">
        <f t="shared" si="36"/>
        <v>0</v>
      </c>
      <c r="AH285" s="189">
        <f t="shared" si="37"/>
        <v>0</v>
      </c>
    </row>
    <row r="286" spans="9:34">
      <c r="I286" s="186">
        <f t="shared" ref="I286:I349" si="39">IF(G286=0,H286,(H286-G286))</f>
        <v>0</v>
      </c>
      <c r="R286" s="182">
        <f t="shared" si="38"/>
        <v>0</v>
      </c>
      <c r="AC286" s="284">
        <f t="shared" ref="AC286:AC349" si="40">Z286*Q286</f>
        <v>0</v>
      </c>
      <c r="AF286" s="379">
        <f t="shared" ref="AF286:AF349" si="41">AD286+AE286</f>
        <v>0</v>
      </c>
      <c r="AH286" s="189">
        <f t="shared" ref="AH286:AH349" si="42">R286*AG286</f>
        <v>0</v>
      </c>
    </row>
    <row r="287" spans="9:34">
      <c r="I287" s="186">
        <f t="shared" si="39"/>
        <v>0</v>
      </c>
      <c r="R287" s="182">
        <f t="shared" ref="R287:R350" si="43">Q287-P287</f>
        <v>0</v>
      </c>
      <c r="AC287" s="284">
        <f t="shared" si="40"/>
        <v>0</v>
      </c>
      <c r="AF287" s="379">
        <f t="shared" si="41"/>
        <v>0</v>
      </c>
      <c r="AH287" s="189">
        <f t="shared" si="42"/>
        <v>0</v>
      </c>
    </row>
    <row r="288" spans="9:34">
      <c r="I288" s="186">
        <f t="shared" si="39"/>
        <v>0</v>
      </c>
      <c r="R288" s="182">
        <f t="shared" si="43"/>
        <v>0</v>
      </c>
      <c r="AC288" s="284">
        <f t="shared" si="40"/>
        <v>0</v>
      </c>
      <c r="AF288" s="379">
        <f t="shared" si="41"/>
        <v>0</v>
      </c>
      <c r="AH288" s="189">
        <f t="shared" si="42"/>
        <v>0</v>
      </c>
    </row>
    <row r="289" spans="9:34">
      <c r="I289" s="186">
        <f t="shared" si="39"/>
        <v>0</v>
      </c>
      <c r="R289" s="182">
        <f t="shared" si="43"/>
        <v>0</v>
      </c>
      <c r="AC289" s="284">
        <f t="shared" si="40"/>
        <v>0</v>
      </c>
      <c r="AF289" s="379">
        <f t="shared" si="41"/>
        <v>0</v>
      </c>
      <c r="AH289" s="189">
        <f t="shared" si="42"/>
        <v>0</v>
      </c>
    </row>
    <row r="290" spans="9:34">
      <c r="I290" s="186">
        <f t="shared" si="39"/>
        <v>0</v>
      </c>
      <c r="R290" s="182">
        <f t="shared" si="43"/>
        <v>0</v>
      </c>
      <c r="AC290" s="284">
        <f t="shared" si="40"/>
        <v>0</v>
      </c>
      <c r="AF290" s="379">
        <f t="shared" si="41"/>
        <v>0</v>
      </c>
      <c r="AH290" s="189">
        <f t="shared" si="42"/>
        <v>0</v>
      </c>
    </row>
    <row r="291" spans="9:34">
      <c r="I291" s="186">
        <f t="shared" si="39"/>
        <v>0</v>
      </c>
      <c r="R291" s="182">
        <f t="shared" si="43"/>
        <v>0</v>
      </c>
      <c r="AC291" s="284">
        <f t="shared" si="40"/>
        <v>0</v>
      </c>
      <c r="AF291" s="379">
        <f t="shared" si="41"/>
        <v>0</v>
      </c>
      <c r="AH291" s="189">
        <f t="shared" si="42"/>
        <v>0</v>
      </c>
    </row>
    <row r="292" spans="9:34">
      <c r="I292" s="186">
        <f t="shared" si="39"/>
        <v>0</v>
      </c>
      <c r="R292" s="182">
        <f t="shared" si="43"/>
        <v>0</v>
      </c>
      <c r="AC292" s="284">
        <f t="shared" si="40"/>
        <v>0</v>
      </c>
      <c r="AF292" s="379">
        <f t="shared" si="41"/>
        <v>0</v>
      </c>
      <c r="AH292" s="189">
        <f t="shared" si="42"/>
        <v>0</v>
      </c>
    </row>
    <row r="293" spans="9:34">
      <c r="I293" s="186">
        <f t="shared" si="39"/>
        <v>0</v>
      </c>
      <c r="R293" s="182">
        <f t="shared" si="43"/>
        <v>0</v>
      </c>
      <c r="AC293" s="284">
        <f t="shared" si="40"/>
        <v>0</v>
      </c>
      <c r="AF293" s="379">
        <f t="shared" si="41"/>
        <v>0</v>
      </c>
      <c r="AH293" s="189">
        <f t="shared" si="42"/>
        <v>0</v>
      </c>
    </row>
    <row r="294" spans="9:34">
      <c r="I294" s="186">
        <f t="shared" si="39"/>
        <v>0</v>
      </c>
      <c r="R294" s="182">
        <f t="shared" si="43"/>
        <v>0</v>
      </c>
      <c r="AC294" s="284">
        <f t="shared" si="40"/>
        <v>0</v>
      </c>
      <c r="AF294" s="379">
        <f t="shared" si="41"/>
        <v>0</v>
      </c>
      <c r="AH294" s="189">
        <f t="shared" si="42"/>
        <v>0</v>
      </c>
    </row>
    <row r="295" spans="9:34">
      <c r="I295" s="186">
        <f t="shared" si="39"/>
        <v>0</v>
      </c>
      <c r="R295" s="182">
        <f t="shared" si="43"/>
        <v>0</v>
      </c>
      <c r="AC295" s="284">
        <f t="shared" si="40"/>
        <v>0</v>
      </c>
      <c r="AF295" s="379">
        <f t="shared" si="41"/>
        <v>0</v>
      </c>
      <c r="AH295" s="189">
        <f t="shared" si="42"/>
        <v>0</v>
      </c>
    </row>
    <row r="296" spans="9:34">
      <c r="I296" s="186">
        <f t="shared" si="39"/>
        <v>0</v>
      </c>
      <c r="R296" s="182">
        <f t="shared" si="43"/>
        <v>0</v>
      </c>
      <c r="AC296" s="284">
        <f t="shared" si="40"/>
        <v>0</v>
      </c>
      <c r="AF296" s="379">
        <f t="shared" si="41"/>
        <v>0</v>
      </c>
      <c r="AH296" s="189">
        <f t="shared" si="42"/>
        <v>0</v>
      </c>
    </row>
    <row r="297" spans="9:34">
      <c r="I297" s="186">
        <f t="shared" si="39"/>
        <v>0</v>
      </c>
      <c r="R297" s="182">
        <f t="shared" si="43"/>
        <v>0</v>
      </c>
      <c r="AC297" s="284">
        <f t="shared" si="40"/>
        <v>0</v>
      </c>
      <c r="AF297" s="379">
        <f t="shared" si="41"/>
        <v>0</v>
      </c>
      <c r="AH297" s="189">
        <f t="shared" si="42"/>
        <v>0</v>
      </c>
    </row>
    <row r="298" spans="9:34">
      <c r="I298" s="186">
        <f t="shared" si="39"/>
        <v>0</v>
      </c>
      <c r="R298" s="182">
        <f t="shared" si="43"/>
        <v>0</v>
      </c>
      <c r="AC298" s="284">
        <f t="shared" si="40"/>
        <v>0</v>
      </c>
      <c r="AF298" s="379">
        <f t="shared" si="41"/>
        <v>0</v>
      </c>
      <c r="AH298" s="189">
        <f t="shared" si="42"/>
        <v>0</v>
      </c>
    </row>
    <row r="299" spans="9:34">
      <c r="I299" s="186">
        <f t="shared" si="39"/>
        <v>0</v>
      </c>
      <c r="R299" s="182">
        <f t="shared" si="43"/>
        <v>0</v>
      </c>
      <c r="AC299" s="284">
        <f t="shared" si="40"/>
        <v>0</v>
      </c>
      <c r="AF299" s="379">
        <f t="shared" si="41"/>
        <v>0</v>
      </c>
      <c r="AH299" s="189">
        <f t="shared" si="42"/>
        <v>0</v>
      </c>
    </row>
    <row r="300" spans="9:34">
      <c r="I300" s="186">
        <f t="shared" si="39"/>
        <v>0</v>
      </c>
      <c r="R300" s="182">
        <f t="shared" si="43"/>
        <v>0</v>
      </c>
      <c r="AC300" s="284">
        <f t="shared" si="40"/>
        <v>0</v>
      </c>
      <c r="AF300" s="379">
        <f t="shared" si="41"/>
        <v>0</v>
      </c>
      <c r="AH300" s="189">
        <f t="shared" si="42"/>
        <v>0</v>
      </c>
    </row>
    <row r="301" spans="9:34">
      <c r="I301" s="186">
        <f t="shared" si="39"/>
        <v>0</v>
      </c>
      <c r="R301" s="182">
        <f t="shared" si="43"/>
        <v>0</v>
      </c>
      <c r="AC301" s="284">
        <f t="shared" si="40"/>
        <v>0</v>
      </c>
      <c r="AF301" s="379">
        <f t="shared" si="41"/>
        <v>0</v>
      </c>
      <c r="AH301" s="189">
        <f t="shared" si="42"/>
        <v>0</v>
      </c>
    </row>
    <row r="302" spans="9:34">
      <c r="I302" s="186">
        <f t="shared" si="39"/>
        <v>0</v>
      </c>
      <c r="R302" s="182">
        <f t="shared" si="43"/>
        <v>0</v>
      </c>
      <c r="AC302" s="284">
        <f t="shared" si="40"/>
        <v>0</v>
      </c>
      <c r="AF302" s="379">
        <f t="shared" si="41"/>
        <v>0</v>
      </c>
      <c r="AH302" s="189">
        <f t="shared" si="42"/>
        <v>0</v>
      </c>
    </row>
    <row r="303" spans="9:34">
      <c r="I303" s="186">
        <f t="shared" si="39"/>
        <v>0</v>
      </c>
      <c r="R303" s="182">
        <f t="shared" si="43"/>
        <v>0</v>
      </c>
      <c r="AC303" s="284">
        <f t="shared" si="40"/>
        <v>0</v>
      </c>
      <c r="AF303" s="379">
        <f t="shared" si="41"/>
        <v>0</v>
      </c>
      <c r="AH303" s="189">
        <f t="shared" si="42"/>
        <v>0</v>
      </c>
    </row>
    <row r="304" spans="9:34">
      <c r="I304" s="186">
        <f t="shared" si="39"/>
        <v>0</v>
      </c>
      <c r="R304" s="182">
        <f t="shared" si="43"/>
        <v>0</v>
      </c>
      <c r="AC304" s="284">
        <f t="shared" si="40"/>
        <v>0</v>
      </c>
      <c r="AF304" s="379">
        <f t="shared" si="41"/>
        <v>0</v>
      </c>
      <c r="AH304" s="189">
        <f t="shared" si="42"/>
        <v>0</v>
      </c>
    </row>
    <row r="305" spans="9:34">
      <c r="I305" s="186">
        <f t="shared" si="39"/>
        <v>0</v>
      </c>
      <c r="R305" s="182">
        <f t="shared" si="43"/>
        <v>0</v>
      </c>
      <c r="AC305" s="284">
        <f t="shared" si="40"/>
        <v>0</v>
      </c>
      <c r="AF305" s="379">
        <f t="shared" si="41"/>
        <v>0</v>
      </c>
      <c r="AH305" s="189">
        <f t="shared" si="42"/>
        <v>0</v>
      </c>
    </row>
    <row r="306" spans="9:34">
      <c r="I306" s="186">
        <f t="shared" si="39"/>
        <v>0</v>
      </c>
      <c r="R306" s="182">
        <f t="shared" si="43"/>
        <v>0</v>
      </c>
      <c r="AC306" s="284">
        <f t="shared" si="40"/>
        <v>0</v>
      </c>
      <c r="AF306" s="379">
        <f t="shared" si="41"/>
        <v>0</v>
      </c>
      <c r="AH306" s="189">
        <f t="shared" si="42"/>
        <v>0</v>
      </c>
    </row>
    <row r="307" spans="9:34">
      <c r="I307" s="186">
        <f t="shared" si="39"/>
        <v>0</v>
      </c>
      <c r="R307" s="182">
        <f t="shared" si="43"/>
        <v>0</v>
      </c>
      <c r="AC307" s="284">
        <f t="shared" si="40"/>
        <v>0</v>
      </c>
      <c r="AF307" s="379">
        <f t="shared" si="41"/>
        <v>0</v>
      </c>
      <c r="AH307" s="189">
        <f t="shared" si="42"/>
        <v>0</v>
      </c>
    </row>
    <row r="308" spans="9:34">
      <c r="I308" s="186">
        <f t="shared" si="39"/>
        <v>0</v>
      </c>
      <c r="R308" s="182">
        <f t="shared" si="43"/>
        <v>0</v>
      </c>
      <c r="AC308" s="284">
        <f t="shared" si="40"/>
        <v>0</v>
      </c>
      <c r="AF308" s="379">
        <f t="shared" si="41"/>
        <v>0</v>
      </c>
      <c r="AH308" s="189">
        <f t="shared" si="42"/>
        <v>0</v>
      </c>
    </row>
    <row r="309" spans="9:34">
      <c r="I309" s="186">
        <f t="shared" si="39"/>
        <v>0</v>
      </c>
      <c r="R309" s="182">
        <f t="shared" si="43"/>
        <v>0</v>
      </c>
      <c r="AC309" s="284">
        <f t="shared" si="40"/>
        <v>0</v>
      </c>
      <c r="AF309" s="379">
        <f t="shared" si="41"/>
        <v>0</v>
      </c>
      <c r="AH309" s="189">
        <f t="shared" si="42"/>
        <v>0</v>
      </c>
    </row>
    <row r="310" spans="9:34">
      <c r="I310" s="186">
        <f t="shared" si="39"/>
        <v>0</v>
      </c>
      <c r="R310" s="182">
        <f t="shared" si="43"/>
        <v>0</v>
      </c>
      <c r="AC310" s="284">
        <f t="shared" si="40"/>
        <v>0</v>
      </c>
      <c r="AF310" s="379">
        <f t="shared" si="41"/>
        <v>0</v>
      </c>
      <c r="AH310" s="189">
        <f t="shared" si="42"/>
        <v>0</v>
      </c>
    </row>
    <row r="311" spans="9:34">
      <c r="I311" s="186">
        <f t="shared" si="39"/>
        <v>0</v>
      </c>
      <c r="R311" s="182">
        <f t="shared" si="43"/>
        <v>0</v>
      </c>
      <c r="AC311" s="284">
        <f t="shared" si="40"/>
        <v>0</v>
      </c>
      <c r="AF311" s="379">
        <f t="shared" si="41"/>
        <v>0</v>
      </c>
      <c r="AH311" s="189">
        <f t="shared" si="42"/>
        <v>0</v>
      </c>
    </row>
    <row r="312" spans="9:34">
      <c r="I312" s="186">
        <f t="shared" si="39"/>
        <v>0</v>
      </c>
      <c r="R312" s="182">
        <f t="shared" si="43"/>
        <v>0</v>
      </c>
      <c r="AC312" s="284">
        <f t="shared" si="40"/>
        <v>0</v>
      </c>
      <c r="AF312" s="379">
        <f t="shared" si="41"/>
        <v>0</v>
      </c>
      <c r="AH312" s="189">
        <f t="shared" si="42"/>
        <v>0</v>
      </c>
    </row>
    <row r="313" spans="9:34">
      <c r="I313" s="186">
        <f t="shared" si="39"/>
        <v>0</v>
      </c>
      <c r="R313" s="182">
        <f t="shared" si="43"/>
        <v>0</v>
      </c>
      <c r="AC313" s="284">
        <f t="shared" si="40"/>
        <v>0</v>
      </c>
      <c r="AF313" s="379">
        <f t="shared" si="41"/>
        <v>0</v>
      </c>
      <c r="AH313" s="189">
        <f t="shared" si="42"/>
        <v>0</v>
      </c>
    </row>
    <row r="314" spans="9:34">
      <c r="I314" s="186">
        <f t="shared" si="39"/>
        <v>0</v>
      </c>
      <c r="R314" s="182">
        <f t="shared" si="43"/>
        <v>0</v>
      </c>
      <c r="AC314" s="284">
        <f t="shared" si="40"/>
        <v>0</v>
      </c>
      <c r="AF314" s="379">
        <f t="shared" si="41"/>
        <v>0</v>
      </c>
      <c r="AH314" s="189">
        <f t="shared" si="42"/>
        <v>0</v>
      </c>
    </row>
    <row r="315" spans="9:34">
      <c r="I315" s="186">
        <f t="shared" si="39"/>
        <v>0</v>
      </c>
      <c r="R315" s="182">
        <f t="shared" si="43"/>
        <v>0</v>
      </c>
      <c r="AC315" s="284">
        <f t="shared" si="40"/>
        <v>0</v>
      </c>
      <c r="AF315" s="379">
        <f t="shared" si="41"/>
        <v>0</v>
      </c>
      <c r="AH315" s="189">
        <f t="shared" si="42"/>
        <v>0</v>
      </c>
    </row>
    <row r="316" spans="9:34">
      <c r="I316" s="186">
        <f t="shared" si="39"/>
        <v>0</v>
      </c>
      <c r="R316" s="182">
        <f t="shared" si="43"/>
        <v>0</v>
      </c>
      <c r="AC316" s="284">
        <f t="shared" si="40"/>
        <v>0</v>
      </c>
      <c r="AF316" s="379">
        <f t="shared" si="41"/>
        <v>0</v>
      </c>
      <c r="AH316" s="189">
        <f t="shared" si="42"/>
        <v>0</v>
      </c>
    </row>
    <row r="317" spans="9:34">
      <c r="I317" s="186">
        <f t="shared" si="39"/>
        <v>0</v>
      </c>
      <c r="R317" s="182">
        <f t="shared" si="43"/>
        <v>0</v>
      </c>
      <c r="AC317" s="284">
        <f t="shared" si="40"/>
        <v>0</v>
      </c>
      <c r="AF317" s="379">
        <f t="shared" si="41"/>
        <v>0</v>
      </c>
      <c r="AH317" s="189">
        <f t="shared" si="42"/>
        <v>0</v>
      </c>
    </row>
    <row r="318" spans="9:34">
      <c r="I318" s="186">
        <f t="shared" si="39"/>
        <v>0</v>
      </c>
      <c r="R318" s="182">
        <f t="shared" si="43"/>
        <v>0</v>
      </c>
      <c r="AC318" s="284">
        <f t="shared" si="40"/>
        <v>0</v>
      </c>
      <c r="AF318" s="379">
        <f t="shared" si="41"/>
        <v>0</v>
      </c>
      <c r="AH318" s="189">
        <f t="shared" si="42"/>
        <v>0</v>
      </c>
    </row>
    <row r="319" spans="9:34">
      <c r="I319" s="186">
        <f t="shared" si="39"/>
        <v>0</v>
      </c>
      <c r="R319" s="182">
        <f t="shared" si="43"/>
        <v>0</v>
      </c>
      <c r="AC319" s="284">
        <f t="shared" si="40"/>
        <v>0</v>
      </c>
      <c r="AF319" s="379">
        <f t="shared" si="41"/>
        <v>0</v>
      </c>
      <c r="AH319" s="189">
        <f t="shared" si="42"/>
        <v>0</v>
      </c>
    </row>
    <row r="320" spans="9:34">
      <c r="I320" s="186">
        <f t="shared" si="39"/>
        <v>0</v>
      </c>
      <c r="R320" s="182">
        <f t="shared" si="43"/>
        <v>0</v>
      </c>
      <c r="AC320" s="284">
        <f t="shared" si="40"/>
        <v>0</v>
      </c>
      <c r="AF320" s="379">
        <f t="shared" si="41"/>
        <v>0</v>
      </c>
      <c r="AH320" s="189">
        <f t="shared" si="42"/>
        <v>0</v>
      </c>
    </row>
    <row r="321" spans="9:34">
      <c r="I321" s="186">
        <f t="shared" si="39"/>
        <v>0</v>
      </c>
      <c r="R321" s="182">
        <f t="shared" si="43"/>
        <v>0</v>
      </c>
      <c r="AC321" s="284">
        <f t="shared" si="40"/>
        <v>0</v>
      </c>
      <c r="AF321" s="379">
        <f t="shared" si="41"/>
        <v>0</v>
      </c>
      <c r="AH321" s="189">
        <f t="shared" si="42"/>
        <v>0</v>
      </c>
    </row>
    <row r="322" spans="9:34">
      <c r="I322" s="186">
        <f t="shared" si="39"/>
        <v>0</v>
      </c>
      <c r="R322" s="182">
        <f t="shared" si="43"/>
        <v>0</v>
      </c>
      <c r="AC322" s="284">
        <f t="shared" si="40"/>
        <v>0</v>
      </c>
      <c r="AF322" s="379">
        <f t="shared" si="41"/>
        <v>0</v>
      </c>
      <c r="AH322" s="189">
        <f t="shared" si="42"/>
        <v>0</v>
      </c>
    </row>
    <row r="323" spans="9:34">
      <c r="I323" s="186">
        <f t="shared" si="39"/>
        <v>0</v>
      </c>
      <c r="R323" s="182">
        <f t="shared" si="43"/>
        <v>0</v>
      </c>
      <c r="AC323" s="284">
        <f t="shared" si="40"/>
        <v>0</v>
      </c>
      <c r="AF323" s="379">
        <f t="shared" si="41"/>
        <v>0</v>
      </c>
      <c r="AH323" s="189">
        <f t="shared" si="42"/>
        <v>0</v>
      </c>
    </row>
    <row r="324" spans="9:34">
      <c r="I324" s="186">
        <f t="shared" si="39"/>
        <v>0</v>
      </c>
      <c r="R324" s="182">
        <f t="shared" si="43"/>
        <v>0</v>
      </c>
      <c r="AC324" s="284">
        <f t="shared" si="40"/>
        <v>0</v>
      </c>
      <c r="AF324" s="379">
        <f t="shared" si="41"/>
        <v>0</v>
      </c>
      <c r="AH324" s="189">
        <f t="shared" si="42"/>
        <v>0</v>
      </c>
    </row>
    <row r="325" spans="9:34">
      <c r="I325" s="186">
        <f t="shared" si="39"/>
        <v>0</v>
      </c>
      <c r="R325" s="182">
        <f t="shared" si="43"/>
        <v>0</v>
      </c>
      <c r="AC325" s="284">
        <f t="shared" si="40"/>
        <v>0</v>
      </c>
      <c r="AF325" s="379">
        <f t="shared" si="41"/>
        <v>0</v>
      </c>
      <c r="AH325" s="189">
        <f t="shared" si="42"/>
        <v>0</v>
      </c>
    </row>
    <row r="326" spans="9:34">
      <c r="I326" s="186">
        <f t="shared" si="39"/>
        <v>0</v>
      </c>
      <c r="R326" s="182">
        <f t="shared" si="43"/>
        <v>0</v>
      </c>
      <c r="AC326" s="284">
        <f t="shared" si="40"/>
        <v>0</v>
      </c>
      <c r="AF326" s="379">
        <f t="shared" si="41"/>
        <v>0</v>
      </c>
      <c r="AH326" s="189">
        <f t="shared" si="42"/>
        <v>0</v>
      </c>
    </row>
    <row r="327" spans="9:34">
      <c r="I327" s="186">
        <f t="shared" si="39"/>
        <v>0</v>
      </c>
      <c r="R327" s="182">
        <f t="shared" si="43"/>
        <v>0</v>
      </c>
      <c r="AC327" s="284">
        <f t="shared" si="40"/>
        <v>0</v>
      </c>
      <c r="AF327" s="379">
        <f t="shared" si="41"/>
        <v>0</v>
      </c>
      <c r="AH327" s="189">
        <f t="shared" si="42"/>
        <v>0</v>
      </c>
    </row>
    <row r="328" spans="9:34">
      <c r="I328" s="186">
        <f t="shared" si="39"/>
        <v>0</v>
      </c>
      <c r="R328" s="182">
        <f t="shared" si="43"/>
        <v>0</v>
      </c>
      <c r="AC328" s="284">
        <f t="shared" si="40"/>
        <v>0</v>
      </c>
      <c r="AF328" s="379">
        <f t="shared" si="41"/>
        <v>0</v>
      </c>
      <c r="AH328" s="189">
        <f t="shared" si="42"/>
        <v>0</v>
      </c>
    </row>
    <row r="329" spans="9:34">
      <c r="I329" s="186">
        <f t="shared" si="39"/>
        <v>0</v>
      </c>
      <c r="R329" s="182">
        <f t="shared" si="43"/>
        <v>0</v>
      </c>
      <c r="AC329" s="284">
        <f t="shared" si="40"/>
        <v>0</v>
      </c>
      <c r="AF329" s="379">
        <f t="shared" si="41"/>
        <v>0</v>
      </c>
      <c r="AH329" s="189">
        <f t="shared" si="42"/>
        <v>0</v>
      </c>
    </row>
    <row r="330" spans="9:34">
      <c r="I330" s="186">
        <f t="shared" si="39"/>
        <v>0</v>
      </c>
      <c r="R330" s="182">
        <f t="shared" si="43"/>
        <v>0</v>
      </c>
      <c r="AC330" s="284">
        <f t="shared" si="40"/>
        <v>0</v>
      </c>
      <c r="AF330" s="379">
        <f t="shared" si="41"/>
        <v>0</v>
      </c>
      <c r="AH330" s="189">
        <f t="shared" si="42"/>
        <v>0</v>
      </c>
    </row>
    <row r="331" spans="9:34">
      <c r="I331" s="186">
        <f t="shared" si="39"/>
        <v>0</v>
      </c>
      <c r="R331" s="182">
        <f t="shared" si="43"/>
        <v>0</v>
      </c>
      <c r="AC331" s="284">
        <f t="shared" si="40"/>
        <v>0</v>
      </c>
      <c r="AF331" s="379">
        <f t="shared" si="41"/>
        <v>0</v>
      </c>
      <c r="AH331" s="189">
        <f t="shared" si="42"/>
        <v>0</v>
      </c>
    </row>
    <row r="332" spans="9:34">
      <c r="I332" s="186">
        <f t="shared" si="39"/>
        <v>0</v>
      </c>
      <c r="R332" s="182">
        <f t="shared" si="43"/>
        <v>0</v>
      </c>
      <c r="AC332" s="284">
        <f t="shared" si="40"/>
        <v>0</v>
      </c>
      <c r="AF332" s="379">
        <f t="shared" si="41"/>
        <v>0</v>
      </c>
      <c r="AH332" s="189">
        <f t="shared" si="42"/>
        <v>0</v>
      </c>
    </row>
    <row r="333" spans="9:34">
      <c r="I333" s="186">
        <f t="shared" si="39"/>
        <v>0</v>
      </c>
      <c r="R333" s="182">
        <f t="shared" si="43"/>
        <v>0</v>
      </c>
      <c r="AC333" s="284">
        <f t="shared" si="40"/>
        <v>0</v>
      </c>
      <c r="AF333" s="379">
        <f t="shared" si="41"/>
        <v>0</v>
      </c>
      <c r="AH333" s="189">
        <f t="shared" si="42"/>
        <v>0</v>
      </c>
    </row>
    <row r="334" spans="9:34">
      <c r="I334" s="186">
        <f t="shared" si="39"/>
        <v>0</v>
      </c>
      <c r="R334" s="182">
        <f t="shared" si="43"/>
        <v>0</v>
      </c>
      <c r="AC334" s="284">
        <f t="shared" si="40"/>
        <v>0</v>
      </c>
      <c r="AF334" s="379">
        <f t="shared" si="41"/>
        <v>0</v>
      </c>
      <c r="AH334" s="189">
        <f t="shared" si="42"/>
        <v>0</v>
      </c>
    </row>
    <row r="335" spans="9:34">
      <c r="I335" s="186">
        <f t="shared" si="39"/>
        <v>0</v>
      </c>
      <c r="R335" s="182">
        <f t="shared" si="43"/>
        <v>0</v>
      </c>
      <c r="AC335" s="284">
        <f t="shared" si="40"/>
        <v>0</v>
      </c>
      <c r="AF335" s="379">
        <f t="shared" si="41"/>
        <v>0</v>
      </c>
      <c r="AH335" s="189">
        <f t="shared" si="42"/>
        <v>0</v>
      </c>
    </row>
    <row r="336" spans="9:34">
      <c r="I336" s="186">
        <f t="shared" si="39"/>
        <v>0</v>
      </c>
      <c r="R336" s="182">
        <f t="shared" si="43"/>
        <v>0</v>
      </c>
      <c r="AC336" s="284">
        <f t="shared" si="40"/>
        <v>0</v>
      </c>
      <c r="AF336" s="379">
        <f t="shared" si="41"/>
        <v>0</v>
      </c>
      <c r="AH336" s="189">
        <f t="shared" si="42"/>
        <v>0</v>
      </c>
    </row>
    <row r="337" spans="9:34">
      <c r="I337" s="186">
        <f t="shared" si="39"/>
        <v>0</v>
      </c>
      <c r="R337" s="182">
        <f t="shared" si="43"/>
        <v>0</v>
      </c>
      <c r="AC337" s="284">
        <f t="shared" si="40"/>
        <v>0</v>
      </c>
      <c r="AF337" s="379">
        <f t="shared" si="41"/>
        <v>0</v>
      </c>
      <c r="AH337" s="189">
        <f t="shared" si="42"/>
        <v>0</v>
      </c>
    </row>
    <row r="338" spans="9:34">
      <c r="I338" s="186">
        <f t="shared" si="39"/>
        <v>0</v>
      </c>
      <c r="R338" s="182">
        <f t="shared" si="43"/>
        <v>0</v>
      </c>
      <c r="AC338" s="284">
        <f t="shared" si="40"/>
        <v>0</v>
      </c>
      <c r="AF338" s="379">
        <f t="shared" si="41"/>
        <v>0</v>
      </c>
      <c r="AH338" s="189">
        <f t="shared" si="42"/>
        <v>0</v>
      </c>
    </row>
    <row r="339" spans="9:34">
      <c r="I339" s="186">
        <f t="shared" si="39"/>
        <v>0</v>
      </c>
      <c r="R339" s="182">
        <f t="shared" si="43"/>
        <v>0</v>
      </c>
      <c r="AC339" s="284">
        <f t="shared" si="40"/>
        <v>0</v>
      </c>
      <c r="AF339" s="379">
        <f t="shared" si="41"/>
        <v>0</v>
      </c>
      <c r="AH339" s="189">
        <f t="shared" si="42"/>
        <v>0</v>
      </c>
    </row>
    <row r="340" spans="9:34">
      <c r="I340" s="186">
        <f t="shared" si="39"/>
        <v>0</v>
      </c>
      <c r="R340" s="182">
        <f t="shared" si="43"/>
        <v>0</v>
      </c>
      <c r="AC340" s="284">
        <f t="shared" si="40"/>
        <v>0</v>
      </c>
      <c r="AF340" s="379">
        <f t="shared" si="41"/>
        <v>0</v>
      </c>
      <c r="AH340" s="189">
        <f t="shared" si="42"/>
        <v>0</v>
      </c>
    </row>
    <row r="341" spans="9:34">
      <c r="I341" s="186">
        <f t="shared" si="39"/>
        <v>0</v>
      </c>
      <c r="R341" s="182">
        <f t="shared" si="43"/>
        <v>0</v>
      </c>
      <c r="AC341" s="284">
        <f t="shared" si="40"/>
        <v>0</v>
      </c>
      <c r="AF341" s="379">
        <f t="shared" si="41"/>
        <v>0</v>
      </c>
      <c r="AH341" s="189">
        <f t="shared" si="42"/>
        <v>0</v>
      </c>
    </row>
    <row r="342" spans="9:34">
      <c r="I342" s="186">
        <f t="shared" si="39"/>
        <v>0</v>
      </c>
      <c r="R342" s="182">
        <f t="shared" si="43"/>
        <v>0</v>
      </c>
      <c r="AC342" s="284">
        <f t="shared" si="40"/>
        <v>0</v>
      </c>
      <c r="AF342" s="379">
        <f t="shared" si="41"/>
        <v>0</v>
      </c>
      <c r="AH342" s="189">
        <f t="shared" si="42"/>
        <v>0</v>
      </c>
    </row>
    <row r="343" spans="9:34">
      <c r="I343" s="186">
        <f t="shared" si="39"/>
        <v>0</v>
      </c>
      <c r="R343" s="182">
        <f t="shared" si="43"/>
        <v>0</v>
      </c>
      <c r="AC343" s="284">
        <f t="shared" si="40"/>
        <v>0</v>
      </c>
      <c r="AF343" s="379">
        <f t="shared" si="41"/>
        <v>0</v>
      </c>
      <c r="AH343" s="189">
        <f t="shared" si="42"/>
        <v>0</v>
      </c>
    </row>
    <row r="344" spans="9:34">
      <c r="I344" s="186">
        <f t="shared" si="39"/>
        <v>0</v>
      </c>
      <c r="R344" s="182">
        <f t="shared" si="43"/>
        <v>0</v>
      </c>
      <c r="AC344" s="284">
        <f t="shared" si="40"/>
        <v>0</v>
      </c>
      <c r="AF344" s="379">
        <f t="shared" si="41"/>
        <v>0</v>
      </c>
      <c r="AH344" s="189">
        <f t="shared" si="42"/>
        <v>0</v>
      </c>
    </row>
    <row r="345" spans="9:34">
      <c r="I345" s="186">
        <f t="shared" si="39"/>
        <v>0</v>
      </c>
      <c r="R345" s="182">
        <f t="shared" si="43"/>
        <v>0</v>
      </c>
      <c r="AC345" s="284">
        <f t="shared" si="40"/>
        <v>0</v>
      </c>
      <c r="AF345" s="379">
        <f t="shared" si="41"/>
        <v>0</v>
      </c>
      <c r="AH345" s="189">
        <f t="shared" si="42"/>
        <v>0</v>
      </c>
    </row>
    <row r="346" spans="9:34">
      <c r="I346" s="186">
        <f t="shared" si="39"/>
        <v>0</v>
      </c>
      <c r="R346" s="182">
        <f t="shared" si="43"/>
        <v>0</v>
      </c>
      <c r="AC346" s="284">
        <f t="shared" si="40"/>
        <v>0</v>
      </c>
      <c r="AF346" s="379">
        <f t="shared" si="41"/>
        <v>0</v>
      </c>
      <c r="AH346" s="189">
        <f t="shared" si="42"/>
        <v>0</v>
      </c>
    </row>
    <row r="347" spans="9:34">
      <c r="I347" s="186">
        <f t="shared" si="39"/>
        <v>0</v>
      </c>
      <c r="R347" s="182">
        <f t="shared" si="43"/>
        <v>0</v>
      </c>
      <c r="AC347" s="284">
        <f t="shared" si="40"/>
        <v>0</v>
      </c>
      <c r="AF347" s="379">
        <f t="shared" si="41"/>
        <v>0</v>
      </c>
      <c r="AH347" s="189">
        <f t="shared" si="42"/>
        <v>0</v>
      </c>
    </row>
    <row r="348" spans="9:34">
      <c r="I348" s="186">
        <f t="shared" si="39"/>
        <v>0</v>
      </c>
      <c r="R348" s="182">
        <f t="shared" si="43"/>
        <v>0</v>
      </c>
      <c r="AC348" s="284">
        <f t="shared" si="40"/>
        <v>0</v>
      </c>
      <c r="AF348" s="379">
        <f t="shared" si="41"/>
        <v>0</v>
      </c>
      <c r="AH348" s="189">
        <f t="shared" si="42"/>
        <v>0</v>
      </c>
    </row>
    <row r="349" spans="9:34">
      <c r="I349" s="186">
        <f t="shared" si="39"/>
        <v>0</v>
      </c>
      <c r="R349" s="182">
        <f t="shared" si="43"/>
        <v>0</v>
      </c>
      <c r="AC349" s="284">
        <f t="shared" si="40"/>
        <v>0</v>
      </c>
      <c r="AF349" s="379">
        <f t="shared" si="41"/>
        <v>0</v>
      </c>
      <c r="AH349" s="189">
        <f t="shared" si="42"/>
        <v>0</v>
      </c>
    </row>
    <row r="350" spans="9:34">
      <c r="I350" s="186">
        <f t="shared" ref="I350:I413" si="44">IF(G350=0,H350,(H350-G350))</f>
        <v>0</v>
      </c>
      <c r="R350" s="182">
        <f t="shared" si="43"/>
        <v>0</v>
      </c>
      <c r="AC350" s="284">
        <f t="shared" ref="AC350:AC357" si="45">Z350*Q350</f>
        <v>0</v>
      </c>
      <c r="AF350" s="379">
        <f t="shared" ref="AF350:AF357" si="46">AD350+AE350</f>
        <v>0</v>
      </c>
      <c r="AH350" s="189">
        <f t="shared" ref="AH350:AH357" si="47">R350*AG350</f>
        <v>0</v>
      </c>
    </row>
    <row r="351" spans="9:34">
      <c r="I351" s="186">
        <f t="shared" si="44"/>
        <v>0</v>
      </c>
      <c r="R351" s="182">
        <f t="shared" ref="R351:R414" si="48">Q351-P351</f>
        <v>0</v>
      </c>
      <c r="AC351" s="284">
        <f t="shared" si="45"/>
        <v>0</v>
      </c>
      <c r="AF351" s="379">
        <f t="shared" si="46"/>
        <v>0</v>
      </c>
      <c r="AH351" s="189">
        <f t="shared" si="47"/>
        <v>0</v>
      </c>
    </row>
    <row r="352" spans="9:34">
      <c r="I352" s="186">
        <f t="shared" si="44"/>
        <v>0</v>
      </c>
      <c r="R352" s="182">
        <f t="shared" si="48"/>
        <v>0</v>
      </c>
      <c r="AC352" s="284">
        <f t="shared" si="45"/>
        <v>0</v>
      </c>
      <c r="AF352" s="379">
        <f t="shared" si="46"/>
        <v>0</v>
      </c>
      <c r="AH352" s="189">
        <f t="shared" si="47"/>
        <v>0</v>
      </c>
    </row>
    <row r="353" spans="9:34">
      <c r="I353" s="186">
        <f t="shared" si="44"/>
        <v>0</v>
      </c>
      <c r="R353" s="182">
        <f t="shared" si="48"/>
        <v>0</v>
      </c>
      <c r="AC353" s="284">
        <f t="shared" si="45"/>
        <v>0</v>
      </c>
      <c r="AF353" s="379">
        <f t="shared" si="46"/>
        <v>0</v>
      </c>
      <c r="AH353" s="189">
        <f t="shared" si="47"/>
        <v>0</v>
      </c>
    </row>
    <row r="354" spans="9:34">
      <c r="I354" s="186">
        <f t="shared" si="44"/>
        <v>0</v>
      </c>
      <c r="R354" s="182">
        <f t="shared" si="48"/>
        <v>0</v>
      </c>
      <c r="AC354" s="284">
        <f t="shared" si="45"/>
        <v>0</v>
      </c>
      <c r="AF354" s="379">
        <f t="shared" si="46"/>
        <v>0</v>
      </c>
      <c r="AH354" s="189">
        <f t="shared" si="47"/>
        <v>0</v>
      </c>
    </row>
    <row r="355" spans="9:34">
      <c r="I355" s="186">
        <f t="shared" si="44"/>
        <v>0</v>
      </c>
      <c r="R355" s="182">
        <f t="shared" si="48"/>
        <v>0</v>
      </c>
      <c r="AC355" s="284">
        <f t="shared" si="45"/>
        <v>0</v>
      </c>
      <c r="AF355" s="379">
        <f t="shared" si="46"/>
        <v>0</v>
      </c>
      <c r="AH355" s="189">
        <f t="shared" si="47"/>
        <v>0</v>
      </c>
    </row>
    <row r="356" spans="9:34">
      <c r="I356" s="186">
        <f t="shared" si="44"/>
        <v>0</v>
      </c>
      <c r="R356" s="182">
        <f t="shared" si="48"/>
        <v>0</v>
      </c>
      <c r="AC356" s="284">
        <f t="shared" si="45"/>
        <v>0</v>
      </c>
      <c r="AF356" s="379">
        <f t="shared" si="46"/>
        <v>0</v>
      </c>
      <c r="AH356" s="189">
        <f t="shared" si="47"/>
        <v>0</v>
      </c>
    </row>
    <row r="357" spans="9:34">
      <c r="I357" s="186">
        <f t="shared" si="44"/>
        <v>0</v>
      </c>
      <c r="R357" s="182">
        <f t="shared" si="48"/>
        <v>0</v>
      </c>
      <c r="AC357" s="284">
        <f t="shared" si="45"/>
        <v>0</v>
      </c>
      <c r="AF357" s="379">
        <f t="shared" si="46"/>
        <v>0</v>
      </c>
      <c r="AH357" s="189">
        <f t="shared" si="47"/>
        <v>0</v>
      </c>
    </row>
    <row r="358" spans="9:34">
      <c r="I358" s="186">
        <f t="shared" si="44"/>
        <v>0</v>
      </c>
      <c r="R358" s="182">
        <f t="shared" si="48"/>
        <v>0</v>
      </c>
      <c r="AC358" s="284">
        <f t="shared" ref="AC358:AC421" si="49">Z358*Q358</f>
        <v>0</v>
      </c>
      <c r="AF358" s="379">
        <f t="shared" ref="AF358:AF421" si="50">AD358+AE358</f>
        <v>0</v>
      </c>
      <c r="AH358" s="189">
        <f t="shared" ref="AH358:AH421" si="51">R358*AG358</f>
        <v>0</v>
      </c>
    </row>
    <row r="359" spans="9:34">
      <c r="I359" s="186">
        <f t="shared" si="44"/>
        <v>0</v>
      </c>
      <c r="R359" s="182">
        <f t="shared" si="48"/>
        <v>0</v>
      </c>
      <c r="AC359" s="284">
        <f t="shared" si="49"/>
        <v>0</v>
      </c>
      <c r="AF359" s="379">
        <f t="shared" si="50"/>
        <v>0</v>
      </c>
      <c r="AH359" s="189">
        <f t="shared" si="51"/>
        <v>0</v>
      </c>
    </row>
    <row r="360" spans="9:34">
      <c r="I360" s="186">
        <f t="shared" si="44"/>
        <v>0</v>
      </c>
      <c r="R360" s="182">
        <f t="shared" si="48"/>
        <v>0</v>
      </c>
      <c r="AC360" s="284">
        <f t="shared" si="49"/>
        <v>0</v>
      </c>
      <c r="AF360" s="379">
        <f t="shared" si="50"/>
        <v>0</v>
      </c>
      <c r="AH360" s="189">
        <f t="shared" si="51"/>
        <v>0</v>
      </c>
    </row>
    <row r="361" spans="9:34">
      <c r="I361" s="186">
        <f t="shared" si="44"/>
        <v>0</v>
      </c>
      <c r="R361" s="182">
        <f t="shared" si="48"/>
        <v>0</v>
      </c>
      <c r="AC361" s="284">
        <f t="shared" si="49"/>
        <v>0</v>
      </c>
      <c r="AF361" s="379">
        <f t="shared" si="50"/>
        <v>0</v>
      </c>
      <c r="AH361" s="189">
        <f t="shared" si="51"/>
        <v>0</v>
      </c>
    </row>
    <row r="362" spans="9:34">
      <c r="I362" s="186">
        <f t="shared" si="44"/>
        <v>0</v>
      </c>
      <c r="R362" s="182">
        <f t="shared" si="48"/>
        <v>0</v>
      </c>
      <c r="AC362" s="284">
        <f t="shared" si="49"/>
        <v>0</v>
      </c>
      <c r="AF362" s="379">
        <f t="shared" si="50"/>
        <v>0</v>
      </c>
      <c r="AH362" s="189">
        <f t="shared" si="51"/>
        <v>0</v>
      </c>
    </row>
    <row r="363" spans="9:34">
      <c r="I363" s="186">
        <f t="shared" si="44"/>
        <v>0</v>
      </c>
      <c r="R363" s="182">
        <f t="shared" si="48"/>
        <v>0</v>
      </c>
      <c r="AC363" s="284">
        <f t="shared" si="49"/>
        <v>0</v>
      </c>
      <c r="AF363" s="379">
        <f t="shared" si="50"/>
        <v>0</v>
      </c>
      <c r="AH363" s="189">
        <f t="shared" si="51"/>
        <v>0</v>
      </c>
    </row>
    <row r="364" spans="9:34">
      <c r="I364" s="186">
        <f t="shared" si="44"/>
        <v>0</v>
      </c>
      <c r="R364" s="182">
        <f t="shared" si="48"/>
        <v>0</v>
      </c>
      <c r="AC364" s="284">
        <f t="shared" si="49"/>
        <v>0</v>
      </c>
      <c r="AF364" s="379">
        <f t="shared" si="50"/>
        <v>0</v>
      </c>
      <c r="AH364" s="189">
        <f t="shared" si="51"/>
        <v>0</v>
      </c>
    </row>
    <row r="365" spans="9:34">
      <c r="I365" s="186">
        <f t="shared" si="44"/>
        <v>0</v>
      </c>
      <c r="R365" s="182">
        <f t="shared" si="48"/>
        <v>0</v>
      </c>
      <c r="AC365" s="284">
        <f t="shared" si="49"/>
        <v>0</v>
      </c>
      <c r="AF365" s="379">
        <f t="shared" si="50"/>
        <v>0</v>
      </c>
      <c r="AH365" s="189">
        <f t="shared" si="51"/>
        <v>0</v>
      </c>
    </row>
    <row r="366" spans="9:34">
      <c r="I366" s="186">
        <f t="shared" si="44"/>
        <v>0</v>
      </c>
      <c r="R366" s="182">
        <f t="shared" si="48"/>
        <v>0</v>
      </c>
      <c r="AC366" s="284">
        <f t="shared" si="49"/>
        <v>0</v>
      </c>
      <c r="AF366" s="379">
        <f t="shared" si="50"/>
        <v>0</v>
      </c>
      <c r="AH366" s="189">
        <f t="shared" si="51"/>
        <v>0</v>
      </c>
    </row>
    <row r="367" spans="9:34">
      <c r="I367" s="186">
        <f t="shared" si="44"/>
        <v>0</v>
      </c>
      <c r="R367" s="182">
        <f t="shared" si="48"/>
        <v>0</v>
      </c>
      <c r="AC367" s="284">
        <f t="shared" si="49"/>
        <v>0</v>
      </c>
      <c r="AF367" s="379">
        <f t="shared" si="50"/>
        <v>0</v>
      </c>
      <c r="AH367" s="189">
        <f t="shared" si="51"/>
        <v>0</v>
      </c>
    </row>
    <row r="368" spans="9:34">
      <c r="I368" s="186">
        <f t="shared" si="44"/>
        <v>0</v>
      </c>
      <c r="R368" s="182">
        <f t="shared" si="48"/>
        <v>0</v>
      </c>
      <c r="AC368" s="284">
        <f t="shared" si="49"/>
        <v>0</v>
      </c>
      <c r="AF368" s="379">
        <f t="shared" si="50"/>
        <v>0</v>
      </c>
      <c r="AH368" s="189">
        <f t="shared" si="51"/>
        <v>0</v>
      </c>
    </row>
    <row r="369" spans="9:34">
      <c r="I369" s="186">
        <f t="shared" si="44"/>
        <v>0</v>
      </c>
      <c r="R369" s="182">
        <f t="shared" si="48"/>
        <v>0</v>
      </c>
      <c r="AC369" s="284">
        <f t="shared" si="49"/>
        <v>0</v>
      </c>
      <c r="AF369" s="379">
        <f t="shared" si="50"/>
        <v>0</v>
      </c>
      <c r="AH369" s="189">
        <f t="shared" si="51"/>
        <v>0</v>
      </c>
    </row>
    <row r="370" spans="9:34">
      <c r="I370" s="186">
        <f t="shared" si="44"/>
        <v>0</v>
      </c>
      <c r="R370" s="182">
        <f t="shared" si="48"/>
        <v>0</v>
      </c>
      <c r="AC370" s="284">
        <f t="shared" si="49"/>
        <v>0</v>
      </c>
      <c r="AF370" s="379">
        <f t="shared" si="50"/>
        <v>0</v>
      </c>
      <c r="AH370" s="189">
        <f t="shared" si="51"/>
        <v>0</v>
      </c>
    </row>
    <row r="371" spans="9:34">
      <c r="I371" s="186">
        <f t="shared" si="44"/>
        <v>0</v>
      </c>
      <c r="R371" s="182">
        <f t="shared" si="48"/>
        <v>0</v>
      </c>
      <c r="AC371" s="284">
        <f t="shared" si="49"/>
        <v>0</v>
      </c>
      <c r="AF371" s="379">
        <f t="shared" si="50"/>
        <v>0</v>
      </c>
      <c r="AH371" s="189">
        <f t="shared" si="51"/>
        <v>0</v>
      </c>
    </row>
    <row r="372" spans="9:34">
      <c r="I372" s="186">
        <f t="shared" si="44"/>
        <v>0</v>
      </c>
      <c r="R372" s="182">
        <f t="shared" si="48"/>
        <v>0</v>
      </c>
      <c r="AC372" s="284">
        <f t="shared" si="49"/>
        <v>0</v>
      </c>
      <c r="AF372" s="379">
        <f t="shared" si="50"/>
        <v>0</v>
      </c>
      <c r="AH372" s="189">
        <f t="shared" si="51"/>
        <v>0</v>
      </c>
    </row>
    <row r="373" spans="9:34">
      <c r="I373" s="186">
        <f t="shared" si="44"/>
        <v>0</v>
      </c>
      <c r="R373" s="182">
        <f t="shared" si="48"/>
        <v>0</v>
      </c>
      <c r="AC373" s="284">
        <f t="shared" si="49"/>
        <v>0</v>
      </c>
      <c r="AF373" s="379">
        <f t="shared" si="50"/>
        <v>0</v>
      </c>
      <c r="AH373" s="189">
        <f t="shared" si="51"/>
        <v>0</v>
      </c>
    </row>
    <row r="374" spans="9:34">
      <c r="I374" s="186">
        <f t="shared" si="44"/>
        <v>0</v>
      </c>
      <c r="R374" s="182">
        <f t="shared" si="48"/>
        <v>0</v>
      </c>
      <c r="AC374" s="284">
        <f t="shared" si="49"/>
        <v>0</v>
      </c>
      <c r="AF374" s="379">
        <f t="shared" si="50"/>
        <v>0</v>
      </c>
      <c r="AH374" s="189">
        <f t="shared" si="51"/>
        <v>0</v>
      </c>
    </row>
    <row r="375" spans="9:34">
      <c r="I375" s="186">
        <f t="shared" si="44"/>
        <v>0</v>
      </c>
      <c r="R375" s="182">
        <f t="shared" si="48"/>
        <v>0</v>
      </c>
      <c r="AC375" s="284">
        <f t="shared" si="49"/>
        <v>0</v>
      </c>
      <c r="AF375" s="379">
        <f t="shared" si="50"/>
        <v>0</v>
      </c>
      <c r="AH375" s="189">
        <f t="shared" si="51"/>
        <v>0</v>
      </c>
    </row>
    <row r="376" spans="9:34">
      <c r="I376" s="186">
        <f t="shared" si="44"/>
        <v>0</v>
      </c>
      <c r="R376" s="182">
        <f t="shared" si="48"/>
        <v>0</v>
      </c>
      <c r="AC376" s="284">
        <f t="shared" si="49"/>
        <v>0</v>
      </c>
      <c r="AF376" s="379">
        <f t="shared" si="50"/>
        <v>0</v>
      </c>
      <c r="AH376" s="189">
        <f t="shared" si="51"/>
        <v>0</v>
      </c>
    </row>
    <row r="377" spans="9:34">
      <c r="I377" s="186">
        <f t="shared" si="44"/>
        <v>0</v>
      </c>
      <c r="R377" s="182">
        <f t="shared" si="48"/>
        <v>0</v>
      </c>
      <c r="AC377" s="284">
        <f t="shared" si="49"/>
        <v>0</v>
      </c>
      <c r="AF377" s="379">
        <f t="shared" si="50"/>
        <v>0</v>
      </c>
      <c r="AH377" s="189">
        <f t="shared" si="51"/>
        <v>0</v>
      </c>
    </row>
    <row r="378" spans="9:34">
      <c r="I378" s="186">
        <f t="shared" si="44"/>
        <v>0</v>
      </c>
      <c r="R378" s="182">
        <f t="shared" si="48"/>
        <v>0</v>
      </c>
      <c r="AC378" s="284">
        <f t="shared" si="49"/>
        <v>0</v>
      </c>
      <c r="AF378" s="379">
        <f t="shared" si="50"/>
        <v>0</v>
      </c>
      <c r="AH378" s="189">
        <f t="shared" si="51"/>
        <v>0</v>
      </c>
    </row>
    <row r="379" spans="9:34">
      <c r="I379" s="186">
        <f t="shared" si="44"/>
        <v>0</v>
      </c>
      <c r="R379" s="182">
        <f t="shared" si="48"/>
        <v>0</v>
      </c>
      <c r="AC379" s="284">
        <f t="shared" si="49"/>
        <v>0</v>
      </c>
      <c r="AF379" s="379">
        <f t="shared" si="50"/>
        <v>0</v>
      </c>
      <c r="AH379" s="189">
        <f t="shared" si="51"/>
        <v>0</v>
      </c>
    </row>
    <row r="380" spans="9:34">
      <c r="I380" s="186">
        <f t="shared" si="44"/>
        <v>0</v>
      </c>
      <c r="R380" s="182">
        <f t="shared" si="48"/>
        <v>0</v>
      </c>
      <c r="AC380" s="284">
        <f t="shared" si="49"/>
        <v>0</v>
      </c>
      <c r="AF380" s="379">
        <f t="shared" si="50"/>
        <v>0</v>
      </c>
      <c r="AH380" s="189">
        <f t="shared" si="51"/>
        <v>0</v>
      </c>
    </row>
    <row r="381" spans="9:34">
      <c r="I381" s="186">
        <f t="shared" si="44"/>
        <v>0</v>
      </c>
      <c r="R381" s="182">
        <f t="shared" si="48"/>
        <v>0</v>
      </c>
      <c r="AC381" s="284">
        <f t="shared" si="49"/>
        <v>0</v>
      </c>
      <c r="AF381" s="379">
        <f t="shared" si="50"/>
        <v>0</v>
      </c>
      <c r="AH381" s="189">
        <f t="shared" si="51"/>
        <v>0</v>
      </c>
    </row>
    <row r="382" spans="9:34">
      <c r="I382" s="186">
        <f t="shared" si="44"/>
        <v>0</v>
      </c>
      <c r="R382" s="182">
        <f t="shared" si="48"/>
        <v>0</v>
      </c>
      <c r="AC382" s="284">
        <f t="shared" si="49"/>
        <v>0</v>
      </c>
      <c r="AF382" s="379">
        <f t="shared" si="50"/>
        <v>0</v>
      </c>
      <c r="AH382" s="189">
        <f t="shared" si="51"/>
        <v>0</v>
      </c>
    </row>
    <row r="383" spans="9:34">
      <c r="I383" s="186">
        <f t="shared" si="44"/>
        <v>0</v>
      </c>
      <c r="R383" s="182">
        <f t="shared" si="48"/>
        <v>0</v>
      </c>
      <c r="AC383" s="284">
        <f t="shared" si="49"/>
        <v>0</v>
      </c>
      <c r="AF383" s="379">
        <f t="shared" si="50"/>
        <v>0</v>
      </c>
      <c r="AH383" s="189">
        <f t="shared" si="51"/>
        <v>0</v>
      </c>
    </row>
    <row r="384" spans="9:34">
      <c r="I384" s="186">
        <f t="shared" si="44"/>
        <v>0</v>
      </c>
      <c r="R384" s="182">
        <f t="shared" si="48"/>
        <v>0</v>
      </c>
      <c r="AC384" s="284">
        <f t="shared" si="49"/>
        <v>0</v>
      </c>
      <c r="AF384" s="379">
        <f t="shared" si="50"/>
        <v>0</v>
      </c>
      <c r="AH384" s="189">
        <f t="shared" si="51"/>
        <v>0</v>
      </c>
    </row>
    <row r="385" spans="9:34">
      <c r="I385" s="186">
        <f t="shared" si="44"/>
        <v>0</v>
      </c>
      <c r="R385" s="182">
        <f t="shared" si="48"/>
        <v>0</v>
      </c>
      <c r="AC385" s="284">
        <f t="shared" si="49"/>
        <v>0</v>
      </c>
      <c r="AF385" s="379">
        <f t="shared" si="50"/>
        <v>0</v>
      </c>
      <c r="AH385" s="189">
        <f t="shared" si="51"/>
        <v>0</v>
      </c>
    </row>
    <row r="386" spans="9:34">
      <c r="I386" s="186">
        <f t="shared" si="44"/>
        <v>0</v>
      </c>
      <c r="R386" s="182">
        <f t="shared" si="48"/>
        <v>0</v>
      </c>
      <c r="AC386" s="284">
        <f t="shared" si="49"/>
        <v>0</v>
      </c>
      <c r="AF386" s="379">
        <f t="shared" si="50"/>
        <v>0</v>
      </c>
      <c r="AH386" s="189">
        <f t="shared" si="51"/>
        <v>0</v>
      </c>
    </row>
    <row r="387" spans="9:34">
      <c r="I387" s="186">
        <f t="shared" si="44"/>
        <v>0</v>
      </c>
      <c r="R387" s="182">
        <f t="shared" si="48"/>
        <v>0</v>
      </c>
      <c r="AC387" s="284">
        <f t="shared" si="49"/>
        <v>0</v>
      </c>
      <c r="AF387" s="379">
        <f t="shared" si="50"/>
        <v>0</v>
      </c>
      <c r="AH387" s="189">
        <f t="shared" si="51"/>
        <v>0</v>
      </c>
    </row>
    <row r="388" spans="9:34">
      <c r="I388" s="186">
        <f t="shared" si="44"/>
        <v>0</v>
      </c>
      <c r="R388" s="182">
        <f t="shared" si="48"/>
        <v>0</v>
      </c>
      <c r="AC388" s="284">
        <f t="shared" si="49"/>
        <v>0</v>
      </c>
      <c r="AF388" s="379">
        <f t="shared" si="50"/>
        <v>0</v>
      </c>
      <c r="AH388" s="189">
        <f t="shared" si="51"/>
        <v>0</v>
      </c>
    </row>
    <row r="389" spans="9:34">
      <c r="I389" s="186">
        <f t="shared" si="44"/>
        <v>0</v>
      </c>
      <c r="R389" s="182">
        <f t="shared" si="48"/>
        <v>0</v>
      </c>
      <c r="AC389" s="284">
        <f t="shared" si="49"/>
        <v>0</v>
      </c>
      <c r="AF389" s="379">
        <f t="shared" si="50"/>
        <v>0</v>
      </c>
      <c r="AH389" s="189">
        <f t="shared" si="51"/>
        <v>0</v>
      </c>
    </row>
    <row r="390" spans="9:34">
      <c r="I390" s="186">
        <f t="shared" si="44"/>
        <v>0</v>
      </c>
      <c r="R390" s="182">
        <f t="shared" si="48"/>
        <v>0</v>
      </c>
      <c r="AC390" s="284">
        <f t="shared" si="49"/>
        <v>0</v>
      </c>
      <c r="AF390" s="379">
        <f t="shared" si="50"/>
        <v>0</v>
      </c>
      <c r="AH390" s="189">
        <f t="shared" si="51"/>
        <v>0</v>
      </c>
    </row>
    <row r="391" spans="9:34">
      <c r="I391" s="186">
        <f t="shared" si="44"/>
        <v>0</v>
      </c>
      <c r="R391" s="182">
        <f t="shared" si="48"/>
        <v>0</v>
      </c>
      <c r="AC391" s="284">
        <f t="shared" si="49"/>
        <v>0</v>
      </c>
      <c r="AF391" s="379">
        <f t="shared" si="50"/>
        <v>0</v>
      </c>
      <c r="AH391" s="189">
        <f t="shared" si="51"/>
        <v>0</v>
      </c>
    </row>
    <row r="392" spans="9:34">
      <c r="I392" s="186">
        <f t="shared" si="44"/>
        <v>0</v>
      </c>
      <c r="R392" s="182">
        <f t="shared" si="48"/>
        <v>0</v>
      </c>
      <c r="AC392" s="284">
        <f t="shared" si="49"/>
        <v>0</v>
      </c>
      <c r="AF392" s="379">
        <f t="shared" si="50"/>
        <v>0</v>
      </c>
      <c r="AH392" s="189">
        <f t="shared" si="51"/>
        <v>0</v>
      </c>
    </row>
    <row r="393" spans="9:34">
      <c r="I393" s="186">
        <f t="shared" si="44"/>
        <v>0</v>
      </c>
      <c r="R393" s="182">
        <f t="shared" si="48"/>
        <v>0</v>
      </c>
      <c r="AC393" s="284">
        <f t="shared" si="49"/>
        <v>0</v>
      </c>
      <c r="AF393" s="379">
        <f t="shared" si="50"/>
        <v>0</v>
      </c>
      <c r="AH393" s="189">
        <f t="shared" si="51"/>
        <v>0</v>
      </c>
    </row>
    <row r="394" spans="9:34">
      <c r="I394" s="186">
        <f t="shared" si="44"/>
        <v>0</v>
      </c>
      <c r="R394" s="182">
        <f t="shared" si="48"/>
        <v>0</v>
      </c>
      <c r="AC394" s="284">
        <f t="shared" si="49"/>
        <v>0</v>
      </c>
      <c r="AF394" s="379">
        <f t="shared" si="50"/>
        <v>0</v>
      </c>
      <c r="AH394" s="189">
        <f t="shared" si="51"/>
        <v>0</v>
      </c>
    </row>
    <row r="395" spans="9:34">
      <c r="I395" s="186">
        <f t="shared" si="44"/>
        <v>0</v>
      </c>
      <c r="R395" s="182">
        <f t="shared" si="48"/>
        <v>0</v>
      </c>
      <c r="AC395" s="284">
        <f t="shared" si="49"/>
        <v>0</v>
      </c>
      <c r="AF395" s="379">
        <f t="shared" si="50"/>
        <v>0</v>
      </c>
      <c r="AH395" s="189">
        <f t="shared" si="51"/>
        <v>0</v>
      </c>
    </row>
    <row r="396" spans="9:34">
      <c r="I396" s="186">
        <f t="shared" si="44"/>
        <v>0</v>
      </c>
      <c r="R396" s="182">
        <f t="shared" si="48"/>
        <v>0</v>
      </c>
      <c r="AC396" s="284">
        <f t="shared" si="49"/>
        <v>0</v>
      </c>
      <c r="AF396" s="379">
        <f t="shared" si="50"/>
        <v>0</v>
      </c>
      <c r="AH396" s="189">
        <f t="shared" si="51"/>
        <v>0</v>
      </c>
    </row>
    <row r="397" spans="9:34">
      <c r="I397" s="186">
        <f t="shared" si="44"/>
        <v>0</v>
      </c>
      <c r="R397" s="182">
        <f t="shared" si="48"/>
        <v>0</v>
      </c>
      <c r="AC397" s="284">
        <f t="shared" si="49"/>
        <v>0</v>
      </c>
      <c r="AF397" s="379">
        <f t="shared" si="50"/>
        <v>0</v>
      </c>
      <c r="AH397" s="189">
        <f t="shared" si="51"/>
        <v>0</v>
      </c>
    </row>
    <row r="398" spans="9:34">
      <c r="I398" s="186">
        <f t="shared" si="44"/>
        <v>0</v>
      </c>
      <c r="R398" s="182">
        <f t="shared" si="48"/>
        <v>0</v>
      </c>
      <c r="AC398" s="284">
        <f t="shared" si="49"/>
        <v>0</v>
      </c>
      <c r="AF398" s="379">
        <f t="shared" si="50"/>
        <v>0</v>
      </c>
      <c r="AH398" s="189">
        <f t="shared" si="51"/>
        <v>0</v>
      </c>
    </row>
    <row r="399" spans="9:34">
      <c r="I399" s="186">
        <f t="shared" si="44"/>
        <v>0</v>
      </c>
      <c r="R399" s="182">
        <f t="shared" si="48"/>
        <v>0</v>
      </c>
      <c r="AC399" s="284">
        <f t="shared" si="49"/>
        <v>0</v>
      </c>
      <c r="AF399" s="379">
        <f t="shared" si="50"/>
        <v>0</v>
      </c>
      <c r="AH399" s="189">
        <f t="shared" si="51"/>
        <v>0</v>
      </c>
    </row>
    <row r="400" spans="9:34">
      <c r="I400" s="186">
        <f t="shared" si="44"/>
        <v>0</v>
      </c>
      <c r="R400" s="182">
        <f t="shared" si="48"/>
        <v>0</v>
      </c>
      <c r="AC400" s="284">
        <f t="shared" si="49"/>
        <v>0</v>
      </c>
      <c r="AF400" s="379">
        <f t="shared" si="50"/>
        <v>0</v>
      </c>
      <c r="AH400" s="189">
        <f t="shared" si="51"/>
        <v>0</v>
      </c>
    </row>
    <row r="401" spans="9:34">
      <c r="I401" s="186">
        <f t="shared" si="44"/>
        <v>0</v>
      </c>
      <c r="R401" s="182">
        <f t="shared" si="48"/>
        <v>0</v>
      </c>
      <c r="AC401" s="284">
        <f t="shared" si="49"/>
        <v>0</v>
      </c>
      <c r="AF401" s="379">
        <f t="shared" si="50"/>
        <v>0</v>
      </c>
      <c r="AH401" s="189">
        <f t="shared" si="51"/>
        <v>0</v>
      </c>
    </row>
    <row r="402" spans="9:34">
      <c r="I402" s="186">
        <f t="shared" si="44"/>
        <v>0</v>
      </c>
      <c r="R402" s="182">
        <f t="shared" si="48"/>
        <v>0</v>
      </c>
      <c r="AC402" s="284">
        <f t="shared" si="49"/>
        <v>0</v>
      </c>
      <c r="AF402" s="379">
        <f t="shared" si="50"/>
        <v>0</v>
      </c>
      <c r="AH402" s="189">
        <f t="shared" si="51"/>
        <v>0</v>
      </c>
    </row>
    <row r="403" spans="9:34">
      <c r="I403" s="186">
        <f t="shared" si="44"/>
        <v>0</v>
      </c>
      <c r="R403" s="182">
        <f t="shared" si="48"/>
        <v>0</v>
      </c>
      <c r="AC403" s="284">
        <f t="shared" si="49"/>
        <v>0</v>
      </c>
      <c r="AF403" s="379">
        <f t="shared" si="50"/>
        <v>0</v>
      </c>
      <c r="AH403" s="189">
        <f t="shared" si="51"/>
        <v>0</v>
      </c>
    </row>
    <row r="404" spans="9:34">
      <c r="I404" s="186">
        <f t="shared" si="44"/>
        <v>0</v>
      </c>
      <c r="R404" s="182">
        <f t="shared" si="48"/>
        <v>0</v>
      </c>
      <c r="AC404" s="284">
        <f t="shared" si="49"/>
        <v>0</v>
      </c>
      <c r="AF404" s="379">
        <f t="shared" si="50"/>
        <v>0</v>
      </c>
      <c r="AH404" s="189">
        <f t="shared" si="51"/>
        <v>0</v>
      </c>
    </row>
    <row r="405" spans="9:34">
      <c r="I405" s="186">
        <f t="shared" si="44"/>
        <v>0</v>
      </c>
      <c r="R405" s="182">
        <f t="shared" si="48"/>
        <v>0</v>
      </c>
      <c r="AC405" s="284">
        <f t="shared" si="49"/>
        <v>0</v>
      </c>
      <c r="AF405" s="379">
        <f t="shared" si="50"/>
        <v>0</v>
      </c>
      <c r="AH405" s="189">
        <f t="shared" si="51"/>
        <v>0</v>
      </c>
    </row>
    <row r="406" spans="9:34">
      <c r="I406" s="186">
        <f t="shared" si="44"/>
        <v>0</v>
      </c>
      <c r="R406" s="182">
        <f t="shared" si="48"/>
        <v>0</v>
      </c>
      <c r="AC406" s="284">
        <f t="shared" si="49"/>
        <v>0</v>
      </c>
      <c r="AF406" s="379">
        <f t="shared" si="50"/>
        <v>0</v>
      </c>
      <c r="AH406" s="189">
        <f t="shared" si="51"/>
        <v>0</v>
      </c>
    </row>
    <row r="407" spans="9:34">
      <c r="I407" s="186">
        <f t="shared" si="44"/>
        <v>0</v>
      </c>
      <c r="R407" s="182">
        <f t="shared" si="48"/>
        <v>0</v>
      </c>
      <c r="AC407" s="284">
        <f t="shared" si="49"/>
        <v>0</v>
      </c>
      <c r="AF407" s="379">
        <f t="shared" si="50"/>
        <v>0</v>
      </c>
      <c r="AH407" s="189">
        <f t="shared" si="51"/>
        <v>0</v>
      </c>
    </row>
    <row r="408" spans="9:34">
      <c r="I408" s="186">
        <f t="shared" si="44"/>
        <v>0</v>
      </c>
      <c r="R408" s="182">
        <f t="shared" si="48"/>
        <v>0</v>
      </c>
      <c r="AC408" s="284">
        <f t="shared" si="49"/>
        <v>0</v>
      </c>
      <c r="AF408" s="379">
        <f t="shared" si="50"/>
        <v>0</v>
      </c>
      <c r="AH408" s="189">
        <f t="shared" si="51"/>
        <v>0</v>
      </c>
    </row>
    <row r="409" spans="9:34">
      <c r="I409" s="186">
        <f t="shared" si="44"/>
        <v>0</v>
      </c>
      <c r="R409" s="182">
        <f t="shared" si="48"/>
        <v>0</v>
      </c>
      <c r="AC409" s="284">
        <f t="shared" si="49"/>
        <v>0</v>
      </c>
      <c r="AF409" s="379">
        <f t="shared" si="50"/>
        <v>0</v>
      </c>
      <c r="AH409" s="189">
        <f t="shared" si="51"/>
        <v>0</v>
      </c>
    </row>
    <row r="410" spans="9:34">
      <c r="I410" s="186">
        <f t="shared" si="44"/>
        <v>0</v>
      </c>
      <c r="R410" s="182">
        <f t="shared" si="48"/>
        <v>0</v>
      </c>
      <c r="AC410" s="284">
        <f t="shared" si="49"/>
        <v>0</v>
      </c>
      <c r="AF410" s="379">
        <f t="shared" si="50"/>
        <v>0</v>
      </c>
      <c r="AH410" s="189">
        <f t="shared" si="51"/>
        <v>0</v>
      </c>
    </row>
    <row r="411" spans="9:34">
      <c r="I411" s="186">
        <f t="shared" si="44"/>
        <v>0</v>
      </c>
      <c r="R411" s="182">
        <f t="shared" si="48"/>
        <v>0</v>
      </c>
      <c r="AC411" s="284">
        <f t="shared" si="49"/>
        <v>0</v>
      </c>
      <c r="AF411" s="379">
        <f t="shared" si="50"/>
        <v>0</v>
      </c>
      <c r="AH411" s="189">
        <f t="shared" si="51"/>
        <v>0</v>
      </c>
    </row>
    <row r="412" spans="9:34">
      <c r="I412" s="186">
        <f t="shared" si="44"/>
        <v>0</v>
      </c>
      <c r="R412" s="182">
        <f t="shared" si="48"/>
        <v>0</v>
      </c>
      <c r="AC412" s="284">
        <f t="shared" si="49"/>
        <v>0</v>
      </c>
      <c r="AF412" s="379">
        <f t="shared" si="50"/>
        <v>0</v>
      </c>
      <c r="AH412" s="189">
        <f t="shared" si="51"/>
        <v>0</v>
      </c>
    </row>
    <row r="413" spans="9:34">
      <c r="I413" s="186">
        <f t="shared" si="44"/>
        <v>0</v>
      </c>
      <c r="R413" s="182">
        <f t="shared" si="48"/>
        <v>0</v>
      </c>
      <c r="AC413" s="284">
        <f t="shared" si="49"/>
        <v>0</v>
      </c>
      <c r="AF413" s="379">
        <f t="shared" si="50"/>
        <v>0</v>
      </c>
      <c r="AH413" s="189">
        <f t="shared" si="51"/>
        <v>0</v>
      </c>
    </row>
    <row r="414" spans="9:34">
      <c r="I414" s="186">
        <f t="shared" ref="I414:I477" si="52">IF(G414=0,H414,(H414-G414))</f>
        <v>0</v>
      </c>
      <c r="R414" s="182">
        <f t="shared" si="48"/>
        <v>0</v>
      </c>
      <c r="AC414" s="284">
        <f t="shared" si="49"/>
        <v>0</v>
      </c>
      <c r="AF414" s="379">
        <f t="shared" si="50"/>
        <v>0</v>
      </c>
      <c r="AH414" s="189">
        <f t="shared" si="51"/>
        <v>0</v>
      </c>
    </row>
    <row r="415" spans="9:34">
      <c r="I415" s="186">
        <f t="shared" si="52"/>
        <v>0</v>
      </c>
      <c r="R415" s="182">
        <f t="shared" ref="R415:R478" si="53">Q415-P415</f>
        <v>0</v>
      </c>
      <c r="AC415" s="284">
        <f t="shared" si="49"/>
        <v>0</v>
      </c>
      <c r="AF415" s="379">
        <f t="shared" si="50"/>
        <v>0</v>
      </c>
      <c r="AH415" s="189">
        <f t="shared" si="51"/>
        <v>0</v>
      </c>
    </row>
    <row r="416" spans="9:34">
      <c r="I416" s="186">
        <f t="shared" si="52"/>
        <v>0</v>
      </c>
      <c r="R416" s="182">
        <f t="shared" si="53"/>
        <v>0</v>
      </c>
      <c r="AC416" s="284">
        <f t="shared" si="49"/>
        <v>0</v>
      </c>
      <c r="AF416" s="379">
        <f t="shared" si="50"/>
        <v>0</v>
      </c>
      <c r="AH416" s="189">
        <f t="shared" si="51"/>
        <v>0</v>
      </c>
    </row>
    <row r="417" spans="9:34">
      <c r="I417" s="186">
        <f t="shared" si="52"/>
        <v>0</v>
      </c>
      <c r="R417" s="182">
        <f t="shared" si="53"/>
        <v>0</v>
      </c>
      <c r="AC417" s="284">
        <f t="shared" si="49"/>
        <v>0</v>
      </c>
      <c r="AF417" s="379">
        <f t="shared" si="50"/>
        <v>0</v>
      </c>
      <c r="AH417" s="189">
        <f t="shared" si="51"/>
        <v>0</v>
      </c>
    </row>
    <row r="418" spans="9:34">
      <c r="I418" s="186">
        <f t="shared" si="52"/>
        <v>0</v>
      </c>
      <c r="R418" s="182">
        <f t="shared" si="53"/>
        <v>0</v>
      </c>
      <c r="AC418" s="284">
        <f t="shared" si="49"/>
        <v>0</v>
      </c>
      <c r="AF418" s="379">
        <f t="shared" si="50"/>
        <v>0</v>
      </c>
      <c r="AH418" s="189">
        <f t="shared" si="51"/>
        <v>0</v>
      </c>
    </row>
    <row r="419" spans="9:34">
      <c r="I419" s="186">
        <f t="shared" si="52"/>
        <v>0</v>
      </c>
      <c r="R419" s="182">
        <f t="shared" si="53"/>
        <v>0</v>
      </c>
      <c r="AC419" s="284">
        <f t="shared" si="49"/>
        <v>0</v>
      </c>
      <c r="AF419" s="379">
        <f t="shared" si="50"/>
        <v>0</v>
      </c>
      <c r="AH419" s="189">
        <f t="shared" si="51"/>
        <v>0</v>
      </c>
    </row>
    <row r="420" spans="9:34">
      <c r="I420" s="186">
        <f t="shared" si="52"/>
        <v>0</v>
      </c>
      <c r="R420" s="182">
        <f t="shared" si="53"/>
        <v>0</v>
      </c>
      <c r="AC420" s="284">
        <f t="shared" si="49"/>
        <v>0</v>
      </c>
      <c r="AF420" s="379">
        <f t="shared" si="50"/>
        <v>0</v>
      </c>
      <c r="AH420" s="189">
        <f t="shared" si="51"/>
        <v>0</v>
      </c>
    </row>
    <row r="421" spans="9:34">
      <c r="I421" s="186">
        <f t="shared" si="52"/>
        <v>0</v>
      </c>
      <c r="R421" s="182">
        <f t="shared" si="53"/>
        <v>0</v>
      </c>
      <c r="AC421" s="284">
        <f t="shared" si="49"/>
        <v>0</v>
      </c>
      <c r="AF421" s="379">
        <f t="shared" si="50"/>
        <v>0</v>
      </c>
      <c r="AH421" s="189">
        <f t="shared" si="51"/>
        <v>0</v>
      </c>
    </row>
    <row r="422" spans="9:34">
      <c r="I422" s="186">
        <f t="shared" si="52"/>
        <v>0</v>
      </c>
      <c r="R422" s="182">
        <f t="shared" si="53"/>
        <v>0</v>
      </c>
      <c r="AC422" s="284">
        <f t="shared" ref="AC422:AC485" si="54">Z422*Q422</f>
        <v>0</v>
      </c>
      <c r="AF422" s="379">
        <f t="shared" ref="AF422:AF485" si="55">AD422+AE422</f>
        <v>0</v>
      </c>
      <c r="AH422" s="189">
        <f t="shared" ref="AH422:AH485" si="56">R422*AG422</f>
        <v>0</v>
      </c>
    </row>
    <row r="423" spans="9:34">
      <c r="I423" s="186">
        <f t="shared" si="52"/>
        <v>0</v>
      </c>
      <c r="R423" s="182">
        <f t="shared" si="53"/>
        <v>0</v>
      </c>
      <c r="AC423" s="284">
        <f t="shared" si="54"/>
        <v>0</v>
      </c>
      <c r="AF423" s="379">
        <f t="shared" si="55"/>
        <v>0</v>
      </c>
      <c r="AH423" s="189">
        <f t="shared" si="56"/>
        <v>0</v>
      </c>
    </row>
    <row r="424" spans="9:34">
      <c r="I424" s="186">
        <f t="shared" si="52"/>
        <v>0</v>
      </c>
      <c r="R424" s="182">
        <f t="shared" si="53"/>
        <v>0</v>
      </c>
      <c r="AC424" s="284">
        <f t="shared" si="54"/>
        <v>0</v>
      </c>
      <c r="AF424" s="379">
        <f t="shared" si="55"/>
        <v>0</v>
      </c>
      <c r="AH424" s="189">
        <f t="shared" si="56"/>
        <v>0</v>
      </c>
    </row>
    <row r="425" spans="9:34">
      <c r="I425" s="186">
        <f t="shared" si="52"/>
        <v>0</v>
      </c>
      <c r="R425" s="182">
        <f t="shared" si="53"/>
        <v>0</v>
      </c>
      <c r="AC425" s="284">
        <f t="shared" si="54"/>
        <v>0</v>
      </c>
      <c r="AF425" s="379">
        <f t="shared" si="55"/>
        <v>0</v>
      </c>
      <c r="AH425" s="189">
        <f t="shared" si="56"/>
        <v>0</v>
      </c>
    </row>
    <row r="426" spans="9:34">
      <c r="I426" s="186">
        <f t="shared" si="52"/>
        <v>0</v>
      </c>
      <c r="R426" s="182">
        <f t="shared" si="53"/>
        <v>0</v>
      </c>
      <c r="AC426" s="284">
        <f t="shared" si="54"/>
        <v>0</v>
      </c>
      <c r="AF426" s="379">
        <f t="shared" si="55"/>
        <v>0</v>
      </c>
      <c r="AH426" s="189">
        <f t="shared" si="56"/>
        <v>0</v>
      </c>
    </row>
    <row r="427" spans="9:34">
      <c r="I427" s="186">
        <f t="shared" si="52"/>
        <v>0</v>
      </c>
      <c r="R427" s="182">
        <f t="shared" si="53"/>
        <v>0</v>
      </c>
      <c r="AC427" s="284">
        <f t="shared" si="54"/>
        <v>0</v>
      </c>
      <c r="AF427" s="379">
        <f t="shared" si="55"/>
        <v>0</v>
      </c>
      <c r="AH427" s="189">
        <f t="shared" si="56"/>
        <v>0</v>
      </c>
    </row>
    <row r="428" spans="9:34">
      <c r="I428" s="186">
        <f t="shared" si="52"/>
        <v>0</v>
      </c>
      <c r="R428" s="182">
        <f t="shared" si="53"/>
        <v>0</v>
      </c>
      <c r="AC428" s="284">
        <f t="shared" si="54"/>
        <v>0</v>
      </c>
      <c r="AF428" s="379">
        <f t="shared" si="55"/>
        <v>0</v>
      </c>
      <c r="AH428" s="189">
        <f t="shared" si="56"/>
        <v>0</v>
      </c>
    </row>
    <row r="429" spans="9:34">
      <c r="I429" s="186">
        <f t="shared" si="52"/>
        <v>0</v>
      </c>
      <c r="R429" s="182">
        <f t="shared" si="53"/>
        <v>0</v>
      </c>
      <c r="AC429" s="284">
        <f t="shared" si="54"/>
        <v>0</v>
      </c>
      <c r="AF429" s="379">
        <f t="shared" si="55"/>
        <v>0</v>
      </c>
      <c r="AH429" s="189">
        <f t="shared" si="56"/>
        <v>0</v>
      </c>
    </row>
    <row r="430" spans="9:34">
      <c r="I430" s="186">
        <f t="shared" si="52"/>
        <v>0</v>
      </c>
      <c r="R430" s="182">
        <f t="shared" si="53"/>
        <v>0</v>
      </c>
      <c r="AC430" s="284">
        <f t="shared" si="54"/>
        <v>0</v>
      </c>
      <c r="AF430" s="379">
        <f t="shared" si="55"/>
        <v>0</v>
      </c>
      <c r="AH430" s="189">
        <f t="shared" si="56"/>
        <v>0</v>
      </c>
    </row>
    <row r="431" spans="9:34">
      <c r="I431" s="186">
        <f t="shared" si="52"/>
        <v>0</v>
      </c>
      <c r="R431" s="182">
        <f t="shared" si="53"/>
        <v>0</v>
      </c>
      <c r="AC431" s="284">
        <f t="shared" si="54"/>
        <v>0</v>
      </c>
      <c r="AF431" s="379">
        <f t="shared" si="55"/>
        <v>0</v>
      </c>
      <c r="AH431" s="189">
        <f t="shared" si="56"/>
        <v>0</v>
      </c>
    </row>
    <row r="432" spans="9:34">
      <c r="I432" s="186">
        <f t="shared" si="52"/>
        <v>0</v>
      </c>
      <c r="R432" s="182">
        <f t="shared" si="53"/>
        <v>0</v>
      </c>
      <c r="AC432" s="284">
        <f t="shared" si="54"/>
        <v>0</v>
      </c>
      <c r="AF432" s="379">
        <f t="shared" si="55"/>
        <v>0</v>
      </c>
      <c r="AH432" s="189">
        <f t="shared" si="56"/>
        <v>0</v>
      </c>
    </row>
    <row r="433" spans="9:34">
      <c r="I433" s="186">
        <f t="shared" si="52"/>
        <v>0</v>
      </c>
      <c r="R433" s="182">
        <f t="shared" si="53"/>
        <v>0</v>
      </c>
      <c r="AC433" s="284">
        <f t="shared" si="54"/>
        <v>0</v>
      </c>
      <c r="AF433" s="379">
        <f t="shared" si="55"/>
        <v>0</v>
      </c>
      <c r="AH433" s="189">
        <f t="shared" si="56"/>
        <v>0</v>
      </c>
    </row>
    <row r="434" spans="9:34">
      <c r="I434" s="186">
        <f t="shared" si="52"/>
        <v>0</v>
      </c>
      <c r="R434" s="182">
        <f t="shared" si="53"/>
        <v>0</v>
      </c>
      <c r="AC434" s="284">
        <f t="shared" si="54"/>
        <v>0</v>
      </c>
      <c r="AF434" s="379">
        <f t="shared" si="55"/>
        <v>0</v>
      </c>
      <c r="AH434" s="189">
        <f t="shared" si="56"/>
        <v>0</v>
      </c>
    </row>
    <row r="435" spans="9:34">
      <c r="I435" s="186">
        <f t="shared" si="52"/>
        <v>0</v>
      </c>
      <c r="R435" s="182">
        <f t="shared" si="53"/>
        <v>0</v>
      </c>
      <c r="AC435" s="284">
        <f t="shared" si="54"/>
        <v>0</v>
      </c>
      <c r="AF435" s="379">
        <f t="shared" si="55"/>
        <v>0</v>
      </c>
      <c r="AH435" s="189">
        <f t="shared" si="56"/>
        <v>0</v>
      </c>
    </row>
    <row r="436" spans="9:34">
      <c r="I436" s="186">
        <f t="shared" si="52"/>
        <v>0</v>
      </c>
      <c r="R436" s="182">
        <f t="shared" si="53"/>
        <v>0</v>
      </c>
      <c r="AC436" s="284">
        <f t="shared" si="54"/>
        <v>0</v>
      </c>
      <c r="AF436" s="379">
        <f t="shared" si="55"/>
        <v>0</v>
      </c>
      <c r="AH436" s="189">
        <f t="shared" si="56"/>
        <v>0</v>
      </c>
    </row>
    <row r="437" spans="9:34">
      <c r="I437" s="186">
        <f t="shared" si="52"/>
        <v>0</v>
      </c>
      <c r="R437" s="182">
        <f t="shared" si="53"/>
        <v>0</v>
      </c>
      <c r="AC437" s="284">
        <f t="shared" si="54"/>
        <v>0</v>
      </c>
      <c r="AF437" s="379">
        <f t="shared" si="55"/>
        <v>0</v>
      </c>
      <c r="AH437" s="189">
        <f t="shared" si="56"/>
        <v>0</v>
      </c>
    </row>
    <row r="438" spans="9:34">
      <c r="I438" s="186">
        <f t="shared" si="52"/>
        <v>0</v>
      </c>
      <c r="R438" s="182">
        <f t="shared" si="53"/>
        <v>0</v>
      </c>
      <c r="AC438" s="284">
        <f t="shared" si="54"/>
        <v>0</v>
      </c>
      <c r="AF438" s="379">
        <f t="shared" si="55"/>
        <v>0</v>
      </c>
      <c r="AH438" s="189">
        <f t="shared" si="56"/>
        <v>0</v>
      </c>
    </row>
    <row r="439" spans="9:34">
      <c r="I439" s="186">
        <f t="shared" si="52"/>
        <v>0</v>
      </c>
      <c r="R439" s="182">
        <f t="shared" si="53"/>
        <v>0</v>
      </c>
      <c r="AC439" s="284">
        <f t="shared" si="54"/>
        <v>0</v>
      </c>
      <c r="AF439" s="379">
        <f t="shared" si="55"/>
        <v>0</v>
      </c>
      <c r="AH439" s="189">
        <f t="shared" si="56"/>
        <v>0</v>
      </c>
    </row>
    <row r="440" spans="9:34">
      <c r="I440" s="186">
        <f t="shared" si="52"/>
        <v>0</v>
      </c>
      <c r="R440" s="182">
        <f t="shared" si="53"/>
        <v>0</v>
      </c>
      <c r="AC440" s="284">
        <f t="shared" si="54"/>
        <v>0</v>
      </c>
      <c r="AF440" s="379">
        <f t="shared" si="55"/>
        <v>0</v>
      </c>
      <c r="AH440" s="189">
        <f t="shared" si="56"/>
        <v>0</v>
      </c>
    </row>
    <row r="441" spans="9:34">
      <c r="I441" s="186">
        <f t="shared" si="52"/>
        <v>0</v>
      </c>
      <c r="R441" s="182">
        <f t="shared" si="53"/>
        <v>0</v>
      </c>
      <c r="AC441" s="284">
        <f t="shared" si="54"/>
        <v>0</v>
      </c>
      <c r="AF441" s="379">
        <f t="shared" si="55"/>
        <v>0</v>
      </c>
      <c r="AH441" s="189">
        <f t="shared" si="56"/>
        <v>0</v>
      </c>
    </row>
    <row r="442" spans="9:34">
      <c r="I442" s="186">
        <f t="shared" si="52"/>
        <v>0</v>
      </c>
      <c r="R442" s="182">
        <f t="shared" si="53"/>
        <v>0</v>
      </c>
      <c r="AC442" s="284">
        <f t="shared" si="54"/>
        <v>0</v>
      </c>
      <c r="AF442" s="379">
        <f t="shared" si="55"/>
        <v>0</v>
      </c>
      <c r="AH442" s="189">
        <f t="shared" si="56"/>
        <v>0</v>
      </c>
    </row>
    <row r="443" spans="9:34">
      <c r="I443" s="186">
        <f t="shared" si="52"/>
        <v>0</v>
      </c>
      <c r="R443" s="182">
        <f t="shared" si="53"/>
        <v>0</v>
      </c>
      <c r="AC443" s="284">
        <f t="shared" si="54"/>
        <v>0</v>
      </c>
      <c r="AF443" s="379">
        <f t="shared" si="55"/>
        <v>0</v>
      </c>
      <c r="AH443" s="189">
        <f t="shared" si="56"/>
        <v>0</v>
      </c>
    </row>
    <row r="444" spans="9:34">
      <c r="I444" s="186">
        <f t="shared" si="52"/>
        <v>0</v>
      </c>
      <c r="R444" s="182">
        <f t="shared" si="53"/>
        <v>0</v>
      </c>
      <c r="AC444" s="284">
        <f t="shared" si="54"/>
        <v>0</v>
      </c>
      <c r="AF444" s="379">
        <f t="shared" si="55"/>
        <v>0</v>
      </c>
      <c r="AH444" s="189">
        <f t="shared" si="56"/>
        <v>0</v>
      </c>
    </row>
    <row r="445" spans="9:34">
      <c r="I445" s="186">
        <f t="shared" si="52"/>
        <v>0</v>
      </c>
      <c r="R445" s="182">
        <f t="shared" si="53"/>
        <v>0</v>
      </c>
      <c r="AC445" s="284">
        <f t="shared" si="54"/>
        <v>0</v>
      </c>
      <c r="AF445" s="379">
        <f t="shared" si="55"/>
        <v>0</v>
      </c>
      <c r="AH445" s="189">
        <f t="shared" si="56"/>
        <v>0</v>
      </c>
    </row>
    <row r="446" spans="9:34">
      <c r="I446" s="186">
        <f t="shared" si="52"/>
        <v>0</v>
      </c>
      <c r="R446" s="182">
        <f t="shared" si="53"/>
        <v>0</v>
      </c>
      <c r="AC446" s="284">
        <f t="shared" si="54"/>
        <v>0</v>
      </c>
      <c r="AF446" s="379">
        <f t="shared" si="55"/>
        <v>0</v>
      </c>
      <c r="AH446" s="189">
        <f t="shared" si="56"/>
        <v>0</v>
      </c>
    </row>
    <row r="447" spans="9:34">
      <c r="I447" s="186">
        <f t="shared" si="52"/>
        <v>0</v>
      </c>
      <c r="R447" s="182">
        <f t="shared" si="53"/>
        <v>0</v>
      </c>
      <c r="AC447" s="284">
        <f t="shared" si="54"/>
        <v>0</v>
      </c>
      <c r="AF447" s="379">
        <f t="shared" si="55"/>
        <v>0</v>
      </c>
      <c r="AH447" s="189">
        <f t="shared" si="56"/>
        <v>0</v>
      </c>
    </row>
    <row r="448" spans="9:34">
      <c r="I448" s="186">
        <f t="shared" si="52"/>
        <v>0</v>
      </c>
      <c r="R448" s="182">
        <f t="shared" si="53"/>
        <v>0</v>
      </c>
      <c r="AC448" s="284">
        <f t="shared" si="54"/>
        <v>0</v>
      </c>
      <c r="AF448" s="379">
        <f t="shared" si="55"/>
        <v>0</v>
      </c>
      <c r="AH448" s="189">
        <f t="shared" si="56"/>
        <v>0</v>
      </c>
    </row>
    <row r="449" spans="9:34">
      <c r="I449" s="186">
        <f t="shared" si="52"/>
        <v>0</v>
      </c>
      <c r="R449" s="182">
        <f t="shared" si="53"/>
        <v>0</v>
      </c>
      <c r="AC449" s="284">
        <f t="shared" si="54"/>
        <v>0</v>
      </c>
      <c r="AF449" s="379">
        <f t="shared" si="55"/>
        <v>0</v>
      </c>
      <c r="AH449" s="189">
        <f t="shared" si="56"/>
        <v>0</v>
      </c>
    </row>
    <row r="450" spans="9:34">
      <c r="I450" s="186">
        <f t="shared" si="52"/>
        <v>0</v>
      </c>
      <c r="R450" s="182">
        <f t="shared" si="53"/>
        <v>0</v>
      </c>
      <c r="AC450" s="284">
        <f t="shared" si="54"/>
        <v>0</v>
      </c>
      <c r="AF450" s="379">
        <f t="shared" si="55"/>
        <v>0</v>
      </c>
      <c r="AH450" s="189">
        <f t="shared" si="56"/>
        <v>0</v>
      </c>
    </row>
    <row r="451" spans="9:34">
      <c r="I451" s="186">
        <f t="shared" si="52"/>
        <v>0</v>
      </c>
      <c r="R451" s="182">
        <f t="shared" si="53"/>
        <v>0</v>
      </c>
      <c r="AC451" s="284">
        <f t="shared" si="54"/>
        <v>0</v>
      </c>
      <c r="AF451" s="379">
        <f t="shared" si="55"/>
        <v>0</v>
      </c>
      <c r="AH451" s="189">
        <f t="shared" si="56"/>
        <v>0</v>
      </c>
    </row>
    <row r="452" spans="9:34">
      <c r="I452" s="186">
        <f t="shared" si="52"/>
        <v>0</v>
      </c>
      <c r="R452" s="182">
        <f t="shared" si="53"/>
        <v>0</v>
      </c>
      <c r="AC452" s="284">
        <f t="shared" si="54"/>
        <v>0</v>
      </c>
      <c r="AF452" s="379">
        <f t="shared" si="55"/>
        <v>0</v>
      </c>
      <c r="AH452" s="189">
        <f t="shared" si="56"/>
        <v>0</v>
      </c>
    </row>
    <row r="453" spans="9:34">
      <c r="I453" s="186">
        <f t="shared" si="52"/>
        <v>0</v>
      </c>
      <c r="R453" s="182">
        <f t="shared" si="53"/>
        <v>0</v>
      </c>
      <c r="AC453" s="284">
        <f t="shared" si="54"/>
        <v>0</v>
      </c>
      <c r="AF453" s="379">
        <f t="shared" si="55"/>
        <v>0</v>
      </c>
      <c r="AH453" s="189">
        <f t="shared" si="56"/>
        <v>0</v>
      </c>
    </row>
    <row r="454" spans="9:34">
      <c r="I454" s="186">
        <f t="shared" si="52"/>
        <v>0</v>
      </c>
      <c r="R454" s="182">
        <f t="shared" si="53"/>
        <v>0</v>
      </c>
      <c r="AC454" s="284">
        <f t="shared" si="54"/>
        <v>0</v>
      </c>
      <c r="AF454" s="379">
        <f t="shared" si="55"/>
        <v>0</v>
      </c>
      <c r="AH454" s="189">
        <f t="shared" si="56"/>
        <v>0</v>
      </c>
    </row>
    <row r="455" spans="9:34">
      <c r="I455" s="186">
        <f t="shared" si="52"/>
        <v>0</v>
      </c>
      <c r="R455" s="182">
        <f t="shared" si="53"/>
        <v>0</v>
      </c>
      <c r="AC455" s="284">
        <f t="shared" si="54"/>
        <v>0</v>
      </c>
      <c r="AF455" s="379">
        <f t="shared" si="55"/>
        <v>0</v>
      </c>
      <c r="AH455" s="189">
        <f t="shared" si="56"/>
        <v>0</v>
      </c>
    </row>
    <row r="456" spans="9:34">
      <c r="I456" s="186">
        <f t="shared" si="52"/>
        <v>0</v>
      </c>
      <c r="R456" s="182">
        <f t="shared" si="53"/>
        <v>0</v>
      </c>
      <c r="AC456" s="284">
        <f t="shared" si="54"/>
        <v>0</v>
      </c>
      <c r="AF456" s="379">
        <f t="shared" si="55"/>
        <v>0</v>
      </c>
      <c r="AH456" s="189">
        <f t="shared" si="56"/>
        <v>0</v>
      </c>
    </row>
    <row r="457" spans="9:34">
      <c r="I457" s="186">
        <f t="shared" si="52"/>
        <v>0</v>
      </c>
      <c r="R457" s="182">
        <f t="shared" si="53"/>
        <v>0</v>
      </c>
      <c r="AC457" s="284">
        <f t="shared" si="54"/>
        <v>0</v>
      </c>
      <c r="AF457" s="379">
        <f t="shared" si="55"/>
        <v>0</v>
      </c>
      <c r="AH457" s="189">
        <f t="shared" si="56"/>
        <v>0</v>
      </c>
    </row>
    <row r="458" spans="9:34">
      <c r="I458" s="186">
        <f t="shared" si="52"/>
        <v>0</v>
      </c>
      <c r="R458" s="182">
        <f t="shared" si="53"/>
        <v>0</v>
      </c>
      <c r="AC458" s="284">
        <f t="shared" si="54"/>
        <v>0</v>
      </c>
      <c r="AF458" s="379">
        <f t="shared" si="55"/>
        <v>0</v>
      </c>
      <c r="AH458" s="189">
        <f t="shared" si="56"/>
        <v>0</v>
      </c>
    </row>
    <row r="459" spans="9:34">
      <c r="I459" s="186">
        <f t="shared" si="52"/>
        <v>0</v>
      </c>
      <c r="R459" s="182">
        <f t="shared" si="53"/>
        <v>0</v>
      </c>
      <c r="AC459" s="284">
        <f t="shared" si="54"/>
        <v>0</v>
      </c>
      <c r="AF459" s="379">
        <f t="shared" si="55"/>
        <v>0</v>
      </c>
      <c r="AH459" s="189">
        <f t="shared" si="56"/>
        <v>0</v>
      </c>
    </row>
    <row r="460" spans="9:34">
      <c r="I460" s="186">
        <f t="shared" si="52"/>
        <v>0</v>
      </c>
      <c r="R460" s="182">
        <f t="shared" si="53"/>
        <v>0</v>
      </c>
      <c r="AC460" s="284">
        <f t="shared" si="54"/>
        <v>0</v>
      </c>
      <c r="AF460" s="379">
        <f t="shared" si="55"/>
        <v>0</v>
      </c>
      <c r="AH460" s="189">
        <f t="shared" si="56"/>
        <v>0</v>
      </c>
    </row>
    <row r="461" spans="9:34">
      <c r="I461" s="186">
        <f t="shared" si="52"/>
        <v>0</v>
      </c>
      <c r="R461" s="182">
        <f t="shared" si="53"/>
        <v>0</v>
      </c>
      <c r="AC461" s="284">
        <f t="shared" si="54"/>
        <v>0</v>
      </c>
      <c r="AF461" s="379">
        <f t="shared" si="55"/>
        <v>0</v>
      </c>
      <c r="AH461" s="189">
        <f t="shared" si="56"/>
        <v>0</v>
      </c>
    </row>
    <row r="462" spans="9:34">
      <c r="I462" s="186">
        <f t="shared" si="52"/>
        <v>0</v>
      </c>
      <c r="R462" s="182">
        <f t="shared" si="53"/>
        <v>0</v>
      </c>
      <c r="AC462" s="284">
        <f t="shared" si="54"/>
        <v>0</v>
      </c>
      <c r="AF462" s="379">
        <f t="shared" si="55"/>
        <v>0</v>
      </c>
      <c r="AH462" s="189">
        <f t="shared" si="56"/>
        <v>0</v>
      </c>
    </row>
    <row r="463" spans="9:34">
      <c r="I463" s="186">
        <f t="shared" si="52"/>
        <v>0</v>
      </c>
      <c r="R463" s="182">
        <f t="shared" si="53"/>
        <v>0</v>
      </c>
      <c r="AC463" s="284">
        <f t="shared" si="54"/>
        <v>0</v>
      </c>
      <c r="AF463" s="379">
        <f t="shared" si="55"/>
        <v>0</v>
      </c>
      <c r="AH463" s="189">
        <f t="shared" si="56"/>
        <v>0</v>
      </c>
    </row>
    <row r="464" spans="9:34">
      <c r="I464" s="186">
        <f t="shared" si="52"/>
        <v>0</v>
      </c>
      <c r="R464" s="182">
        <f t="shared" si="53"/>
        <v>0</v>
      </c>
      <c r="AC464" s="284">
        <f t="shared" si="54"/>
        <v>0</v>
      </c>
      <c r="AF464" s="379">
        <f t="shared" si="55"/>
        <v>0</v>
      </c>
      <c r="AH464" s="189">
        <f t="shared" si="56"/>
        <v>0</v>
      </c>
    </row>
    <row r="465" spans="9:34">
      <c r="I465" s="186">
        <f t="shared" si="52"/>
        <v>0</v>
      </c>
      <c r="R465" s="182">
        <f t="shared" si="53"/>
        <v>0</v>
      </c>
      <c r="AC465" s="284">
        <f t="shared" si="54"/>
        <v>0</v>
      </c>
      <c r="AF465" s="379">
        <f t="shared" si="55"/>
        <v>0</v>
      </c>
      <c r="AH465" s="189">
        <f t="shared" si="56"/>
        <v>0</v>
      </c>
    </row>
    <row r="466" spans="9:34">
      <c r="I466" s="186">
        <f t="shared" si="52"/>
        <v>0</v>
      </c>
      <c r="R466" s="182">
        <f t="shared" si="53"/>
        <v>0</v>
      </c>
      <c r="AC466" s="284">
        <f t="shared" si="54"/>
        <v>0</v>
      </c>
      <c r="AF466" s="379">
        <f t="shared" si="55"/>
        <v>0</v>
      </c>
      <c r="AH466" s="189">
        <f t="shared" si="56"/>
        <v>0</v>
      </c>
    </row>
    <row r="467" spans="9:34">
      <c r="I467" s="186">
        <f t="shared" si="52"/>
        <v>0</v>
      </c>
      <c r="R467" s="182">
        <f t="shared" si="53"/>
        <v>0</v>
      </c>
      <c r="AC467" s="284">
        <f t="shared" si="54"/>
        <v>0</v>
      </c>
      <c r="AF467" s="379">
        <f t="shared" si="55"/>
        <v>0</v>
      </c>
      <c r="AH467" s="189">
        <f t="shared" si="56"/>
        <v>0</v>
      </c>
    </row>
    <row r="468" spans="9:34">
      <c r="I468" s="186">
        <f t="shared" si="52"/>
        <v>0</v>
      </c>
      <c r="R468" s="182">
        <f t="shared" si="53"/>
        <v>0</v>
      </c>
      <c r="AC468" s="284">
        <f t="shared" si="54"/>
        <v>0</v>
      </c>
      <c r="AF468" s="379">
        <f t="shared" si="55"/>
        <v>0</v>
      </c>
      <c r="AH468" s="189">
        <f t="shared" si="56"/>
        <v>0</v>
      </c>
    </row>
    <row r="469" spans="9:34">
      <c r="I469" s="186">
        <f t="shared" si="52"/>
        <v>0</v>
      </c>
      <c r="R469" s="182">
        <f t="shared" si="53"/>
        <v>0</v>
      </c>
      <c r="AC469" s="284">
        <f t="shared" si="54"/>
        <v>0</v>
      </c>
      <c r="AF469" s="379">
        <f t="shared" si="55"/>
        <v>0</v>
      </c>
      <c r="AH469" s="189">
        <f t="shared" si="56"/>
        <v>0</v>
      </c>
    </row>
    <row r="470" spans="9:34">
      <c r="I470" s="186">
        <f t="shared" si="52"/>
        <v>0</v>
      </c>
      <c r="R470" s="182">
        <f t="shared" si="53"/>
        <v>0</v>
      </c>
      <c r="AC470" s="284">
        <f t="shared" si="54"/>
        <v>0</v>
      </c>
      <c r="AF470" s="379">
        <f t="shared" si="55"/>
        <v>0</v>
      </c>
      <c r="AH470" s="189">
        <f t="shared" si="56"/>
        <v>0</v>
      </c>
    </row>
    <row r="471" spans="9:34">
      <c r="I471" s="186">
        <f t="shared" si="52"/>
        <v>0</v>
      </c>
      <c r="R471" s="182">
        <f t="shared" si="53"/>
        <v>0</v>
      </c>
      <c r="AC471" s="284">
        <f t="shared" si="54"/>
        <v>0</v>
      </c>
      <c r="AF471" s="379">
        <f t="shared" si="55"/>
        <v>0</v>
      </c>
      <c r="AH471" s="189">
        <f t="shared" si="56"/>
        <v>0</v>
      </c>
    </row>
    <row r="472" spans="9:34">
      <c r="I472" s="186">
        <f t="shared" si="52"/>
        <v>0</v>
      </c>
      <c r="R472" s="182">
        <f t="shared" si="53"/>
        <v>0</v>
      </c>
      <c r="AC472" s="284">
        <f t="shared" si="54"/>
        <v>0</v>
      </c>
      <c r="AF472" s="379">
        <f t="shared" si="55"/>
        <v>0</v>
      </c>
      <c r="AH472" s="189">
        <f t="shared" si="56"/>
        <v>0</v>
      </c>
    </row>
    <row r="473" spans="9:34">
      <c r="I473" s="186">
        <f t="shared" si="52"/>
        <v>0</v>
      </c>
      <c r="R473" s="182">
        <f t="shared" si="53"/>
        <v>0</v>
      </c>
      <c r="AC473" s="284">
        <f t="shared" si="54"/>
        <v>0</v>
      </c>
      <c r="AF473" s="379">
        <f t="shared" si="55"/>
        <v>0</v>
      </c>
      <c r="AH473" s="189">
        <f t="shared" si="56"/>
        <v>0</v>
      </c>
    </row>
    <row r="474" spans="9:34">
      <c r="I474" s="186">
        <f t="shared" si="52"/>
        <v>0</v>
      </c>
      <c r="R474" s="182">
        <f t="shared" si="53"/>
        <v>0</v>
      </c>
      <c r="AC474" s="284">
        <f t="shared" si="54"/>
        <v>0</v>
      </c>
      <c r="AF474" s="379">
        <f t="shared" si="55"/>
        <v>0</v>
      </c>
      <c r="AH474" s="189">
        <f t="shared" si="56"/>
        <v>0</v>
      </c>
    </row>
    <row r="475" spans="9:34">
      <c r="I475" s="186">
        <f t="shared" si="52"/>
        <v>0</v>
      </c>
      <c r="R475" s="182">
        <f t="shared" si="53"/>
        <v>0</v>
      </c>
      <c r="AC475" s="284">
        <f t="shared" si="54"/>
        <v>0</v>
      </c>
      <c r="AF475" s="379">
        <f t="shared" si="55"/>
        <v>0</v>
      </c>
      <c r="AH475" s="189">
        <f t="shared" si="56"/>
        <v>0</v>
      </c>
    </row>
    <row r="476" spans="9:34">
      <c r="I476" s="186">
        <f t="shared" si="52"/>
        <v>0</v>
      </c>
      <c r="R476" s="182">
        <f t="shared" si="53"/>
        <v>0</v>
      </c>
      <c r="AC476" s="284">
        <f t="shared" si="54"/>
        <v>0</v>
      </c>
      <c r="AF476" s="379">
        <f t="shared" si="55"/>
        <v>0</v>
      </c>
      <c r="AH476" s="189">
        <f t="shared" si="56"/>
        <v>0</v>
      </c>
    </row>
    <row r="477" spans="9:34">
      <c r="I477" s="186">
        <f t="shared" si="52"/>
        <v>0</v>
      </c>
      <c r="R477" s="182">
        <f t="shared" si="53"/>
        <v>0</v>
      </c>
      <c r="AC477" s="284">
        <f t="shared" si="54"/>
        <v>0</v>
      </c>
      <c r="AF477" s="379">
        <f t="shared" si="55"/>
        <v>0</v>
      </c>
      <c r="AH477" s="189">
        <f t="shared" si="56"/>
        <v>0</v>
      </c>
    </row>
    <row r="478" spans="9:34">
      <c r="I478" s="186">
        <f t="shared" ref="I478:I530" si="57">IF(G478=0,H478,(H478-G478))</f>
        <v>0</v>
      </c>
      <c r="R478" s="182">
        <f t="shared" si="53"/>
        <v>0</v>
      </c>
      <c r="AC478" s="284">
        <f t="shared" si="54"/>
        <v>0</v>
      </c>
      <c r="AF478" s="379">
        <f t="shared" si="55"/>
        <v>0</v>
      </c>
      <c r="AH478" s="189">
        <f t="shared" si="56"/>
        <v>0</v>
      </c>
    </row>
    <row r="479" spans="9:34">
      <c r="I479" s="186">
        <f t="shared" si="57"/>
        <v>0</v>
      </c>
      <c r="R479" s="182">
        <f t="shared" ref="R479:R520" si="58">Q479-P479</f>
        <v>0</v>
      </c>
      <c r="AC479" s="284">
        <f t="shared" si="54"/>
        <v>0</v>
      </c>
      <c r="AF479" s="379">
        <f t="shared" si="55"/>
        <v>0</v>
      </c>
      <c r="AH479" s="189">
        <f t="shared" si="56"/>
        <v>0</v>
      </c>
    </row>
    <row r="480" spans="9:34">
      <c r="I480" s="186">
        <f t="shared" si="57"/>
        <v>0</v>
      </c>
      <c r="R480" s="182">
        <f t="shared" si="58"/>
        <v>0</v>
      </c>
      <c r="AC480" s="284">
        <f t="shared" si="54"/>
        <v>0</v>
      </c>
      <c r="AF480" s="379">
        <f t="shared" si="55"/>
        <v>0</v>
      </c>
      <c r="AH480" s="189">
        <f t="shared" si="56"/>
        <v>0</v>
      </c>
    </row>
    <row r="481" spans="9:34">
      <c r="I481" s="186">
        <f t="shared" si="57"/>
        <v>0</v>
      </c>
      <c r="R481" s="182">
        <f t="shared" si="58"/>
        <v>0</v>
      </c>
      <c r="AC481" s="284">
        <f t="shared" si="54"/>
        <v>0</v>
      </c>
      <c r="AF481" s="379">
        <f t="shared" si="55"/>
        <v>0</v>
      </c>
      <c r="AH481" s="189">
        <f t="shared" si="56"/>
        <v>0</v>
      </c>
    </row>
    <row r="482" spans="9:34">
      <c r="I482" s="186">
        <f t="shared" si="57"/>
        <v>0</v>
      </c>
      <c r="R482" s="182">
        <f t="shared" si="58"/>
        <v>0</v>
      </c>
      <c r="AC482" s="284">
        <f t="shared" si="54"/>
        <v>0</v>
      </c>
      <c r="AF482" s="379">
        <f t="shared" si="55"/>
        <v>0</v>
      </c>
      <c r="AH482" s="189">
        <f t="shared" si="56"/>
        <v>0</v>
      </c>
    </row>
    <row r="483" spans="9:34">
      <c r="I483" s="186">
        <f t="shared" si="57"/>
        <v>0</v>
      </c>
      <c r="R483" s="182">
        <f t="shared" si="58"/>
        <v>0</v>
      </c>
      <c r="AC483" s="284">
        <f t="shared" si="54"/>
        <v>0</v>
      </c>
      <c r="AF483" s="379">
        <f t="shared" si="55"/>
        <v>0</v>
      </c>
      <c r="AH483" s="189">
        <f t="shared" si="56"/>
        <v>0</v>
      </c>
    </row>
    <row r="484" spans="9:34">
      <c r="I484" s="186">
        <f t="shared" si="57"/>
        <v>0</v>
      </c>
      <c r="R484" s="182">
        <f t="shared" si="58"/>
        <v>0</v>
      </c>
      <c r="AC484" s="284">
        <f t="shared" si="54"/>
        <v>0</v>
      </c>
      <c r="AF484" s="379">
        <f t="shared" si="55"/>
        <v>0</v>
      </c>
      <c r="AH484" s="189">
        <f t="shared" si="56"/>
        <v>0</v>
      </c>
    </row>
    <row r="485" spans="9:34">
      <c r="I485" s="186">
        <f t="shared" si="57"/>
        <v>0</v>
      </c>
      <c r="R485" s="182">
        <f t="shared" si="58"/>
        <v>0</v>
      </c>
      <c r="AC485" s="284">
        <f t="shared" si="54"/>
        <v>0</v>
      </c>
      <c r="AF485" s="379">
        <f t="shared" si="55"/>
        <v>0</v>
      </c>
      <c r="AH485" s="189">
        <f t="shared" si="56"/>
        <v>0</v>
      </c>
    </row>
    <row r="486" spans="9:34">
      <c r="I486" s="186">
        <f t="shared" si="57"/>
        <v>0</v>
      </c>
      <c r="R486" s="182">
        <f t="shared" si="58"/>
        <v>0</v>
      </c>
      <c r="AC486" s="284">
        <f t="shared" ref="AC486:AC549" si="59">Z486*Q486</f>
        <v>0</v>
      </c>
      <c r="AF486" s="379">
        <f t="shared" ref="AF486:AF549" si="60">AD486+AE486</f>
        <v>0</v>
      </c>
      <c r="AH486" s="189">
        <f t="shared" ref="AH486:AH549" si="61">R486*AG486</f>
        <v>0</v>
      </c>
    </row>
    <row r="487" spans="9:34">
      <c r="I487" s="186">
        <f t="shared" si="57"/>
        <v>0</v>
      </c>
      <c r="R487" s="182">
        <f t="shared" si="58"/>
        <v>0</v>
      </c>
      <c r="AC487" s="284">
        <f t="shared" si="59"/>
        <v>0</v>
      </c>
      <c r="AF487" s="379">
        <f t="shared" si="60"/>
        <v>0</v>
      </c>
      <c r="AH487" s="189">
        <f t="shared" si="61"/>
        <v>0</v>
      </c>
    </row>
    <row r="488" spans="9:34">
      <c r="I488" s="186">
        <f t="shared" si="57"/>
        <v>0</v>
      </c>
      <c r="R488" s="182">
        <f t="shared" si="58"/>
        <v>0</v>
      </c>
      <c r="AC488" s="284">
        <f t="shared" si="59"/>
        <v>0</v>
      </c>
      <c r="AF488" s="379">
        <f t="shared" si="60"/>
        <v>0</v>
      </c>
      <c r="AH488" s="189">
        <f t="shared" si="61"/>
        <v>0</v>
      </c>
    </row>
    <row r="489" spans="9:34">
      <c r="I489" s="186">
        <f t="shared" si="57"/>
        <v>0</v>
      </c>
      <c r="R489" s="182">
        <f t="shared" si="58"/>
        <v>0</v>
      </c>
      <c r="AC489" s="284">
        <f t="shared" si="59"/>
        <v>0</v>
      </c>
      <c r="AF489" s="379">
        <f t="shared" si="60"/>
        <v>0</v>
      </c>
      <c r="AH489" s="189">
        <f t="shared" si="61"/>
        <v>0</v>
      </c>
    </row>
    <row r="490" spans="9:34">
      <c r="I490" s="186">
        <f t="shared" si="57"/>
        <v>0</v>
      </c>
      <c r="R490" s="182">
        <f t="shared" si="58"/>
        <v>0</v>
      </c>
      <c r="AC490" s="284">
        <f t="shared" si="59"/>
        <v>0</v>
      </c>
      <c r="AF490" s="379">
        <f t="shared" si="60"/>
        <v>0</v>
      </c>
      <c r="AH490" s="189">
        <f t="shared" si="61"/>
        <v>0</v>
      </c>
    </row>
    <row r="491" spans="9:34">
      <c r="I491" s="186">
        <f t="shared" si="57"/>
        <v>0</v>
      </c>
      <c r="R491" s="182">
        <f t="shared" si="58"/>
        <v>0</v>
      </c>
      <c r="AC491" s="284">
        <f t="shared" si="59"/>
        <v>0</v>
      </c>
      <c r="AF491" s="379">
        <f t="shared" si="60"/>
        <v>0</v>
      </c>
      <c r="AH491" s="189">
        <f t="shared" si="61"/>
        <v>0</v>
      </c>
    </row>
    <row r="492" spans="9:34">
      <c r="I492" s="186">
        <f t="shared" si="57"/>
        <v>0</v>
      </c>
      <c r="R492" s="182">
        <f t="shared" si="58"/>
        <v>0</v>
      </c>
      <c r="AC492" s="284">
        <f t="shared" si="59"/>
        <v>0</v>
      </c>
      <c r="AF492" s="379">
        <f t="shared" si="60"/>
        <v>0</v>
      </c>
      <c r="AH492" s="189">
        <f t="shared" si="61"/>
        <v>0</v>
      </c>
    </row>
    <row r="493" spans="9:34">
      <c r="I493" s="186">
        <f t="shared" si="57"/>
        <v>0</v>
      </c>
      <c r="R493" s="182">
        <f t="shared" si="58"/>
        <v>0</v>
      </c>
      <c r="AC493" s="284">
        <f t="shared" si="59"/>
        <v>0</v>
      </c>
      <c r="AF493" s="379">
        <f t="shared" si="60"/>
        <v>0</v>
      </c>
      <c r="AH493" s="189">
        <f t="shared" si="61"/>
        <v>0</v>
      </c>
    </row>
    <row r="494" spans="9:34">
      <c r="I494" s="186">
        <f t="shared" si="57"/>
        <v>0</v>
      </c>
      <c r="R494" s="182">
        <f t="shared" si="58"/>
        <v>0</v>
      </c>
      <c r="AC494" s="284">
        <f t="shared" si="59"/>
        <v>0</v>
      </c>
      <c r="AF494" s="379">
        <f t="shared" si="60"/>
        <v>0</v>
      </c>
      <c r="AH494" s="189">
        <f t="shared" si="61"/>
        <v>0</v>
      </c>
    </row>
    <row r="495" spans="9:34">
      <c r="I495" s="186">
        <f t="shared" si="57"/>
        <v>0</v>
      </c>
      <c r="R495" s="182">
        <f t="shared" si="58"/>
        <v>0</v>
      </c>
      <c r="AC495" s="284">
        <f t="shared" si="59"/>
        <v>0</v>
      </c>
      <c r="AF495" s="379">
        <f t="shared" si="60"/>
        <v>0</v>
      </c>
      <c r="AH495" s="189">
        <f t="shared" si="61"/>
        <v>0</v>
      </c>
    </row>
    <row r="496" spans="9:34">
      <c r="I496" s="186">
        <f t="shared" si="57"/>
        <v>0</v>
      </c>
      <c r="R496" s="182">
        <f t="shared" si="58"/>
        <v>0</v>
      </c>
      <c r="AC496" s="284">
        <f t="shared" si="59"/>
        <v>0</v>
      </c>
      <c r="AF496" s="379">
        <f t="shared" si="60"/>
        <v>0</v>
      </c>
      <c r="AH496" s="189">
        <f t="shared" si="61"/>
        <v>0</v>
      </c>
    </row>
    <row r="497" spans="9:34">
      <c r="I497" s="186">
        <f t="shared" si="57"/>
        <v>0</v>
      </c>
      <c r="R497" s="182">
        <f t="shared" si="58"/>
        <v>0</v>
      </c>
      <c r="AC497" s="284">
        <f t="shared" si="59"/>
        <v>0</v>
      </c>
      <c r="AF497" s="379">
        <f t="shared" si="60"/>
        <v>0</v>
      </c>
      <c r="AH497" s="189">
        <f t="shared" si="61"/>
        <v>0</v>
      </c>
    </row>
    <row r="498" spans="9:34">
      <c r="I498" s="186">
        <f t="shared" si="57"/>
        <v>0</v>
      </c>
      <c r="R498" s="182">
        <f t="shared" si="58"/>
        <v>0</v>
      </c>
      <c r="AC498" s="284">
        <f t="shared" si="59"/>
        <v>0</v>
      </c>
      <c r="AF498" s="379">
        <f t="shared" si="60"/>
        <v>0</v>
      </c>
      <c r="AH498" s="189">
        <f t="shared" si="61"/>
        <v>0</v>
      </c>
    </row>
    <row r="499" spans="9:34">
      <c r="I499" s="186">
        <f t="shared" si="57"/>
        <v>0</v>
      </c>
      <c r="R499" s="182">
        <f t="shared" si="58"/>
        <v>0</v>
      </c>
      <c r="AC499" s="284">
        <f t="shared" si="59"/>
        <v>0</v>
      </c>
      <c r="AF499" s="379">
        <f t="shared" si="60"/>
        <v>0</v>
      </c>
      <c r="AH499" s="189">
        <f t="shared" si="61"/>
        <v>0</v>
      </c>
    </row>
    <row r="500" spans="9:34">
      <c r="I500" s="186">
        <f t="shared" si="57"/>
        <v>0</v>
      </c>
      <c r="R500" s="182">
        <f t="shared" si="58"/>
        <v>0</v>
      </c>
      <c r="AC500" s="284">
        <f t="shared" si="59"/>
        <v>0</v>
      </c>
      <c r="AF500" s="379">
        <f t="shared" si="60"/>
        <v>0</v>
      </c>
      <c r="AH500" s="189">
        <f t="shared" si="61"/>
        <v>0</v>
      </c>
    </row>
    <row r="501" spans="9:34">
      <c r="I501" s="186">
        <f t="shared" si="57"/>
        <v>0</v>
      </c>
      <c r="R501" s="182">
        <f t="shared" si="58"/>
        <v>0</v>
      </c>
      <c r="AC501" s="284">
        <f t="shared" si="59"/>
        <v>0</v>
      </c>
      <c r="AF501" s="379">
        <f t="shared" si="60"/>
        <v>0</v>
      </c>
      <c r="AH501" s="189">
        <f t="shared" si="61"/>
        <v>0</v>
      </c>
    </row>
    <row r="502" spans="9:34">
      <c r="I502" s="186">
        <f t="shared" si="57"/>
        <v>0</v>
      </c>
      <c r="R502" s="182">
        <f t="shared" si="58"/>
        <v>0</v>
      </c>
      <c r="AC502" s="284">
        <f t="shared" si="59"/>
        <v>0</v>
      </c>
      <c r="AF502" s="379">
        <f t="shared" si="60"/>
        <v>0</v>
      </c>
      <c r="AH502" s="189">
        <f t="shared" si="61"/>
        <v>0</v>
      </c>
    </row>
    <row r="503" spans="9:34">
      <c r="I503" s="186">
        <f t="shared" si="57"/>
        <v>0</v>
      </c>
      <c r="R503" s="182">
        <f t="shared" si="58"/>
        <v>0</v>
      </c>
      <c r="AC503" s="284">
        <f t="shared" si="59"/>
        <v>0</v>
      </c>
      <c r="AF503" s="379">
        <f t="shared" si="60"/>
        <v>0</v>
      </c>
      <c r="AH503" s="189">
        <f t="shared" si="61"/>
        <v>0</v>
      </c>
    </row>
    <row r="504" spans="9:34">
      <c r="I504" s="186">
        <f t="shared" si="57"/>
        <v>0</v>
      </c>
      <c r="R504" s="182">
        <f t="shared" si="58"/>
        <v>0</v>
      </c>
      <c r="AC504" s="284">
        <f t="shared" si="59"/>
        <v>0</v>
      </c>
      <c r="AF504" s="379">
        <f t="shared" si="60"/>
        <v>0</v>
      </c>
      <c r="AH504" s="189">
        <f t="shared" si="61"/>
        <v>0</v>
      </c>
    </row>
    <row r="505" spans="9:34">
      <c r="I505" s="186">
        <f t="shared" si="57"/>
        <v>0</v>
      </c>
      <c r="R505" s="182">
        <f t="shared" si="58"/>
        <v>0</v>
      </c>
      <c r="AC505" s="284">
        <f t="shared" si="59"/>
        <v>0</v>
      </c>
      <c r="AF505" s="379">
        <f t="shared" si="60"/>
        <v>0</v>
      </c>
      <c r="AH505" s="189">
        <f t="shared" si="61"/>
        <v>0</v>
      </c>
    </row>
    <row r="506" spans="9:34">
      <c r="I506" s="186">
        <f t="shared" si="57"/>
        <v>0</v>
      </c>
      <c r="R506" s="182">
        <f t="shared" si="58"/>
        <v>0</v>
      </c>
      <c r="AC506" s="284">
        <f t="shared" si="59"/>
        <v>0</v>
      </c>
      <c r="AF506" s="379">
        <f t="shared" si="60"/>
        <v>0</v>
      </c>
      <c r="AH506" s="189">
        <f t="shared" si="61"/>
        <v>0</v>
      </c>
    </row>
    <row r="507" spans="9:34">
      <c r="I507" s="186">
        <f t="shared" si="57"/>
        <v>0</v>
      </c>
      <c r="R507" s="182">
        <f t="shared" si="58"/>
        <v>0</v>
      </c>
      <c r="AC507" s="284">
        <f t="shared" si="59"/>
        <v>0</v>
      </c>
      <c r="AF507" s="379">
        <f t="shared" si="60"/>
        <v>0</v>
      </c>
      <c r="AH507" s="189">
        <f t="shared" si="61"/>
        <v>0</v>
      </c>
    </row>
    <row r="508" spans="9:34">
      <c r="I508" s="186">
        <f t="shared" si="57"/>
        <v>0</v>
      </c>
      <c r="R508" s="182">
        <f t="shared" si="58"/>
        <v>0</v>
      </c>
      <c r="AC508" s="284">
        <f t="shared" si="59"/>
        <v>0</v>
      </c>
      <c r="AF508" s="379">
        <f t="shared" si="60"/>
        <v>0</v>
      </c>
      <c r="AH508" s="189">
        <f t="shared" si="61"/>
        <v>0</v>
      </c>
    </row>
    <row r="509" spans="9:34">
      <c r="I509" s="186">
        <f t="shared" si="57"/>
        <v>0</v>
      </c>
      <c r="R509" s="182">
        <f t="shared" si="58"/>
        <v>0</v>
      </c>
      <c r="AC509" s="284">
        <f t="shared" si="59"/>
        <v>0</v>
      </c>
      <c r="AF509" s="379">
        <f t="shared" si="60"/>
        <v>0</v>
      </c>
      <c r="AH509" s="189">
        <f t="shared" si="61"/>
        <v>0</v>
      </c>
    </row>
    <row r="510" spans="9:34">
      <c r="I510" s="186">
        <f t="shared" si="57"/>
        <v>0</v>
      </c>
      <c r="R510" s="182">
        <f t="shared" si="58"/>
        <v>0</v>
      </c>
      <c r="AC510" s="284">
        <f t="shared" si="59"/>
        <v>0</v>
      </c>
      <c r="AF510" s="379">
        <f t="shared" si="60"/>
        <v>0</v>
      </c>
      <c r="AH510" s="189">
        <f t="shared" si="61"/>
        <v>0</v>
      </c>
    </row>
    <row r="511" spans="9:34">
      <c r="I511" s="186">
        <f t="shared" si="57"/>
        <v>0</v>
      </c>
      <c r="R511" s="182">
        <f t="shared" si="58"/>
        <v>0</v>
      </c>
      <c r="AC511" s="284">
        <f t="shared" si="59"/>
        <v>0</v>
      </c>
      <c r="AF511" s="379">
        <f t="shared" si="60"/>
        <v>0</v>
      </c>
      <c r="AH511" s="189">
        <f t="shared" si="61"/>
        <v>0</v>
      </c>
    </row>
    <row r="512" spans="9:34">
      <c r="I512" s="186">
        <f t="shared" si="57"/>
        <v>0</v>
      </c>
      <c r="R512" s="182">
        <f t="shared" si="58"/>
        <v>0</v>
      </c>
      <c r="AC512" s="284">
        <f t="shared" si="59"/>
        <v>0</v>
      </c>
      <c r="AF512" s="379">
        <f t="shared" si="60"/>
        <v>0</v>
      </c>
      <c r="AH512" s="189">
        <f t="shared" si="61"/>
        <v>0</v>
      </c>
    </row>
    <row r="513" spans="9:34">
      <c r="I513" s="186">
        <f t="shared" si="57"/>
        <v>0</v>
      </c>
      <c r="R513" s="182">
        <f t="shared" si="58"/>
        <v>0</v>
      </c>
      <c r="AC513" s="284">
        <f t="shared" si="59"/>
        <v>0</v>
      </c>
      <c r="AF513" s="379">
        <f t="shared" si="60"/>
        <v>0</v>
      </c>
      <c r="AH513" s="189">
        <f t="shared" si="61"/>
        <v>0</v>
      </c>
    </row>
    <row r="514" spans="9:34">
      <c r="I514" s="186">
        <f t="shared" si="57"/>
        <v>0</v>
      </c>
      <c r="R514" s="182">
        <f t="shared" si="58"/>
        <v>0</v>
      </c>
      <c r="AC514" s="284">
        <f t="shared" si="59"/>
        <v>0</v>
      </c>
      <c r="AF514" s="379">
        <f t="shared" si="60"/>
        <v>0</v>
      </c>
      <c r="AH514" s="189">
        <f t="shared" si="61"/>
        <v>0</v>
      </c>
    </row>
    <row r="515" spans="9:34">
      <c r="I515" s="186">
        <f t="shared" si="57"/>
        <v>0</v>
      </c>
      <c r="R515" s="182">
        <f t="shared" si="58"/>
        <v>0</v>
      </c>
      <c r="AC515" s="284">
        <f t="shared" si="59"/>
        <v>0</v>
      </c>
      <c r="AF515" s="379">
        <f t="shared" si="60"/>
        <v>0</v>
      </c>
      <c r="AH515" s="189">
        <f t="shared" si="61"/>
        <v>0</v>
      </c>
    </row>
    <row r="516" spans="9:34">
      <c r="I516" s="186">
        <f t="shared" si="57"/>
        <v>0</v>
      </c>
      <c r="R516" s="182">
        <f t="shared" si="58"/>
        <v>0</v>
      </c>
      <c r="AC516" s="284">
        <f t="shared" si="59"/>
        <v>0</v>
      </c>
      <c r="AF516" s="379">
        <f t="shared" si="60"/>
        <v>0</v>
      </c>
      <c r="AH516" s="189">
        <f t="shared" si="61"/>
        <v>0</v>
      </c>
    </row>
    <row r="517" spans="9:34">
      <c r="I517" s="186">
        <f t="shared" si="57"/>
        <v>0</v>
      </c>
      <c r="R517" s="182">
        <f t="shared" si="58"/>
        <v>0</v>
      </c>
      <c r="AC517" s="284">
        <f t="shared" si="59"/>
        <v>0</v>
      </c>
      <c r="AF517" s="379">
        <f t="shared" si="60"/>
        <v>0</v>
      </c>
      <c r="AH517" s="189">
        <f t="shared" si="61"/>
        <v>0</v>
      </c>
    </row>
    <row r="518" spans="9:34">
      <c r="I518" s="186">
        <f t="shared" si="57"/>
        <v>0</v>
      </c>
      <c r="R518" s="182">
        <f t="shared" si="58"/>
        <v>0</v>
      </c>
      <c r="AC518" s="284">
        <f t="shared" si="59"/>
        <v>0</v>
      </c>
      <c r="AF518" s="379">
        <f t="shared" si="60"/>
        <v>0</v>
      </c>
      <c r="AH518" s="189">
        <f t="shared" si="61"/>
        <v>0</v>
      </c>
    </row>
    <row r="519" spans="9:34">
      <c r="I519" s="186">
        <f t="shared" si="57"/>
        <v>0</v>
      </c>
      <c r="R519" s="182">
        <f t="shared" si="58"/>
        <v>0</v>
      </c>
      <c r="AC519" s="284">
        <f t="shared" si="59"/>
        <v>0</v>
      </c>
      <c r="AF519" s="379">
        <f t="shared" si="60"/>
        <v>0</v>
      </c>
      <c r="AH519" s="189">
        <f t="shared" si="61"/>
        <v>0</v>
      </c>
    </row>
    <row r="520" spans="9:34">
      <c r="I520" s="186">
        <f t="shared" si="57"/>
        <v>0</v>
      </c>
      <c r="R520" s="182">
        <f t="shared" si="58"/>
        <v>0</v>
      </c>
      <c r="AC520" s="284">
        <f t="shared" si="59"/>
        <v>0</v>
      </c>
      <c r="AF520" s="379">
        <f t="shared" si="60"/>
        <v>0</v>
      </c>
      <c r="AH520" s="189">
        <f t="shared" si="61"/>
        <v>0</v>
      </c>
    </row>
    <row r="521" spans="9:34">
      <c r="I521" s="186">
        <f t="shared" si="57"/>
        <v>0</v>
      </c>
      <c r="AC521" s="284">
        <f t="shared" si="59"/>
        <v>0</v>
      </c>
      <c r="AF521" s="379">
        <f t="shared" si="60"/>
        <v>0</v>
      </c>
      <c r="AH521" s="189">
        <f t="shared" si="61"/>
        <v>0</v>
      </c>
    </row>
    <row r="522" spans="9:34">
      <c r="I522" s="186">
        <f t="shared" si="57"/>
        <v>0</v>
      </c>
      <c r="AC522" s="284">
        <f t="shared" si="59"/>
        <v>0</v>
      </c>
      <c r="AF522" s="379">
        <f t="shared" si="60"/>
        <v>0</v>
      </c>
      <c r="AH522" s="189">
        <f t="shared" si="61"/>
        <v>0</v>
      </c>
    </row>
    <row r="523" spans="9:34">
      <c r="I523" s="186">
        <f t="shared" si="57"/>
        <v>0</v>
      </c>
      <c r="AC523" s="284">
        <f t="shared" si="59"/>
        <v>0</v>
      </c>
      <c r="AF523" s="379">
        <f t="shared" si="60"/>
        <v>0</v>
      </c>
      <c r="AH523" s="189">
        <f t="shared" si="61"/>
        <v>0</v>
      </c>
    </row>
    <row r="524" spans="9:34">
      <c r="I524" s="186">
        <f t="shared" si="57"/>
        <v>0</v>
      </c>
      <c r="AC524" s="284">
        <f t="shared" si="59"/>
        <v>0</v>
      </c>
      <c r="AF524" s="379">
        <f t="shared" si="60"/>
        <v>0</v>
      </c>
      <c r="AH524" s="189">
        <f t="shared" si="61"/>
        <v>0</v>
      </c>
    </row>
    <row r="525" spans="9:34">
      <c r="I525" s="186">
        <f t="shared" si="57"/>
        <v>0</v>
      </c>
      <c r="AC525" s="284">
        <f t="shared" si="59"/>
        <v>0</v>
      </c>
      <c r="AF525" s="379">
        <f t="shared" si="60"/>
        <v>0</v>
      </c>
      <c r="AH525" s="189">
        <f t="shared" si="61"/>
        <v>0</v>
      </c>
    </row>
    <row r="526" spans="9:34">
      <c r="I526" s="186">
        <f t="shared" si="57"/>
        <v>0</v>
      </c>
      <c r="AC526" s="284">
        <f t="shared" si="59"/>
        <v>0</v>
      </c>
      <c r="AF526" s="379">
        <f t="shared" si="60"/>
        <v>0</v>
      </c>
      <c r="AH526" s="189">
        <f t="shared" si="61"/>
        <v>0</v>
      </c>
    </row>
    <row r="527" spans="9:34">
      <c r="I527" s="186">
        <f t="shared" si="57"/>
        <v>0</v>
      </c>
      <c r="AC527" s="284">
        <f t="shared" si="59"/>
        <v>0</v>
      </c>
      <c r="AF527" s="379">
        <f t="shared" si="60"/>
        <v>0</v>
      </c>
      <c r="AH527" s="189">
        <f t="shared" si="61"/>
        <v>0</v>
      </c>
    </row>
    <row r="528" spans="9:34">
      <c r="I528" s="186">
        <f t="shared" si="57"/>
        <v>0</v>
      </c>
      <c r="AC528" s="284">
        <f t="shared" si="59"/>
        <v>0</v>
      </c>
      <c r="AF528" s="379">
        <f t="shared" si="60"/>
        <v>0</v>
      </c>
      <c r="AH528" s="189">
        <f t="shared" si="61"/>
        <v>0</v>
      </c>
    </row>
    <row r="529" spans="9:34">
      <c r="I529" s="186">
        <f t="shared" si="57"/>
        <v>0</v>
      </c>
      <c r="AC529" s="284">
        <f t="shared" si="59"/>
        <v>0</v>
      </c>
      <c r="AF529" s="379">
        <f t="shared" si="60"/>
        <v>0</v>
      </c>
      <c r="AH529" s="189">
        <f t="shared" si="61"/>
        <v>0</v>
      </c>
    </row>
    <row r="530" spans="9:34">
      <c r="I530" s="186">
        <f t="shared" si="57"/>
        <v>0</v>
      </c>
      <c r="AC530" s="284">
        <f t="shared" si="59"/>
        <v>0</v>
      </c>
      <c r="AF530" s="379">
        <f t="shared" si="60"/>
        <v>0</v>
      </c>
      <c r="AH530" s="189">
        <f t="shared" si="61"/>
        <v>0</v>
      </c>
    </row>
    <row r="531" spans="9:34">
      <c r="AC531" s="284">
        <f t="shared" si="59"/>
        <v>0</v>
      </c>
      <c r="AF531" s="379">
        <f t="shared" si="60"/>
        <v>0</v>
      </c>
      <c r="AH531" s="189">
        <f t="shared" si="61"/>
        <v>0</v>
      </c>
    </row>
    <row r="532" spans="9:34">
      <c r="AC532" s="284">
        <f t="shared" si="59"/>
        <v>0</v>
      </c>
      <c r="AF532" s="379">
        <f t="shared" si="60"/>
        <v>0</v>
      </c>
      <c r="AH532" s="189">
        <f t="shared" si="61"/>
        <v>0</v>
      </c>
    </row>
    <row r="533" spans="9:34">
      <c r="AC533" s="284">
        <f t="shared" si="59"/>
        <v>0</v>
      </c>
      <c r="AF533" s="379">
        <f t="shared" si="60"/>
        <v>0</v>
      </c>
      <c r="AH533" s="189">
        <f t="shared" si="61"/>
        <v>0</v>
      </c>
    </row>
    <row r="534" spans="9:34">
      <c r="AC534" s="284">
        <f t="shared" si="59"/>
        <v>0</v>
      </c>
      <c r="AF534" s="379">
        <f t="shared" si="60"/>
        <v>0</v>
      </c>
      <c r="AH534" s="189">
        <f t="shared" si="61"/>
        <v>0</v>
      </c>
    </row>
    <row r="535" spans="9:34">
      <c r="AC535" s="284">
        <f t="shared" si="59"/>
        <v>0</v>
      </c>
      <c r="AF535" s="379">
        <f t="shared" si="60"/>
        <v>0</v>
      </c>
      <c r="AH535" s="189">
        <f t="shared" si="61"/>
        <v>0</v>
      </c>
    </row>
    <row r="536" spans="9:34">
      <c r="AC536" s="284">
        <f t="shared" si="59"/>
        <v>0</v>
      </c>
      <c r="AF536" s="379">
        <f t="shared" si="60"/>
        <v>0</v>
      </c>
      <c r="AH536" s="189">
        <f t="shared" si="61"/>
        <v>0</v>
      </c>
    </row>
    <row r="537" spans="9:34">
      <c r="AC537" s="284">
        <f t="shared" si="59"/>
        <v>0</v>
      </c>
      <c r="AF537" s="379">
        <f t="shared" si="60"/>
        <v>0</v>
      </c>
      <c r="AH537" s="189">
        <f t="shared" si="61"/>
        <v>0</v>
      </c>
    </row>
    <row r="538" spans="9:34">
      <c r="AC538" s="284">
        <f t="shared" si="59"/>
        <v>0</v>
      </c>
      <c r="AF538" s="379">
        <f t="shared" si="60"/>
        <v>0</v>
      </c>
      <c r="AH538" s="189">
        <f t="shared" si="61"/>
        <v>0</v>
      </c>
    </row>
    <row r="539" spans="9:34">
      <c r="AC539" s="284">
        <f t="shared" si="59"/>
        <v>0</v>
      </c>
      <c r="AF539" s="379">
        <f t="shared" si="60"/>
        <v>0</v>
      </c>
      <c r="AH539" s="189">
        <f t="shared" si="61"/>
        <v>0</v>
      </c>
    </row>
    <row r="540" spans="9:34">
      <c r="AC540" s="284">
        <f t="shared" si="59"/>
        <v>0</v>
      </c>
      <c r="AF540" s="379">
        <f t="shared" si="60"/>
        <v>0</v>
      </c>
      <c r="AH540" s="189">
        <f t="shared" si="61"/>
        <v>0</v>
      </c>
    </row>
    <row r="541" spans="9:34">
      <c r="AC541" s="284">
        <f t="shared" si="59"/>
        <v>0</v>
      </c>
      <c r="AF541" s="379">
        <f t="shared" si="60"/>
        <v>0</v>
      </c>
      <c r="AH541" s="189">
        <f t="shared" si="61"/>
        <v>0</v>
      </c>
    </row>
    <row r="542" spans="9:34">
      <c r="AC542" s="284">
        <f t="shared" si="59"/>
        <v>0</v>
      </c>
      <c r="AF542" s="379">
        <f t="shared" si="60"/>
        <v>0</v>
      </c>
      <c r="AH542" s="189">
        <f t="shared" si="61"/>
        <v>0</v>
      </c>
    </row>
    <row r="543" spans="9:34">
      <c r="AC543" s="284">
        <f t="shared" si="59"/>
        <v>0</v>
      </c>
      <c r="AF543" s="379">
        <f t="shared" si="60"/>
        <v>0</v>
      </c>
      <c r="AH543" s="189">
        <f t="shared" si="61"/>
        <v>0</v>
      </c>
    </row>
    <row r="544" spans="9:34">
      <c r="AC544" s="284">
        <f t="shared" si="59"/>
        <v>0</v>
      </c>
      <c r="AF544" s="379">
        <f t="shared" si="60"/>
        <v>0</v>
      </c>
      <c r="AH544" s="189">
        <f t="shared" si="61"/>
        <v>0</v>
      </c>
    </row>
    <row r="545" spans="29:34">
      <c r="AC545" s="284">
        <f t="shared" si="59"/>
        <v>0</v>
      </c>
      <c r="AF545" s="379">
        <f t="shared" si="60"/>
        <v>0</v>
      </c>
      <c r="AH545" s="189">
        <f t="shared" si="61"/>
        <v>0</v>
      </c>
    </row>
    <row r="546" spans="29:34">
      <c r="AC546" s="284">
        <f t="shared" si="59"/>
        <v>0</v>
      </c>
      <c r="AF546" s="379">
        <f t="shared" si="60"/>
        <v>0</v>
      </c>
      <c r="AH546" s="189">
        <f t="shared" si="61"/>
        <v>0</v>
      </c>
    </row>
    <row r="547" spans="29:34">
      <c r="AC547" s="284">
        <f t="shared" si="59"/>
        <v>0</v>
      </c>
      <c r="AF547" s="379">
        <f t="shared" si="60"/>
        <v>0</v>
      </c>
      <c r="AH547" s="189">
        <f t="shared" si="61"/>
        <v>0</v>
      </c>
    </row>
    <row r="548" spans="29:34">
      <c r="AC548" s="284">
        <f t="shared" si="59"/>
        <v>0</v>
      </c>
      <c r="AF548" s="379">
        <f t="shared" si="60"/>
        <v>0</v>
      </c>
      <c r="AH548" s="189">
        <f t="shared" si="61"/>
        <v>0</v>
      </c>
    </row>
    <row r="549" spans="29:34">
      <c r="AC549" s="284">
        <f t="shared" si="59"/>
        <v>0</v>
      </c>
      <c r="AF549" s="379">
        <f t="shared" si="60"/>
        <v>0</v>
      </c>
      <c r="AH549" s="189">
        <f t="shared" si="61"/>
        <v>0</v>
      </c>
    </row>
    <row r="550" spans="29:34">
      <c r="AC550" s="284">
        <f t="shared" ref="AC550:AC613" si="62">Z550*Q550</f>
        <v>0</v>
      </c>
      <c r="AF550" s="379">
        <f t="shared" ref="AF550:AF613" si="63">AD550+AE550</f>
        <v>0</v>
      </c>
      <c r="AH550" s="189">
        <f t="shared" ref="AH550:AH613" si="64">R550*AG550</f>
        <v>0</v>
      </c>
    </row>
    <row r="551" spans="29:34">
      <c r="AC551" s="284">
        <f t="shared" si="62"/>
        <v>0</v>
      </c>
      <c r="AF551" s="379">
        <f t="shared" si="63"/>
        <v>0</v>
      </c>
      <c r="AH551" s="189">
        <f t="shared" si="64"/>
        <v>0</v>
      </c>
    </row>
    <row r="552" spans="29:34">
      <c r="AC552" s="284">
        <f t="shared" si="62"/>
        <v>0</v>
      </c>
      <c r="AF552" s="379">
        <f t="shared" si="63"/>
        <v>0</v>
      </c>
      <c r="AH552" s="189">
        <f t="shared" si="64"/>
        <v>0</v>
      </c>
    </row>
    <row r="553" spans="29:34">
      <c r="AC553" s="284">
        <f t="shared" si="62"/>
        <v>0</v>
      </c>
      <c r="AF553" s="379">
        <f t="shared" si="63"/>
        <v>0</v>
      </c>
      <c r="AH553" s="189">
        <f t="shared" si="64"/>
        <v>0</v>
      </c>
    </row>
    <row r="554" spans="29:34">
      <c r="AC554" s="284">
        <f t="shared" si="62"/>
        <v>0</v>
      </c>
      <c r="AF554" s="379">
        <f t="shared" si="63"/>
        <v>0</v>
      </c>
      <c r="AH554" s="189">
        <f t="shared" si="64"/>
        <v>0</v>
      </c>
    </row>
    <row r="555" spans="29:34">
      <c r="AC555" s="284">
        <f t="shared" si="62"/>
        <v>0</v>
      </c>
      <c r="AF555" s="379">
        <f t="shared" si="63"/>
        <v>0</v>
      </c>
      <c r="AH555" s="189">
        <f t="shared" si="64"/>
        <v>0</v>
      </c>
    </row>
    <row r="556" spans="29:34">
      <c r="AC556" s="284">
        <f t="shared" si="62"/>
        <v>0</v>
      </c>
      <c r="AF556" s="379">
        <f t="shared" si="63"/>
        <v>0</v>
      </c>
      <c r="AH556" s="189">
        <f t="shared" si="64"/>
        <v>0</v>
      </c>
    </row>
    <row r="557" spans="29:34">
      <c r="AC557" s="284">
        <f t="shared" si="62"/>
        <v>0</v>
      </c>
      <c r="AF557" s="379">
        <f t="shared" si="63"/>
        <v>0</v>
      </c>
      <c r="AH557" s="189">
        <f t="shared" si="64"/>
        <v>0</v>
      </c>
    </row>
    <row r="558" spans="29:34">
      <c r="AC558" s="284">
        <f t="shared" si="62"/>
        <v>0</v>
      </c>
      <c r="AF558" s="379">
        <f t="shared" si="63"/>
        <v>0</v>
      </c>
      <c r="AH558" s="189">
        <f t="shared" si="64"/>
        <v>0</v>
      </c>
    </row>
    <row r="559" spans="29:34">
      <c r="AC559" s="284">
        <f t="shared" si="62"/>
        <v>0</v>
      </c>
      <c r="AF559" s="379">
        <f t="shared" si="63"/>
        <v>0</v>
      </c>
      <c r="AH559" s="189">
        <f t="shared" si="64"/>
        <v>0</v>
      </c>
    </row>
    <row r="560" spans="29:34">
      <c r="AC560" s="284">
        <f t="shared" si="62"/>
        <v>0</v>
      </c>
      <c r="AF560" s="379">
        <f t="shared" si="63"/>
        <v>0</v>
      </c>
      <c r="AH560" s="189">
        <f t="shared" si="64"/>
        <v>0</v>
      </c>
    </row>
    <row r="561" spans="29:34">
      <c r="AC561" s="284">
        <f t="shared" si="62"/>
        <v>0</v>
      </c>
      <c r="AF561" s="379">
        <f t="shared" si="63"/>
        <v>0</v>
      </c>
      <c r="AH561" s="189">
        <f t="shared" si="64"/>
        <v>0</v>
      </c>
    </row>
    <row r="562" spans="29:34">
      <c r="AC562" s="284">
        <f t="shared" si="62"/>
        <v>0</v>
      </c>
      <c r="AF562" s="379">
        <f t="shared" si="63"/>
        <v>0</v>
      </c>
      <c r="AH562" s="189">
        <f t="shared" si="64"/>
        <v>0</v>
      </c>
    </row>
    <row r="563" spans="29:34">
      <c r="AC563" s="284">
        <f t="shared" si="62"/>
        <v>0</v>
      </c>
      <c r="AF563" s="379">
        <f t="shared" si="63"/>
        <v>0</v>
      </c>
      <c r="AH563" s="189">
        <f t="shared" si="64"/>
        <v>0</v>
      </c>
    </row>
    <row r="564" spans="29:34">
      <c r="AC564" s="284">
        <f t="shared" si="62"/>
        <v>0</v>
      </c>
      <c r="AF564" s="379">
        <f t="shared" si="63"/>
        <v>0</v>
      </c>
      <c r="AH564" s="189">
        <f t="shared" si="64"/>
        <v>0</v>
      </c>
    </row>
    <row r="565" spans="29:34">
      <c r="AC565" s="284">
        <f t="shared" si="62"/>
        <v>0</v>
      </c>
      <c r="AF565" s="379">
        <f t="shared" si="63"/>
        <v>0</v>
      </c>
      <c r="AH565" s="189">
        <f t="shared" si="64"/>
        <v>0</v>
      </c>
    </row>
    <row r="566" spans="29:34">
      <c r="AC566" s="284">
        <f t="shared" si="62"/>
        <v>0</v>
      </c>
      <c r="AF566" s="379">
        <f t="shared" si="63"/>
        <v>0</v>
      </c>
      <c r="AH566" s="189">
        <f t="shared" si="64"/>
        <v>0</v>
      </c>
    </row>
    <row r="567" spans="29:34">
      <c r="AC567" s="284">
        <f t="shared" si="62"/>
        <v>0</v>
      </c>
      <c r="AF567" s="379">
        <f t="shared" si="63"/>
        <v>0</v>
      </c>
      <c r="AH567" s="189">
        <f t="shared" si="64"/>
        <v>0</v>
      </c>
    </row>
    <row r="568" spans="29:34">
      <c r="AC568" s="284">
        <f t="shared" si="62"/>
        <v>0</v>
      </c>
      <c r="AF568" s="379">
        <f t="shared" si="63"/>
        <v>0</v>
      </c>
      <c r="AH568" s="189">
        <f t="shared" si="64"/>
        <v>0</v>
      </c>
    </row>
    <row r="569" spans="29:34">
      <c r="AC569" s="284">
        <f t="shared" si="62"/>
        <v>0</v>
      </c>
      <c r="AF569" s="379">
        <f t="shared" si="63"/>
        <v>0</v>
      </c>
      <c r="AH569" s="189">
        <f t="shared" si="64"/>
        <v>0</v>
      </c>
    </row>
    <row r="570" spans="29:34">
      <c r="AC570" s="284">
        <f t="shared" si="62"/>
        <v>0</v>
      </c>
      <c r="AF570" s="379">
        <f t="shared" si="63"/>
        <v>0</v>
      </c>
      <c r="AH570" s="189">
        <f t="shared" si="64"/>
        <v>0</v>
      </c>
    </row>
    <row r="571" spans="29:34">
      <c r="AC571" s="284">
        <f t="shared" si="62"/>
        <v>0</v>
      </c>
      <c r="AF571" s="379">
        <f t="shared" si="63"/>
        <v>0</v>
      </c>
      <c r="AH571" s="189">
        <f t="shared" si="64"/>
        <v>0</v>
      </c>
    </row>
    <row r="572" spans="29:34">
      <c r="AC572" s="284">
        <f t="shared" si="62"/>
        <v>0</v>
      </c>
      <c r="AF572" s="379">
        <f t="shared" si="63"/>
        <v>0</v>
      </c>
      <c r="AH572" s="189">
        <f t="shared" si="64"/>
        <v>0</v>
      </c>
    </row>
    <row r="573" spans="29:34">
      <c r="AC573" s="284">
        <f t="shared" si="62"/>
        <v>0</v>
      </c>
      <c r="AF573" s="379">
        <f t="shared" si="63"/>
        <v>0</v>
      </c>
      <c r="AH573" s="189">
        <f t="shared" si="64"/>
        <v>0</v>
      </c>
    </row>
    <row r="574" spans="29:34">
      <c r="AC574" s="284">
        <f t="shared" si="62"/>
        <v>0</v>
      </c>
      <c r="AF574" s="379">
        <f t="shared" si="63"/>
        <v>0</v>
      </c>
      <c r="AH574" s="189">
        <f t="shared" si="64"/>
        <v>0</v>
      </c>
    </row>
    <row r="575" spans="29:34">
      <c r="AC575" s="284">
        <f t="shared" si="62"/>
        <v>0</v>
      </c>
      <c r="AF575" s="379">
        <f t="shared" si="63"/>
        <v>0</v>
      </c>
      <c r="AH575" s="189">
        <f t="shared" si="64"/>
        <v>0</v>
      </c>
    </row>
    <row r="576" spans="29:34">
      <c r="AC576" s="284">
        <f t="shared" si="62"/>
        <v>0</v>
      </c>
      <c r="AF576" s="379">
        <f t="shared" si="63"/>
        <v>0</v>
      </c>
      <c r="AH576" s="189">
        <f t="shared" si="64"/>
        <v>0</v>
      </c>
    </row>
    <row r="577" spans="29:34">
      <c r="AC577" s="284">
        <f t="shared" si="62"/>
        <v>0</v>
      </c>
      <c r="AF577" s="379">
        <f t="shared" si="63"/>
        <v>0</v>
      </c>
      <c r="AH577" s="189">
        <f t="shared" si="64"/>
        <v>0</v>
      </c>
    </row>
    <row r="578" spans="29:34">
      <c r="AC578" s="284">
        <f t="shared" si="62"/>
        <v>0</v>
      </c>
      <c r="AF578" s="379">
        <f t="shared" si="63"/>
        <v>0</v>
      </c>
      <c r="AH578" s="189">
        <f t="shared" si="64"/>
        <v>0</v>
      </c>
    </row>
    <row r="579" spans="29:34">
      <c r="AC579" s="284">
        <f t="shared" si="62"/>
        <v>0</v>
      </c>
      <c r="AF579" s="379">
        <f t="shared" si="63"/>
        <v>0</v>
      </c>
      <c r="AH579" s="189">
        <f t="shared" si="64"/>
        <v>0</v>
      </c>
    </row>
    <row r="580" spans="29:34">
      <c r="AC580" s="284">
        <f t="shared" si="62"/>
        <v>0</v>
      </c>
      <c r="AF580" s="379">
        <f t="shared" si="63"/>
        <v>0</v>
      </c>
      <c r="AH580" s="189">
        <f t="shared" si="64"/>
        <v>0</v>
      </c>
    </row>
    <row r="581" spans="29:34">
      <c r="AC581" s="284">
        <f t="shared" si="62"/>
        <v>0</v>
      </c>
      <c r="AF581" s="379">
        <f t="shared" si="63"/>
        <v>0</v>
      </c>
      <c r="AH581" s="189">
        <f t="shared" si="64"/>
        <v>0</v>
      </c>
    </row>
    <row r="582" spans="29:34">
      <c r="AC582" s="284">
        <f t="shared" si="62"/>
        <v>0</v>
      </c>
      <c r="AF582" s="379">
        <f t="shared" si="63"/>
        <v>0</v>
      </c>
      <c r="AH582" s="189">
        <f t="shared" si="64"/>
        <v>0</v>
      </c>
    </row>
    <row r="583" spans="29:34">
      <c r="AC583" s="284">
        <f t="shared" si="62"/>
        <v>0</v>
      </c>
      <c r="AF583" s="379">
        <f t="shared" si="63"/>
        <v>0</v>
      </c>
      <c r="AH583" s="189">
        <f t="shared" si="64"/>
        <v>0</v>
      </c>
    </row>
    <row r="584" spans="29:34">
      <c r="AC584" s="284">
        <f t="shared" si="62"/>
        <v>0</v>
      </c>
      <c r="AF584" s="379">
        <f t="shared" si="63"/>
        <v>0</v>
      </c>
      <c r="AH584" s="189">
        <f t="shared" si="64"/>
        <v>0</v>
      </c>
    </row>
    <row r="585" spans="29:34">
      <c r="AC585" s="284">
        <f t="shared" si="62"/>
        <v>0</v>
      </c>
      <c r="AF585" s="379">
        <f t="shared" si="63"/>
        <v>0</v>
      </c>
      <c r="AH585" s="189">
        <f t="shared" si="64"/>
        <v>0</v>
      </c>
    </row>
    <row r="586" spans="29:34">
      <c r="AC586" s="284">
        <f t="shared" si="62"/>
        <v>0</v>
      </c>
      <c r="AF586" s="379">
        <f t="shared" si="63"/>
        <v>0</v>
      </c>
      <c r="AH586" s="189">
        <f t="shared" si="64"/>
        <v>0</v>
      </c>
    </row>
    <row r="587" spans="29:34">
      <c r="AC587" s="284">
        <f t="shared" si="62"/>
        <v>0</v>
      </c>
      <c r="AF587" s="379">
        <f t="shared" si="63"/>
        <v>0</v>
      </c>
      <c r="AH587" s="189">
        <f t="shared" si="64"/>
        <v>0</v>
      </c>
    </row>
    <row r="588" spans="29:34">
      <c r="AC588" s="284">
        <f t="shared" si="62"/>
        <v>0</v>
      </c>
      <c r="AF588" s="379">
        <f t="shared" si="63"/>
        <v>0</v>
      </c>
      <c r="AH588" s="189">
        <f t="shared" si="64"/>
        <v>0</v>
      </c>
    </row>
    <row r="589" spans="29:34">
      <c r="AC589" s="284">
        <f t="shared" si="62"/>
        <v>0</v>
      </c>
      <c r="AF589" s="379">
        <f t="shared" si="63"/>
        <v>0</v>
      </c>
      <c r="AH589" s="189">
        <f t="shared" si="64"/>
        <v>0</v>
      </c>
    </row>
    <row r="590" spans="29:34">
      <c r="AC590" s="284">
        <f t="shared" si="62"/>
        <v>0</v>
      </c>
      <c r="AF590" s="379">
        <f t="shared" si="63"/>
        <v>0</v>
      </c>
      <c r="AH590" s="189">
        <f t="shared" si="64"/>
        <v>0</v>
      </c>
    </row>
    <row r="591" spans="29:34">
      <c r="AC591" s="284">
        <f t="shared" si="62"/>
        <v>0</v>
      </c>
      <c r="AF591" s="379">
        <f t="shared" si="63"/>
        <v>0</v>
      </c>
      <c r="AH591" s="189">
        <f t="shared" si="64"/>
        <v>0</v>
      </c>
    </row>
    <row r="592" spans="29:34">
      <c r="AC592" s="284">
        <f t="shared" si="62"/>
        <v>0</v>
      </c>
      <c r="AF592" s="379">
        <f t="shared" si="63"/>
        <v>0</v>
      </c>
      <c r="AH592" s="189">
        <f t="shared" si="64"/>
        <v>0</v>
      </c>
    </row>
    <row r="593" spans="29:34">
      <c r="AC593" s="284">
        <f t="shared" si="62"/>
        <v>0</v>
      </c>
      <c r="AF593" s="379">
        <f t="shared" si="63"/>
        <v>0</v>
      </c>
      <c r="AH593" s="189">
        <f t="shared" si="64"/>
        <v>0</v>
      </c>
    </row>
    <row r="594" spans="29:34">
      <c r="AC594" s="284">
        <f t="shared" si="62"/>
        <v>0</v>
      </c>
      <c r="AF594" s="379">
        <f t="shared" si="63"/>
        <v>0</v>
      </c>
      <c r="AH594" s="189">
        <f t="shared" si="64"/>
        <v>0</v>
      </c>
    </row>
    <row r="595" spans="29:34">
      <c r="AC595" s="284">
        <f t="shared" si="62"/>
        <v>0</v>
      </c>
      <c r="AF595" s="379">
        <f t="shared" si="63"/>
        <v>0</v>
      </c>
      <c r="AH595" s="189">
        <f t="shared" si="64"/>
        <v>0</v>
      </c>
    </row>
    <row r="596" spans="29:34">
      <c r="AC596" s="284">
        <f t="shared" si="62"/>
        <v>0</v>
      </c>
      <c r="AF596" s="379">
        <f t="shared" si="63"/>
        <v>0</v>
      </c>
      <c r="AH596" s="189">
        <f t="shared" si="64"/>
        <v>0</v>
      </c>
    </row>
    <row r="597" spans="29:34">
      <c r="AC597" s="284">
        <f t="shared" si="62"/>
        <v>0</v>
      </c>
      <c r="AF597" s="379">
        <f t="shared" si="63"/>
        <v>0</v>
      </c>
      <c r="AH597" s="189">
        <f t="shared" si="64"/>
        <v>0</v>
      </c>
    </row>
    <row r="598" spans="29:34">
      <c r="AC598" s="284">
        <f t="shared" si="62"/>
        <v>0</v>
      </c>
      <c r="AF598" s="379">
        <f t="shared" si="63"/>
        <v>0</v>
      </c>
      <c r="AH598" s="189">
        <f t="shared" si="64"/>
        <v>0</v>
      </c>
    </row>
    <row r="599" spans="29:34">
      <c r="AC599" s="284">
        <f t="shared" si="62"/>
        <v>0</v>
      </c>
      <c r="AF599" s="379">
        <f t="shared" si="63"/>
        <v>0</v>
      </c>
      <c r="AH599" s="189">
        <f t="shared" si="64"/>
        <v>0</v>
      </c>
    </row>
    <row r="600" spans="29:34">
      <c r="AC600" s="284">
        <f t="shared" si="62"/>
        <v>0</v>
      </c>
      <c r="AF600" s="379">
        <f t="shared" si="63"/>
        <v>0</v>
      </c>
      <c r="AH600" s="189">
        <f t="shared" si="64"/>
        <v>0</v>
      </c>
    </row>
    <row r="601" spans="29:34">
      <c r="AC601" s="284">
        <f t="shared" si="62"/>
        <v>0</v>
      </c>
      <c r="AF601" s="379">
        <f t="shared" si="63"/>
        <v>0</v>
      </c>
      <c r="AH601" s="189">
        <f t="shared" si="64"/>
        <v>0</v>
      </c>
    </row>
    <row r="602" spans="29:34">
      <c r="AC602" s="284">
        <f t="shared" si="62"/>
        <v>0</v>
      </c>
      <c r="AF602" s="379">
        <f t="shared" si="63"/>
        <v>0</v>
      </c>
      <c r="AH602" s="189">
        <f t="shared" si="64"/>
        <v>0</v>
      </c>
    </row>
    <row r="603" spans="29:34">
      <c r="AC603" s="284">
        <f t="shared" si="62"/>
        <v>0</v>
      </c>
      <c r="AF603" s="379">
        <f t="shared" si="63"/>
        <v>0</v>
      </c>
      <c r="AH603" s="189">
        <f t="shared" si="64"/>
        <v>0</v>
      </c>
    </row>
    <row r="604" spans="29:34">
      <c r="AC604" s="284">
        <f t="shared" si="62"/>
        <v>0</v>
      </c>
      <c r="AF604" s="379">
        <f t="shared" si="63"/>
        <v>0</v>
      </c>
      <c r="AH604" s="189">
        <f t="shared" si="64"/>
        <v>0</v>
      </c>
    </row>
    <row r="605" spans="29:34">
      <c r="AC605" s="284">
        <f t="shared" si="62"/>
        <v>0</v>
      </c>
      <c r="AF605" s="379">
        <f t="shared" si="63"/>
        <v>0</v>
      </c>
      <c r="AH605" s="189">
        <f t="shared" si="64"/>
        <v>0</v>
      </c>
    </row>
    <row r="606" spans="29:34">
      <c r="AC606" s="284">
        <f t="shared" si="62"/>
        <v>0</v>
      </c>
      <c r="AF606" s="379">
        <f t="shared" si="63"/>
        <v>0</v>
      </c>
      <c r="AH606" s="189">
        <f t="shared" si="64"/>
        <v>0</v>
      </c>
    </row>
    <row r="607" spans="29:34">
      <c r="AC607" s="284">
        <f t="shared" si="62"/>
        <v>0</v>
      </c>
      <c r="AF607" s="379">
        <f t="shared" si="63"/>
        <v>0</v>
      </c>
      <c r="AH607" s="189">
        <f t="shared" si="64"/>
        <v>0</v>
      </c>
    </row>
    <row r="608" spans="29:34">
      <c r="AC608" s="284">
        <f t="shared" si="62"/>
        <v>0</v>
      </c>
      <c r="AF608" s="379">
        <f t="shared" si="63"/>
        <v>0</v>
      </c>
      <c r="AH608" s="189">
        <f t="shared" si="64"/>
        <v>0</v>
      </c>
    </row>
    <row r="609" spans="29:34">
      <c r="AC609" s="284">
        <f t="shared" si="62"/>
        <v>0</v>
      </c>
      <c r="AF609" s="379">
        <f t="shared" si="63"/>
        <v>0</v>
      </c>
      <c r="AH609" s="189">
        <f t="shared" si="64"/>
        <v>0</v>
      </c>
    </row>
    <row r="610" spans="29:34">
      <c r="AC610" s="284">
        <f t="shared" si="62"/>
        <v>0</v>
      </c>
      <c r="AF610" s="379">
        <f t="shared" si="63"/>
        <v>0</v>
      </c>
      <c r="AH610" s="189">
        <f t="shared" si="64"/>
        <v>0</v>
      </c>
    </row>
    <row r="611" spans="29:34">
      <c r="AC611" s="284">
        <f t="shared" si="62"/>
        <v>0</v>
      </c>
      <c r="AF611" s="379">
        <f t="shared" si="63"/>
        <v>0</v>
      </c>
      <c r="AH611" s="189">
        <f t="shared" si="64"/>
        <v>0</v>
      </c>
    </row>
    <row r="612" spans="29:34">
      <c r="AC612" s="284">
        <f t="shared" si="62"/>
        <v>0</v>
      </c>
      <c r="AF612" s="379">
        <f t="shared" si="63"/>
        <v>0</v>
      </c>
      <c r="AH612" s="189">
        <f t="shared" si="64"/>
        <v>0</v>
      </c>
    </row>
    <row r="613" spans="29:34">
      <c r="AC613" s="284">
        <f t="shared" si="62"/>
        <v>0</v>
      </c>
      <c r="AF613" s="379">
        <f t="shared" si="63"/>
        <v>0</v>
      </c>
      <c r="AH613" s="189">
        <f t="shared" si="64"/>
        <v>0</v>
      </c>
    </row>
    <row r="614" spans="29:34">
      <c r="AC614" s="284">
        <f t="shared" ref="AC614:AC677" si="65">Z614*Q614</f>
        <v>0</v>
      </c>
      <c r="AF614" s="379">
        <f t="shared" ref="AF614:AF677" si="66">AD614+AE614</f>
        <v>0</v>
      </c>
      <c r="AH614" s="189">
        <f t="shared" ref="AH614:AH677" si="67">R614*AG614</f>
        <v>0</v>
      </c>
    </row>
    <row r="615" spans="29:34">
      <c r="AC615" s="284">
        <f t="shared" si="65"/>
        <v>0</v>
      </c>
      <c r="AF615" s="379">
        <f t="shared" si="66"/>
        <v>0</v>
      </c>
      <c r="AH615" s="189">
        <f t="shared" si="67"/>
        <v>0</v>
      </c>
    </row>
    <row r="616" spans="29:34">
      <c r="AC616" s="284">
        <f t="shared" si="65"/>
        <v>0</v>
      </c>
      <c r="AF616" s="379">
        <f t="shared" si="66"/>
        <v>0</v>
      </c>
      <c r="AH616" s="189">
        <f t="shared" si="67"/>
        <v>0</v>
      </c>
    </row>
    <row r="617" spans="29:34">
      <c r="AC617" s="284">
        <f t="shared" si="65"/>
        <v>0</v>
      </c>
      <c r="AF617" s="379">
        <f t="shared" si="66"/>
        <v>0</v>
      </c>
      <c r="AH617" s="189">
        <f t="shared" si="67"/>
        <v>0</v>
      </c>
    </row>
    <row r="618" spans="29:34">
      <c r="AC618" s="284">
        <f t="shared" si="65"/>
        <v>0</v>
      </c>
      <c r="AF618" s="379">
        <f t="shared" si="66"/>
        <v>0</v>
      </c>
      <c r="AH618" s="189">
        <f t="shared" si="67"/>
        <v>0</v>
      </c>
    </row>
    <row r="619" spans="29:34">
      <c r="AC619" s="284">
        <f t="shared" si="65"/>
        <v>0</v>
      </c>
      <c r="AF619" s="379">
        <f t="shared" si="66"/>
        <v>0</v>
      </c>
      <c r="AH619" s="189">
        <f t="shared" si="67"/>
        <v>0</v>
      </c>
    </row>
    <row r="620" spans="29:34">
      <c r="AC620" s="284">
        <f t="shared" si="65"/>
        <v>0</v>
      </c>
      <c r="AF620" s="379">
        <f t="shared" si="66"/>
        <v>0</v>
      </c>
      <c r="AH620" s="189">
        <f t="shared" si="67"/>
        <v>0</v>
      </c>
    </row>
    <row r="621" spans="29:34">
      <c r="AC621" s="284">
        <f t="shared" si="65"/>
        <v>0</v>
      </c>
      <c r="AF621" s="379">
        <f t="shared" si="66"/>
        <v>0</v>
      </c>
      <c r="AH621" s="189">
        <f t="shared" si="67"/>
        <v>0</v>
      </c>
    </row>
    <row r="622" spans="29:34">
      <c r="AC622" s="284">
        <f t="shared" si="65"/>
        <v>0</v>
      </c>
      <c r="AF622" s="379">
        <f t="shared" si="66"/>
        <v>0</v>
      </c>
      <c r="AH622" s="189">
        <f t="shared" si="67"/>
        <v>0</v>
      </c>
    </row>
    <row r="623" spans="29:34">
      <c r="AC623" s="284">
        <f t="shared" si="65"/>
        <v>0</v>
      </c>
      <c r="AF623" s="379">
        <f t="shared" si="66"/>
        <v>0</v>
      </c>
      <c r="AH623" s="189">
        <f t="shared" si="67"/>
        <v>0</v>
      </c>
    </row>
    <row r="624" spans="29:34">
      <c r="AC624" s="284">
        <f t="shared" si="65"/>
        <v>0</v>
      </c>
      <c r="AF624" s="379">
        <f t="shared" si="66"/>
        <v>0</v>
      </c>
      <c r="AH624" s="189">
        <f t="shared" si="67"/>
        <v>0</v>
      </c>
    </row>
    <row r="625" spans="29:34">
      <c r="AC625" s="284">
        <f t="shared" si="65"/>
        <v>0</v>
      </c>
      <c r="AF625" s="379">
        <f t="shared" si="66"/>
        <v>0</v>
      </c>
      <c r="AH625" s="189">
        <f t="shared" si="67"/>
        <v>0</v>
      </c>
    </row>
    <row r="626" spans="29:34">
      <c r="AC626" s="284">
        <f t="shared" si="65"/>
        <v>0</v>
      </c>
      <c r="AF626" s="379">
        <f t="shared" si="66"/>
        <v>0</v>
      </c>
      <c r="AH626" s="189">
        <f t="shared" si="67"/>
        <v>0</v>
      </c>
    </row>
    <row r="627" spans="29:34">
      <c r="AC627" s="284">
        <f t="shared" si="65"/>
        <v>0</v>
      </c>
      <c r="AF627" s="379">
        <f t="shared" si="66"/>
        <v>0</v>
      </c>
      <c r="AH627" s="189">
        <f t="shared" si="67"/>
        <v>0</v>
      </c>
    </row>
    <row r="628" spans="29:34">
      <c r="AC628" s="284">
        <f t="shared" si="65"/>
        <v>0</v>
      </c>
      <c r="AF628" s="379">
        <f t="shared" si="66"/>
        <v>0</v>
      </c>
      <c r="AH628" s="189">
        <f t="shared" si="67"/>
        <v>0</v>
      </c>
    </row>
    <row r="629" spans="29:34">
      <c r="AC629" s="284">
        <f t="shared" si="65"/>
        <v>0</v>
      </c>
      <c r="AF629" s="379">
        <f t="shared" si="66"/>
        <v>0</v>
      </c>
      <c r="AH629" s="189">
        <f t="shared" si="67"/>
        <v>0</v>
      </c>
    </row>
    <row r="630" spans="29:34">
      <c r="AC630" s="284">
        <f t="shared" si="65"/>
        <v>0</v>
      </c>
      <c r="AF630" s="379">
        <f t="shared" si="66"/>
        <v>0</v>
      </c>
      <c r="AH630" s="189">
        <f t="shared" si="67"/>
        <v>0</v>
      </c>
    </row>
    <row r="631" spans="29:34">
      <c r="AC631" s="284">
        <f t="shared" si="65"/>
        <v>0</v>
      </c>
      <c r="AF631" s="379">
        <f t="shared" si="66"/>
        <v>0</v>
      </c>
      <c r="AH631" s="189">
        <f t="shared" si="67"/>
        <v>0</v>
      </c>
    </row>
    <row r="632" spans="29:34">
      <c r="AC632" s="284">
        <f t="shared" si="65"/>
        <v>0</v>
      </c>
      <c r="AF632" s="379">
        <f t="shared" si="66"/>
        <v>0</v>
      </c>
      <c r="AH632" s="189">
        <f t="shared" si="67"/>
        <v>0</v>
      </c>
    </row>
    <row r="633" spans="29:34">
      <c r="AC633" s="284">
        <f t="shared" si="65"/>
        <v>0</v>
      </c>
      <c r="AF633" s="379">
        <f t="shared" si="66"/>
        <v>0</v>
      </c>
      <c r="AH633" s="189">
        <f t="shared" si="67"/>
        <v>0</v>
      </c>
    </row>
    <row r="634" spans="29:34">
      <c r="AC634" s="284">
        <f t="shared" si="65"/>
        <v>0</v>
      </c>
      <c r="AF634" s="379">
        <f t="shared" si="66"/>
        <v>0</v>
      </c>
      <c r="AH634" s="189">
        <f t="shared" si="67"/>
        <v>0</v>
      </c>
    </row>
    <row r="635" spans="29:34">
      <c r="AC635" s="284">
        <f t="shared" si="65"/>
        <v>0</v>
      </c>
      <c r="AF635" s="379">
        <f t="shared" si="66"/>
        <v>0</v>
      </c>
      <c r="AH635" s="189">
        <f t="shared" si="67"/>
        <v>0</v>
      </c>
    </row>
    <row r="636" spans="29:34">
      <c r="AC636" s="284">
        <f t="shared" si="65"/>
        <v>0</v>
      </c>
      <c r="AF636" s="379">
        <f t="shared" si="66"/>
        <v>0</v>
      </c>
      <c r="AH636" s="189">
        <f t="shared" si="67"/>
        <v>0</v>
      </c>
    </row>
    <row r="637" spans="29:34">
      <c r="AC637" s="284">
        <f t="shared" si="65"/>
        <v>0</v>
      </c>
      <c r="AF637" s="379">
        <f t="shared" si="66"/>
        <v>0</v>
      </c>
      <c r="AH637" s="189">
        <f t="shared" si="67"/>
        <v>0</v>
      </c>
    </row>
    <row r="638" spans="29:34">
      <c r="AC638" s="284">
        <f t="shared" si="65"/>
        <v>0</v>
      </c>
      <c r="AF638" s="379">
        <f t="shared" si="66"/>
        <v>0</v>
      </c>
      <c r="AH638" s="189">
        <f t="shared" si="67"/>
        <v>0</v>
      </c>
    </row>
    <row r="639" spans="29:34">
      <c r="AC639" s="284">
        <f t="shared" si="65"/>
        <v>0</v>
      </c>
      <c r="AF639" s="379">
        <f t="shared" si="66"/>
        <v>0</v>
      </c>
      <c r="AH639" s="189">
        <f t="shared" si="67"/>
        <v>0</v>
      </c>
    </row>
    <row r="640" spans="29:34">
      <c r="AC640" s="284">
        <f t="shared" si="65"/>
        <v>0</v>
      </c>
      <c r="AF640" s="379">
        <f t="shared" si="66"/>
        <v>0</v>
      </c>
      <c r="AH640" s="189">
        <f t="shared" si="67"/>
        <v>0</v>
      </c>
    </row>
    <row r="641" spans="29:34">
      <c r="AC641" s="284">
        <f t="shared" si="65"/>
        <v>0</v>
      </c>
      <c r="AF641" s="379">
        <f t="shared" si="66"/>
        <v>0</v>
      </c>
      <c r="AH641" s="189">
        <f t="shared" si="67"/>
        <v>0</v>
      </c>
    </row>
    <row r="642" spans="29:34">
      <c r="AC642" s="284">
        <f t="shared" si="65"/>
        <v>0</v>
      </c>
      <c r="AF642" s="379">
        <f t="shared" si="66"/>
        <v>0</v>
      </c>
      <c r="AH642" s="189">
        <f t="shared" si="67"/>
        <v>0</v>
      </c>
    </row>
    <row r="643" spans="29:34">
      <c r="AC643" s="284">
        <f t="shared" si="65"/>
        <v>0</v>
      </c>
      <c r="AF643" s="379">
        <f t="shared" si="66"/>
        <v>0</v>
      </c>
      <c r="AH643" s="189">
        <f t="shared" si="67"/>
        <v>0</v>
      </c>
    </row>
    <row r="644" spans="29:34">
      <c r="AC644" s="284">
        <f t="shared" si="65"/>
        <v>0</v>
      </c>
      <c r="AF644" s="379">
        <f t="shared" si="66"/>
        <v>0</v>
      </c>
      <c r="AH644" s="189">
        <f t="shared" si="67"/>
        <v>0</v>
      </c>
    </row>
    <row r="645" spans="29:34">
      <c r="AC645" s="284">
        <f t="shared" si="65"/>
        <v>0</v>
      </c>
      <c r="AF645" s="379">
        <f t="shared" si="66"/>
        <v>0</v>
      </c>
      <c r="AH645" s="189">
        <f t="shared" si="67"/>
        <v>0</v>
      </c>
    </row>
    <row r="646" spans="29:34">
      <c r="AC646" s="284">
        <f t="shared" si="65"/>
        <v>0</v>
      </c>
      <c r="AF646" s="379">
        <f t="shared" si="66"/>
        <v>0</v>
      </c>
      <c r="AH646" s="189">
        <f t="shared" si="67"/>
        <v>0</v>
      </c>
    </row>
    <row r="647" spans="29:34">
      <c r="AC647" s="284">
        <f t="shared" si="65"/>
        <v>0</v>
      </c>
      <c r="AF647" s="379">
        <f t="shared" si="66"/>
        <v>0</v>
      </c>
      <c r="AH647" s="189">
        <f t="shared" si="67"/>
        <v>0</v>
      </c>
    </row>
    <row r="648" spans="29:34">
      <c r="AC648" s="284">
        <f t="shared" si="65"/>
        <v>0</v>
      </c>
      <c r="AF648" s="379">
        <f t="shared" si="66"/>
        <v>0</v>
      </c>
      <c r="AH648" s="189">
        <f t="shared" si="67"/>
        <v>0</v>
      </c>
    </row>
    <row r="649" spans="29:34">
      <c r="AC649" s="284">
        <f t="shared" si="65"/>
        <v>0</v>
      </c>
      <c r="AF649" s="379">
        <f t="shared" si="66"/>
        <v>0</v>
      </c>
      <c r="AH649" s="189">
        <f t="shared" si="67"/>
        <v>0</v>
      </c>
    </row>
    <row r="650" spans="29:34">
      <c r="AC650" s="284">
        <f t="shared" si="65"/>
        <v>0</v>
      </c>
      <c r="AF650" s="379">
        <f t="shared" si="66"/>
        <v>0</v>
      </c>
      <c r="AH650" s="189">
        <f t="shared" si="67"/>
        <v>0</v>
      </c>
    </row>
    <row r="651" spans="29:34">
      <c r="AC651" s="284">
        <f t="shared" si="65"/>
        <v>0</v>
      </c>
      <c r="AF651" s="379">
        <f t="shared" si="66"/>
        <v>0</v>
      </c>
      <c r="AH651" s="189">
        <f t="shared" si="67"/>
        <v>0</v>
      </c>
    </row>
    <row r="652" spans="29:34">
      <c r="AC652" s="284">
        <f t="shared" si="65"/>
        <v>0</v>
      </c>
      <c r="AF652" s="379">
        <f t="shared" si="66"/>
        <v>0</v>
      </c>
      <c r="AH652" s="189">
        <f t="shared" si="67"/>
        <v>0</v>
      </c>
    </row>
    <row r="653" spans="29:34">
      <c r="AC653" s="284">
        <f t="shared" si="65"/>
        <v>0</v>
      </c>
      <c r="AF653" s="379">
        <f t="shared" si="66"/>
        <v>0</v>
      </c>
      <c r="AH653" s="189">
        <f t="shared" si="67"/>
        <v>0</v>
      </c>
    </row>
    <row r="654" spans="29:34">
      <c r="AC654" s="284">
        <f t="shared" si="65"/>
        <v>0</v>
      </c>
      <c r="AF654" s="379">
        <f t="shared" si="66"/>
        <v>0</v>
      </c>
      <c r="AH654" s="189">
        <f t="shared" si="67"/>
        <v>0</v>
      </c>
    </row>
    <row r="655" spans="29:34">
      <c r="AC655" s="284">
        <f t="shared" si="65"/>
        <v>0</v>
      </c>
      <c r="AF655" s="379">
        <f t="shared" si="66"/>
        <v>0</v>
      </c>
      <c r="AH655" s="189">
        <f t="shared" si="67"/>
        <v>0</v>
      </c>
    </row>
    <row r="656" spans="29:34">
      <c r="AC656" s="284">
        <f t="shared" si="65"/>
        <v>0</v>
      </c>
      <c r="AF656" s="379">
        <f t="shared" si="66"/>
        <v>0</v>
      </c>
      <c r="AH656" s="189">
        <f t="shared" si="67"/>
        <v>0</v>
      </c>
    </row>
    <row r="657" spans="29:34">
      <c r="AC657" s="284">
        <f t="shared" si="65"/>
        <v>0</v>
      </c>
      <c r="AF657" s="379">
        <f t="shared" si="66"/>
        <v>0</v>
      </c>
      <c r="AH657" s="189">
        <f t="shared" si="67"/>
        <v>0</v>
      </c>
    </row>
    <row r="658" spans="29:34">
      <c r="AC658" s="284">
        <f t="shared" si="65"/>
        <v>0</v>
      </c>
      <c r="AF658" s="379">
        <f t="shared" si="66"/>
        <v>0</v>
      </c>
      <c r="AH658" s="189">
        <f t="shared" si="67"/>
        <v>0</v>
      </c>
    </row>
    <row r="659" spans="29:34">
      <c r="AC659" s="284">
        <f t="shared" si="65"/>
        <v>0</v>
      </c>
      <c r="AF659" s="379">
        <f t="shared" si="66"/>
        <v>0</v>
      </c>
      <c r="AH659" s="189">
        <f t="shared" si="67"/>
        <v>0</v>
      </c>
    </row>
    <row r="660" spans="29:34">
      <c r="AC660" s="284">
        <f t="shared" si="65"/>
        <v>0</v>
      </c>
      <c r="AF660" s="379">
        <f t="shared" si="66"/>
        <v>0</v>
      </c>
      <c r="AH660" s="189">
        <f t="shared" si="67"/>
        <v>0</v>
      </c>
    </row>
    <row r="661" spans="29:34">
      <c r="AC661" s="284">
        <f t="shared" si="65"/>
        <v>0</v>
      </c>
      <c r="AF661" s="379">
        <f t="shared" si="66"/>
        <v>0</v>
      </c>
      <c r="AH661" s="189">
        <f t="shared" si="67"/>
        <v>0</v>
      </c>
    </row>
    <row r="662" spans="29:34">
      <c r="AC662" s="284">
        <f t="shared" si="65"/>
        <v>0</v>
      </c>
      <c r="AF662" s="379">
        <f t="shared" si="66"/>
        <v>0</v>
      </c>
      <c r="AH662" s="189">
        <f t="shared" si="67"/>
        <v>0</v>
      </c>
    </row>
    <row r="663" spans="29:34">
      <c r="AC663" s="284">
        <f t="shared" si="65"/>
        <v>0</v>
      </c>
      <c r="AF663" s="379">
        <f t="shared" si="66"/>
        <v>0</v>
      </c>
      <c r="AH663" s="189">
        <f t="shared" si="67"/>
        <v>0</v>
      </c>
    </row>
    <row r="664" spans="29:34">
      <c r="AC664" s="284">
        <f t="shared" si="65"/>
        <v>0</v>
      </c>
      <c r="AF664" s="379">
        <f t="shared" si="66"/>
        <v>0</v>
      </c>
      <c r="AH664" s="189">
        <f t="shared" si="67"/>
        <v>0</v>
      </c>
    </row>
    <row r="665" spans="29:34">
      <c r="AC665" s="284">
        <f t="shared" si="65"/>
        <v>0</v>
      </c>
      <c r="AF665" s="379">
        <f t="shared" si="66"/>
        <v>0</v>
      </c>
      <c r="AH665" s="189">
        <f t="shared" si="67"/>
        <v>0</v>
      </c>
    </row>
    <row r="666" spans="29:34">
      <c r="AC666" s="284">
        <f t="shared" si="65"/>
        <v>0</v>
      </c>
      <c r="AF666" s="379">
        <f t="shared" si="66"/>
        <v>0</v>
      </c>
      <c r="AH666" s="189">
        <f t="shared" si="67"/>
        <v>0</v>
      </c>
    </row>
    <row r="667" spans="29:34">
      <c r="AC667" s="284">
        <f t="shared" si="65"/>
        <v>0</v>
      </c>
      <c r="AF667" s="379">
        <f t="shared" si="66"/>
        <v>0</v>
      </c>
      <c r="AH667" s="189">
        <f t="shared" si="67"/>
        <v>0</v>
      </c>
    </row>
    <row r="668" spans="29:34">
      <c r="AC668" s="284">
        <f t="shared" si="65"/>
        <v>0</v>
      </c>
      <c r="AF668" s="379">
        <f t="shared" si="66"/>
        <v>0</v>
      </c>
      <c r="AH668" s="189">
        <f t="shared" si="67"/>
        <v>0</v>
      </c>
    </row>
    <row r="669" spans="29:34">
      <c r="AC669" s="284">
        <f t="shared" si="65"/>
        <v>0</v>
      </c>
      <c r="AF669" s="379">
        <f t="shared" si="66"/>
        <v>0</v>
      </c>
      <c r="AH669" s="189">
        <f t="shared" si="67"/>
        <v>0</v>
      </c>
    </row>
    <row r="670" spans="29:34">
      <c r="AC670" s="284">
        <f t="shared" si="65"/>
        <v>0</v>
      </c>
      <c r="AF670" s="379">
        <f t="shared" si="66"/>
        <v>0</v>
      </c>
      <c r="AH670" s="189">
        <f t="shared" si="67"/>
        <v>0</v>
      </c>
    </row>
    <row r="671" spans="29:34">
      <c r="AC671" s="284">
        <f t="shared" si="65"/>
        <v>0</v>
      </c>
      <c r="AF671" s="379">
        <f t="shared" si="66"/>
        <v>0</v>
      </c>
      <c r="AH671" s="189">
        <f t="shared" si="67"/>
        <v>0</v>
      </c>
    </row>
    <row r="672" spans="29:34">
      <c r="AC672" s="284">
        <f t="shared" si="65"/>
        <v>0</v>
      </c>
      <c r="AF672" s="379">
        <f t="shared" si="66"/>
        <v>0</v>
      </c>
      <c r="AH672" s="189">
        <f t="shared" si="67"/>
        <v>0</v>
      </c>
    </row>
    <row r="673" spans="29:34">
      <c r="AC673" s="284">
        <f t="shared" si="65"/>
        <v>0</v>
      </c>
      <c r="AF673" s="379">
        <f t="shared" si="66"/>
        <v>0</v>
      </c>
      <c r="AH673" s="189">
        <f t="shared" si="67"/>
        <v>0</v>
      </c>
    </row>
    <row r="674" spans="29:34">
      <c r="AC674" s="284">
        <f t="shared" si="65"/>
        <v>0</v>
      </c>
      <c r="AF674" s="379">
        <f t="shared" si="66"/>
        <v>0</v>
      </c>
      <c r="AH674" s="189">
        <f t="shared" si="67"/>
        <v>0</v>
      </c>
    </row>
    <row r="675" spans="29:34">
      <c r="AC675" s="284">
        <f t="shared" si="65"/>
        <v>0</v>
      </c>
      <c r="AF675" s="379">
        <f t="shared" si="66"/>
        <v>0</v>
      </c>
      <c r="AH675" s="189">
        <f t="shared" si="67"/>
        <v>0</v>
      </c>
    </row>
    <row r="676" spans="29:34">
      <c r="AC676" s="284">
        <f t="shared" si="65"/>
        <v>0</v>
      </c>
      <c r="AF676" s="379">
        <f t="shared" si="66"/>
        <v>0</v>
      </c>
      <c r="AH676" s="189">
        <f t="shared" si="67"/>
        <v>0</v>
      </c>
    </row>
    <row r="677" spans="29:34">
      <c r="AC677" s="284">
        <f t="shared" si="65"/>
        <v>0</v>
      </c>
      <c r="AF677" s="379">
        <f t="shared" si="66"/>
        <v>0</v>
      </c>
      <c r="AH677" s="189">
        <f t="shared" si="67"/>
        <v>0</v>
      </c>
    </row>
    <row r="678" spans="29:34">
      <c r="AC678" s="284">
        <f t="shared" ref="AC678:AC741" si="68">Z678*Q678</f>
        <v>0</v>
      </c>
      <c r="AF678" s="379">
        <f t="shared" ref="AF678:AF741" si="69">AD678+AE678</f>
        <v>0</v>
      </c>
      <c r="AH678" s="189">
        <f t="shared" ref="AH678:AH741" si="70">R678*AG678</f>
        <v>0</v>
      </c>
    </row>
    <row r="679" spans="29:34">
      <c r="AC679" s="284">
        <f t="shared" si="68"/>
        <v>0</v>
      </c>
      <c r="AF679" s="379">
        <f t="shared" si="69"/>
        <v>0</v>
      </c>
      <c r="AH679" s="189">
        <f t="shared" si="70"/>
        <v>0</v>
      </c>
    </row>
    <row r="680" spans="29:34">
      <c r="AC680" s="284">
        <f t="shared" si="68"/>
        <v>0</v>
      </c>
      <c r="AF680" s="379">
        <f t="shared" si="69"/>
        <v>0</v>
      </c>
      <c r="AH680" s="189">
        <f t="shared" si="70"/>
        <v>0</v>
      </c>
    </row>
    <row r="681" spans="29:34">
      <c r="AC681" s="284">
        <f t="shared" si="68"/>
        <v>0</v>
      </c>
      <c r="AF681" s="379">
        <f t="shared" si="69"/>
        <v>0</v>
      </c>
      <c r="AH681" s="189">
        <f t="shared" si="70"/>
        <v>0</v>
      </c>
    </row>
    <row r="682" spans="29:34">
      <c r="AC682" s="284">
        <f t="shared" si="68"/>
        <v>0</v>
      </c>
      <c r="AF682" s="379">
        <f t="shared" si="69"/>
        <v>0</v>
      </c>
      <c r="AH682" s="189">
        <f t="shared" si="70"/>
        <v>0</v>
      </c>
    </row>
    <row r="683" spans="29:34">
      <c r="AC683" s="284">
        <f t="shared" si="68"/>
        <v>0</v>
      </c>
      <c r="AF683" s="379">
        <f t="shared" si="69"/>
        <v>0</v>
      </c>
      <c r="AH683" s="189">
        <f t="shared" si="70"/>
        <v>0</v>
      </c>
    </row>
    <row r="684" spans="29:34">
      <c r="AC684" s="284">
        <f t="shared" si="68"/>
        <v>0</v>
      </c>
      <c r="AF684" s="379">
        <f t="shared" si="69"/>
        <v>0</v>
      </c>
      <c r="AH684" s="189">
        <f t="shared" si="70"/>
        <v>0</v>
      </c>
    </row>
    <row r="685" spans="29:34">
      <c r="AC685" s="284">
        <f t="shared" si="68"/>
        <v>0</v>
      </c>
      <c r="AF685" s="379">
        <f t="shared" si="69"/>
        <v>0</v>
      </c>
      <c r="AH685" s="189">
        <f t="shared" si="70"/>
        <v>0</v>
      </c>
    </row>
    <row r="686" spans="29:34">
      <c r="AC686" s="284">
        <f t="shared" si="68"/>
        <v>0</v>
      </c>
      <c r="AF686" s="379">
        <f t="shared" si="69"/>
        <v>0</v>
      </c>
      <c r="AH686" s="189">
        <f t="shared" si="70"/>
        <v>0</v>
      </c>
    </row>
    <row r="687" spans="29:34">
      <c r="AC687" s="284">
        <f t="shared" si="68"/>
        <v>0</v>
      </c>
      <c r="AF687" s="379">
        <f t="shared" si="69"/>
        <v>0</v>
      </c>
      <c r="AH687" s="189">
        <f t="shared" si="70"/>
        <v>0</v>
      </c>
    </row>
    <row r="688" spans="29:34">
      <c r="AC688" s="284">
        <f t="shared" si="68"/>
        <v>0</v>
      </c>
      <c r="AF688" s="379">
        <f t="shared" si="69"/>
        <v>0</v>
      </c>
      <c r="AH688" s="189">
        <f t="shared" si="70"/>
        <v>0</v>
      </c>
    </row>
    <row r="689" spans="29:34">
      <c r="AC689" s="284">
        <f t="shared" si="68"/>
        <v>0</v>
      </c>
      <c r="AF689" s="379">
        <f t="shared" si="69"/>
        <v>0</v>
      </c>
      <c r="AH689" s="189">
        <f t="shared" si="70"/>
        <v>0</v>
      </c>
    </row>
    <row r="690" spans="29:34">
      <c r="AC690" s="284">
        <f t="shared" si="68"/>
        <v>0</v>
      </c>
      <c r="AF690" s="379">
        <f t="shared" si="69"/>
        <v>0</v>
      </c>
      <c r="AH690" s="189">
        <f t="shared" si="70"/>
        <v>0</v>
      </c>
    </row>
    <row r="691" spans="29:34">
      <c r="AC691" s="284">
        <f t="shared" si="68"/>
        <v>0</v>
      </c>
      <c r="AF691" s="379">
        <f t="shared" si="69"/>
        <v>0</v>
      </c>
      <c r="AH691" s="189">
        <f t="shared" si="70"/>
        <v>0</v>
      </c>
    </row>
    <row r="692" spans="29:34">
      <c r="AC692" s="284">
        <f t="shared" si="68"/>
        <v>0</v>
      </c>
      <c r="AF692" s="379">
        <f t="shared" si="69"/>
        <v>0</v>
      </c>
      <c r="AH692" s="189">
        <f t="shared" si="70"/>
        <v>0</v>
      </c>
    </row>
    <row r="693" spans="29:34">
      <c r="AC693" s="284">
        <f t="shared" si="68"/>
        <v>0</v>
      </c>
      <c r="AF693" s="379">
        <f t="shared" si="69"/>
        <v>0</v>
      </c>
      <c r="AH693" s="189">
        <f t="shared" si="70"/>
        <v>0</v>
      </c>
    </row>
    <row r="694" spans="29:34">
      <c r="AC694" s="284">
        <f t="shared" si="68"/>
        <v>0</v>
      </c>
      <c r="AF694" s="379">
        <f t="shared" si="69"/>
        <v>0</v>
      </c>
      <c r="AH694" s="189">
        <f t="shared" si="70"/>
        <v>0</v>
      </c>
    </row>
    <row r="695" spans="29:34">
      <c r="AC695" s="284">
        <f t="shared" si="68"/>
        <v>0</v>
      </c>
      <c r="AF695" s="379">
        <f t="shared" si="69"/>
        <v>0</v>
      </c>
      <c r="AH695" s="189">
        <f t="shared" si="70"/>
        <v>0</v>
      </c>
    </row>
    <row r="696" spans="29:34">
      <c r="AC696" s="284">
        <f t="shared" si="68"/>
        <v>0</v>
      </c>
      <c r="AF696" s="379">
        <f t="shared" si="69"/>
        <v>0</v>
      </c>
      <c r="AH696" s="189">
        <f t="shared" si="70"/>
        <v>0</v>
      </c>
    </row>
    <row r="697" spans="29:34">
      <c r="AC697" s="284">
        <f t="shared" si="68"/>
        <v>0</v>
      </c>
      <c r="AF697" s="379">
        <f t="shared" si="69"/>
        <v>0</v>
      </c>
      <c r="AH697" s="189">
        <f t="shared" si="70"/>
        <v>0</v>
      </c>
    </row>
    <row r="698" spans="29:34">
      <c r="AC698" s="284">
        <f t="shared" si="68"/>
        <v>0</v>
      </c>
      <c r="AF698" s="379">
        <f t="shared" si="69"/>
        <v>0</v>
      </c>
      <c r="AH698" s="189">
        <f t="shared" si="70"/>
        <v>0</v>
      </c>
    </row>
    <row r="699" spans="29:34">
      <c r="AC699" s="284">
        <f t="shared" si="68"/>
        <v>0</v>
      </c>
      <c r="AF699" s="379">
        <f t="shared" si="69"/>
        <v>0</v>
      </c>
      <c r="AH699" s="189">
        <f t="shared" si="70"/>
        <v>0</v>
      </c>
    </row>
    <row r="700" spans="29:34">
      <c r="AC700" s="284">
        <f t="shared" si="68"/>
        <v>0</v>
      </c>
      <c r="AF700" s="379">
        <f t="shared" si="69"/>
        <v>0</v>
      </c>
      <c r="AH700" s="189">
        <f t="shared" si="70"/>
        <v>0</v>
      </c>
    </row>
    <row r="701" spans="29:34">
      <c r="AC701" s="284">
        <f t="shared" si="68"/>
        <v>0</v>
      </c>
      <c r="AF701" s="379">
        <f t="shared" si="69"/>
        <v>0</v>
      </c>
      <c r="AH701" s="189">
        <f t="shared" si="70"/>
        <v>0</v>
      </c>
    </row>
    <row r="702" spans="29:34">
      <c r="AC702" s="284">
        <f t="shared" si="68"/>
        <v>0</v>
      </c>
      <c r="AF702" s="379">
        <f t="shared" si="69"/>
        <v>0</v>
      </c>
      <c r="AH702" s="189">
        <f t="shared" si="70"/>
        <v>0</v>
      </c>
    </row>
    <row r="703" spans="29:34">
      <c r="AC703" s="284">
        <f t="shared" si="68"/>
        <v>0</v>
      </c>
      <c r="AF703" s="379">
        <f t="shared" si="69"/>
        <v>0</v>
      </c>
      <c r="AH703" s="189">
        <f t="shared" si="70"/>
        <v>0</v>
      </c>
    </row>
    <row r="704" spans="29:34">
      <c r="AC704" s="284">
        <f t="shared" si="68"/>
        <v>0</v>
      </c>
      <c r="AF704" s="379">
        <f t="shared" si="69"/>
        <v>0</v>
      </c>
      <c r="AH704" s="189">
        <f t="shared" si="70"/>
        <v>0</v>
      </c>
    </row>
    <row r="705" spans="29:34">
      <c r="AC705" s="284">
        <f t="shared" si="68"/>
        <v>0</v>
      </c>
      <c r="AF705" s="379">
        <f t="shared" si="69"/>
        <v>0</v>
      </c>
      <c r="AH705" s="189">
        <f t="shared" si="70"/>
        <v>0</v>
      </c>
    </row>
    <row r="706" spans="29:34">
      <c r="AC706" s="284">
        <f t="shared" si="68"/>
        <v>0</v>
      </c>
      <c r="AF706" s="379">
        <f t="shared" si="69"/>
        <v>0</v>
      </c>
      <c r="AH706" s="189">
        <f t="shared" si="70"/>
        <v>0</v>
      </c>
    </row>
    <row r="707" spans="29:34">
      <c r="AC707" s="284">
        <f t="shared" si="68"/>
        <v>0</v>
      </c>
      <c r="AF707" s="379">
        <f t="shared" si="69"/>
        <v>0</v>
      </c>
      <c r="AH707" s="189">
        <f t="shared" si="70"/>
        <v>0</v>
      </c>
    </row>
    <row r="708" spans="29:34">
      <c r="AC708" s="284">
        <f t="shared" si="68"/>
        <v>0</v>
      </c>
      <c r="AF708" s="379">
        <f t="shared" si="69"/>
        <v>0</v>
      </c>
      <c r="AH708" s="189">
        <f t="shared" si="70"/>
        <v>0</v>
      </c>
    </row>
    <row r="709" spans="29:34">
      <c r="AC709" s="284">
        <f t="shared" si="68"/>
        <v>0</v>
      </c>
      <c r="AF709" s="379">
        <f t="shared" si="69"/>
        <v>0</v>
      </c>
      <c r="AH709" s="189">
        <f t="shared" si="70"/>
        <v>0</v>
      </c>
    </row>
    <row r="710" spans="29:34">
      <c r="AC710" s="284">
        <f t="shared" si="68"/>
        <v>0</v>
      </c>
      <c r="AF710" s="379">
        <f t="shared" si="69"/>
        <v>0</v>
      </c>
      <c r="AH710" s="189">
        <f t="shared" si="70"/>
        <v>0</v>
      </c>
    </row>
    <row r="711" spans="29:34">
      <c r="AC711" s="284">
        <f t="shared" si="68"/>
        <v>0</v>
      </c>
      <c r="AF711" s="379">
        <f t="shared" si="69"/>
        <v>0</v>
      </c>
      <c r="AH711" s="189">
        <f t="shared" si="70"/>
        <v>0</v>
      </c>
    </row>
    <row r="712" spans="29:34">
      <c r="AC712" s="284">
        <f t="shared" si="68"/>
        <v>0</v>
      </c>
      <c r="AF712" s="379">
        <f t="shared" si="69"/>
        <v>0</v>
      </c>
      <c r="AH712" s="189">
        <f t="shared" si="70"/>
        <v>0</v>
      </c>
    </row>
    <row r="713" spans="29:34">
      <c r="AC713" s="284">
        <f t="shared" si="68"/>
        <v>0</v>
      </c>
      <c r="AF713" s="379">
        <f t="shared" si="69"/>
        <v>0</v>
      </c>
      <c r="AH713" s="189">
        <f t="shared" si="70"/>
        <v>0</v>
      </c>
    </row>
    <row r="714" spans="29:34">
      <c r="AC714" s="284">
        <f t="shared" si="68"/>
        <v>0</v>
      </c>
      <c r="AF714" s="379">
        <f t="shared" si="69"/>
        <v>0</v>
      </c>
      <c r="AH714" s="189">
        <f t="shared" si="70"/>
        <v>0</v>
      </c>
    </row>
    <row r="715" spans="29:34">
      <c r="AC715" s="284">
        <f t="shared" si="68"/>
        <v>0</v>
      </c>
      <c r="AF715" s="379">
        <f t="shared" si="69"/>
        <v>0</v>
      </c>
      <c r="AH715" s="189">
        <f t="shared" si="70"/>
        <v>0</v>
      </c>
    </row>
    <row r="716" spans="29:34">
      <c r="AC716" s="284">
        <f t="shared" si="68"/>
        <v>0</v>
      </c>
      <c r="AF716" s="379">
        <f t="shared" si="69"/>
        <v>0</v>
      </c>
      <c r="AH716" s="189">
        <f t="shared" si="70"/>
        <v>0</v>
      </c>
    </row>
    <row r="717" spans="29:34">
      <c r="AC717" s="284">
        <f t="shared" si="68"/>
        <v>0</v>
      </c>
      <c r="AF717" s="379">
        <f t="shared" si="69"/>
        <v>0</v>
      </c>
      <c r="AH717" s="189">
        <f t="shared" si="70"/>
        <v>0</v>
      </c>
    </row>
    <row r="718" spans="29:34">
      <c r="AC718" s="284">
        <f t="shared" si="68"/>
        <v>0</v>
      </c>
      <c r="AF718" s="379">
        <f t="shared" si="69"/>
        <v>0</v>
      </c>
      <c r="AH718" s="189">
        <f t="shared" si="70"/>
        <v>0</v>
      </c>
    </row>
    <row r="719" spans="29:34">
      <c r="AC719" s="284">
        <f t="shared" si="68"/>
        <v>0</v>
      </c>
      <c r="AF719" s="379">
        <f t="shared" si="69"/>
        <v>0</v>
      </c>
      <c r="AH719" s="189">
        <f t="shared" si="70"/>
        <v>0</v>
      </c>
    </row>
    <row r="720" spans="29:34">
      <c r="AC720" s="284">
        <f t="shared" si="68"/>
        <v>0</v>
      </c>
      <c r="AF720" s="379">
        <f t="shared" si="69"/>
        <v>0</v>
      </c>
      <c r="AH720" s="189">
        <f t="shared" si="70"/>
        <v>0</v>
      </c>
    </row>
    <row r="721" spans="29:34">
      <c r="AC721" s="284">
        <f t="shared" si="68"/>
        <v>0</v>
      </c>
      <c r="AF721" s="379">
        <f t="shared" si="69"/>
        <v>0</v>
      </c>
      <c r="AH721" s="189">
        <f t="shared" si="70"/>
        <v>0</v>
      </c>
    </row>
    <row r="722" spans="29:34">
      <c r="AC722" s="284">
        <f t="shared" si="68"/>
        <v>0</v>
      </c>
      <c r="AF722" s="379">
        <f t="shared" si="69"/>
        <v>0</v>
      </c>
      <c r="AH722" s="189">
        <f t="shared" si="70"/>
        <v>0</v>
      </c>
    </row>
    <row r="723" spans="29:34">
      <c r="AC723" s="284">
        <f t="shared" si="68"/>
        <v>0</v>
      </c>
      <c r="AF723" s="379">
        <f t="shared" si="69"/>
        <v>0</v>
      </c>
      <c r="AH723" s="189">
        <f t="shared" si="70"/>
        <v>0</v>
      </c>
    </row>
    <row r="724" spans="29:34">
      <c r="AC724" s="284">
        <f t="shared" si="68"/>
        <v>0</v>
      </c>
      <c r="AF724" s="379">
        <f t="shared" si="69"/>
        <v>0</v>
      </c>
      <c r="AH724" s="189">
        <f t="shared" si="70"/>
        <v>0</v>
      </c>
    </row>
    <row r="725" spans="29:34">
      <c r="AC725" s="284">
        <f t="shared" si="68"/>
        <v>0</v>
      </c>
      <c r="AF725" s="379">
        <f t="shared" si="69"/>
        <v>0</v>
      </c>
      <c r="AH725" s="189">
        <f t="shared" si="70"/>
        <v>0</v>
      </c>
    </row>
    <row r="726" spans="29:34">
      <c r="AC726" s="284">
        <f t="shared" si="68"/>
        <v>0</v>
      </c>
      <c r="AF726" s="379">
        <f t="shared" si="69"/>
        <v>0</v>
      </c>
      <c r="AH726" s="189">
        <f t="shared" si="70"/>
        <v>0</v>
      </c>
    </row>
    <row r="727" spans="29:34">
      <c r="AC727" s="284">
        <f t="shared" si="68"/>
        <v>0</v>
      </c>
      <c r="AF727" s="379">
        <f t="shared" si="69"/>
        <v>0</v>
      </c>
      <c r="AH727" s="189">
        <f t="shared" si="70"/>
        <v>0</v>
      </c>
    </row>
    <row r="728" spans="29:34">
      <c r="AC728" s="284">
        <f t="shared" si="68"/>
        <v>0</v>
      </c>
      <c r="AF728" s="379">
        <f t="shared" si="69"/>
        <v>0</v>
      </c>
      <c r="AH728" s="189">
        <f t="shared" si="70"/>
        <v>0</v>
      </c>
    </row>
    <row r="729" spans="29:34">
      <c r="AC729" s="284">
        <f t="shared" si="68"/>
        <v>0</v>
      </c>
      <c r="AF729" s="379">
        <f t="shared" si="69"/>
        <v>0</v>
      </c>
      <c r="AH729" s="189">
        <f t="shared" si="70"/>
        <v>0</v>
      </c>
    </row>
    <row r="730" spans="29:34">
      <c r="AC730" s="284">
        <f t="shared" si="68"/>
        <v>0</v>
      </c>
      <c r="AF730" s="379">
        <f t="shared" si="69"/>
        <v>0</v>
      </c>
      <c r="AH730" s="189">
        <f t="shared" si="70"/>
        <v>0</v>
      </c>
    </row>
    <row r="731" spans="29:34">
      <c r="AC731" s="284">
        <f t="shared" si="68"/>
        <v>0</v>
      </c>
      <c r="AF731" s="379">
        <f t="shared" si="69"/>
        <v>0</v>
      </c>
      <c r="AH731" s="189">
        <f t="shared" si="70"/>
        <v>0</v>
      </c>
    </row>
    <row r="732" spans="29:34">
      <c r="AC732" s="284">
        <f t="shared" si="68"/>
        <v>0</v>
      </c>
      <c r="AF732" s="379">
        <f t="shared" si="69"/>
        <v>0</v>
      </c>
      <c r="AH732" s="189">
        <f t="shared" si="70"/>
        <v>0</v>
      </c>
    </row>
    <row r="733" spans="29:34">
      <c r="AC733" s="284">
        <f t="shared" si="68"/>
        <v>0</v>
      </c>
      <c r="AF733" s="379">
        <f t="shared" si="69"/>
        <v>0</v>
      </c>
      <c r="AH733" s="189">
        <f t="shared" si="70"/>
        <v>0</v>
      </c>
    </row>
    <row r="734" spans="29:34">
      <c r="AC734" s="284">
        <f t="shared" si="68"/>
        <v>0</v>
      </c>
      <c r="AF734" s="379">
        <f t="shared" si="69"/>
        <v>0</v>
      </c>
      <c r="AH734" s="189">
        <f t="shared" si="70"/>
        <v>0</v>
      </c>
    </row>
    <row r="735" spans="29:34">
      <c r="AC735" s="284">
        <f t="shared" si="68"/>
        <v>0</v>
      </c>
      <c r="AF735" s="379">
        <f t="shared" si="69"/>
        <v>0</v>
      </c>
      <c r="AH735" s="189">
        <f t="shared" si="70"/>
        <v>0</v>
      </c>
    </row>
    <row r="736" spans="29:34">
      <c r="AC736" s="284">
        <f t="shared" si="68"/>
        <v>0</v>
      </c>
      <c r="AF736" s="379">
        <f t="shared" si="69"/>
        <v>0</v>
      </c>
      <c r="AH736" s="189">
        <f t="shared" si="70"/>
        <v>0</v>
      </c>
    </row>
    <row r="737" spans="29:34">
      <c r="AC737" s="284">
        <f t="shared" si="68"/>
        <v>0</v>
      </c>
      <c r="AF737" s="379">
        <f t="shared" si="69"/>
        <v>0</v>
      </c>
      <c r="AH737" s="189">
        <f t="shared" si="70"/>
        <v>0</v>
      </c>
    </row>
    <row r="738" spans="29:34">
      <c r="AC738" s="284">
        <f t="shared" si="68"/>
        <v>0</v>
      </c>
      <c r="AF738" s="379">
        <f t="shared" si="69"/>
        <v>0</v>
      </c>
      <c r="AH738" s="189">
        <f t="shared" si="70"/>
        <v>0</v>
      </c>
    </row>
    <row r="739" spans="29:34">
      <c r="AC739" s="284">
        <f t="shared" si="68"/>
        <v>0</v>
      </c>
      <c r="AF739" s="379">
        <f t="shared" si="69"/>
        <v>0</v>
      </c>
      <c r="AH739" s="189">
        <f t="shared" si="70"/>
        <v>0</v>
      </c>
    </row>
    <row r="740" spans="29:34">
      <c r="AC740" s="284">
        <f t="shared" si="68"/>
        <v>0</v>
      </c>
      <c r="AF740" s="379">
        <f t="shared" si="69"/>
        <v>0</v>
      </c>
      <c r="AH740" s="189">
        <f t="shared" si="70"/>
        <v>0</v>
      </c>
    </row>
    <row r="741" spans="29:34">
      <c r="AC741" s="284">
        <f t="shared" si="68"/>
        <v>0</v>
      </c>
      <c r="AF741" s="379">
        <f t="shared" si="69"/>
        <v>0</v>
      </c>
      <c r="AH741" s="189">
        <f t="shared" si="70"/>
        <v>0</v>
      </c>
    </row>
    <row r="742" spans="29:34">
      <c r="AC742" s="284">
        <f t="shared" ref="AC742:AC805" si="71">Z742*Q742</f>
        <v>0</v>
      </c>
      <c r="AF742" s="379">
        <f t="shared" ref="AF742:AF805" si="72">AD742+AE742</f>
        <v>0</v>
      </c>
      <c r="AH742" s="189">
        <f t="shared" ref="AH742:AH805" si="73">R742*AG742</f>
        <v>0</v>
      </c>
    </row>
    <row r="743" spans="29:34">
      <c r="AC743" s="284">
        <f t="shared" si="71"/>
        <v>0</v>
      </c>
      <c r="AF743" s="379">
        <f t="shared" si="72"/>
        <v>0</v>
      </c>
      <c r="AH743" s="189">
        <f t="shared" si="73"/>
        <v>0</v>
      </c>
    </row>
    <row r="744" spans="29:34">
      <c r="AC744" s="284">
        <f t="shared" si="71"/>
        <v>0</v>
      </c>
      <c r="AF744" s="379">
        <f t="shared" si="72"/>
        <v>0</v>
      </c>
      <c r="AH744" s="189">
        <f t="shared" si="73"/>
        <v>0</v>
      </c>
    </row>
    <row r="745" spans="29:34">
      <c r="AC745" s="284">
        <f t="shared" si="71"/>
        <v>0</v>
      </c>
      <c r="AF745" s="379">
        <f t="shared" si="72"/>
        <v>0</v>
      </c>
      <c r="AH745" s="189">
        <f t="shared" si="73"/>
        <v>0</v>
      </c>
    </row>
    <row r="746" spans="29:34">
      <c r="AC746" s="284">
        <f t="shared" si="71"/>
        <v>0</v>
      </c>
      <c r="AF746" s="379">
        <f t="shared" si="72"/>
        <v>0</v>
      </c>
      <c r="AH746" s="189">
        <f t="shared" si="73"/>
        <v>0</v>
      </c>
    </row>
    <row r="747" spans="29:34">
      <c r="AC747" s="284">
        <f t="shared" si="71"/>
        <v>0</v>
      </c>
      <c r="AF747" s="379">
        <f t="shared" si="72"/>
        <v>0</v>
      </c>
      <c r="AH747" s="189">
        <f t="shared" si="73"/>
        <v>0</v>
      </c>
    </row>
    <row r="748" spans="29:34">
      <c r="AC748" s="284">
        <f t="shared" si="71"/>
        <v>0</v>
      </c>
      <c r="AF748" s="379">
        <f t="shared" si="72"/>
        <v>0</v>
      </c>
      <c r="AH748" s="189">
        <f t="shared" si="73"/>
        <v>0</v>
      </c>
    </row>
    <row r="749" spans="29:34">
      <c r="AC749" s="284">
        <f t="shared" si="71"/>
        <v>0</v>
      </c>
      <c r="AF749" s="379">
        <f t="shared" si="72"/>
        <v>0</v>
      </c>
      <c r="AH749" s="189">
        <f t="shared" si="73"/>
        <v>0</v>
      </c>
    </row>
    <row r="750" spans="29:34">
      <c r="AC750" s="284">
        <f t="shared" si="71"/>
        <v>0</v>
      </c>
      <c r="AF750" s="379">
        <f t="shared" si="72"/>
        <v>0</v>
      </c>
      <c r="AH750" s="189">
        <f t="shared" si="73"/>
        <v>0</v>
      </c>
    </row>
    <row r="751" spans="29:34">
      <c r="AC751" s="284">
        <f t="shared" si="71"/>
        <v>0</v>
      </c>
      <c r="AF751" s="379">
        <f t="shared" si="72"/>
        <v>0</v>
      </c>
      <c r="AH751" s="189">
        <f t="shared" si="73"/>
        <v>0</v>
      </c>
    </row>
    <row r="752" spans="29:34">
      <c r="AC752" s="284">
        <f t="shared" si="71"/>
        <v>0</v>
      </c>
      <c r="AF752" s="379">
        <f t="shared" si="72"/>
        <v>0</v>
      </c>
      <c r="AH752" s="189">
        <f t="shared" si="73"/>
        <v>0</v>
      </c>
    </row>
    <row r="753" spans="29:34">
      <c r="AC753" s="284">
        <f t="shared" si="71"/>
        <v>0</v>
      </c>
      <c r="AF753" s="379">
        <f t="shared" si="72"/>
        <v>0</v>
      </c>
      <c r="AH753" s="189">
        <f t="shared" si="73"/>
        <v>0</v>
      </c>
    </row>
    <row r="754" spans="29:34">
      <c r="AC754" s="284">
        <f t="shared" si="71"/>
        <v>0</v>
      </c>
      <c r="AF754" s="379">
        <f t="shared" si="72"/>
        <v>0</v>
      </c>
      <c r="AH754" s="189">
        <f t="shared" si="73"/>
        <v>0</v>
      </c>
    </row>
    <row r="755" spans="29:34">
      <c r="AC755" s="284">
        <f t="shared" si="71"/>
        <v>0</v>
      </c>
      <c r="AF755" s="379">
        <f t="shared" si="72"/>
        <v>0</v>
      </c>
      <c r="AH755" s="189">
        <f t="shared" si="73"/>
        <v>0</v>
      </c>
    </row>
    <row r="756" spans="29:34">
      <c r="AC756" s="284">
        <f t="shared" si="71"/>
        <v>0</v>
      </c>
      <c r="AF756" s="379">
        <f t="shared" si="72"/>
        <v>0</v>
      </c>
      <c r="AH756" s="189">
        <f t="shared" si="73"/>
        <v>0</v>
      </c>
    </row>
    <row r="757" spans="29:34">
      <c r="AC757" s="284">
        <f t="shared" si="71"/>
        <v>0</v>
      </c>
      <c r="AF757" s="379">
        <f t="shared" si="72"/>
        <v>0</v>
      </c>
      <c r="AH757" s="189">
        <f t="shared" si="73"/>
        <v>0</v>
      </c>
    </row>
    <row r="758" spans="29:34">
      <c r="AC758" s="284">
        <f t="shared" si="71"/>
        <v>0</v>
      </c>
      <c r="AF758" s="379">
        <f t="shared" si="72"/>
        <v>0</v>
      </c>
      <c r="AH758" s="189">
        <f t="shared" si="73"/>
        <v>0</v>
      </c>
    </row>
    <row r="759" spans="29:34">
      <c r="AC759" s="284">
        <f t="shared" si="71"/>
        <v>0</v>
      </c>
      <c r="AF759" s="379">
        <f t="shared" si="72"/>
        <v>0</v>
      </c>
      <c r="AH759" s="189">
        <f t="shared" si="73"/>
        <v>0</v>
      </c>
    </row>
    <row r="760" spans="29:34">
      <c r="AC760" s="284">
        <f t="shared" si="71"/>
        <v>0</v>
      </c>
      <c r="AF760" s="379">
        <f t="shared" si="72"/>
        <v>0</v>
      </c>
      <c r="AH760" s="189">
        <f t="shared" si="73"/>
        <v>0</v>
      </c>
    </row>
    <row r="761" spans="29:34">
      <c r="AC761" s="284">
        <f t="shared" si="71"/>
        <v>0</v>
      </c>
      <c r="AF761" s="379">
        <f t="shared" si="72"/>
        <v>0</v>
      </c>
      <c r="AH761" s="189">
        <f t="shared" si="73"/>
        <v>0</v>
      </c>
    </row>
    <row r="762" spans="29:34">
      <c r="AC762" s="284">
        <f t="shared" si="71"/>
        <v>0</v>
      </c>
      <c r="AF762" s="379">
        <f t="shared" si="72"/>
        <v>0</v>
      </c>
      <c r="AH762" s="189">
        <f t="shared" si="73"/>
        <v>0</v>
      </c>
    </row>
    <row r="763" spans="29:34">
      <c r="AC763" s="284">
        <f t="shared" si="71"/>
        <v>0</v>
      </c>
      <c r="AF763" s="379">
        <f t="shared" si="72"/>
        <v>0</v>
      </c>
      <c r="AH763" s="189">
        <f t="shared" si="73"/>
        <v>0</v>
      </c>
    </row>
    <row r="764" spans="29:34">
      <c r="AC764" s="284">
        <f t="shared" si="71"/>
        <v>0</v>
      </c>
      <c r="AF764" s="379">
        <f t="shared" si="72"/>
        <v>0</v>
      </c>
      <c r="AH764" s="189">
        <f t="shared" si="73"/>
        <v>0</v>
      </c>
    </row>
    <row r="765" spans="29:34">
      <c r="AC765" s="284">
        <f t="shared" si="71"/>
        <v>0</v>
      </c>
      <c r="AF765" s="379">
        <f t="shared" si="72"/>
        <v>0</v>
      </c>
      <c r="AH765" s="189">
        <f t="shared" si="73"/>
        <v>0</v>
      </c>
    </row>
    <row r="766" spans="29:34">
      <c r="AC766" s="284">
        <f t="shared" si="71"/>
        <v>0</v>
      </c>
      <c r="AF766" s="379">
        <f t="shared" si="72"/>
        <v>0</v>
      </c>
      <c r="AH766" s="189">
        <f t="shared" si="73"/>
        <v>0</v>
      </c>
    </row>
    <row r="767" spans="29:34">
      <c r="AC767" s="284">
        <f t="shared" si="71"/>
        <v>0</v>
      </c>
      <c r="AF767" s="379">
        <f t="shared" si="72"/>
        <v>0</v>
      </c>
      <c r="AH767" s="189">
        <f t="shared" si="73"/>
        <v>0</v>
      </c>
    </row>
    <row r="768" spans="29:34">
      <c r="AC768" s="284">
        <f t="shared" si="71"/>
        <v>0</v>
      </c>
      <c r="AF768" s="379">
        <f t="shared" si="72"/>
        <v>0</v>
      </c>
      <c r="AH768" s="189">
        <f t="shared" si="73"/>
        <v>0</v>
      </c>
    </row>
    <row r="769" spans="29:34">
      <c r="AC769" s="284">
        <f t="shared" si="71"/>
        <v>0</v>
      </c>
      <c r="AF769" s="379">
        <f t="shared" si="72"/>
        <v>0</v>
      </c>
      <c r="AH769" s="189">
        <f t="shared" si="73"/>
        <v>0</v>
      </c>
    </row>
    <row r="770" spans="29:34">
      <c r="AC770" s="284">
        <f t="shared" si="71"/>
        <v>0</v>
      </c>
      <c r="AF770" s="379">
        <f t="shared" si="72"/>
        <v>0</v>
      </c>
      <c r="AH770" s="189">
        <f t="shared" si="73"/>
        <v>0</v>
      </c>
    </row>
    <row r="771" spans="29:34">
      <c r="AC771" s="284">
        <f t="shared" si="71"/>
        <v>0</v>
      </c>
      <c r="AF771" s="379">
        <f t="shared" si="72"/>
        <v>0</v>
      </c>
      <c r="AH771" s="189">
        <f t="shared" si="73"/>
        <v>0</v>
      </c>
    </row>
    <row r="772" spans="29:34">
      <c r="AC772" s="284">
        <f t="shared" si="71"/>
        <v>0</v>
      </c>
      <c r="AF772" s="379">
        <f t="shared" si="72"/>
        <v>0</v>
      </c>
      <c r="AH772" s="189">
        <f t="shared" si="73"/>
        <v>0</v>
      </c>
    </row>
    <row r="773" spans="29:34">
      <c r="AC773" s="284">
        <f t="shared" si="71"/>
        <v>0</v>
      </c>
      <c r="AF773" s="379">
        <f t="shared" si="72"/>
        <v>0</v>
      </c>
      <c r="AH773" s="189">
        <f t="shared" si="73"/>
        <v>0</v>
      </c>
    </row>
    <row r="774" spans="29:34">
      <c r="AC774" s="284">
        <f t="shared" si="71"/>
        <v>0</v>
      </c>
      <c r="AF774" s="379">
        <f t="shared" si="72"/>
        <v>0</v>
      </c>
      <c r="AH774" s="189">
        <f t="shared" si="73"/>
        <v>0</v>
      </c>
    </row>
    <row r="775" spans="29:34">
      <c r="AC775" s="284">
        <f t="shared" si="71"/>
        <v>0</v>
      </c>
      <c r="AF775" s="379">
        <f t="shared" si="72"/>
        <v>0</v>
      </c>
      <c r="AH775" s="189">
        <f t="shared" si="73"/>
        <v>0</v>
      </c>
    </row>
    <row r="776" spans="29:34">
      <c r="AC776" s="284">
        <f t="shared" si="71"/>
        <v>0</v>
      </c>
      <c r="AF776" s="379">
        <f t="shared" si="72"/>
        <v>0</v>
      </c>
      <c r="AH776" s="189">
        <f t="shared" si="73"/>
        <v>0</v>
      </c>
    </row>
    <row r="777" spans="29:34">
      <c r="AC777" s="284">
        <f t="shared" si="71"/>
        <v>0</v>
      </c>
      <c r="AF777" s="379">
        <f t="shared" si="72"/>
        <v>0</v>
      </c>
      <c r="AH777" s="189">
        <f t="shared" si="73"/>
        <v>0</v>
      </c>
    </row>
    <row r="778" spans="29:34">
      <c r="AC778" s="284">
        <f t="shared" si="71"/>
        <v>0</v>
      </c>
      <c r="AF778" s="379">
        <f t="shared" si="72"/>
        <v>0</v>
      </c>
      <c r="AH778" s="189">
        <f t="shared" si="73"/>
        <v>0</v>
      </c>
    </row>
    <row r="779" spans="29:34">
      <c r="AC779" s="284">
        <f t="shared" si="71"/>
        <v>0</v>
      </c>
      <c r="AF779" s="379">
        <f t="shared" si="72"/>
        <v>0</v>
      </c>
      <c r="AH779" s="189">
        <f t="shared" si="73"/>
        <v>0</v>
      </c>
    </row>
    <row r="780" spans="29:34">
      <c r="AC780" s="284">
        <f t="shared" si="71"/>
        <v>0</v>
      </c>
      <c r="AF780" s="379">
        <f t="shared" si="72"/>
        <v>0</v>
      </c>
      <c r="AH780" s="189">
        <f t="shared" si="73"/>
        <v>0</v>
      </c>
    </row>
    <row r="781" spans="29:34">
      <c r="AC781" s="284">
        <f t="shared" si="71"/>
        <v>0</v>
      </c>
      <c r="AF781" s="379">
        <f t="shared" si="72"/>
        <v>0</v>
      </c>
      <c r="AH781" s="189">
        <f t="shared" si="73"/>
        <v>0</v>
      </c>
    </row>
    <row r="782" spans="29:34">
      <c r="AC782" s="284">
        <f t="shared" si="71"/>
        <v>0</v>
      </c>
      <c r="AF782" s="379">
        <f t="shared" si="72"/>
        <v>0</v>
      </c>
      <c r="AH782" s="189">
        <f t="shared" si="73"/>
        <v>0</v>
      </c>
    </row>
    <row r="783" spans="29:34">
      <c r="AC783" s="284">
        <f t="shared" si="71"/>
        <v>0</v>
      </c>
      <c r="AF783" s="379">
        <f t="shared" si="72"/>
        <v>0</v>
      </c>
      <c r="AH783" s="189">
        <f t="shared" si="73"/>
        <v>0</v>
      </c>
    </row>
    <row r="784" spans="29:34">
      <c r="AC784" s="284">
        <f t="shared" si="71"/>
        <v>0</v>
      </c>
      <c r="AF784" s="379">
        <f t="shared" si="72"/>
        <v>0</v>
      </c>
      <c r="AH784" s="189">
        <f t="shared" si="73"/>
        <v>0</v>
      </c>
    </row>
    <row r="785" spans="29:34">
      <c r="AC785" s="284">
        <f t="shared" si="71"/>
        <v>0</v>
      </c>
      <c r="AF785" s="379">
        <f t="shared" si="72"/>
        <v>0</v>
      </c>
      <c r="AH785" s="189">
        <f t="shared" si="73"/>
        <v>0</v>
      </c>
    </row>
    <row r="786" spans="29:34">
      <c r="AC786" s="284">
        <f t="shared" si="71"/>
        <v>0</v>
      </c>
      <c r="AF786" s="379">
        <f t="shared" si="72"/>
        <v>0</v>
      </c>
      <c r="AH786" s="189">
        <f t="shared" si="73"/>
        <v>0</v>
      </c>
    </row>
    <row r="787" spans="29:34">
      <c r="AC787" s="284">
        <f t="shared" si="71"/>
        <v>0</v>
      </c>
      <c r="AF787" s="379">
        <f t="shared" si="72"/>
        <v>0</v>
      </c>
      <c r="AH787" s="189">
        <f t="shared" si="73"/>
        <v>0</v>
      </c>
    </row>
    <row r="788" spans="29:34">
      <c r="AC788" s="284">
        <f t="shared" si="71"/>
        <v>0</v>
      </c>
      <c r="AF788" s="379">
        <f t="shared" si="72"/>
        <v>0</v>
      </c>
      <c r="AH788" s="189">
        <f t="shared" si="73"/>
        <v>0</v>
      </c>
    </row>
    <row r="789" spans="29:34">
      <c r="AC789" s="284">
        <f t="shared" si="71"/>
        <v>0</v>
      </c>
      <c r="AF789" s="379">
        <f t="shared" si="72"/>
        <v>0</v>
      </c>
      <c r="AH789" s="189">
        <f t="shared" si="73"/>
        <v>0</v>
      </c>
    </row>
    <row r="790" spans="29:34">
      <c r="AC790" s="284">
        <f t="shared" si="71"/>
        <v>0</v>
      </c>
      <c r="AF790" s="379">
        <f t="shared" si="72"/>
        <v>0</v>
      </c>
      <c r="AH790" s="189">
        <f t="shared" si="73"/>
        <v>0</v>
      </c>
    </row>
    <row r="791" spans="29:34">
      <c r="AC791" s="284">
        <f t="shared" si="71"/>
        <v>0</v>
      </c>
      <c r="AF791" s="379">
        <f t="shared" si="72"/>
        <v>0</v>
      </c>
      <c r="AH791" s="189">
        <f t="shared" si="73"/>
        <v>0</v>
      </c>
    </row>
    <row r="792" spans="29:34">
      <c r="AC792" s="284">
        <f t="shared" si="71"/>
        <v>0</v>
      </c>
      <c r="AF792" s="379">
        <f t="shared" si="72"/>
        <v>0</v>
      </c>
      <c r="AH792" s="189">
        <f t="shared" si="73"/>
        <v>0</v>
      </c>
    </row>
    <row r="793" spans="29:34">
      <c r="AC793" s="284">
        <f t="shared" si="71"/>
        <v>0</v>
      </c>
      <c r="AF793" s="379">
        <f t="shared" si="72"/>
        <v>0</v>
      </c>
      <c r="AH793" s="189">
        <f t="shared" si="73"/>
        <v>0</v>
      </c>
    </row>
    <row r="794" spans="29:34">
      <c r="AC794" s="284">
        <f t="shared" si="71"/>
        <v>0</v>
      </c>
      <c r="AF794" s="379">
        <f t="shared" si="72"/>
        <v>0</v>
      </c>
      <c r="AH794" s="189">
        <f t="shared" si="73"/>
        <v>0</v>
      </c>
    </row>
    <row r="795" spans="29:34">
      <c r="AC795" s="284">
        <f t="shared" si="71"/>
        <v>0</v>
      </c>
      <c r="AF795" s="379">
        <f t="shared" si="72"/>
        <v>0</v>
      </c>
      <c r="AH795" s="189">
        <f t="shared" si="73"/>
        <v>0</v>
      </c>
    </row>
    <row r="796" spans="29:34">
      <c r="AC796" s="284">
        <f t="shared" si="71"/>
        <v>0</v>
      </c>
      <c r="AF796" s="379">
        <f t="shared" si="72"/>
        <v>0</v>
      </c>
      <c r="AH796" s="189">
        <f t="shared" si="73"/>
        <v>0</v>
      </c>
    </row>
    <row r="797" spans="29:34">
      <c r="AC797" s="284">
        <f t="shared" si="71"/>
        <v>0</v>
      </c>
      <c r="AF797" s="379">
        <f t="shared" si="72"/>
        <v>0</v>
      </c>
      <c r="AH797" s="189">
        <f t="shared" si="73"/>
        <v>0</v>
      </c>
    </row>
    <row r="798" spans="29:34">
      <c r="AC798" s="284">
        <f t="shared" si="71"/>
        <v>0</v>
      </c>
      <c r="AF798" s="379">
        <f t="shared" si="72"/>
        <v>0</v>
      </c>
      <c r="AH798" s="189">
        <f t="shared" si="73"/>
        <v>0</v>
      </c>
    </row>
    <row r="799" spans="29:34">
      <c r="AC799" s="284">
        <f t="shared" si="71"/>
        <v>0</v>
      </c>
      <c r="AF799" s="379">
        <f t="shared" si="72"/>
        <v>0</v>
      </c>
      <c r="AH799" s="189">
        <f t="shared" si="73"/>
        <v>0</v>
      </c>
    </row>
    <row r="800" spans="29:34">
      <c r="AC800" s="284">
        <f t="shared" si="71"/>
        <v>0</v>
      </c>
      <c r="AF800" s="379">
        <f t="shared" si="72"/>
        <v>0</v>
      </c>
      <c r="AH800" s="189">
        <f t="shared" si="73"/>
        <v>0</v>
      </c>
    </row>
    <row r="801" spans="29:34">
      <c r="AC801" s="284">
        <f t="shared" si="71"/>
        <v>0</v>
      </c>
      <c r="AF801" s="379">
        <f t="shared" si="72"/>
        <v>0</v>
      </c>
      <c r="AH801" s="189">
        <f t="shared" si="73"/>
        <v>0</v>
      </c>
    </row>
    <row r="802" spans="29:34">
      <c r="AC802" s="284">
        <f t="shared" si="71"/>
        <v>0</v>
      </c>
      <c r="AF802" s="379">
        <f t="shared" si="72"/>
        <v>0</v>
      </c>
      <c r="AH802" s="189">
        <f t="shared" si="73"/>
        <v>0</v>
      </c>
    </row>
    <row r="803" spans="29:34">
      <c r="AC803" s="284">
        <f t="shared" si="71"/>
        <v>0</v>
      </c>
      <c r="AF803" s="379">
        <f t="shared" si="72"/>
        <v>0</v>
      </c>
      <c r="AH803" s="189">
        <f t="shared" si="73"/>
        <v>0</v>
      </c>
    </row>
    <row r="804" spans="29:34">
      <c r="AC804" s="284">
        <f t="shared" si="71"/>
        <v>0</v>
      </c>
      <c r="AF804" s="379">
        <f t="shared" si="72"/>
        <v>0</v>
      </c>
      <c r="AH804" s="189">
        <f t="shared" si="73"/>
        <v>0</v>
      </c>
    </row>
    <row r="805" spans="29:34">
      <c r="AC805" s="284">
        <f t="shared" si="71"/>
        <v>0</v>
      </c>
      <c r="AF805" s="379">
        <f t="shared" si="72"/>
        <v>0</v>
      </c>
      <c r="AH805" s="189">
        <f t="shared" si="73"/>
        <v>0</v>
      </c>
    </row>
    <row r="806" spans="29:34">
      <c r="AC806" s="284">
        <f t="shared" ref="AC806:AC869" si="74">Z806*Q806</f>
        <v>0</v>
      </c>
      <c r="AF806" s="379">
        <f t="shared" ref="AF806:AF869" si="75">AD806+AE806</f>
        <v>0</v>
      </c>
      <c r="AH806" s="189">
        <f t="shared" ref="AH806:AH869" si="76">R806*AG806</f>
        <v>0</v>
      </c>
    </row>
    <row r="807" spans="29:34">
      <c r="AC807" s="284">
        <f t="shared" si="74"/>
        <v>0</v>
      </c>
      <c r="AF807" s="379">
        <f t="shared" si="75"/>
        <v>0</v>
      </c>
      <c r="AH807" s="189">
        <f t="shared" si="76"/>
        <v>0</v>
      </c>
    </row>
    <row r="808" spans="29:34">
      <c r="AC808" s="284">
        <f t="shared" si="74"/>
        <v>0</v>
      </c>
      <c r="AF808" s="379">
        <f t="shared" si="75"/>
        <v>0</v>
      </c>
      <c r="AH808" s="189">
        <f t="shared" si="76"/>
        <v>0</v>
      </c>
    </row>
    <row r="809" spans="29:34">
      <c r="AC809" s="284">
        <f t="shared" si="74"/>
        <v>0</v>
      </c>
      <c r="AF809" s="379">
        <f t="shared" si="75"/>
        <v>0</v>
      </c>
      <c r="AH809" s="189">
        <f t="shared" si="76"/>
        <v>0</v>
      </c>
    </row>
    <row r="810" spans="29:34">
      <c r="AC810" s="284">
        <f t="shared" si="74"/>
        <v>0</v>
      </c>
      <c r="AF810" s="379">
        <f t="shared" si="75"/>
        <v>0</v>
      </c>
      <c r="AH810" s="189">
        <f t="shared" si="76"/>
        <v>0</v>
      </c>
    </row>
    <row r="811" spans="29:34">
      <c r="AC811" s="284">
        <f t="shared" si="74"/>
        <v>0</v>
      </c>
      <c r="AF811" s="379">
        <f t="shared" si="75"/>
        <v>0</v>
      </c>
      <c r="AH811" s="189">
        <f t="shared" si="76"/>
        <v>0</v>
      </c>
    </row>
    <row r="812" spans="29:34">
      <c r="AC812" s="284">
        <f t="shared" si="74"/>
        <v>0</v>
      </c>
      <c r="AF812" s="379">
        <f t="shared" si="75"/>
        <v>0</v>
      </c>
      <c r="AH812" s="189">
        <f t="shared" si="76"/>
        <v>0</v>
      </c>
    </row>
    <row r="813" spans="29:34">
      <c r="AC813" s="284">
        <f t="shared" si="74"/>
        <v>0</v>
      </c>
      <c r="AF813" s="379">
        <f t="shared" si="75"/>
        <v>0</v>
      </c>
      <c r="AH813" s="189">
        <f t="shared" si="76"/>
        <v>0</v>
      </c>
    </row>
    <row r="814" spans="29:34">
      <c r="AC814" s="284">
        <f t="shared" si="74"/>
        <v>0</v>
      </c>
      <c r="AF814" s="379">
        <f t="shared" si="75"/>
        <v>0</v>
      </c>
      <c r="AH814" s="189">
        <f t="shared" si="76"/>
        <v>0</v>
      </c>
    </row>
    <row r="815" spans="29:34">
      <c r="AC815" s="284">
        <f t="shared" si="74"/>
        <v>0</v>
      </c>
      <c r="AF815" s="379">
        <f t="shared" si="75"/>
        <v>0</v>
      </c>
      <c r="AH815" s="189">
        <f t="shared" si="76"/>
        <v>0</v>
      </c>
    </row>
    <row r="816" spans="29:34">
      <c r="AC816" s="284">
        <f t="shared" si="74"/>
        <v>0</v>
      </c>
      <c r="AF816" s="379">
        <f t="shared" si="75"/>
        <v>0</v>
      </c>
      <c r="AH816" s="189">
        <f t="shared" si="76"/>
        <v>0</v>
      </c>
    </row>
    <row r="817" spans="29:34">
      <c r="AC817" s="284">
        <f t="shared" si="74"/>
        <v>0</v>
      </c>
      <c r="AF817" s="379">
        <f t="shared" si="75"/>
        <v>0</v>
      </c>
      <c r="AH817" s="189">
        <f t="shared" si="76"/>
        <v>0</v>
      </c>
    </row>
    <row r="818" spans="29:34">
      <c r="AC818" s="284">
        <f t="shared" si="74"/>
        <v>0</v>
      </c>
      <c r="AF818" s="379">
        <f t="shared" si="75"/>
        <v>0</v>
      </c>
      <c r="AH818" s="189">
        <f t="shared" si="76"/>
        <v>0</v>
      </c>
    </row>
    <row r="819" spans="29:34">
      <c r="AC819" s="284">
        <f t="shared" si="74"/>
        <v>0</v>
      </c>
      <c r="AF819" s="379">
        <f t="shared" si="75"/>
        <v>0</v>
      </c>
      <c r="AH819" s="189">
        <f t="shared" si="76"/>
        <v>0</v>
      </c>
    </row>
    <row r="820" spans="29:34">
      <c r="AC820" s="284">
        <f t="shared" si="74"/>
        <v>0</v>
      </c>
      <c r="AF820" s="379">
        <f t="shared" si="75"/>
        <v>0</v>
      </c>
      <c r="AH820" s="189">
        <f t="shared" si="76"/>
        <v>0</v>
      </c>
    </row>
    <row r="821" spans="29:34">
      <c r="AC821" s="284">
        <f t="shared" si="74"/>
        <v>0</v>
      </c>
      <c r="AF821" s="379">
        <f t="shared" si="75"/>
        <v>0</v>
      </c>
      <c r="AH821" s="189">
        <f t="shared" si="76"/>
        <v>0</v>
      </c>
    </row>
    <row r="822" spans="29:34">
      <c r="AC822" s="284">
        <f t="shared" si="74"/>
        <v>0</v>
      </c>
      <c r="AF822" s="379">
        <f t="shared" si="75"/>
        <v>0</v>
      </c>
      <c r="AH822" s="189">
        <f t="shared" si="76"/>
        <v>0</v>
      </c>
    </row>
    <row r="823" spans="29:34">
      <c r="AC823" s="284">
        <f t="shared" si="74"/>
        <v>0</v>
      </c>
      <c r="AF823" s="379">
        <f t="shared" si="75"/>
        <v>0</v>
      </c>
      <c r="AH823" s="189">
        <f t="shared" si="76"/>
        <v>0</v>
      </c>
    </row>
    <row r="824" spans="29:34">
      <c r="AC824" s="284">
        <f t="shared" si="74"/>
        <v>0</v>
      </c>
      <c r="AF824" s="379">
        <f t="shared" si="75"/>
        <v>0</v>
      </c>
      <c r="AH824" s="189">
        <f t="shared" si="76"/>
        <v>0</v>
      </c>
    </row>
    <row r="825" spans="29:34">
      <c r="AC825" s="284">
        <f t="shared" si="74"/>
        <v>0</v>
      </c>
      <c r="AF825" s="379">
        <f t="shared" si="75"/>
        <v>0</v>
      </c>
      <c r="AH825" s="189">
        <f t="shared" si="76"/>
        <v>0</v>
      </c>
    </row>
    <row r="826" spans="29:34">
      <c r="AC826" s="284">
        <f t="shared" si="74"/>
        <v>0</v>
      </c>
      <c r="AF826" s="379">
        <f t="shared" si="75"/>
        <v>0</v>
      </c>
      <c r="AH826" s="189">
        <f t="shared" si="76"/>
        <v>0</v>
      </c>
    </row>
    <row r="827" spans="29:34">
      <c r="AC827" s="284">
        <f t="shared" si="74"/>
        <v>0</v>
      </c>
      <c r="AF827" s="379">
        <f t="shared" si="75"/>
        <v>0</v>
      </c>
      <c r="AH827" s="189">
        <f t="shared" si="76"/>
        <v>0</v>
      </c>
    </row>
    <row r="828" spans="29:34">
      <c r="AC828" s="284">
        <f t="shared" si="74"/>
        <v>0</v>
      </c>
      <c r="AF828" s="379">
        <f t="shared" si="75"/>
        <v>0</v>
      </c>
      <c r="AH828" s="189">
        <f t="shared" si="76"/>
        <v>0</v>
      </c>
    </row>
    <row r="829" spans="29:34">
      <c r="AC829" s="284">
        <f t="shared" si="74"/>
        <v>0</v>
      </c>
      <c r="AF829" s="379">
        <f t="shared" si="75"/>
        <v>0</v>
      </c>
      <c r="AH829" s="189">
        <f t="shared" si="76"/>
        <v>0</v>
      </c>
    </row>
    <row r="830" spans="29:34">
      <c r="AC830" s="284">
        <f t="shared" si="74"/>
        <v>0</v>
      </c>
      <c r="AF830" s="379">
        <f t="shared" si="75"/>
        <v>0</v>
      </c>
      <c r="AH830" s="189">
        <f t="shared" si="76"/>
        <v>0</v>
      </c>
    </row>
    <row r="831" spans="29:34">
      <c r="AC831" s="284">
        <f t="shared" si="74"/>
        <v>0</v>
      </c>
      <c r="AF831" s="379">
        <f t="shared" si="75"/>
        <v>0</v>
      </c>
      <c r="AH831" s="189">
        <f t="shared" si="76"/>
        <v>0</v>
      </c>
    </row>
    <row r="832" spans="29:34">
      <c r="AC832" s="284">
        <f t="shared" si="74"/>
        <v>0</v>
      </c>
      <c r="AF832" s="379">
        <f t="shared" si="75"/>
        <v>0</v>
      </c>
      <c r="AH832" s="189">
        <f t="shared" si="76"/>
        <v>0</v>
      </c>
    </row>
    <row r="833" spans="29:34">
      <c r="AC833" s="284">
        <f t="shared" si="74"/>
        <v>0</v>
      </c>
      <c r="AF833" s="379">
        <f t="shared" si="75"/>
        <v>0</v>
      </c>
      <c r="AH833" s="189">
        <f t="shared" si="76"/>
        <v>0</v>
      </c>
    </row>
    <row r="834" spans="29:34">
      <c r="AC834" s="284">
        <f t="shared" si="74"/>
        <v>0</v>
      </c>
      <c r="AF834" s="379">
        <f t="shared" si="75"/>
        <v>0</v>
      </c>
      <c r="AH834" s="189">
        <f t="shared" si="76"/>
        <v>0</v>
      </c>
    </row>
    <row r="835" spans="29:34">
      <c r="AC835" s="284">
        <f t="shared" si="74"/>
        <v>0</v>
      </c>
      <c r="AF835" s="379">
        <f t="shared" si="75"/>
        <v>0</v>
      </c>
      <c r="AH835" s="189">
        <f t="shared" si="76"/>
        <v>0</v>
      </c>
    </row>
    <row r="836" spans="29:34">
      <c r="AC836" s="284">
        <f t="shared" si="74"/>
        <v>0</v>
      </c>
      <c r="AF836" s="379">
        <f t="shared" si="75"/>
        <v>0</v>
      </c>
      <c r="AH836" s="189">
        <f t="shared" si="76"/>
        <v>0</v>
      </c>
    </row>
    <row r="837" spans="29:34">
      <c r="AC837" s="284">
        <f t="shared" si="74"/>
        <v>0</v>
      </c>
      <c r="AF837" s="379">
        <f t="shared" si="75"/>
        <v>0</v>
      </c>
      <c r="AH837" s="189">
        <f t="shared" si="76"/>
        <v>0</v>
      </c>
    </row>
    <row r="838" spans="29:34">
      <c r="AC838" s="284">
        <f t="shared" si="74"/>
        <v>0</v>
      </c>
      <c r="AF838" s="379">
        <f t="shared" si="75"/>
        <v>0</v>
      </c>
      <c r="AH838" s="189">
        <f t="shared" si="76"/>
        <v>0</v>
      </c>
    </row>
    <row r="839" spans="29:34">
      <c r="AC839" s="284">
        <f t="shared" si="74"/>
        <v>0</v>
      </c>
      <c r="AF839" s="379">
        <f t="shared" si="75"/>
        <v>0</v>
      </c>
      <c r="AH839" s="189">
        <f t="shared" si="76"/>
        <v>0</v>
      </c>
    </row>
    <row r="840" spans="29:34">
      <c r="AC840" s="284">
        <f t="shared" si="74"/>
        <v>0</v>
      </c>
      <c r="AF840" s="379">
        <f t="shared" si="75"/>
        <v>0</v>
      </c>
      <c r="AH840" s="189">
        <f t="shared" si="76"/>
        <v>0</v>
      </c>
    </row>
    <row r="841" spans="29:34">
      <c r="AC841" s="284">
        <f t="shared" si="74"/>
        <v>0</v>
      </c>
      <c r="AF841" s="379">
        <f t="shared" si="75"/>
        <v>0</v>
      </c>
      <c r="AH841" s="189">
        <f t="shared" si="76"/>
        <v>0</v>
      </c>
    </row>
    <row r="842" spans="29:34">
      <c r="AC842" s="284">
        <f t="shared" si="74"/>
        <v>0</v>
      </c>
      <c r="AF842" s="379">
        <f t="shared" si="75"/>
        <v>0</v>
      </c>
      <c r="AH842" s="189">
        <f t="shared" si="76"/>
        <v>0</v>
      </c>
    </row>
    <row r="843" spans="29:34">
      <c r="AC843" s="284">
        <f t="shared" si="74"/>
        <v>0</v>
      </c>
      <c r="AF843" s="379">
        <f t="shared" si="75"/>
        <v>0</v>
      </c>
      <c r="AH843" s="189">
        <f t="shared" si="76"/>
        <v>0</v>
      </c>
    </row>
    <row r="844" spans="29:34">
      <c r="AC844" s="284">
        <f t="shared" si="74"/>
        <v>0</v>
      </c>
      <c r="AF844" s="379">
        <f t="shared" si="75"/>
        <v>0</v>
      </c>
      <c r="AH844" s="189">
        <f t="shared" si="76"/>
        <v>0</v>
      </c>
    </row>
    <row r="845" spans="29:34">
      <c r="AC845" s="284">
        <f t="shared" si="74"/>
        <v>0</v>
      </c>
      <c r="AF845" s="379">
        <f t="shared" si="75"/>
        <v>0</v>
      </c>
      <c r="AH845" s="189">
        <f t="shared" si="76"/>
        <v>0</v>
      </c>
    </row>
    <row r="846" spans="29:34">
      <c r="AC846" s="284">
        <f t="shared" si="74"/>
        <v>0</v>
      </c>
      <c r="AF846" s="379">
        <f t="shared" si="75"/>
        <v>0</v>
      </c>
      <c r="AH846" s="189">
        <f t="shared" si="76"/>
        <v>0</v>
      </c>
    </row>
    <row r="847" spans="29:34">
      <c r="AC847" s="284">
        <f t="shared" si="74"/>
        <v>0</v>
      </c>
      <c r="AF847" s="379">
        <f t="shared" si="75"/>
        <v>0</v>
      </c>
      <c r="AH847" s="189">
        <f t="shared" si="76"/>
        <v>0</v>
      </c>
    </row>
    <row r="848" spans="29:34">
      <c r="AC848" s="284">
        <f t="shared" si="74"/>
        <v>0</v>
      </c>
      <c r="AF848" s="379">
        <f t="shared" si="75"/>
        <v>0</v>
      </c>
      <c r="AH848" s="189">
        <f t="shared" si="76"/>
        <v>0</v>
      </c>
    </row>
    <row r="849" spans="29:34">
      <c r="AC849" s="284">
        <f t="shared" si="74"/>
        <v>0</v>
      </c>
      <c r="AF849" s="379">
        <f t="shared" si="75"/>
        <v>0</v>
      </c>
      <c r="AH849" s="189">
        <f t="shared" si="76"/>
        <v>0</v>
      </c>
    </row>
    <row r="850" spans="29:34">
      <c r="AC850" s="284">
        <f t="shared" si="74"/>
        <v>0</v>
      </c>
      <c r="AF850" s="379">
        <f t="shared" si="75"/>
        <v>0</v>
      </c>
      <c r="AH850" s="189">
        <f t="shared" si="76"/>
        <v>0</v>
      </c>
    </row>
    <row r="851" spans="29:34">
      <c r="AC851" s="284">
        <f t="shared" si="74"/>
        <v>0</v>
      </c>
      <c r="AF851" s="379">
        <f t="shared" si="75"/>
        <v>0</v>
      </c>
      <c r="AH851" s="189">
        <f t="shared" si="76"/>
        <v>0</v>
      </c>
    </row>
    <row r="852" spans="29:34">
      <c r="AC852" s="284">
        <f t="shared" si="74"/>
        <v>0</v>
      </c>
      <c r="AF852" s="379">
        <f t="shared" si="75"/>
        <v>0</v>
      </c>
      <c r="AH852" s="189">
        <f t="shared" si="76"/>
        <v>0</v>
      </c>
    </row>
    <row r="853" spans="29:34">
      <c r="AC853" s="284">
        <f t="shared" si="74"/>
        <v>0</v>
      </c>
      <c r="AF853" s="379">
        <f t="shared" si="75"/>
        <v>0</v>
      </c>
      <c r="AH853" s="189">
        <f t="shared" si="76"/>
        <v>0</v>
      </c>
    </row>
    <row r="854" spans="29:34">
      <c r="AC854" s="284">
        <f t="shared" si="74"/>
        <v>0</v>
      </c>
      <c r="AF854" s="379">
        <f t="shared" si="75"/>
        <v>0</v>
      </c>
      <c r="AH854" s="189">
        <f t="shared" si="76"/>
        <v>0</v>
      </c>
    </row>
    <row r="855" spans="29:34">
      <c r="AC855" s="284">
        <f t="shared" si="74"/>
        <v>0</v>
      </c>
      <c r="AF855" s="379">
        <f t="shared" si="75"/>
        <v>0</v>
      </c>
      <c r="AH855" s="189">
        <f t="shared" si="76"/>
        <v>0</v>
      </c>
    </row>
    <row r="856" spans="29:34">
      <c r="AC856" s="284">
        <f t="shared" si="74"/>
        <v>0</v>
      </c>
      <c r="AF856" s="379">
        <f t="shared" si="75"/>
        <v>0</v>
      </c>
      <c r="AH856" s="189">
        <f t="shared" si="76"/>
        <v>0</v>
      </c>
    </row>
    <row r="857" spans="29:34">
      <c r="AC857" s="284">
        <f t="shared" si="74"/>
        <v>0</v>
      </c>
      <c r="AF857" s="379">
        <f t="shared" si="75"/>
        <v>0</v>
      </c>
      <c r="AH857" s="189">
        <f t="shared" si="76"/>
        <v>0</v>
      </c>
    </row>
    <row r="858" spans="29:34">
      <c r="AC858" s="284">
        <f t="shared" si="74"/>
        <v>0</v>
      </c>
      <c r="AF858" s="379">
        <f t="shared" si="75"/>
        <v>0</v>
      </c>
      <c r="AH858" s="189">
        <f t="shared" si="76"/>
        <v>0</v>
      </c>
    </row>
    <row r="859" spans="29:34">
      <c r="AC859" s="284">
        <f t="shared" si="74"/>
        <v>0</v>
      </c>
      <c r="AF859" s="379">
        <f t="shared" si="75"/>
        <v>0</v>
      </c>
      <c r="AH859" s="189">
        <f t="shared" si="76"/>
        <v>0</v>
      </c>
    </row>
    <row r="860" spans="29:34">
      <c r="AC860" s="284">
        <f t="shared" si="74"/>
        <v>0</v>
      </c>
      <c r="AF860" s="379">
        <f t="shared" si="75"/>
        <v>0</v>
      </c>
      <c r="AH860" s="189">
        <f t="shared" si="76"/>
        <v>0</v>
      </c>
    </row>
    <row r="861" spans="29:34">
      <c r="AC861" s="284">
        <f t="shared" si="74"/>
        <v>0</v>
      </c>
      <c r="AF861" s="379">
        <f t="shared" si="75"/>
        <v>0</v>
      </c>
      <c r="AH861" s="189">
        <f t="shared" si="76"/>
        <v>0</v>
      </c>
    </row>
    <row r="862" spans="29:34">
      <c r="AC862" s="284">
        <f t="shared" si="74"/>
        <v>0</v>
      </c>
      <c r="AF862" s="379">
        <f t="shared" si="75"/>
        <v>0</v>
      </c>
      <c r="AH862" s="189">
        <f t="shared" si="76"/>
        <v>0</v>
      </c>
    </row>
    <row r="863" spans="29:34">
      <c r="AC863" s="284">
        <f t="shared" si="74"/>
        <v>0</v>
      </c>
      <c r="AF863" s="379">
        <f t="shared" si="75"/>
        <v>0</v>
      </c>
      <c r="AH863" s="189">
        <f t="shared" si="76"/>
        <v>0</v>
      </c>
    </row>
    <row r="864" spans="29:34">
      <c r="AC864" s="284">
        <f t="shared" si="74"/>
        <v>0</v>
      </c>
      <c r="AF864" s="379">
        <f t="shared" si="75"/>
        <v>0</v>
      </c>
      <c r="AH864" s="189">
        <f t="shared" si="76"/>
        <v>0</v>
      </c>
    </row>
    <row r="865" spans="29:34">
      <c r="AC865" s="284">
        <f t="shared" si="74"/>
        <v>0</v>
      </c>
      <c r="AF865" s="379">
        <f t="shared" si="75"/>
        <v>0</v>
      </c>
      <c r="AH865" s="189">
        <f t="shared" si="76"/>
        <v>0</v>
      </c>
    </row>
    <row r="866" spans="29:34">
      <c r="AC866" s="284">
        <f t="shared" si="74"/>
        <v>0</v>
      </c>
      <c r="AF866" s="379">
        <f t="shared" si="75"/>
        <v>0</v>
      </c>
      <c r="AH866" s="189">
        <f t="shared" si="76"/>
        <v>0</v>
      </c>
    </row>
    <row r="867" spans="29:34">
      <c r="AC867" s="284">
        <f t="shared" si="74"/>
        <v>0</v>
      </c>
      <c r="AF867" s="379">
        <f t="shared" si="75"/>
        <v>0</v>
      </c>
      <c r="AH867" s="189">
        <f t="shared" si="76"/>
        <v>0</v>
      </c>
    </row>
    <row r="868" spans="29:34">
      <c r="AC868" s="284">
        <f t="shared" si="74"/>
        <v>0</v>
      </c>
      <c r="AF868" s="379">
        <f t="shared" si="75"/>
        <v>0</v>
      </c>
      <c r="AH868" s="189">
        <f t="shared" si="76"/>
        <v>0</v>
      </c>
    </row>
    <row r="869" spans="29:34">
      <c r="AC869" s="284">
        <f t="shared" si="74"/>
        <v>0</v>
      </c>
      <c r="AF869" s="379">
        <f t="shared" si="75"/>
        <v>0</v>
      </c>
      <c r="AH869" s="189">
        <f t="shared" si="76"/>
        <v>0</v>
      </c>
    </row>
    <row r="870" spans="29:34">
      <c r="AC870" s="284">
        <f t="shared" ref="AC870:AC933" si="77">Z870*Q870</f>
        <v>0</v>
      </c>
      <c r="AF870" s="379">
        <f t="shared" ref="AF870:AF933" si="78">AD870+AE870</f>
        <v>0</v>
      </c>
      <c r="AH870" s="189">
        <f t="shared" ref="AH870:AH933" si="79">R870*AG870</f>
        <v>0</v>
      </c>
    </row>
    <row r="871" spans="29:34">
      <c r="AC871" s="284">
        <f t="shared" si="77"/>
        <v>0</v>
      </c>
      <c r="AF871" s="379">
        <f t="shared" si="78"/>
        <v>0</v>
      </c>
      <c r="AH871" s="189">
        <f t="shared" si="79"/>
        <v>0</v>
      </c>
    </row>
    <row r="872" spans="29:34">
      <c r="AC872" s="284">
        <f t="shared" si="77"/>
        <v>0</v>
      </c>
      <c r="AF872" s="379">
        <f t="shared" si="78"/>
        <v>0</v>
      </c>
      <c r="AH872" s="189">
        <f t="shared" si="79"/>
        <v>0</v>
      </c>
    </row>
    <row r="873" spans="29:34">
      <c r="AC873" s="284">
        <f t="shared" si="77"/>
        <v>0</v>
      </c>
      <c r="AF873" s="379">
        <f t="shared" si="78"/>
        <v>0</v>
      </c>
      <c r="AH873" s="189">
        <f t="shared" si="79"/>
        <v>0</v>
      </c>
    </row>
    <row r="874" spans="29:34">
      <c r="AC874" s="284">
        <f t="shared" si="77"/>
        <v>0</v>
      </c>
      <c r="AF874" s="379">
        <f t="shared" si="78"/>
        <v>0</v>
      </c>
      <c r="AH874" s="189">
        <f t="shared" si="79"/>
        <v>0</v>
      </c>
    </row>
    <row r="875" spans="29:34">
      <c r="AC875" s="284">
        <f t="shared" si="77"/>
        <v>0</v>
      </c>
      <c r="AF875" s="379">
        <f t="shared" si="78"/>
        <v>0</v>
      </c>
      <c r="AH875" s="189">
        <f t="shared" si="79"/>
        <v>0</v>
      </c>
    </row>
    <row r="876" spans="29:34">
      <c r="AC876" s="284">
        <f t="shared" si="77"/>
        <v>0</v>
      </c>
      <c r="AF876" s="379">
        <f t="shared" si="78"/>
        <v>0</v>
      </c>
      <c r="AH876" s="189">
        <f t="shared" si="79"/>
        <v>0</v>
      </c>
    </row>
    <row r="877" spans="29:34">
      <c r="AC877" s="284">
        <f t="shared" si="77"/>
        <v>0</v>
      </c>
      <c r="AF877" s="379">
        <f t="shared" si="78"/>
        <v>0</v>
      </c>
      <c r="AH877" s="189">
        <f t="shared" si="79"/>
        <v>0</v>
      </c>
    </row>
    <row r="878" spans="29:34">
      <c r="AC878" s="284">
        <f t="shared" si="77"/>
        <v>0</v>
      </c>
      <c r="AF878" s="379">
        <f t="shared" si="78"/>
        <v>0</v>
      </c>
      <c r="AH878" s="189">
        <f t="shared" si="79"/>
        <v>0</v>
      </c>
    </row>
    <row r="879" spans="29:34">
      <c r="AC879" s="284">
        <f t="shared" si="77"/>
        <v>0</v>
      </c>
      <c r="AF879" s="379">
        <f t="shared" si="78"/>
        <v>0</v>
      </c>
      <c r="AH879" s="189">
        <f t="shared" si="79"/>
        <v>0</v>
      </c>
    </row>
    <row r="880" spans="29:34">
      <c r="AC880" s="284">
        <f t="shared" si="77"/>
        <v>0</v>
      </c>
      <c r="AF880" s="379">
        <f t="shared" si="78"/>
        <v>0</v>
      </c>
      <c r="AH880" s="189">
        <f t="shared" si="79"/>
        <v>0</v>
      </c>
    </row>
    <row r="881" spans="29:34">
      <c r="AC881" s="284">
        <f t="shared" si="77"/>
        <v>0</v>
      </c>
      <c r="AF881" s="379">
        <f t="shared" si="78"/>
        <v>0</v>
      </c>
      <c r="AH881" s="189">
        <f t="shared" si="79"/>
        <v>0</v>
      </c>
    </row>
    <row r="882" spans="29:34">
      <c r="AC882" s="284">
        <f t="shared" si="77"/>
        <v>0</v>
      </c>
      <c r="AF882" s="379">
        <f t="shared" si="78"/>
        <v>0</v>
      </c>
      <c r="AH882" s="189">
        <f t="shared" si="79"/>
        <v>0</v>
      </c>
    </row>
    <row r="883" spans="29:34">
      <c r="AC883" s="284">
        <f t="shared" si="77"/>
        <v>0</v>
      </c>
      <c r="AF883" s="379">
        <f t="shared" si="78"/>
        <v>0</v>
      </c>
      <c r="AH883" s="189">
        <f t="shared" si="79"/>
        <v>0</v>
      </c>
    </row>
    <row r="884" spans="29:34">
      <c r="AC884" s="284">
        <f t="shared" si="77"/>
        <v>0</v>
      </c>
      <c r="AF884" s="379">
        <f t="shared" si="78"/>
        <v>0</v>
      </c>
      <c r="AH884" s="189">
        <f t="shared" si="79"/>
        <v>0</v>
      </c>
    </row>
    <row r="885" spans="29:34">
      <c r="AC885" s="284">
        <f t="shared" si="77"/>
        <v>0</v>
      </c>
      <c r="AF885" s="379">
        <f t="shared" si="78"/>
        <v>0</v>
      </c>
      <c r="AH885" s="189">
        <f t="shared" si="79"/>
        <v>0</v>
      </c>
    </row>
    <row r="886" spans="29:34">
      <c r="AC886" s="284">
        <f t="shared" si="77"/>
        <v>0</v>
      </c>
      <c r="AF886" s="379">
        <f t="shared" si="78"/>
        <v>0</v>
      </c>
      <c r="AH886" s="189">
        <f t="shared" si="79"/>
        <v>0</v>
      </c>
    </row>
    <row r="887" spans="29:34">
      <c r="AC887" s="284">
        <f t="shared" si="77"/>
        <v>0</v>
      </c>
      <c r="AF887" s="379">
        <f t="shared" si="78"/>
        <v>0</v>
      </c>
      <c r="AH887" s="189">
        <f t="shared" si="79"/>
        <v>0</v>
      </c>
    </row>
    <row r="888" spans="29:34">
      <c r="AC888" s="284">
        <f t="shared" si="77"/>
        <v>0</v>
      </c>
      <c r="AF888" s="379">
        <f t="shared" si="78"/>
        <v>0</v>
      </c>
      <c r="AH888" s="189">
        <f t="shared" si="79"/>
        <v>0</v>
      </c>
    </row>
    <row r="889" spans="29:34">
      <c r="AC889" s="284">
        <f t="shared" si="77"/>
        <v>0</v>
      </c>
      <c r="AF889" s="379">
        <f t="shared" si="78"/>
        <v>0</v>
      </c>
      <c r="AH889" s="189">
        <f t="shared" si="79"/>
        <v>0</v>
      </c>
    </row>
    <row r="890" spans="29:34">
      <c r="AC890" s="284">
        <f t="shared" si="77"/>
        <v>0</v>
      </c>
      <c r="AF890" s="379">
        <f t="shared" si="78"/>
        <v>0</v>
      </c>
      <c r="AH890" s="189">
        <f t="shared" si="79"/>
        <v>0</v>
      </c>
    </row>
    <row r="891" spans="29:34">
      <c r="AC891" s="284">
        <f t="shared" si="77"/>
        <v>0</v>
      </c>
      <c r="AF891" s="379">
        <f t="shared" si="78"/>
        <v>0</v>
      </c>
      <c r="AH891" s="189">
        <f t="shared" si="79"/>
        <v>0</v>
      </c>
    </row>
    <row r="892" spans="29:34">
      <c r="AC892" s="284">
        <f t="shared" si="77"/>
        <v>0</v>
      </c>
      <c r="AF892" s="379">
        <f t="shared" si="78"/>
        <v>0</v>
      </c>
      <c r="AH892" s="189">
        <f t="shared" si="79"/>
        <v>0</v>
      </c>
    </row>
    <row r="893" spans="29:34">
      <c r="AC893" s="284">
        <f t="shared" si="77"/>
        <v>0</v>
      </c>
      <c r="AF893" s="379">
        <f t="shared" si="78"/>
        <v>0</v>
      </c>
      <c r="AH893" s="189">
        <f t="shared" si="79"/>
        <v>0</v>
      </c>
    </row>
    <row r="894" spans="29:34">
      <c r="AC894" s="284">
        <f t="shared" si="77"/>
        <v>0</v>
      </c>
      <c r="AF894" s="379">
        <f t="shared" si="78"/>
        <v>0</v>
      </c>
      <c r="AH894" s="189">
        <f t="shared" si="79"/>
        <v>0</v>
      </c>
    </row>
    <row r="895" spans="29:34">
      <c r="AC895" s="284">
        <f t="shared" si="77"/>
        <v>0</v>
      </c>
      <c r="AF895" s="379">
        <f t="shared" si="78"/>
        <v>0</v>
      </c>
      <c r="AH895" s="189">
        <f t="shared" si="79"/>
        <v>0</v>
      </c>
    </row>
    <row r="896" spans="29:34">
      <c r="AC896" s="284">
        <f t="shared" si="77"/>
        <v>0</v>
      </c>
      <c r="AF896" s="379">
        <f t="shared" si="78"/>
        <v>0</v>
      </c>
      <c r="AH896" s="189">
        <f t="shared" si="79"/>
        <v>0</v>
      </c>
    </row>
    <row r="897" spans="29:34">
      <c r="AC897" s="284">
        <f t="shared" si="77"/>
        <v>0</v>
      </c>
      <c r="AF897" s="379">
        <f t="shared" si="78"/>
        <v>0</v>
      </c>
      <c r="AH897" s="189">
        <f t="shared" si="79"/>
        <v>0</v>
      </c>
    </row>
    <row r="898" spans="29:34">
      <c r="AC898" s="284">
        <f t="shared" si="77"/>
        <v>0</v>
      </c>
      <c r="AF898" s="379">
        <f t="shared" si="78"/>
        <v>0</v>
      </c>
      <c r="AH898" s="189">
        <f t="shared" si="79"/>
        <v>0</v>
      </c>
    </row>
    <row r="899" spans="29:34">
      <c r="AC899" s="284">
        <f t="shared" si="77"/>
        <v>0</v>
      </c>
      <c r="AF899" s="379">
        <f t="shared" si="78"/>
        <v>0</v>
      </c>
      <c r="AH899" s="189">
        <f t="shared" si="79"/>
        <v>0</v>
      </c>
    </row>
    <row r="900" spans="29:34">
      <c r="AC900" s="284">
        <f t="shared" si="77"/>
        <v>0</v>
      </c>
      <c r="AF900" s="379">
        <f t="shared" si="78"/>
        <v>0</v>
      </c>
      <c r="AH900" s="189">
        <f t="shared" si="79"/>
        <v>0</v>
      </c>
    </row>
    <row r="901" spans="29:34">
      <c r="AC901" s="284">
        <f t="shared" si="77"/>
        <v>0</v>
      </c>
      <c r="AF901" s="379">
        <f t="shared" si="78"/>
        <v>0</v>
      </c>
      <c r="AH901" s="189">
        <f t="shared" si="79"/>
        <v>0</v>
      </c>
    </row>
    <row r="902" spans="29:34">
      <c r="AC902" s="284">
        <f t="shared" si="77"/>
        <v>0</v>
      </c>
      <c r="AF902" s="379">
        <f t="shared" si="78"/>
        <v>0</v>
      </c>
      <c r="AH902" s="189">
        <f t="shared" si="79"/>
        <v>0</v>
      </c>
    </row>
    <row r="903" spans="29:34">
      <c r="AC903" s="284">
        <f t="shared" si="77"/>
        <v>0</v>
      </c>
      <c r="AF903" s="379">
        <f t="shared" si="78"/>
        <v>0</v>
      </c>
      <c r="AH903" s="189">
        <f t="shared" si="79"/>
        <v>0</v>
      </c>
    </row>
    <row r="904" spans="29:34">
      <c r="AC904" s="284">
        <f t="shared" si="77"/>
        <v>0</v>
      </c>
      <c r="AF904" s="379">
        <f t="shared" si="78"/>
        <v>0</v>
      </c>
      <c r="AH904" s="189">
        <f t="shared" si="79"/>
        <v>0</v>
      </c>
    </row>
    <row r="905" spans="29:34">
      <c r="AC905" s="284">
        <f t="shared" si="77"/>
        <v>0</v>
      </c>
      <c r="AF905" s="379">
        <f t="shared" si="78"/>
        <v>0</v>
      </c>
      <c r="AH905" s="189">
        <f t="shared" si="79"/>
        <v>0</v>
      </c>
    </row>
    <row r="906" spans="29:34">
      <c r="AC906" s="284">
        <f t="shared" si="77"/>
        <v>0</v>
      </c>
      <c r="AF906" s="379">
        <f t="shared" si="78"/>
        <v>0</v>
      </c>
      <c r="AH906" s="189">
        <f t="shared" si="79"/>
        <v>0</v>
      </c>
    </row>
    <row r="907" spans="29:34">
      <c r="AC907" s="284">
        <f t="shared" si="77"/>
        <v>0</v>
      </c>
      <c r="AF907" s="379">
        <f t="shared" si="78"/>
        <v>0</v>
      </c>
      <c r="AH907" s="189">
        <f t="shared" si="79"/>
        <v>0</v>
      </c>
    </row>
    <row r="908" spans="29:34">
      <c r="AC908" s="284">
        <f t="shared" si="77"/>
        <v>0</v>
      </c>
      <c r="AF908" s="379">
        <f t="shared" si="78"/>
        <v>0</v>
      </c>
      <c r="AH908" s="189">
        <f t="shared" si="79"/>
        <v>0</v>
      </c>
    </row>
    <row r="909" spans="29:34">
      <c r="AC909" s="284">
        <f t="shared" si="77"/>
        <v>0</v>
      </c>
      <c r="AF909" s="379">
        <f t="shared" si="78"/>
        <v>0</v>
      </c>
      <c r="AH909" s="189">
        <f t="shared" si="79"/>
        <v>0</v>
      </c>
    </row>
    <row r="910" spans="29:34">
      <c r="AC910" s="284">
        <f t="shared" si="77"/>
        <v>0</v>
      </c>
      <c r="AF910" s="379">
        <f t="shared" si="78"/>
        <v>0</v>
      </c>
      <c r="AH910" s="189">
        <f t="shared" si="79"/>
        <v>0</v>
      </c>
    </row>
    <row r="911" spans="29:34">
      <c r="AC911" s="284">
        <f t="shared" si="77"/>
        <v>0</v>
      </c>
      <c r="AF911" s="379">
        <f t="shared" si="78"/>
        <v>0</v>
      </c>
      <c r="AH911" s="189">
        <f t="shared" si="79"/>
        <v>0</v>
      </c>
    </row>
    <row r="912" spans="29:34">
      <c r="AC912" s="284">
        <f t="shared" si="77"/>
        <v>0</v>
      </c>
      <c r="AF912" s="379">
        <f t="shared" si="78"/>
        <v>0</v>
      </c>
      <c r="AH912" s="189">
        <f t="shared" si="79"/>
        <v>0</v>
      </c>
    </row>
    <row r="913" spans="29:34">
      <c r="AC913" s="284">
        <f t="shared" si="77"/>
        <v>0</v>
      </c>
      <c r="AF913" s="379">
        <f t="shared" si="78"/>
        <v>0</v>
      </c>
      <c r="AH913" s="189">
        <f t="shared" si="79"/>
        <v>0</v>
      </c>
    </row>
    <row r="914" spans="29:34">
      <c r="AC914" s="284">
        <f t="shared" si="77"/>
        <v>0</v>
      </c>
      <c r="AF914" s="379">
        <f t="shared" si="78"/>
        <v>0</v>
      </c>
      <c r="AH914" s="189">
        <f t="shared" si="79"/>
        <v>0</v>
      </c>
    </row>
    <row r="915" spans="29:34">
      <c r="AC915" s="284">
        <f t="shared" si="77"/>
        <v>0</v>
      </c>
      <c r="AF915" s="379">
        <f t="shared" si="78"/>
        <v>0</v>
      </c>
      <c r="AH915" s="189">
        <f t="shared" si="79"/>
        <v>0</v>
      </c>
    </row>
    <row r="916" spans="29:34">
      <c r="AC916" s="284">
        <f t="shared" si="77"/>
        <v>0</v>
      </c>
      <c r="AF916" s="379">
        <f t="shared" si="78"/>
        <v>0</v>
      </c>
      <c r="AH916" s="189">
        <f t="shared" si="79"/>
        <v>0</v>
      </c>
    </row>
    <row r="917" spans="29:34">
      <c r="AC917" s="284">
        <f t="shared" si="77"/>
        <v>0</v>
      </c>
      <c r="AF917" s="379">
        <f t="shared" si="78"/>
        <v>0</v>
      </c>
      <c r="AH917" s="189">
        <f t="shared" si="79"/>
        <v>0</v>
      </c>
    </row>
    <row r="918" spans="29:34">
      <c r="AC918" s="284">
        <f t="shared" si="77"/>
        <v>0</v>
      </c>
      <c r="AF918" s="379">
        <f t="shared" si="78"/>
        <v>0</v>
      </c>
      <c r="AH918" s="189">
        <f t="shared" si="79"/>
        <v>0</v>
      </c>
    </row>
    <row r="919" spans="29:34">
      <c r="AC919" s="284">
        <f t="shared" si="77"/>
        <v>0</v>
      </c>
      <c r="AF919" s="379">
        <f t="shared" si="78"/>
        <v>0</v>
      </c>
      <c r="AH919" s="189">
        <f t="shared" si="79"/>
        <v>0</v>
      </c>
    </row>
    <row r="920" spans="29:34">
      <c r="AC920" s="284">
        <f t="shared" si="77"/>
        <v>0</v>
      </c>
      <c r="AF920" s="379">
        <f t="shared" si="78"/>
        <v>0</v>
      </c>
      <c r="AH920" s="189">
        <f t="shared" si="79"/>
        <v>0</v>
      </c>
    </row>
    <row r="921" spans="29:34">
      <c r="AC921" s="284">
        <f t="shared" si="77"/>
        <v>0</v>
      </c>
      <c r="AF921" s="379">
        <f t="shared" si="78"/>
        <v>0</v>
      </c>
      <c r="AH921" s="189">
        <f t="shared" si="79"/>
        <v>0</v>
      </c>
    </row>
    <row r="922" spans="29:34">
      <c r="AC922" s="284">
        <f t="shared" si="77"/>
        <v>0</v>
      </c>
      <c r="AF922" s="379">
        <f t="shared" si="78"/>
        <v>0</v>
      </c>
      <c r="AH922" s="189">
        <f t="shared" si="79"/>
        <v>0</v>
      </c>
    </row>
    <row r="923" spans="29:34">
      <c r="AC923" s="284">
        <f t="shared" si="77"/>
        <v>0</v>
      </c>
      <c r="AF923" s="379">
        <f t="shared" si="78"/>
        <v>0</v>
      </c>
      <c r="AH923" s="189">
        <f t="shared" si="79"/>
        <v>0</v>
      </c>
    </row>
    <row r="924" spans="29:34">
      <c r="AC924" s="284">
        <f t="shared" si="77"/>
        <v>0</v>
      </c>
      <c r="AF924" s="379">
        <f t="shared" si="78"/>
        <v>0</v>
      </c>
      <c r="AH924" s="189">
        <f t="shared" si="79"/>
        <v>0</v>
      </c>
    </row>
    <row r="925" spans="29:34">
      <c r="AC925" s="284">
        <f t="shared" si="77"/>
        <v>0</v>
      </c>
      <c r="AF925" s="379">
        <f t="shared" si="78"/>
        <v>0</v>
      </c>
      <c r="AH925" s="189">
        <f t="shared" si="79"/>
        <v>0</v>
      </c>
    </row>
    <row r="926" spans="29:34">
      <c r="AC926" s="284">
        <f t="shared" si="77"/>
        <v>0</v>
      </c>
      <c r="AF926" s="379">
        <f t="shared" si="78"/>
        <v>0</v>
      </c>
      <c r="AH926" s="189">
        <f t="shared" si="79"/>
        <v>0</v>
      </c>
    </row>
    <row r="927" spans="29:34">
      <c r="AC927" s="284">
        <f t="shared" si="77"/>
        <v>0</v>
      </c>
      <c r="AF927" s="379">
        <f t="shared" si="78"/>
        <v>0</v>
      </c>
      <c r="AH927" s="189">
        <f t="shared" si="79"/>
        <v>0</v>
      </c>
    </row>
    <row r="928" spans="29:34">
      <c r="AC928" s="284">
        <f t="shared" si="77"/>
        <v>0</v>
      </c>
      <c r="AF928" s="379">
        <f t="shared" si="78"/>
        <v>0</v>
      </c>
      <c r="AH928" s="189">
        <f t="shared" si="79"/>
        <v>0</v>
      </c>
    </row>
    <row r="929" spans="29:34">
      <c r="AC929" s="284">
        <f t="shared" si="77"/>
        <v>0</v>
      </c>
      <c r="AF929" s="379">
        <f t="shared" si="78"/>
        <v>0</v>
      </c>
      <c r="AH929" s="189">
        <f t="shared" si="79"/>
        <v>0</v>
      </c>
    </row>
    <row r="930" spans="29:34">
      <c r="AC930" s="284">
        <f t="shared" si="77"/>
        <v>0</v>
      </c>
      <c r="AF930" s="379">
        <f t="shared" si="78"/>
        <v>0</v>
      </c>
      <c r="AH930" s="189">
        <f t="shared" si="79"/>
        <v>0</v>
      </c>
    </row>
    <row r="931" spans="29:34">
      <c r="AC931" s="284">
        <f t="shared" si="77"/>
        <v>0</v>
      </c>
      <c r="AF931" s="379">
        <f t="shared" si="78"/>
        <v>0</v>
      </c>
      <c r="AH931" s="189">
        <f t="shared" si="79"/>
        <v>0</v>
      </c>
    </row>
    <row r="932" spans="29:34">
      <c r="AC932" s="284">
        <f t="shared" si="77"/>
        <v>0</v>
      </c>
      <c r="AF932" s="379">
        <f t="shared" si="78"/>
        <v>0</v>
      </c>
      <c r="AH932" s="189">
        <f t="shared" si="79"/>
        <v>0</v>
      </c>
    </row>
    <row r="933" spans="29:34">
      <c r="AC933" s="284">
        <f t="shared" si="77"/>
        <v>0</v>
      </c>
      <c r="AF933" s="379">
        <f t="shared" si="78"/>
        <v>0</v>
      </c>
      <c r="AH933" s="189">
        <f t="shared" si="79"/>
        <v>0</v>
      </c>
    </row>
    <row r="934" spans="29:34">
      <c r="AC934" s="284">
        <f t="shared" ref="AC934:AC997" si="80">Z934*Q934</f>
        <v>0</v>
      </c>
      <c r="AF934" s="379">
        <f t="shared" ref="AF934:AF997" si="81">AD934+AE934</f>
        <v>0</v>
      </c>
      <c r="AH934" s="189">
        <f t="shared" ref="AH934:AH997" si="82">R934*AG934</f>
        <v>0</v>
      </c>
    </row>
    <row r="935" spans="29:34">
      <c r="AC935" s="284">
        <f t="shared" si="80"/>
        <v>0</v>
      </c>
      <c r="AF935" s="379">
        <f t="shared" si="81"/>
        <v>0</v>
      </c>
      <c r="AH935" s="189">
        <f t="shared" si="82"/>
        <v>0</v>
      </c>
    </row>
    <row r="936" spans="29:34">
      <c r="AC936" s="284">
        <f t="shared" si="80"/>
        <v>0</v>
      </c>
      <c r="AF936" s="379">
        <f t="shared" si="81"/>
        <v>0</v>
      </c>
      <c r="AH936" s="189">
        <f t="shared" si="82"/>
        <v>0</v>
      </c>
    </row>
    <row r="937" spans="29:34">
      <c r="AC937" s="284">
        <f t="shared" si="80"/>
        <v>0</v>
      </c>
      <c r="AF937" s="379">
        <f t="shared" si="81"/>
        <v>0</v>
      </c>
      <c r="AH937" s="189">
        <f t="shared" si="82"/>
        <v>0</v>
      </c>
    </row>
    <row r="938" spans="29:34">
      <c r="AC938" s="284">
        <f t="shared" si="80"/>
        <v>0</v>
      </c>
      <c r="AF938" s="379">
        <f t="shared" si="81"/>
        <v>0</v>
      </c>
      <c r="AH938" s="189">
        <f t="shared" si="82"/>
        <v>0</v>
      </c>
    </row>
    <row r="939" spans="29:34">
      <c r="AC939" s="284">
        <f t="shared" si="80"/>
        <v>0</v>
      </c>
      <c r="AF939" s="379">
        <f t="shared" si="81"/>
        <v>0</v>
      </c>
      <c r="AH939" s="189">
        <f t="shared" si="82"/>
        <v>0</v>
      </c>
    </row>
    <row r="940" spans="29:34">
      <c r="AC940" s="284">
        <f t="shared" si="80"/>
        <v>0</v>
      </c>
      <c r="AF940" s="379">
        <f t="shared" si="81"/>
        <v>0</v>
      </c>
      <c r="AH940" s="189">
        <f t="shared" si="82"/>
        <v>0</v>
      </c>
    </row>
    <row r="941" spans="29:34">
      <c r="AC941" s="284">
        <f t="shared" si="80"/>
        <v>0</v>
      </c>
      <c r="AF941" s="379">
        <f t="shared" si="81"/>
        <v>0</v>
      </c>
      <c r="AH941" s="189">
        <f t="shared" si="82"/>
        <v>0</v>
      </c>
    </row>
    <row r="942" spans="29:34">
      <c r="AC942" s="284">
        <f t="shared" si="80"/>
        <v>0</v>
      </c>
      <c r="AF942" s="379">
        <f t="shared" si="81"/>
        <v>0</v>
      </c>
      <c r="AH942" s="189">
        <f t="shared" si="82"/>
        <v>0</v>
      </c>
    </row>
    <row r="943" spans="29:34">
      <c r="AC943" s="284">
        <f t="shared" si="80"/>
        <v>0</v>
      </c>
      <c r="AF943" s="379">
        <f t="shared" si="81"/>
        <v>0</v>
      </c>
      <c r="AH943" s="189">
        <f t="shared" si="82"/>
        <v>0</v>
      </c>
    </row>
    <row r="944" spans="29:34">
      <c r="AC944" s="284">
        <f t="shared" si="80"/>
        <v>0</v>
      </c>
      <c r="AF944" s="379">
        <f t="shared" si="81"/>
        <v>0</v>
      </c>
      <c r="AH944" s="189">
        <f t="shared" si="82"/>
        <v>0</v>
      </c>
    </row>
    <row r="945" spans="29:34">
      <c r="AC945" s="284">
        <f t="shared" si="80"/>
        <v>0</v>
      </c>
      <c r="AF945" s="379">
        <f t="shared" si="81"/>
        <v>0</v>
      </c>
      <c r="AH945" s="189">
        <f t="shared" si="82"/>
        <v>0</v>
      </c>
    </row>
    <row r="946" spans="29:34">
      <c r="AC946" s="284">
        <f t="shared" si="80"/>
        <v>0</v>
      </c>
      <c r="AF946" s="379">
        <f t="shared" si="81"/>
        <v>0</v>
      </c>
      <c r="AH946" s="189">
        <f t="shared" si="82"/>
        <v>0</v>
      </c>
    </row>
    <row r="947" spans="29:34">
      <c r="AC947" s="284">
        <f t="shared" si="80"/>
        <v>0</v>
      </c>
      <c r="AF947" s="379">
        <f t="shared" si="81"/>
        <v>0</v>
      </c>
      <c r="AH947" s="189">
        <f t="shared" si="82"/>
        <v>0</v>
      </c>
    </row>
    <row r="948" spans="29:34">
      <c r="AC948" s="284">
        <f t="shared" si="80"/>
        <v>0</v>
      </c>
      <c r="AF948" s="379">
        <f t="shared" si="81"/>
        <v>0</v>
      </c>
      <c r="AH948" s="189">
        <f t="shared" si="82"/>
        <v>0</v>
      </c>
    </row>
    <row r="949" spans="29:34">
      <c r="AC949" s="284">
        <f t="shared" si="80"/>
        <v>0</v>
      </c>
      <c r="AF949" s="379">
        <f t="shared" si="81"/>
        <v>0</v>
      </c>
      <c r="AH949" s="189">
        <f t="shared" si="82"/>
        <v>0</v>
      </c>
    </row>
    <row r="950" spans="29:34">
      <c r="AC950" s="284">
        <f t="shared" si="80"/>
        <v>0</v>
      </c>
      <c r="AF950" s="379">
        <f t="shared" si="81"/>
        <v>0</v>
      </c>
      <c r="AH950" s="189">
        <f t="shared" si="82"/>
        <v>0</v>
      </c>
    </row>
    <row r="951" spans="29:34">
      <c r="AC951" s="284">
        <f t="shared" si="80"/>
        <v>0</v>
      </c>
      <c r="AF951" s="379">
        <f t="shared" si="81"/>
        <v>0</v>
      </c>
      <c r="AH951" s="189">
        <f t="shared" si="82"/>
        <v>0</v>
      </c>
    </row>
    <row r="952" spans="29:34">
      <c r="AC952" s="284">
        <f t="shared" si="80"/>
        <v>0</v>
      </c>
      <c r="AF952" s="379">
        <f t="shared" si="81"/>
        <v>0</v>
      </c>
      <c r="AH952" s="189">
        <f t="shared" si="82"/>
        <v>0</v>
      </c>
    </row>
    <row r="953" spans="29:34">
      <c r="AC953" s="284">
        <f t="shared" si="80"/>
        <v>0</v>
      </c>
      <c r="AF953" s="379">
        <f t="shared" si="81"/>
        <v>0</v>
      </c>
      <c r="AH953" s="189">
        <f t="shared" si="82"/>
        <v>0</v>
      </c>
    </row>
    <row r="954" spans="29:34">
      <c r="AC954" s="284">
        <f t="shared" si="80"/>
        <v>0</v>
      </c>
      <c r="AF954" s="379">
        <f t="shared" si="81"/>
        <v>0</v>
      </c>
      <c r="AH954" s="189">
        <f t="shared" si="82"/>
        <v>0</v>
      </c>
    </row>
    <row r="955" spans="29:34">
      <c r="AC955" s="284">
        <f t="shared" si="80"/>
        <v>0</v>
      </c>
      <c r="AF955" s="379">
        <f t="shared" si="81"/>
        <v>0</v>
      </c>
      <c r="AH955" s="189">
        <f t="shared" si="82"/>
        <v>0</v>
      </c>
    </row>
    <row r="956" spans="29:34">
      <c r="AC956" s="284">
        <f t="shared" si="80"/>
        <v>0</v>
      </c>
      <c r="AF956" s="379">
        <f t="shared" si="81"/>
        <v>0</v>
      </c>
      <c r="AH956" s="189">
        <f t="shared" si="82"/>
        <v>0</v>
      </c>
    </row>
    <row r="957" spans="29:34">
      <c r="AC957" s="284">
        <f t="shared" si="80"/>
        <v>0</v>
      </c>
      <c r="AF957" s="379">
        <f t="shared" si="81"/>
        <v>0</v>
      </c>
      <c r="AH957" s="189">
        <f t="shared" si="82"/>
        <v>0</v>
      </c>
    </row>
    <row r="958" spans="29:34">
      <c r="AC958" s="284">
        <f t="shared" si="80"/>
        <v>0</v>
      </c>
      <c r="AF958" s="379">
        <f t="shared" si="81"/>
        <v>0</v>
      </c>
      <c r="AH958" s="189">
        <f t="shared" si="82"/>
        <v>0</v>
      </c>
    </row>
    <row r="959" spans="29:34">
      <c r="AC959" s="284">
        <f t="shared" si="80"/>
        <v>0</v>
      </c>
      <c r="AF959" s="379">
        <f t="shared" si="81"/>
        <v>0</v>
      </c>
      <c r="AH959" s="189">
        <f t="shared" si="82"/>
        <v>0</v>
      </c>
    </row>
    <row r="960" spans="29:34">
      <c r="AC960" s="284">
        <f t="shared" si="80"/>
        <v>0</v>
      </c>
      <c r="AF960" s="379">
        <f t="shared" si="81"/>
        <v>0</v>
      </c>
      <c r="AH960" s="189">
        <f t="shared" si="82"/>
        <v>0</v>
      </c>
    </row>
    <row r="961" spans="29:34">
      <c r="AC961" s="284">
        <f t="shared" si="80"/>
        <v>0</v>
      </c>
      <c r="AF961" s="379">
        <f t="shared" si="81"/>
        <v>0</v>
      </c>
      <c r="AH961" s="189">
        <f t="shared" si="82"/>
        <v>0</v>
      </c>
    </row>
    <row r="962" spans="29:34">
      <c r="AC962" s="284">
        <f t="shared" si="80"/>
        <v>0</v>
      </c>
      <c r="AF962" s="379">
        <f t="shared" si="81"/>
        <v>0</v>
      </c>
      <c r="AH962" s="189">
        <f t="shared" si="82"/>
        <v>0</v>
      </c>
    </row>
    <row r="963" spans="29:34">
      <c r="AC963" s="284">
        <f t="shared" si="80"/>
        <v>0</v>
      </c>
      <c r="AF963" s="379">
        <f t="shared" si="81"/>
        <v>0</v>
      </c>
      <c r="AH963" s="189">
        <f t="shared" si="82"/>
        <v>0</v>
      </c>
    </row>
    <row r="964" spans="29:34">
      <c r="AC964" s="284">
        <f t="shared" si="80"/>
        <v>0</v>
      </c>
      <c r="AF964" s="379">
        <f t="shared" si="81"/>
        <v>0</v>
      </c>
      <c r="AH964" s="189">
        <f t="shared" si="82"/>
        <v>0</v>
      </c>
    </row>
    <row r="965" spans="29:34">
      <c r="AC965" s="284">
        <f t="shared" si="80"/>
        <v>0</v>
      </c>
      <c r="AF965" s="379">
        <f t="shared" si="81"/>
        <v>0</v>
      </c>
      <c r="AH965" s="189">
        <f t="shared" si="82"/>
        <v>0</v>
      </c>
    </row>
    <row r="966" spans="29:34">
      <c r="AC966" s="284">
        <f t="shared" si="80"/>
        <v>0</v>
      </c>
      <c r="AF966" s="379">
        <f t="shared" si="81"/>
        <v>0</v>
      </c>
      <c r="AH966" s="189">
        <f t="shared" si="82"/>
        <v>0</v>
      </c>
    </row>
    <row r="967" spans="29:34">
      <c r="AC967" s="284">
        <f t="shared" si="80"/>
        <v>0</v>
      </c>
      <c r="AF967" s="379">
        <f t="shared" si="81"/>
        <v>0</v>
      </c>
      <c r="AH967" s="189">
        <f t="shared" si="82"/>
        <v>0</v>
      </c>
    </row>
    <row r="968" spans="29:34">
      <c r="AC968" s="284">
        <f t="shared" si="80"/>
        <v>0</v>
      </c>
      <c r="AF968" s="379">
        <f t="shared" si="81"/>
        <v>0</v>
      </c>
      <c r="AH968" s="189">
        <f t="shared" si="82"/>
        <v>0</v>
      </c>
    </row>
    <row r="969" spans="29:34">
      <c r="AC969" s="284">
        <f t="shared" si="80"/>
        <v>0</v>
      </c>
      <c r="AF969" s="379">
        <f t="shared" si="81"/>
        <v>0</v>
      </c>
      <c r="AH969" s="189">
        <f t="shared" si="82"/>
        <v>0</v>
      </c>
    </row>
    <row r="970" spans="29:34">
      <c r="AC970" s="284">
        <f t="shared" si="80"/>
        <v>0</v>
      </c>
      <c r="AF970" s="379">
        <f t="shared" si="81"/>
        <v>0</v>
      </c>
      <c r="AH970" s="189">
        <f t="shared" si="82"/>
        <v>0</v>
      </c>
    </row>
    <row r="971" spans="29:34">
      <c r="AC971" s="284">
        <f t="shared" si="80"/>
        <v>0</v>
      </c>
      <c r="AF971" s="379">
        <f t="shared" si="81"/>
        <v>0</v>
      </c>
      <c r="AH971" s="189">
        <f t="shared" si="82"/>
        <v>0</v>
      </c>
    </row>
    <row r="972" spans="29:34">
      <c r="AC972" s="284">
        <f t="shared" si="80"/>
        <v>0</v>
      </c>
      <c r="AF972" s="379">
        <f t="shared" si="81"/>
        <v>0</v>
      </c>
      <c r="AH972" s="189">
        <f t="shared" si="82"/>
        <v>0</v>
      </c>
    </row>
    <row r="973" spans="29:34">
      <c r="AC973" s="284">
        <f t="shared" si="80"/>
        <v>0</v>
      </c>
      <c r="AF973" s="379">
        <f t="shared" si="81"/>
        <v>0</v>
      </c>
      <c r="AH973" s="189">
        <f t="shared" si="82"/>
        <v>0</v>
      </c>
    </row>
    <row r="974" spans="29:34">
      <c r="AC974" s="284">
        <f t="shared" si="80"/>
        <v>0</v>
      </c>
      <c r="AF974" s="379">
        <f t="shared" si="81"/>
        <v>0</v>
      </c>
      <c r="AH974" s="189">
        <f t="shared" si="82"/>
        <v>0</v>
      </c>
    </row>
    <row r="975" spans="29:34">
      <c r="AC975" s="284">
        <f t="shared" si="80"/>
        <v>0</v>
      </c>
      <c r="AF975" s="379">
        <f t="shared" si="81"/>
        <v>0</v>
      </c>
      <c r="AH975" s="189">
        <f t="shared" si="82"/>
        <v>0</v>
      </c>
    </row>
    <row r="976" spans="29:34">
      <c r="AC976" s="284">
        <f t="shared" si="80"/>
        <v>0</v>
      </c>
      <c r="AF976" s="379">
        <f t="shared" si="81"/>
        <v>0</v>
      </c>
      <c r="AH976" s="189">
        <f t="shared" si="82"/>
        <v>0</v>
      </c>
    </row>
    <row r="977" spans="29:34">
      <c r="AC977" s="284">
        <f t="shared" si="80"/>
        <v>0</v>
      </c>
      <c r="AF977" s="379">
        <f t="shared" si="81"/>
        <v>0</v>
      </c>
      <c r="AH977" s="189">
        <f t="shared" si="82"/>
        <v>0</v>
      </c>
    </row>
    <row r="978" spans="29:34">
      <c r="AC978" s="284">
        <f t="shared" si="80"/>
        <v>0</v>
      </c>
      <c r="AF978" s="379">
        <f t="shared" si="81"/>
        <v>0</v>
      </c>
      <c r="AH978" s="189">
        <f t="shared" si="82"/>
        <v>0</v>
      </c>
    </row>
    <row r="979" spans="29:34">
      <c r="AC979" s="284">
        <f t="shared" si="80"/>
        <v>0</v>
      </c>
      <c r="AF979" s="379">
        <f t="shared" si="81"/>
        <v>0</v>
      </c>
      <c r="AH979" s="189">
        <f t="shared" si="82"/>
        <v>0</v>
      </c>
    </row>
    <row r="980" spans="29:34">
      <c r="AC980" s="284">
        <f t="shared" si="80"/>
        <v>0</v>
      </c>
      <c r="AF980" s="379">
        <f t="shared" si="81"/>
        <v>0</v>
      </c>
      <c r="AH980" s="189">
        <f t="shared" si="82"/>
        <v>0</v>
      </c>
    </row>
    <row r="981" spans="29:34">
      <c r="AC981" s="284">
        <f t="shared" si="80"/>
        <v>0</v>
      </c>
      <c r="AF981" s="379">
        <f t="shared" si="81"/>
        <v>0</v>
      </c>
      <c r="AH981" s="189">
        <f t="shared" si="82"/>
        <v>0</v>
      </c>
    </row>
    <row r="982" spans="29:34">
      <c r="AC982" s="284">
        <f t="shared" si="80"/>
        <v>0</v>
      </c>
      <c r="AF982" s="379">
        <f t="shared" si="81"/>
        <v>0</v>
      </c>
      <c r="AH982" s="189">
        <f t="shared" si="82"/>
        <v>0</v>
      </c>
    </row>
    <row r="983" spans="29:34">
      <c r="AC983" s="284">
        <f t="shared" si="80"/>
        <v>0</v>
      </c>
      <c r="AF983" s="379">
        <f t="shared" si="81"/>
        <v>0</v>
      </c>
      <c r="AH983" s="189">
        <f t="shared" si="82"/>
        <v>0</v>
      </c>
    </row>
    <row r="984" spans="29:34">
      <c r="AC984" s="284">
        <f t="shared" si="80"/>
        <v>0</v>
      </c>
      <c r="AF984" s="379">
        <f t="shared" si="81"/>
        <v>0</v>
      </c>
      <c r="AH984" s="189">
        <f t="shared" si="82"/>
        <v>0</v>
      </c>
    </row>
    <row r="985" spans="29:34">
      <c r="AC985" s="284">
        <f t="shared" si="80"/>
        <v>0</v>
      </c>
      <c r="AF985" s="379">
        <f t="shared" si="81"/>
        <v>0</v>
      </c>
      <c r="AH985" s="189">
        <f t="shared" si="82"/>
        <v>0</v>
      </c>
    </row>
    <row r="986" spans="29:34">
      <c r="AC986" s="284">
        <f t="shared" si="80"/>
        <v>0</v>
      </c>
      <c r="AF986" s="379">
        <f t="shared" si="81"/>
        <v>0</v>
      </c>
      <c r="AH986" s="189">
        <f t="shared" si="82"/>
        <v>0</v>
      </c>
    </row>
    <row r="987" spans="29:34">
      <c r="AC987" s="284">
        <f t="shared" si="80"/>
        <v>0</v>
      </c>
      <c r="AF987" s="379">
        <f t="shared" si="81"/>
        <v>0</v>
      </c>
      <c r="AH987" s="189">
        <f t="shared" si="82"/>
        <v>0</v>
      </c>
    </row>
    <row r="988" spans="29:34">
      <c r="AC988" s="284">
        <f t="shared" si="80"/>
        <v>0</v>
      </c>
      <c r="AF988" s="379">
        <f t="shared" si="81"/>
        <v>0</v>
      </c>
      <c r="AH988" s="189">
        <f t="shared" si="82"/>
        <v>0</v>
      </c>
    </row>
    <row r="989" spans="29:34">
      <c r="AC989" s="284">
        <f t="shared" si="80"/>
        <v>0</v>
      </c>
      <c r="AF989" s="379">
        <f t="shared" si="81"/>
        <v>0</v>
      </c>
      <c r="AH989" s="189">
        <f t="shared" si="82"/>
        <v>0</v>
      </c>
    </row>
    <row r="990" spans="29:34">
      <c r="AC990" s="284">
        <f t="shared" si="80"/>
        <v>0</v>
      </c>
      <c r="AF990" s="379">
        <f t="shared" si="81"/>
        <v>0</v>
      </c>
      <c r="AH990" s="189">
        <f t="shared" si="82"/>
        <v>0</v>
      </c>
    </row>
    <row r="991" spans="29:34">
      <c r="AC991" s="284">
        <f t="shared" si="80"/>
        <v>0</v>
      </c>
      <c r="AF991" s="379">
        <f t="shared" si="81"/>
        <v>0</v>
      </c>
      <c r="AH991" s="189">
        <f t="shared" si="82"/>
        <v>0</v>
      </c>
    </row>
    <row r="992" spans="29:34">
      <c r="AC992" s="284">
        <f t="shared" si="80"/>
        <v>0</v>
      </c>
      <c r="AF992" s="379">
        <f t="shared" si="81"/>
        <v>0</v>
      </c>
      <c r="AH992" s="189">
        <f t="shared" si="82"/>
        <v>0</v>
      </c>
    </row>
    <row r="993" spans="29:34">
      <c r="AC993" s="284">
        <f t="shared" si="80"/>
        <v>0</v>
      </c>
      <c r="AF993" s="379">
        <f t="shared" si="81"/>
        <v>0</v>
      </c>
      <c r="AH993" s="189">
        <f t="shared" si="82"/>
        <v>0</v>
      </c>
    </row>
    <row r="994" spans="29:34">
      <c r="AC994" s="284">
        <f t="shared" si="80"/>
        <v>0</v>
      </c>
      <c r="AF994" s="379">
        <f t="shared" si="81"/>
        <v>0</v>
      </c>
      <c r="AH994" s="189">
        <f t="shared" si="82"/>
        <v>0</v>
      </c>
    </row>
    <row r="995" spans="29:34">
      <c r="AC995" s="284">
        <f t="shared" si="80"/>
        <v>0</v>
      </c>
      <c r="AF995" s="379">
        <f t="shared" si="81"/>
        <v>0</v>
      </c>
      <c r="AH995" s="189">
        <f t="shared" si="82"/>
        <v>0</v>
      </c>
    </row>
    <row r="996" spans="29:34">
      <c r="AC996" s="284">
        <f t="shared" si="80"/>
        <v>0</v>
      </c>
      <c r="AF996" s="379">
        <f t="shared" si="81"/>
        <v>0</v>
      </c>
      <c r="AH996" s="189">
        <f t="shared" si="82"/>
        <v>0</v>
      </c>
    </row>
    <row r="997" spans="29:34">
      <c r="AC997" s="284">
        <f t="shared" si="80"/>
        <v>0</v>
      </c>
      <c r="AF997" s="379">
        <f t="shared" si="81"/>
        <v>0</v>
      </c>
      <c r="AH997" s="189">
        <f t="shared" si="82"/>
        <v>0</v>
      </c>
    </row>
    <row r="998" spans="29:34">
      <c r="AC998" s="284">
        <f t="shared" ref="AC998:AC1061" si="83">Z998*Q998</f>
        <v>0</v>
      </c>
      <c r="AF998" s="379">
        <f t="shared" ref="AF998:AF1061" si="84">AD998+AE998</f>
        <v>0</v>
      </c>
      <c r="AH998" s="189">
        <f t="shared" ref="AH998:AH1061" si="85">R998*AG998</f>
        <v>0</v>
      </c>
    </row>
    <row r="999" spans="29:34">
      <c r="AC999" s="284">
        <f t="shared" si="83"/>
        <v>0</v>
      </c>
      <c r="AF999" s="379">
        <f t="shared" si="84"/>
        <v>0</v>
      </c>
      <c r="AH999" s="189">
        <f t="shared" si="85"/>
        <v>0</v>
      </c>
    </row>
    <row r="1000" spans="29:34">
      <c r="AC1000" s="284">
        <f t="shared" si="83"/>
        <v>0</v>
      </c>
      <c r="AF1000" s="379">
        <f t="shared" si="84"/>
        <v>0</v>
      </c>
      <c r="AH1000" s="189">
        <f t="shared" si="85"/>
        <v>0</v>
      </c>
    </row>
    <row r="1001" spans="29:34">
      <c r="AC1001" s="284">
        <f t="shared" si="83"/>
        <v>0</v>
      </c>
      <c r="AF1001" s="379">
        <f t="shared" si="84"/>
        <v>0</v>
      </c>
      <c r="AH1001" s="189">
        <f t="shared" si="85"/>
        <v>0</v>
      </c>
    </row>
    <row r="1002" spans="29:34">
      <c r="AC1002" s="284">
        <f t="shared" si="83"/>
        <v>0</v>
      </c>
      <c r="AF1002" s="379">
        <f t="shared" si="84"/>
        <v>0</v>
      </c>
      <c r="AH1002" s="189">
        <f t="shared" si="85"/>
        <v>0</v>
      </c>
    </row>
    <row r="1003" spans="29:34">
      <c r="AC1003" s="284">
        <f t="shared" si="83"/>
        <v>0</v>
      </c>
      <c r="AF1003" s="379">
        <f t="shared" si="84"/>
        <v>0</v>
      </c>
      <c r="AH1003" s="189">
        <f t="shared" si="85"/>
        <v>0</v>
      </c>
    </row>
    <row r="1004" spans="29:34">
      <c r="AC1004" s="284">
        <f t="shared" si="83"/>
        <v>0</v>
      </c>
      <c r="AF1004" s="379">
        <f t="shared" si="84"/>
        <v>0</v>
      </c>
      <c r="AH1004" s="189">
        <f t="shared" si="85"/>
        <v>0</v>
      </c>
    </row>
    <row r="1005" spans="29:34">
      <c r="AC1005" s="284">
        <f t="shared" si="83"/>
        <v>0</v>
      </c>
      <c r="AF1005" s="379">
        <f t="shared" si="84"/>
        <v>0</v>
      </c>
      <c r="AH1005" s="189">
        <f t="shared" si="85"/>
        <v>0</v>
      </c>
    </row>
    <row r="1006" spans="29:34">
      <c r="AC1006" s="284">
        <f t="shared" si="83"/>
        <v>0</v>
      </c>
      <c r="AF1006" s="379">
        <f t="shared" si="84"/>
        <v>0</v>
      </c>
      <c r="AH1006" s="189">
        <f t="shared" si="85"/>
        <v>0</v>
      </c>
    </row>
    <row r="1007" spans="29:34">
      <c r="AC1007" s="284">
        <f t="shared" si="83"/>
        <v>0</v>
      </c>
      <c r="AF1007" s="379">
        <f t="shared" si="84"/>
        <v>0</v>
      </c>
      <c r="AH1007" s="189">
        <f t="shared" si="85"/>
        <v>0</v>
      </c>
    </row>
    <row r="1008" spans="29:34">
      <c r="AC1008" s="284">
        <f t="shared" si="83"/>
        <v>0</v>
      </c>
      <c r="AF1008" s="379">
        <f t="shared" si="84"/>
        <v>0</v>
      </c>
      <c r="AH1008" s="189">
        <f t="shared" si="85"/>
        <v>0</v>
      </c>
    </row>
    <row r="1009" spans="29:34">
      <c r="AC1009" s="284">
        <f t="shared" si="83"/>
        <v>0</v>
      </c>
      <c r="AF1009" s="379">
        <f t="shared" si="84"/>
        <v>0</v>
      </c>
      <c r="AH1009" s="189">
        <f t="shared" si="85"/>
        <v>0</v>
      </c>
    </row>
    <row r="1010" spans="29:34">
      <c r="AC1010" s="284">
        <f t="shared" si="83"/>
        <v>0</v>
      </c>
      <c r="AF1010" s="379">
        <f t="shared" si="84"/>
        <v>0</v>
      </c>
      <c r="AH1010" s="189">
        <f t="shared" si="85"/>
        <v>0</v>
      </c>
    </row>
    <row r="1011" spans="29:34">
      <c r="AC1011" s="284">
        <f t="shared" si="83"/>
        <v>0</v>
      </c>
      <c r="AF1011" s="379">
        <f t="shared" si="84"/>
        <v>0</v>
      </c>
      <c r="AH1011" s="189">
        <f t="shared" si="85"/>
        <v>0</v>
      </c>
    </row>
    <row r="1012" spans="29:34">
      <c r="AC1012" s="284">
        <f t="shared" si="83"/>
        <v>0</v>
      </c>
      <c r="AF1012" s="379">
        <f t="shared" si="84"/>
        <v>0</v>
      </c>
      <c r="AH1012" s="189">
        <f t="shared" si="85"/>
        <v>0</v>
      </c>
    </row>
    <row r="1013" spans="29:34">
      <c r="AC1013" s="284">
        <f t="shared" si="83"/>
        <v>0</v>
      </c>
      <c r="AF1013" s="379">
        <f t="shared" si="84"/>
        <v>0</v>
      </c>
      <c r="AH1013" s="189">
        <f t="shared" si="85"/>
        <v>0</v>
      </c>
    </row>
    <row r="1014" spans="29:34">
      <c r="AC1014" s="284">
        <f t="shared" si="83"/>
        <v>0</v>
      </c>
      <c r="AF1014" s="379">
        <f t="shared" si="84"/>
        <v>0</v>
      </c>
      <c r="AH1014" s="189">
        <f t="shared" si="85"/>
        <v>0</v>
      </c>
    </row>
    <row r="1015" spans="29:34">
      <c r="AC1015" s="284">
        <f t="shared" si="83"/>
        <v>0</v>
      </c>
      <c r="AF1015" s="379">
        <f t="shared" si="84"/>
        <v>0</v>
      </c>
      <c r="AH1015" s="189">
        <f t="shared" si="85"/>
        <v>0</v>
      </c>
    </row>
    <row r="1016" spans="29:34">
      <c r="AC1016" s="284">
        <f t="shared" si="83"/>
        <v>0</v>
      </c>
      <c r="AF1016" s="379">
        <f t="shared" si="84"/>
        <v>0</v>
      </c>
      <c r="AH1016" s="189">
        <f t="shared" si="85"/>
        <v>0</v>
      </c>
    </row>
    <row r="1017" spans="29:34">
      <c r="AC1017" s="284">
        <f t="shared" si="83"/>
        <v>0</v>
      </c>
      <c r="AF1017" s="379">
        <f t="shared" si="84"/>
        <v>0</v>
      </c>
      <c r="AH1017" s="189">
        <f t="shared" si="85"/>
        <v>0</v>
      </c>
    </row>
    <row r="1018" spans="29:34">
      <c r="AC1018" s="284">
        <f t="shared" si="83"/>
        <v>0</v>
      </c>
      <c r="AF1018" s="379">
        <f t="shared" si="84"/>
        <v>0</v>
      </c>
      <c r="AH1018" s="189">
        <f t="shared" si="85"/>
        <v>0</v>
      </c>
    </row>
    <row r="1019" spans="29:34">
      <c r="AC1019" s="284">
        <f t="shared" si="83"/>
        <v>0</v>
      </c>
      <c r="AF1019" s="379">
        <f t="shared" si="84"/>
        <v>0</v>
      </c>
      <c r="AH1019" s="189">
        <f t="shared" si="85"/>
        <v>0</v>
      </c>
    </row>
    <row r="1020" spans="29:34">
      <c r="AC1020" s="284">
        <f t="shared" si="83"/>
        <v>0</v>
      </c>
      <c r="AF1020" s="379">
        <f t="shared" si="84"/>
        <v>0</v>
      </c>
      <c r="AH1020" s="189">
        <f t="shared" si="85"/>
        <v>0</v>
      </c>
    </row>
    <row r="1021" spans="29:34">
      <c r="AC1021" s="284">
        <f t="shared" si="83"/>
        <v>0</v>
      </c>
      <c r="AF1021" s="379">
        <f t="shared" si="84"/>
        <v>0</v>
      </c>
      <c r="AH1021" s="189">
        <f t="shared" si="85"/>
        <v>0</v>
      </c>
    </row>
    <row r="1022" spans="29:34">
      <c r="AC1022" s="284">
        <f t="shared" si="83"/>
        <v>0</v>
      </c>
      <c r="AF1022" s="379">
        <f t="shared" si="84"/>
        <v>0</v>
      </c>
      <c r="AH1022" s="189">
        <f t="shared" si="85"/>
        <v>0</v>
      </c>
    </row>
    <row r="1023" spans="29:34">
      <c r="AC1023" s="284">
        <f t="shared" si="83"/>
        <v>0</v>
      </c>
      <c r="AF1023" s="379">
        <f t="shared" si="84"/>
        <v>0</v>
      </c>
      <c r="AH1023" s="189">
        <f t="shared" si="85"/>
        <v>0</v>
      </c>
    </row>
    <row r="1024" spans="29:34">
      <c r="AC1024" s="284">
        <f t="shared" si="83"/>
        <v>0</v>
      </c>
      <c r="AF1024" s="379">
        <f t="shared" si="84"/>
        <v>0</v>
      </c>
      <c r="AH1024" s="189">
        <f t="shared" si="85"/>
        <v>0</v>
      </c>
    </row>
    <row r="1025" spans="29:34">
      <c r="AC1025" s="284">
        <f t="shared" si="83"/>
        <v>0</v>
      </c>
      <c r="AF1025" s="379">
        <f t="shared" si="84"/>
        <v>0</v>
      </c>
      <c r="AH1025" s="189">
        <f t="shared" si="85"/>
        <v>0</v>
      </c>
    </row>
    <row r="1026" spans="29:34">
      <c r="AC1026" s="284">
        <f t="shared" si="83"/>
        <v>0</v>
      </c>
      <c r="AF1026" s="379">
        <f t="shared" si="84"/>
        <v>0</v>
      </c>
      <c r="AH1026" s="189">
        <f t="shared" si="85"/>
        <v>0</v>
      </c>
    </row>
    <row r="1027" spans="29:34">
      <c r="AC1027" s="284">
        <f t="shared" si="83"/>
        <v>0</v>
      </c>
      <c r="AF1027" s="379">
        <f t="shared" si="84"/>
        <v>0</v>
      </c>
      <c r="AH1027" s="189">
        <f t="shared" si="85"/>
        <v>0</v>
      </c>
    </row>
    <row r="1028" spans="29:34">
      <c r="AC1028" s="284">
        <f t="shared" si="83"/>
        <v>0</v>
      </c>
      <c r="AF1028" s="379">
        <f t="shared" si="84"/>
        <v>0</v>
      </c>
      <c r="AH1028" s="189">
        <f t="shared" si="85"/>
        <v>0</v>
      </c>
    </row>
    <row r="1029" spans="29:34">
      <c r="AC1029" s="284">
        <f t="shared" si="83"/>
        <v>0</v>
      </c>
      <c r="AF1029" s="379">
        <f t="shared" si="84"/>
        <v>0</v>
      </c>
      <c r="AH1029" s="189">
        <f t="shared" si="85"/>
        <v>0</v>
      </c>
    </row>
    <row r="1030" spans="29:34">
      <c r="AC1030" s="284">
        <f t="shared" si="83"/>
        <v>0</v>
      </c>
      <c r="AF1030" s="379">
        <f t="shared" si="84"/>
        <v>0</v>
      </c>
      <c r="AH1030" s="189">
        <f t="shared" si="85"/>
        <v>0</v>
      </c>
    </row>
    <row r="1031" spans="29:34">
      <c r="AC1031" s="284">
        <f t="shared" si="83"/>
        <v>0</v>
      </c>
      <c r="AF1031" s="379">
        <f t="shared" si="84"/>
        <v>0</v>
      </c>
      <c r="AH1031" s="189">
        <f t="shared" si="85"/>
        <v>0</v>
      </c>
    </row>
    <row r="1032" spans="29:34">
      <c r="AC1032" s="284">
        <f t="shared" si="83"/>
        <v>0</v>
      </c>
      <c r="AF1032" s="379">
        <f t="shared" si="84"/>
        <v>0</v>
      </c>
      <c r="AH1032" s="189">
        <f t="shared" si="85"/>
        <v>0</v>
      </c>
    </row>
    <row r="1033" spans="29:34">
      <c r="AC1033" s="284">
        <f t="shared" si="83"/>
        <v>0</v>
      </c>
      <c r="AF1033" s="379">
        <f t="shared" si="84"/>
        <v>0</v>
      </c>
      <c r="AH1033" s="189">
        <f t="shared" si="85"/>
        <v>0</v>
      </c>
    </row>
    <row r="1034" spans="29:34">
      <c r="AC1034" s="284">
        <f t="shared" si="83"/>
        <v>0</v>
      </c>
      <c r="AF1034" s="379">
        <f t="shared" si="84"/>
        <v>0</v>
      </c>
      <c r="AH1034" s="189">
        <f t="shared" si="85"/>
        <v>0</v>
      </c>
    </row>
    <row r="1035" spans="29:34">
      <c r="AC1035" s="284">
        <f t="shared" si="83"/>
        <v>0</v>
      </c>
      <c r="AF1035" s="379">
        <f t="shared" si="84"/>
        <v>0</v>
      </c>
      <c r="AH1035" s="189">
        <f t="shared" si="85"/>
        <v>0</v>
      </c>
    </row>
    <row r="1036" spans="29:34">
      <c r="AC1036" s="284">
        <f t="shared" si="83"/>
        <v>0</v>
      </c>
      <c r="AF1036" s="379">
        <f t="shared" si="84"/>
        <v>0</v>
      </c>
      <c r="AH1036" s="189">
        <f t="shared" si="85"/>
        <v>0</v>
      </c>
    </row>
    <row r="1037" spans="29:34">
      <c r="AC1037" s="284">
        <f t="shared" si="83"/>
        <v>0</v>
      </c>
      <c r="AF1037" s="379">
        <f t="shared" si="84"/>
        <v>0</v>
      </c>
      <c r="AH1037" s="189">
        <f t="shared" si="85"/>
        <v>0</v>
      </c>
    </row>
    <row r="1038" spans="29:34">
      <c r="AC1038" s="284">
        <f t="shared" si="83"/>
        <v>0</v>
      </c>
      <c r="AF1038" s="379">
        <f t="shared" si="84"/>
        <v>0</v>
      </c>
      <c r="AH1038" s="189">
        <f t="shared" si="85"/>
        <v>0</v>
      </c>
    </row>
    <row r="1039" spans="29:34">
      <c r="AC1039" s="284">
        <f t="shared" si="83"/>
        <v>0</v>
      </c>
      <c r="AF1039" s="379">
        <f t="shared" si="84"/>
        <v>0</v>
      </c>
      <c r="AH1039" s="189">
        <f t="shared" si="85"/>
        <v>0</v>
      </c>
    </row>
    <row r="1040" spans="29:34">
      <c r="AC1040" s="284">
        <f t="shared" si="83"/>
        <v>0</v>
      </c>
      <c r="AF1040" s="379">
        <f t="shared" si="84"/>
        <v>0</v>
      </c>
      <c r="AH1040" s="189">
        <f t="shared" si="85"/>
        <v>0</v>
      </c>
    </row>
    <row r="1041" spans="29:34">
      <c r="AC1041" s="284">
        <f t="shared" si="83"/>
        <v>0</v>
      </c>
      <c r="AF1041" s="379">
        <f t="shared" si="84"/>
        <v>0</v>
      </c>
      <c r="AH1041" s="189">
        <f t="shared" si="85"/>
        <v>0</v>
      </c>
    </row>
    <row r="1042" spans="29:34">
      <c r="AC1042" s="284">
        <f t="shared" si="83"/>
        <v>0</v>
      </c>
      <c r="AF1042" s="379">
        <f t="shared" si="84"/>
        <v>0</v>
      </c>
      <c r="AH1042" s="189">
        <f t="shared" si="85"/>
        <v>0</v>
      </c>
    </row>
    <row r="1043" spans="29:34">
      <c r="AC1043" s="284">
        <f t="shared" si="83"/>
        <v>0</v>
      </c>
      <c r="AF1043" s="379">
        <f t="shared" si="84"/>
        <v>0</v>
      </c>
      <c r="AH1043" s="189">
        <f t="shared" si="85"/>
        <v>0</v>
      </c>
    </row>
    <row r="1044" spans="29:34">
      <c r="AC1044" s="284">
        <f t="shared" si="83"/>
        <v>0</v>
      </c>
      <c r="AF1044" s="379">
        <f t="shared" si="84"/>
        <v>0</v>
      </c>
      <c r="AH1044" s="189">
        <f t="shared" si="85"/>
        <v>0</v>
      </c>
    </row>
    <row r="1045" spans="29:34">
      <c r="AC1045" s="284">
        <f t="shared" si="83"/>
        <v>0</v>
      </c>
      <c r="AF1045" s="379">
        <f t="shared" si="84"/>
        <v>0</v>
      </c>
      <c r="AH1045" s="189">
        <f t="shared" si="85"/>
        <v>0</v>
      </c>
    </row>
    <row r="1046" spans="29:34">
      <c r="AC1046" s="284">
        <f t="shared" si="83"/>
        <v>0</v>
      </c>
      <c r="AF1046" s="379">
        <f t="shared" si="84"/>
        <v>0</v>
      </c>
      <c r="AH1046" s="189">
        <f t="shared" si="85"/>
        <v>0</v>
      </c>
    </row>
    <row r="1047" spans="29:34">
      <c r="AC1047" s="284">
        <f t="shared" si="83"/>
        <v>0</v>
      </c>
      <c r="AF1047" s="379">
        <f t="shared" si="84"/>
        <v>0</v>
      </c>
      <c r="AH1047" s="189">
        <f t="shared" si="85"/>
        <v>0</v>
      </c>
    </row>
    <row r="1048" spans="29:34">
      <c r="AC1048" s="284">
        <f t="shared" si="83"/>
        <v>0</v>
      </c>
      <c r="AF1048" s="379">
        <f t="shared" si="84"/>
        <v>0</v>
      </c>
      <c r="AH1048" s="189">
        <f t="shared" si="85"/>
        <v>0</v>
      </c>
    </row>
    <row r="1049" spans="29:34">
      <c r="AC1049" s="284">
        <f t="shared" si="83"/>
        <v>0</v>
      </c>
      <c r="AF1049" s="379">
        <f t="shared" si="84"/>
        <v>0</v>
      </c>
      <c r="AH1049" s="189">
        <f t="shared" si="85"/>
        <v>0</v>
      </c>
    </row>
    <row r="1050" spans="29:34">
      <c r="AC1050" s="284">
        <f t="shared" si="83"/>
        <v>0</v>
      </c>
      <c r="AF1050" s="379">
        <f t="shared" si="84"/>
        <v>0</v>
      </c>
      <c r="AH1050" s="189">
        <f t="shared" si="85"/>
        <v>0</v>
      </c>
    </row>
    <row r="1051" spans="29:34">
      <c r="AC1051" s="284">
        <f t="shared" si="83"/>
        <v>0</v>
      </c>
      <c r="AF1051" s="379">
        <f t="shared" si="84"/>
        <v>0</v>
      </c>
      <c r="AH1051" s="189">
        <f t="shared" si="85"/>
        <v>0</v>
      </c>
    </row>
    <row r="1052" spans="29:34">
      <c r="AC1052" s="284">
        <f t="shared" si="83"/>
        <v>0</v>
      </c>
      <c r="AF1052" s="379">
        <f t="shared" si="84"/>
        <v>0</v>
      </c>
      <c r="AH1052" s="189">
        <f t="shared" si="85"/>
        <v>0</v>
      </c>
    </row>
    <row r="1053" spans="29:34">
      <c r="AC1053" s="284">
        <f t="shared" si="83"/>
        <v>0</v>
      </c>
      <c r="AF1053" s="379">
        <f t="shared" si="84"/>
        <v>0</v>
      </c>
      <c r="AH1053" s="189">
        <f t="shared" si="85"/>
        <v>0</v>
      </c>
    </row>
    <row r="1054" spans="29:34">
      <c r="AC1054" s="284">
        <f t="shared" si="83"/>
        <v>0</v>
      </c>
      <c r="AF1054" s="379">
        <f t="shared" si="84"/>
        <v>0</v>
      </c>
      <c r="AH1054" s="189">
        <f t="shared" si="85"/>
        <v>0</v>
      </c>
    </row>
    <row r="1055" spans="29:34">
      <c r="AC1055" s="284">
        <f t="shared" si="83"/>
        <v>0</v>
      </c>
      <c r="AF1055" s="379">
        <f t="shared" si="84"/>
        <v>0</v>
      </c>
      <c r="AH1055" s="189">
        <f t="shared" si="85"/>
        <v>0</v>
      </c>
    </row>
    <row r="1056" spans="29:34">
      <c r="AC1056" s="284">
        <f t="shared" si="83"/>
        <v>0</v>
      </c>
      <c r="AF1056" s="379">
        <f t="shared" si="84"/>
        <v>0</v>
      </c>
      <c r="AH1056" s="189">
        <f t="shared" si="85"/>
        <v>0</v>
      </c>
    </row>
    <row r="1057" spans="29:34">
      <c r="AC1057" s="284">
        <f t="shared" si="83"/>
        <v>0</v>
      </c>
      <c r="AF1057" s="379">
        <f t="shared" si="84"/>
        <v>0</v>
      </c>
      <c r="AH1057" s="189">
        <f t="shared" si="85"/>
        <v>0</v>
      </c>
    </row>
    <row r="1058" spans="29:34">
      <c r="AC1058" s="284">
        <f t="shared" si="83"/>
        <v>0</v>
      </c>
      <c r="AF1058" s="379">
        <f t="shared" si="84"/>
        <v>0</v>
      </c>
      <c r="AH1058" s="189">
        <f t="shared" si="85"/>
        <v>0</v>
      </c>
    </row>
    <row r="1059" spans="29:34">
      <c r="AC1059" s="284">
        <f t="shared" si="83"/>
        <v>0</v>
      </c>
      <c r="AF1059" s="379">
        <f t="shared" si="84"/>
        <v>0</v>
      </c>
      <c r="AH1059" s="189">
        <f t="shared" si="85"/>
        <v>0</v>
      </c>
    </row>
    <row r="1060" spans="29:34">
      <c r="AC1060" s="284">
        <f t="shared" si="83"/>
        <v>0</v>
      </c>
      <c r="AF1060" s="379">
        <f t="shared" si="84"/>
        <v>0</v>
      </c>
      <c r="AH1060" s="189">
        <f t="shared" si="85"/>
        <v>0</v>
      </c>
    </row>
    <row r="1061" spans="29:34">
      <c r="AC1061" s="284">
        <f t="shared" si="83"/>
        <v>0</v>
      </c>
      <c r="AF1061" s="379">
        <f t="shared" si="84"/>
        <v>0</v>
      </c>
      <c r="AH1061" s="189">
        <f t="shared" si="85"/>
        <v>0</v>
      </c>
    </row>
    <row r="1062" spans="29:34">
      <c r="AC1062" s="284">
        <f t="shared" ref="AC1062:AC1125" si="86">Z1062*Q1062</f>
        <v>0</v>
      </c>
      <c r="AF1062" s="379">
        <f t="shared" ref="AF1062:AF1125" si="87">AD1062+AE1062</f>
        <v>0</v>
      </c>
      <c r="AH1062" s="189">
        <f t="shared" ref="AH1062:AH1125" si="88">R1062*AG1062</f>
        <v>0</v>
      </c>
    </row>
    <row r="1063" spans="29:34">
      <c r="AC1063" s="284">
        <f t="shared" si="86"/>
        <v>0</v>
      </c>
      <c r="AF1063" s="379">
        <f t="shared" si="87"/>
        <v>0</v>
      </c>
      <c r="AH1063" s="189">
        <f t="shared" si="88"/>
        <v>0</v>
      </c>
    </row>
    <row r="1064" spans="29:34">
      <c r="AC1064" s="284">
        <f t="shared" si="86"/>
        <v>0</v>
      </c>
      <c r="AF1064" s="379">
        <f t="shared" si="87"/>
        <v>0</v>
      </c>
      <c r="AH1064" s="189">
        <f t="shared" si="88"/>
        <v>0</v>
      </c>
    </row>
    <row r="1065" spans="29:34">
      <c r="AC1065" s="284">
        <f t="shared" si="86"/>
        <v>0</v>
      </c>
      <c r="AF1065" s="379">
        <f t="shared" si="87"/>
        <v>0</v>
      </c>
      <c r="AH1065" s="189">
        <f t="shared" si="88"/>
        <v>0</v>
      </c>
    </row>
    <row r="1066" spans="29:34">
      <c r="AC1066" s="284">
        <f t="shared" si="86"/>
        <v>0</v>
      </c>
      <c r="AF1066" s="379">
        <f t="shared" si="87"/>
        <v>0</v>
      </c>
      <c r="AH1066" s="189">
        <f t="shared" si="88"/>
        <v>0</v>
      </c>
    </row>
    <row r="1067" spans="29:34">
      <c r="AC1067" s="284">
        <f t="shared" si="86"/>
        <v>0</v>
      </c>
      <c r="AF1067" s="379">
        <f t="shared" si="87"/>
        <v>0</v>
      </c>
      <c r="AH1067" s="189">
        <f t="shared" si="88"/>
        <v>0</v>
      </c>
    </row>
    <row r="1068" spans="29:34">
      <c r="AC1068" s="284">
        <f t="shared" si="86"/>
        <v>0</v>
      </c>
      <c r="AF1068" s="379">
        <f t="shared" si="87"/>
        <v>0</v>
      </c>
      <c r="AH1068" s="189">
        <f t="shared" si="88"/>
        <v>0</v>
      </c>
    </row>
    <row r="1069" spans="29:34">
      <c r="AC1069" s="284">
        <f t="shared" si="86"/>
        <v>0</v>
      </c>
      <c r="AF1069" s="379">
        <f t="shared" si="87"/>
        <v>0</v>
      </c>
      <c r="AH1069" s="189">
        <f t="shared" si="88"/>
        <v>0</v>
      </c>
    </row>
    <row r="1070" spans="29:34">
      <c r="AC1070" s="284">
        <f t="shared" si="86"/>
        <v>0</v>
      </c>
      <c r="AF1070" s="379">
        <f t="shared" si="87"/>
        <v>0</v>
      </c>
      <c r="AH1070" s="189">
        <f t="shared" si="88"/>
        <v>0</v>
      </c>
    </row>
    <row r="1071" spans="29:34">
      <c r="AC1071" s="284">
        <f t="shared" si="86"/>
        <v>0</v>
      </c>
      <c r="AF1071" s="379">
        <f t="shared" si="87"/>
        <v>0</v>
      </c>
      <c r="AH1071" s="189">
        <f t="shared" si="88"/>
        <v>0</v>
      </c>
    </row>
    <row r="1072" spans="29:34">
      <c r="AC1072" s="284">
        <f t="shared" si="86"/>
        <v>0</v>
      </c>
      <c r="AF1072" s="379">
        <f t="shared" si="87"/>
        <v>0</v>
      </c>
      <c r="AH1072" s="189">
        <f t="shared" si="88"/>
        <v>0</v>
      </c>
    </row>
    <row r="1073" spans="29:34">
      <c r="AC1073" s="284">
        <f t="shared" si="86"/>
        <v>0</v>
      </c>
      <c r="AF1073" s="379">
        <f t="shared" si="87"/>
        <v>0</v>
      </c>
      <c r="AH1073" s="189">
        <f t="shared" si="88"/>
        <v>0</v>
      </c>
    </row>
    <row r="1074" spans="29:34">
      <c r="AC1074" s="284">
        <f t="shared" si="86"/>
        <v>0</v>
      </c>
      <c r="AF1074" s="379">
        <f t="shared" si="87"/>
        <v>0</v>
      </c>
      <c r="AH1074" s="189">
        <f t="shared" si="88"/>
        <v>0</v>
      </c>
    </row>
    <row r="1075" spans="29:34">
      <c r="AC1075" s="284">
        <f t="shared" si="86"/>
        <v>0</v>
      </c>
      <c r="AF1075" s="379">
        <f t="shared" si="87"/>
        <v>0</v>
      </c>
      <c r="AH1075" s="189">
        <f t="shared" si="88"/>
        <v>0</v>
      </c>
    </row>
    <row r="1076" spans="29:34">
      <c r="AC1076" s="284">
        <f t="shared" si="86"/>
        <v>0</v>
      </c>
      <c r="AF1076" s="379">
        <f t="shared" si="87"/>
        <v>0</v>
      </c>
      <c r="AH1076" s="189">
        <f t="shared" si="88"/>
        <v>0</v>
      </c>
    </row>
    <row r="1077" spans="29:34">
      <c r="AC1077" s="284">
        <f t="shared" si="86"/>
        <v>0</v>
      </c>
      <c r="AF1077" s="379">
        <f t="shared" si="87"/>
        <v>0</v>
      </c>
      <c r="AH1077" s="189">
        <f t="shared" si="88"/>
        <v>0</v>
      </c>
    </row>
    <row r="1078" spans="29:34">
      <c r="AC1078" s="284">
        <f t="shared" si="86"/>
        <v>0</v>
      </c>
      <c r="AF1078" s="379">
        <f t="shared" si="87"/>
        <v>0</v>
      </c>
      <c r="AH1078" s="189">
        <f t="shared" si="88"/>
        <v>0</v>
      </c>
    </row>
    <row r="1079" spans="29:34">
      <c r="AC1079" s="284">
        <f t="shared" si="86"/>
        <v>0</v>
      </c>
      <c r="AF1079" s="379">
        <f t="shared" si="87"/>
        <v>0</v>
      </c>
      <c r="AH1079" s="189">
        <f t="shared" si="88"/>
        <v>0</v>
      </c>
    </row>
    <row r="1080" spans="29:34">
      <c r="AC1080" s="284">
        <f t="shared" si="86"/>
        <v>0</v>
      </c>
      <c r="AF1080" s="379">
        <f t="shared" si="87"/>
        <v>0</v>
      </c>
      <c r="AH1080" s="189">
        <f t="shared" si="88"/>
        <v>0</v>
      </c>
    </row>
    <row r="1081" spans="29:34">
      <c r="AC1081" s="284">
        <f t="shared" si="86"/>
        <v>0</v>
      </c>
      <c r="AF1081" s="379">
        <f t="shared" si="87"/>
        <v>0</v>
      </c>
      <c r="AH1081" s="189">
        <f t="shared" si="88"/>
        <v>0</v>
      </c>
    </row>
    <row r="1082" spans="29:34">
      <c r="AC1082" s="284">
        <f t="shared" si="86"/>
        <v>0</v>
      </c>
      <c r="AF1082" s="379">
        <f t="shared" si="87"/>
        <v>0</v>
      </c>
      <c r="AH1082" s="189">
        <f t="shared" si="88"/>
        <v>0</v>
      </c>
    </row>
    <row r="1083" spans="29:34">
      <c r="AC1083" s="284">
        <f t="shared" si="86"/>
        <v>0</v>
      </c>
      <c r="AF1083" s="379">
        <f t="shared" si="87"/>
        <v>0</v>
      </c>
      <c r="AH1083" s="189">
        <f t="shared" si="88"/>
        <v>0</v>
      </c>
    </row>
    <row r="1084" spans="29:34">
      <c r="AC1084" s="284">
        <f t="shared" si="86"/>
        <v>0</v>
      </c>
      <c r="AF1084" s="379">
        <f t="shared" si="87"/>
        <v>0</v>
      </c>
      <c r="AH1084" s="189">
        <f t="shared" si="88"/>
        <v>0</v>
      </c>
    </row>
    <row r="1085" spans="29:34">
      <c r="AC1085" s="284">
        <f t="shared" si="86"/>
        <v>0</v>
      </c>
      <c r="AF1085" s="379">
        <f t="shared" si="87"/>
        <v>0</v>
      </c>
      <c r="AH1085" s="189">
        <f t="shared" si="88"/>
        <v>0</v>
      </c>
    </row>
    <row r="1086" spans="29:34">
      <c r="AC1086" s="284">
        <f t="shared" si="86"/>
        <v>0</v>
      </c>
      <c r="AF1086" s="379">
        <f t="shared" si="87"/>
        <v>0</v>
      </c>
      <c r="AH1086" s="189">
        <f t="shared" si="88"/>
        <v>0</v>
      </c>
    </row>
    <row r="1087" spans="29:34">
      <c r="AC1087" s="284">
        <f t="shared" si="86"/>
        <v>0</v>
      </c>
      <c r="AF1087" s="379">
        <f t="shared" si="87"/>
        <v>0</v>
      </c>
      <c r="AH1087" s="189">
        <f t="shared" si="88"/>
        <v>0</v>
      </c>
    </row>
    <row r="1088" spans="29:34">
      <c r="AC1088" s="284">
        <f t="shared" si="86"/>
        <v>0</v>
      </c>
      <c r="AF1088" s="379">
        <f t="shared" si="87"/>
        <v>0</v>
      </c>
      <c r="AH1088" s="189">
        <f t="shared" si="88"/>
        <v>0</v>
      </c>
    </row>
    <row r="1089" spans="29:34">
      <c r="AC1089" s="284">
        <f t="shared" si="86"/>
        <v>0</v>
      </c>
      <c r="AF1089" s="379">
        <f t="shared" si="87"/>
        <v>0</v>
      </c>
      <c r="AH1089" s="189">
        <f t="shared" si="88"/>
        <v>0</v>
      </c>
    </row>
    <row r="1090" spans="29:34">
      <c r="AC1090" s="284">
        <f t="shared" si="86"/>
        <v>0</v>
      </c>
      <c r="AF1090" s="379">
        <f t="shared" si="87"/>
        <v>0</v>
      </c>
      <c r="AH1090" s="189">
        <f t="shared" si="88"/>
        <v>0</v>
      </c>
    </row>
    <row r="1091" spans="29:34">
      <c r="AC1091" s="284">
        <f t="shared" si="86"/>
        <v>0</v>
      </c>
      <c r="AF1091" s="379">
        <f t="shared" si="87"/>
        <v>0</v>
      </c>
      <c r="AH1091" s="189">
        <f t="shared" si="88"/>
        <v>0</v>
      </c>
    </row>
    <row r="1092" spans="29:34">
      <c r="AC1092" s="284">
        <f t="shared" si="86"/>
        <v>0</v>
      </c>
      <c r="AF1092" s="379">
        <f t="shared" si="87"/>
        <v>0</v>
      </c>
      <c r="AH1092" s="189">
        <f t="shared" si="88"/>
        <v>0</v>
      </c>
    </row>
    <row r="1093" spans="29:34">
      <c r="AC1093" s="284">
        <f t="shared" si="86"/>
        <v>0</v>
      </c>
      <c r="AF1093" s="379">
        <f t="shared" si="87"/>
        <v>0</v>
      </c>
      <c r="AH1093" s="189">
        <f t="shared" si="88"/>
        <v>0</v>
      </c>
    </row>
    <row r="1094" spans="29:34">
      <c r="AC1094" s="284">
        <f t="shared" si="86"/>
        <v>0</v>
      </c>
      <c r="AF1094" s="379">
        <f t="shared" si="87"/>
        <v>0</v>
      </c>
      <c r="AH1094" s="189">
        <f t="shared" si="88"/>
        <v>0</v>
      </c>
    </row>
    <row r="1095" spans="29:34">
      <c r="AC1095" s="284">
        <f t="shared" si="86"/>
        <v>0</v>
      </c>
      <c r="AF1095" s="379">
        <f t="shared" si="87"/>
        <v>0</v>
      </c>
      <c r="AH1095" s="189">
        <f t="shared" si="88"/>
        <v>0</v>
      </c>
    </row>
    <row r="1096" spans="29:34">
      <c r="AC1096" s="284">
        <f t="shared" si="86"/>
        <v>0</v>
      </c>
      <c r="AF1096" s="379">
        <f t="shared" si="87"/>
        <v>0</v>
      </c>
      <c r="AH1096" s="189">
        <f t="shared" si="88"/>
        <v>0</v>
      </c>
    </row>
    <row r="1097" spans="29:34">
      <c r="AC1097" s="284">
        <f t="shared" si="86"/>
        <v>0</v>
      </c>
      <c r="AF1097" s="379">
        <f t="shared" si="87"/>
        <v>0</v>
      </c>
      <c r="AH1097" s="189">
        <f t="shared" si="88"/>
        <v>0</v>
      </c>
    </row>
    <row r="1098" spans="29:34">
      <c r="AC1098" s="284">
        <f t="shared" si="86"/>
        <v>0</v>
      </c>
      <c r="AF1098" s="379">
        <f t="shared" si="87"/>
        <v>0</v>
      </c>
      <c r="AH1098" s="189">
        <f t="shared" si="88"/>
        <v>0</v>
      </c>
    </row>
    <row r="1099" spans="29:34">
      <c r="AC1099" s="284">
        <f t="shared" si="86"/>
        <v>0</v>
      </c>
      <c r="AF1099" s="379">
        <f t="shared" si="87"/>
        <v>0</v>
      </c>
      <c r="AH1099" s="189">
        <f t="shared" si="88"/>
        <v>0</v>
      </c>
    </row>
    <row r="1100" spans="29:34">
      <c r="AC1100" s="284">
        <f t="shared" si="86"/>
        <v>0</v>
      </c>
      <c r="AF1100" s="379">
        <f t="shared" si="87"/>
        <v>0</v>
      </c>
      <c r="AH1100" s="189">
        <f t="shared" si="88"/>
        <v>0</v>
      </c>
    </row>
    <row r="1101" spans="29:34">
      <c r="AC1101" s="284">
        <f t="shared" si="86"/>
        <v>0</v>
      </c>
      <c r="AF1101" s="379">
        <f t="shared" si="87"/>
        <v>0</v>
      </c>
      <c r="AH1101" s="189">
        <f t="shared" si="88"/>
        <v>0</v>
      </c>
    </row>
    <row r="1102" spans="29:34">
      <c r="AC1102" s="284">
        <f t="shared" si="86"/>
        <v>0</v>
      </c>
      <c r="AF1102" s="379">
        <f t="shared" si="87"/>
        <v>0</v>
      </c>
      <c r="AH1102" s="189">
        <f t="shared" si="88"/>
        <v>0</v>
      </c>
    </row>
    <row r="1103" spans="29:34">
      <c r="AC1103" s="284">
        <f t="shared" si="86"/>
        <v>0</v>
      </c>
      <c r="AF1103" s="379">
        <f t="shared" si="87"/>
        <v>0</v>
      </c>
      <c r="AH1103" s="189">
        <f t="shared" si="88"/>
        <v>0</v>
      </c>
    </row>
    <row r="1104" spans="29:34">
      <c r="AC1104" s="284">
        <f t="shared" si="86"/>
        <v>0</v>
      </c>
      <c r="AF1104" s="379">
        <f t="shared" si="87"/>
        <v>0</v>
      </c>
      <c r="AH1104" s="189">
        <f t="shared" si="88"/>
        <v>0</v>
      </c>
    </row>
    <row r="1105" spans="29:34">
      <c r="AC1105" s="284">
        <f t="shared" si="86"/>
        <v>0</v>
      </c>
      <c r="AF1105" s="379">
        <f t="shared" si="87"/>
        <v>0</v>
      </c>
      <c r="AH1105" s="189">
        <f t="shared" si="88"/>
        <v>0</v>
      </c>
    </row>
    <row r="1106" spans="29:34">
      <c r="AC1106" s="284">
        <f t="shared" si="86"/>
        <v>0</v>
      </c>
      <c r="AF1106" s="379">
        <f t="shared" si="87"/>
        <v>0</v>
      </c>
      <c r="AH1106" s="189">
        <f t="shared" si="88"/>
        <v>0</v>
      </c>
    </row>
    <row r="1107" spans="29:34">
      <c r="AC1107" s="284">
        <f t="shared" si="86"/>
        <v>0</v>
      </c>
      <c r="AF1107" s="379">
        <f t="shared" si="87"/>
        <v>0</v>
      </c>
      <c r="AH1107" s="189">
        <f t="shared" si="88"/>
        <v>0</v>
      </c>
    </row>
    <row r="1108" spans="29:34">
      <c r="AC1108" s="284">
        <f t="shared" si="86"/>
        <v>0</v>
      </c>
      <c r="AF1108" s="379">
        <f t="shared" si="87"/>
        <v>0</v>
      </c>
      <c r="AH1108" s="189">
        <f t="shared" si="88"/>
        <v>0</v>
      </c>
    </row>
    <row r="1109" spans="29:34">
      <c r="AC1109" s="284">
        <f t="shared" si="86"/>
        <v>0</v>
      </c>
      <c r="AF1109" s="379">
        <f t="shared" si="87"/>
        <v>0</v>
      </c>
      <c r="AH1109" s="189">
        <f t="shared" si="88"/>
        <v>0</v>
      </c>
    </row>
    <row r="1110" spans="29:34">
      <c r="AC1110" s="284">
        <f t="shared" si="86"/>
        <v>0</v>
      </c>
      <c r="AF1110" s="379">
        <f t="shared" si="87"/>
        <v>0</v>
      </c>
      <c r="AH1110" s="189">
        <f t="shared" si="88"/>
        <v>0</v>
      </c>
    </row>
    <row r="1111" spans="29:34">
      <c r="AC1111" s="284">
        <f t="shared" si="86"/>
        <v>0</v>
      </c>
      <c r="AF1111" s="379">
        <f t="shared" si="87"/>
        <v>0</v>
      </c>
      <c r="AH1111" s="189">
        <f t="shared" si="88"/>
        <v>0</v>
      </c>
    </row>
    <row r="1112" spans="29:34">
      <c r="AC1112" s="284">
        <f t="shared" si="86"/>
        <v>0</v>
      </c>
      <c r="AF1112" s="379">
        <f t="shared" si="87"/>
        <v>0</v>
      </c>
      <c r="AH1112" s="189">
        <f t="shared" si="88"/>
        <v>0</v>
      </c>
    </row>
    <row r="1113" spans="29:34">
      <c r="AC1113" s="284">
        <f t="shared" si="86"/>
        <v>0</v>
      </c>
      <c r="AF1113" s="379">
        <f t="shared" si="87"/>
        <v>0</v>
      </c>
      <c r="AH1113" s="189">
        <f t="shared" si="88"/>
        <v>0</v>
      </c>
    </row>
    <row r="1114" spans="29:34">
      <c r="AC1114" s="284">
        <f t="shared" si="86"/>
        <v>0</v>
      </c>
      <c r="AF1114" s="379">
        <f t="shared" si="87"/>
        <v>0</v>
      </c>
      <c r="AH1114" s="189">
        <f t="shared" si="88"/>
        <v>0</v>
      </c>
    </row>
    <row r="1115" spans="29:34">
      <c r="AC1115" s="284">
        <f t="shared" si="86"/>
        <v>0</v>
      </c>
      <c r="AF1115" s="379">
        <f t="shared" si="87"/>
        <v>0</v>
      </c>
      <c r="AH1115" s="189">
        <f t="shared" si="88"/>
        <v>0</v>
      </c>
    </row>
    <row r="1116" spans="29:34">
      <c r="AC1116" s="284">
        <f t="shared" si="86"/>
        <v>0</v>
      </c>
      <c r="AF1116" s="379">
        <f t="shared" si="87"/>
        <v>0</v>
      </c>
      <c r="AH1116" s="189">
        <f t="shared" si="88"/>
        <v>0</v>
      </c>
    </row>
    <row r="1117" spans="29:34">
      <c r="AC1117" s="284">
        <f t="shared" si="86"/>
        <v>0</v>
      </c>
      <c r="AF1117" s="379">
        <f t="shared" si="87"/>
        <v>0</v>
      </c>
      <c r="AH1117" s="189">
        <f t="shared" si="88"/>
        <v>0</v>
      </c>
    </row>
    <row r="1118" spans="29:34">
      <c r="AC1118" s="284">
        <f t="shared" si="86"/>
        <v>0</v>
      </c>
      <c r="AF1118" s="379">
        <f t="shared" si="87"/>
        <v>0</v>
      </c>
      <c r="AH1118" s="189">
        <f t="shared" si="88"/>
        <v>0</v>
      </c>
    </row>
    <row r="1119" spans="29:34">
      <c r="AC1119" s="284">
        <f t="shared" si="86"/>
        <v>0</v>
      </c>
      <c r="AF1119" s="379">
        <f t="shared" si="87"/>
        <v>0</v>
      </c>
      <c r="AH1119" s="189">
        <f t="shared" si="88"/>
        <v>0</v>
      </c>
    </row>
    <row r="1120" spans="29:34">
      <c r="AC1120" s="284">
        <f t="shared" si="86"/>
        <v>0</v>
      </c>
      <c r="AF1120" s="379">
        <f t="shared" si="87"/>
        <v>0</v>
      </c>
      <c r="AH1120" s="189">
        <f t="shared" si="88"/>
        <v>0</v>
      </c>
    </row>
    <row r="1121" spans="29:34">
      <c r="AC1121" s="284">
        <f t="shared" si="86"/>
        <v>0</v>
      </c>
      <c r="AF1121" s="379">
        <f t="shared" si="87"/>
        <v>0</v>
      </c>
      <c r="AH1121" s="189">
        <f t="shared" si="88"/>
        <v>0</v>
      </c>
    </row>
    <row r="1122" spans="29:34">
      <c r="AC1122" s="284">
        <f t="shared" si="86"/>
        <v>0</v>
      </c>
      <c r="AF1122" s="379">
        <f t="shared" si="87"/>
        <v>0</v>
      </c>
      <c r="AH1122" s="189">
        <f t="shared" si="88"/>
        <v>0</v>
      </c>
    </row>
    <row r="1123" spans="29:34">
      <c r="AC1123" s="284">
        <f t="shared" si="86"/>
        <v>0</v>
      </c>
      <c r="AF1123" s="379">
        <f t="shared" si="87"/>
        <v>0</v>
      </c>
      <c r="AH1123" s="189">
        <f t="shared" si="88"/>
        <v>0</v>
      </c>
    </row>
    <row r="1124" spans="29:34">
      <c r="AC1124" s="284">
        <f t="shared" si="86"/>
        <v>0</v>
      </c>
      <c r="AF1124" s="379">
        <f t="shared" si="87"/>
        <v>0</v>
      </c>
      <c r="AH1124" s="189">
        <f t="shared" si="88"/>
        <v>0</v>
      </c>
    </row>
    <row r="1125" spans="29:34">
      <c r="AC1125" s="284">
        <f t="shared" si="86"/>
        <v>0</v>
      </c>
      <c r="AF1125" s="379">
        <f t="shared" si="87"/>
        <v>0</v>
      </c>
      <c r="AH1125" s="189">
        <f t="shared" si="88"/>
        <v>0</v>
      </c>
    </row>
    <row r="1126" spans="29:34">
      <c r="AC1126" s="284">
        <f t="shared" ref="AC1126:AC1189" si="89">Z1126*Q1126</f>
        <v>0</v>
      </c>
      <c r="AF1126" s="379">
        <f t="shared" ref="AF1126:AF1189" si="90">AD1126+AE1126</f>
        <v>0</v>
      </c>
      <c r="AH1126" s="189">
        <f t="shared" ref="AH1126:AH1189" si="91">R1126*AG1126</f>
        <v>0</v>
      </c>
    </row>
    <row r="1127" spans="29:34">
      <c r="AC1127" s="284">
        <f t="shared" si="89"/>
        <v>0</v>
      </c>
      <c r="AF1127" s="379">
        <f t="shared" si="90"/>
        <v>0</v>
      </c>
      <c r="AH1127" s="189">
        <f t="shared" si="91"/>
        <v>0</v>
      </c>
    </row>
    <row r="1128" spans="29:34">
      <c r="AC1128" s="284">
        <f t="shared" si="89"/>
        <v>0</v>
      </c>
      <c r="AF1128" s="379">
        <f t="shared" si="90"/>
        <v>0</v>
      </c>
      <c r="AH1128" s="189">
        <f t="shared" si="91"/>
        <v>0</v>
      </c>
    </row>
    <row r="1129" spans="29:34">
      <c r="AC1129" s="284">
        <f t="shared" si="89"/>
        <v>0</v>
      </c>
      <c r="AF1129" s="379">
        <f t="shared" si="90"/>
        <v>0</v>
      </c>
      <c r="AH1129" s="189">
        <f t="shared" si="91"/>
        <v>0</v>
      </c>
    </row>
    <row r="1130" spans="29:34">
      <c r="AC1130" s="284">
        <f t="shared" si="89"/>
        <v>0</v>
      </c>
      <c r="AF1130" s="379">
        <f t="shared" si="90"/>
        <v>0</v>
      </c>
      <c r="AH1130" s="189">
        <f t="shared" si="91"/>
        <v>0</v>
      </c>
    </row>
    <row r="1131" spans="29:34">
      <c r="AC1131" s="284">
        <f t="shared" si="89"/>
        <v>0</v>
      </c>
      <c r="AF1131" s="379">
        <f t="shared" si="90"/>
        <v>0</v>
      </c>
      <c r="AH1131" s="189">
        <f t="shared" si="91"/>
        <v>0</v>
      </c>
    </row>
    <row r="1132" spans="29:34">
      <c r="AC1132" s="284">
        <f t="shared" si="89"/>
        <v>0</v>
      </c>
      <c r="AF1132" s="379">
        <f t="shared" si="90"/>
        <v>0</v>
      </c>
      <c r="AH1132" s="189">
        <f t="shared" si="91"/>
        <v>0</v>
      </c>
    </row>
    <row r="1133" spans="29:34">
      <c r="AC1133" s="284">
        <f t="shared" si="89"/>
        <v>0</v>
      </c>
      <c r="AF1133" s="379">
        <f t="shared" si="90"/>
        <v>0</v>
      </c>
      <c r="AH1133" s="189">
        <f t="shared" si="91"/>
        <v>0</v>
      </c>
    </row>
    <row r="1134" spans="29:34">
      <c r="AC1134" s="284">
        <f t="shared" si="89"/>
        <v>0</v>
      </c>
      <c r="AF1134" s="379">
        <f t="shared" si="90"/>
        <v>0</v>
      </c>
      <c r="AH1134" s="189">
        <f t="shared" si="91"/>
        <v>0</v>
      </c>
    </row>
    <row r="1135" spans="29:34">
      <c r="AC1135" s="284">
        <f t="shared" si="89"/>
        <v>0</v>
      </c>
      <c r="AF1135" s="379">
        <f t="shared" si="90"/>
        <v>0</v>
      </c>
      <c r="AH1135" s="189">
        <f t="shared" si="91"/>
        <v>0</v>
      </c>
    </row>
    <row r="1136" spans="29:34">
      <c r="AC1136" s="284">
        <f t="shared" si="89"/>
        <v>0</v>
      </c>
      <c r="AF1136" s="379">
        <f t="shared" si="90"/>
        <v>0</v>
      </c>
      <c r="AH1136" s="189">
        <f t="shared" si="91"/>
        <v>0</v>
      </c>
    </row>
    <row r="1137" spans="29:34">
      <c r="AC1137" s="284">
        <f t="shared" si="89"/>
        <v>0</v>
      </c>
      <c r="AF1137" s="379">
        <f t="shared" si="90"/>
        <v>0</v>
      </c>
      <c r="AH1137" s="189">
        <f t="shared" si="91"/>
        <v>0</v>
      </c>
    </row>
    <row r="1138" spans="29:34">
      <c r="AC1138" s="284">
        <f t="shared" si="89"/>
        <v>0</v>
      </c>
      <c r="AF1138" s="379">
        <f t="shared" si="90"/>
        <v>0</v>
      </c>
      <c r="AH1138" s="189">
        <f t="shared" si="91"/>
        <v>0</v>
      </c>
    </row>
    <row r="1139" spans="29:34">
      <c r="AC1139" s="284">
        <f t="shared" si="89"/>
        <v>0</v>
      </c>
      <c r="AF1139" s="379">
        <f t="shared" si="90"/>
        <v>0</v>
      </c>
      <c r="AH1139" s="189">
        <f t="shared" si="91"/>
        <v>0</v>
      </c>
    </row>
    <row r="1140" spans="29:34">
      <c r="AC1140" s="284">
        <f t="shared" si="89"/>
        <v>0</v>
      </c>
      <c r="AF1140" s="379">
        <f t="shared" si="90"/>
        <v>0</v>
      </c>
      <c r="AH1140" s="189">
        <f t="shared" si="91"/>
        <v>0</v>
      </c>
    </row>
    <row r="1141" spans="29:34">
      <c r="AC1141" s="284">
        <f t="shared" si="89"/>
        <v>0</v>
      </c>
      <c r="AF1141" s="379">
        <f t="shared" si="90"/>
        <v>0</v>
      </c>
      <c r="AH1141" s="189">
        <f t="shared" si="91"/>
        <v>0</v>
      </c>
    </row>
    <row r="1142" spans="29:34">
      <c r="AC1142" s="284">
        <f t="shared" si="89"/>
        <v>0</v>
      </c>
      <c r="AF1142" s="379">
        <f t="shared" si="90"/>
        <v>0</v>
      </c>
      <c r="AH1142" s="189">
        <f t="shared" si="91"/>
        <v>0</v>
      </c>
    </row>
    <row r="1143" spans="29:34">
      <c r="AC1143" s="284">
        <f t="shared" si="89"/>
        <v>0</v>
      </c>
      <c r="AF1143" s="379">
        <f t="shared" si="90"/>
        <v>0</v>
      </c>
      <c r="AH1143" s="189">
        <f t="shared" si="91"/>
        <v>0</v>
      </c>
    </row>
    <row r="1144" spans="29:34">
      <c r="AC1144" s="284">
        <f t="shared" si="89"/>
        <v>0</v>
      </c>
      <c r="AF1144" s="379">
        <f t="shared" si="90"/>
        <v>0</v>
      </c>
      <c r="AH1144" s="189">
        <f t="shared" si="91"/>
        <v>0</v>
      </c>
    </row>
    <row r="1145" spans="29:34">
      <c r="AC1145" s="284">
        <f t="shared" si="89"/>
        <v>0</v>
      </c>
      <c r="AF1145" s="379">
        <f t="shared" si="90"/>
        <v>0</v>
      </c>
      <c r="AH1145" s="189">
        <f t="shared" si="91"/>
        <v>0</v>
      </c>
    </row>
    <row r="1146" spans="29:34">
      <c r="AC1146" s="284">
        <f t="shared" si="89"/>
        <v>0</v>
      </c>
      <c r="AF1146" s="379">
        <f t="shared" si="90"/>
        <v>0</v>
      </c>
      <c r="AH1146" s="189">
        <f t="shared" si="91"/>
        <v>0</v>
      </c>
    </row>
    <row r="1147" spans="29:34">
      <c r="AC1147" s="284">
        <f t="shared" si="89"/>
        <v>0</v>
      </c>
      <c r="AF1147" s="379">
        <f t="shared" si="90"/>
        <v>0</v>
      </c>
      <c r="AH1147" s="189">
        <f t="shared" si="91"/>
        <v>0</v>
      </c>
    </row>
    <row r="1148" spans="29:34">
      <c r="AC1148" s="284">
        <f t="shared" si="89"/>
        <v>0</v>
      </c>
      <c r="AF1148" s="379">
        <f t="shared" si="90"/>
        <v>0</v>
      </c>
      <c r="AH1148" s="189">
        <f t="shared" si="91"/>
        <v>0</v>
      </c>
    </row>
    <row r="1149" spans="29:34">
      <c r="AC1149" s="284">
        <f t="shared" si="89"/>
        <v>0</v>
      </c>
      <c r="AF1149" s="379">
        <f t="shared" si="90"/>
        <v>0</v>
      </c>
      <c r="AH1149" s="189">
        <f t="shared" si="91"/>
        <v>0</v>
      </c>
    </row>
    <row r="1150" spans="29:34">
      <c r="AC1150" s="284">
        <f t="shared" si="89"/>
        <v>0</v>
      </c>
      <c r="AF1150" s="379">
        <f t="shared" si="90"/>
        <v>0</v>
      </c>
      <c r="AH1150" s="189">
        <f t="shared" si="91"/>
        <v>0</v>
      </c>
    </row>
    <row r="1151" spans="29:34">
      <c r="AC1151" s="284">
        <f t="shared" si="89"/>
        <v>0</v>
      </c>
      <c r="AF1151" s="379">
        <f t="shared" si="90"/>
        <v>0</v>
      </c>
      <c r="AH1151" s="189">
        <f t="shared" si="91"/>
        <v>0</v>
      </c>
    </row>
    <row r="1152" spans="29:34">
      <c r="AC1152" s="284">
        <f t="shared" si="89"/>
        <v>0</v>
      </c>
      <c r="AF1152" s="379">
        <f t="shared" si="90"/>
        <v>0</v>
      </c>
      <c r="AH1152" s="189">
        <f t="shared" si="91"/>
        <v>0</v>
      </c>
    </row>
    <row r="1153" spans="29:34">
      <c r="AC1153" s="284">
        <f t="shared" si="89"/>
        <v>0</v>
      </c>
      <c r="AF1153" s="379">
        <f t="shared" si="90"/>
        <v>0</v>
      </c>
      <c r="AH1153" s="189">
        <f t="shared" si="91"/>
        <v>0</v>
      </c>
    </row>
    <row r="1154" spans="29:34">
      <c r="AC1154" s="284">
        <f t="shared" si="89"/>
        <v>0</v>
      </c>
      <c r="AF1154" s="379">
        <f t="shared" si="90"/>
        <v>0</v>
      </c>
      <c r="AH1154" s="189">
        <f t="shared" si="91"/>
        <v>0</v>
      </c>
    </row>
    <row r="1155" spans="29:34">
      <c r="AC1155" s="284">
        <f t="shared" si="89"/>
        <v>0</v>
      </c>
      <c r="AF1155" s="379">
        <f t="shared" si="90"/>
        <v>0</v>
      </c>
      <c r="AH1155" s="189">
        <f t="shared" si="91"/>
        <v>0</v>
      </c>
    </row>
    <row r="1156" spans="29:34">
      <c r="AC1156" s="284">
        <f t="shared" si="89"/>
        <v>0</v>
      </c>
      <c r="AF1156" s="379">
        <f t="shared" si="90"/>
        <v>0</v>
      </c>
      <c r="AH1156" s="189">
        <f t="shared" si="91"/>
        <v>0</v>
      </c>
    </row>
    <row r="1157" spans="29:34">
      <c r="AC1157" s="284">
        <f t="shared" si="89"/>
        <v>0</v>
      </c>
      <c r="AF1157" s="379">
        <f t="shared" si="90"/>
        <v>0</v>
      </c>
      <c r="AH1157" s="189">
        <f t="shared" si="91"/>
        <v>0</v>
      </c>
    </row>
    <row r="1158" spans="29:34">
      <c r="AC1158" s="284">
        <f t="shared" si="89"/>
        <v>0</v>
      </c>
      <c r="AF1158" s="379">
        <f t="shared" si="90"/>
        <v>0</v>
      </c>
      <c r="AH1158" s="189">
        <f t="shared" si="91"/>
        <v>0</v>
      </c>
    </row>
    <row r="1159" spans="29:34">
      <c r="AC1159" s="284">
        <f t="shared" si="89"/>
        <v>0</v>
      </c>
      <c r="AF1159" s="379">
        <f t="shared" si="90"/>
        <v>0</v>
      </c>
      <c r="AH1159" s="189">
        <f t="shared" si="91"/>
        <v>0</v>
      </c>
    </row>
    <row r="1160" spans="29:34">
      <c r="AC1160" s="284">
        <f t="shared" si="89"/>
        <v>0</v>
      </c>
      <c r="AF1160" s="379">
        <f t="shared" si="90"/>
        <v>0</v>
      </c>
      <c r="AH1160" s="189">
        <f t="shared" si="91"/>
        <v>0</v>
      </c>
    </row>
    <row r="1161" spans="29:34">
      <c r="AC1161" s="284">
        <f t="shared" si="89"/>
        <v>0</v>
      </c>
      <c r="AF1161" s="379">
        <f t="shared" si="90"/>
        <v>0</v>
      </c>
      <c r="AH1161" s="189">
        <f t="shared" si="91"/>
        <v>0</v>
      </c>
    </row>
    <row r="1162" spans="29:34">
      <c r="AC1162" s="284">
        <f t="shared" si="89"/>
        <v>0</v>
      </c>
      <c r="AF1162" s="379">
        <f t="shared" si="90"/>
        <v>0</v>
      </c>
      <c r="AH1162" s="189">
        <f t="shared" si="91"/>
        <v>0</v>
      </c>
    </row>
    <row r="1163" spans="29:34">
      <c r="AC1163" s="284">
        <f t="shared" si="89"/>
        <v>0</v>
      </c>
      <c r="AF1163" s="379">
        <f t="shared" si="90"/>
        <v>0</v>
      </c>
      <c r="AH1163" s="189">
        <f t="shared" si="91"/>
        <v>0</v>
      </c>
    </row>
    <row r="1164" spans="29:34">
      <c r="AC1164" s="284">
        <f t="shared" si="89"/>
        <v>0</v>
      </c>
      <c r="AF1164" s="379">
        <f t="shared" si="90"/>
        <v>0</v>
      </c>
      <c r="AH1164" s="189">
        <f t="shared" si="91"/>
        <v>0</v>
      </c>
    </row>
    <row r="1165" spans="29:34">
      <c r="AC1165" s="284">
        <f t="shared" si="89"/>
        <v>0</v>
      </c>
      <c r="AF1165" s="379">
        <f t="shared" si="90"/>
        <v>0</v>
      </c>
      <c r="AH1165" s="189">
        <f t="shared" si="91"/>
        <v>0</v>
      </c>
    </row>
    <row r="1166" spans="29:34">
      <c r="AC1166" s="284">
        <f t="shared" si="89"/>
        <v>0</v>
      </c>
      <c r="AF1166" s="379">
        <f t="shared" si="90"/>
        <v>0</v>
      </c>
      <c r="AH1166" s="189">
        <f t="shared" si="91"/>
        <v>0</v>
      </c>
    </row>
    <row r="1167" spans="29:34">
      <c r="AC1167" s="284">
        <f t="shared" si="89"/>
        <v>0</v>
      </c>
      <c r="AF1167" s="379">
        <f t="shared" si="90"/>
        <v>0</v>
      </c>
      <c r="AH1167" s="189">
        <f t="shared" si="91"/>
        <v>0</v>
      </c>
    </row>
    <row r="1168" spans="29:34">
      <c r="AC1168" s="284">
        <f t="shared" si="89"/>
        <v>0</v>
      </c>
      <c r="AF1168" s="379">
        <f t="shared" si="90"/>
        <v>0</v>
      </c>
      <c r="AH1168" s="189">
        <f t="shared" si="91"/>
        <v>0</v>
      </c>
    </row>
    <row r="1169" spans="29:34">
      <c r="AC1169" s="284">
        <f t="shared" si="89"/>
        <v>0</v>
      </c>
      <c r="AF1169" s="379">
        <f t="shared" si="90"/>
        <v>0</v>
      </c>
      <c r="AH1169" s="189">
        <f t="shared" si="91"/>
        <v>0</v>
      </c>
    </row>
    <row r="1170" spans="29:34">
      <c r="AC1170" s="284">
        <f t="shared" si="89"/>
        <v>0</v>
      </c>
      <c r="AF1170" s="379">
        <f t="shared" si="90"/>
        <v>0</v>
      </c>
      <c r="AH1170" s="189">
        <f t="shared" si="91"/>
        <v>0</v>
      </c>
    </row>
    <row r="1171" spans="29:34">
      <c r="AC1171" s="284">
        <f t="shared" si="89"/>
        <v>0</v>
      </c>
      <c r="AF1171" s="379">
        <f t="shared" si="90"/>
        <v>0</v>
      </c>
      <c r="AH1171" s="189">
        <f t="shared" si="91"/>
        <v>0</v>
      </c>
    </row>
    <row r="1172" spans="29:34">
      <c r="AC1172" s="284">
        <f t="shared" si="89"/>
        <v>0</v>
      </c>
      <c r="AF1172" s="379">
        <f t="shared" si="90"/>
        <v>0</v>
      </c>
      <c r="AH1172" s="189">
        <f t="shared" si="91"/>
        <v>0</v>
      </c>
    </row>
    <row r="1173" spans="29:34">
      <c r="AC1173" s="284">
        <f t="shared" si="89"/>
        <v>0</v>
      </c>
      <c r="AF1173" s="379">
        <f t="shared" si="90"/>
        <v>0</v>
      </c>
      <c r="AH1173" s="189">
        <f t="shared" si="91"/>
        <v>0</v>
      </c>
    </row>
    <row r="1174" spans="29:34">
      <c r="AC1174" s="284">
        <f t="shared" si="89"/>
        <v>0</v>
      </c>
      <c r="AF1174" s="379">
        <f t="shared" si="90"/>
        <v>0</v>
      </c>
      <c r="AH1174" s="189">
        <f t="shared" si="91"/>
        <v>0</v>
      </c>
    </row>
    <row r="1175" spans="29:34">
      <c r="AC1175" s="284">
        <f t="shared" si="89"/>
        <v>0</v>
      </c>
      <c r="AF1175" s="379">
        <f t="shared" si="90"/>
        <v>0</v>
      </c>
      <c r="AH1175" s="189">
        <f t="shared" si="91"/>
        <v>0</v>
      </c>
    </row>
    <row r="1176" spans="29:34">
      <c r="AC1176" s="284">
        <f t="shared" si="89"/>
        <v>0</v>
      </c>
      <c r="AF1176" s="379">
        <f t="shared" si="90"/>
        <v>0</v>
      </c>
      <c r="AH1176" s="189">
        <f t="shared" si="91"/>
        <v>0</v>
      </c>
    </row>
    <row r="1177" spans="29:34">
      <c r="AC1177" s="284">
        <f t="shared" si="89"/>
        <v>0</v>
      </c>
      <c r="AF1177" s="379">
        <f t="shared" si="90"/>
        <v>0</v>
      </c>
      <c r="AH1177" s="189">
        <f t="shared" si="91"/>
        <v>0</v>
      </c>
    </row>
    <row r="1178" spans="29:34">
      <c r="AC1178" s="284">
        <f t="shared" si="89"/>
        <v>0</v>
      </c>
      <c r="AF1178" s="379">
        <f t="shared" si="90"/>
        <v>0</v>
      </c>
      <c r="AH1178" s="189">
        <f t="shared" si="91"/>
        <v>0</v>
      </c>
    </row>
    <row r="1179" spans="29:34">
      <c r="AC1179" s="284">
        <f t="shared" si="89"/>
        <v>0</v>
      </c>
      <c r="AF1179" s="379">
        <f t="shared" si="90"/>
        <v>0</v>
      </c>
      <c r="AH1179" s="189">
        <f t="shared" si="91"/>
        <v>0</v>
      </c>
    </row>
    <row r="1180" spans="29:34">
      <c r="AC1180" s="284">
        <f t="shared" si="89"/>
        <v>0</v>
      </c>
      <c r="AF1180" s="379">
        <f t="shared" si="90"/>
        <v>0</v>
      </c>
      <c r="AH1180" s="189">
        <f t="shared" si="91"/>
        <v>0</v>
      </c>
    </row>
    <row r="1181" spans="29:34">
      <c r="AC1181" s="284">
        <f t="shared" si="89"/>
        <v>0</v>
      </c>
      <c r="AF1181" s="379">
        <f t="shared" si="90"/>
        <v>0</v>
      </c>
      <c r="AH1181" s="189">
        <f t="shared" si="91"/>
        <v>0</v>
      </c>
    </row>
    <row r="1182" spans="29:34">
      <c r="AC1182" s="284">
        <f t="shared" si="89"/>
        <v>0</v>
      </c>
      <c r="AF1182" s="379">
        <f t="shared" si="90"/>
        <v>0</v>
      </c>
      <c r="AH1182" s="189">
        <f t="shared" si="91"/>
        <v>0</v>
      </c>
    </row>
    <row r="1183" spans="29:34">
      <c r="AC1183" s="284">
        <f t="shared" si="89"/>
        <v>0</v>
      </c>
      <c r="AF1183" s="379">
        <f t="shared" si="90"/>
        <v>0</v>
      </c>
      <c r="AH1183" s="189">
        <f t="shared" si="91"/>
        <v>0</v>
      </c>
    </row>
    <row r="1184" spans="29:34">
      <c r="AC1184" s="284">
        <f t="shared" si="89"/>
        <v>0</v>
      </c>
      <c r="AF1184" s="379">
        <f t="shared" si="90"/>
        <v>0</v>
      </c>
      <c r="AH1184" s="189">
        <f t="shared" si="91"/>
        <v>0</v>
      </c>
    </row>
    <row r="1185" spans="29:34">
      <c r="AC1185" s="284">
        <f t="shared" si="89"/>
        <v>0</v>
      </c>
      <c r="AF1185" s="379">
        <f t="shared" si="90"/>
        <v>0</v>
      </c>
      <c r="AH1185" s="189">
        <f t="shared" si="91"/>
        <v>0</v>
      </c>
    </row>
    <row r="1186" spans="29:34">
      <c r="AC1186" s="284">
        <f t="shared" si="89"/>
        <v>0</v>
      </c>
      <c r="AF1186" s="379">
        <f t="shared" si="90"/>
        <v>0</v>
      </c>
      <c r="AH1186" s="189">
        <f t="shared" si="91"/>
        <v>0</v>
      </c>
    </row>
    <row r="1187" spans="29:34">
      <c r="AC1187" s="284">
        <f t="shared" si="89"/>
        <v>0</v>
      </c>
      <c r="AF1187" s="379">
        <f t="shared" si="90"/>
        <v>0</v>
      </c>
      <c r="AH1187" s="189">
        <f t="shared" si="91"/>
        <v>0</v>
      </c>
    </row>
    <row r="1188" spans="29:34">
      <c r="AC1188" s="284">
        <f t="shared" si="89"/>
        <v>0</v>
      </c>
      <c r="AF1188" s="379">
        <f t="shared" si="90"/>
        <v>0</v>
      </c>
      <c r="AH1188" s="189">
        <f t="shared" si="91"/>
        <v>0</v>
      </c>
    </row>
    <row r="1189" spans="29:34">
      <c r="AC1189" s="284">
        <f t="shared" si="89"/>
        <v>0</v>
      </c>
      <c r="AF1189" s="379">
        <f t="shared" si="90"/>
        <v>0</v>
      </c>
      <c r="AH1189" s="189">
        <f t="shared" si="91"/>
        <v>0</v>
      </c>
    </row>
    <row r="1190" spans="29:34">
      <c r="AC1190" s="284">
        <f t="shared" ref="AC1190:AC1253" si="92">Z1190*Q1190</f>
        <v>0</v>
      </c>
      <c r="AF1190" s="379">
        <f t="shared" ref="AF1190:AF1253" si="93">AD1190+AE1190</f>
        <v>0</v>
      </c>
      <c r="AH1190" s="189">
        <f t="shared" ref="AH1190:AH1253" si="94">R1190*AG1190</f>
        <v>0</v>
      </c>
    </row>
    <row r="1191" spans="29:34">
      <c r="AC1191" s="284">
        <f t="shared" si="92"/>
        <v>0</v>
      </c>
      <c r="AF1191" s="379">
        <f t="shared" si="93"/>
        <v>0</v>
      </c>
      <c r="AH1191" s="189">
        <f t="shared" si="94"/>
        <v>0</v>
      </c>
    </row>
    <row r="1192" spans="29:34">
      <c r="AC1192" s="284">
        <f t="shared" si="92"/>
        <v>0</v>
      </c>
      <c r="AF1192" s="379">
        <f t="shared" si="93"/>
        <v>0</v>
      </c>
      <c r="AH1192" s="189">
        <f t="shared" si="94"/>
        <v>0</v>
      </c>
    </row>
    <row r="1193" spans="29:34">
      <c r="AC1193" s="284">
        <f t="shared" si="92"/>
        <v>0</v>
      </c>
      <c r="AF1193" s="379">
        <f t="shared" si="93"/>
        <v>0</v>
      </c>
      <c r="AH1193" s="189">
        <f t="shared" si="94"/>
        <v>0</v>
      </c>
    </row>
    <row r="1194" spans="29:34">
      <c r="AC1194" s="284">
        <f t="shared" si="92"/>
        <v>0</v>
      </c>
      <c r="AF1194" s="379">
        <f t="shared" si="93"/>
        <v>0</v>
      </c>
      <c r="AH1194" s="189">
        <f t="shared" si="94"/>
        <v>0</v>
      </c>
    </row>
    <row r="1195" spans="29:34">
      <c r="AC1195" s="284">
        <f t="shared" si="92"/>
        <v>0</v>
      </c>
      <c r="AF1195" s="379">
        <f t="shared" si="93"/>
        <v>0</v>
      </c>
      <c r="AH1195" s="189">
        <f t="shared" si="94"/>
        <v>0</v>
      </c>
    </row>
    <row r="1196" spans="29:34">
      <c r="AC1196" s="284">
        <f t="shared" si="92"/>
        <v>0</v>
      </c>
      <c r="AF1196" s="379">
        <f t="shared" si="93"/>
        <v>0</v>
      </c>
      <c r="AH1196" s="189">
        <f t="shared" si="94"/>
        <v>0</v>
      </c>
    </row>
    <row r="1197" spans="29:34">
      <c r="AC1197" s="284">
        <f t="shared" si="92"/>
        <v>0</v>
      </c>
      <c r="AF1197" s="379">
        <f t="shared" si="93"/>
        <v>0</v>
      </c>
      <c r="AH1197" s="189">
        <f t="shared" si="94"/>
        <v>0</v>
      </c>
    </row>
    <row r="1198" spans="29:34">
      <c r="AC1198" s="284">
        <f t="shared" si="92"/>
        <v>0</v>
      </c>
      <c r="AF1198" s="379">
        <f t="shared" si="93"/>
        <v>0</v>
      </c>
      <c r="AH1198" s="189">
        <f t="shared" si="94"/>
        <v>0</v>
      </c>
    </row>
    <row r="1199" spans="29:34">
      <c r="AC1199" s="284">
        <f t="shared" si="92"/>
        <v>0</v>
      </c>
      <c r="AF1199" s="379">
        <f t="shared" si="93"/>
        <v>0</v>
      </c>
      <c r="AH1199" s="189">
        <f t="shared" si="94"/>
        <v>0</v>
      </c>
    </row>
    <row r="1200" spans="29:34">
      <c r="AC1200" s="284">
        <f t="shared" si="92"/>
        <v>0</v>
      </c>
      <c r="AF1200" s="379">
        <f t="shared" si="93"/>
        <v>0</v>
      </c>
      <c r="AH1200" s="189">
        <f t="shared" si="94"/>
        <v>0</v>
      </c>
    </row>
    <row r="1201" spans="29:34">
      <c r="AC1201" s="284">
        <f t="shared" si="92"/>
        <v>0</v>
      </c>
      <c r="AF1201" s="379">
        <f t="shared" si="93"/>
        <v>0</v>
      </c>
      <c r="AH1201" s="189">
        <f t="shared" si="94"/>
        <v>0</v>
      </c>
    </row>
    <row r="1202" spans="29:34">
      <c r="AC1202" s="284">
        <f t="shared" si="92"/>
        <v>0</v>
      </c>
      <c r="AF1202" s="379">
        <f t="shared" si="93"/>
        <v>0</v>
      </c>
      <c r="AH1202" s="189">
        <f t="shared" si="94"/>
        <v>0</v>
      </c>
    </row>
    <row r="1203" spans="29:34">
      <c r="AC1203" s="284">
        <f t="shared" si="92"/>
        <v>0</v>
      </c>
      <c r="AF1203" s="379">
        <f t="shared" si="93"/>
        <v>0</v>
      </c>
      <c r="AH1203" s="189">
        <f t="shared" si="94"/>
        <v>0</v>
      </c>
    </row>
    <row r="1204" spans="29:34">
      <c r="AC1204" s="284">
        <f t="shared" si="92"/>
        <v>0</v>
      </c>
      <c r="AF1204" s="379">
        <f t="shared" si="93"/>
        <v>0</v>
      </c>
      <c r="AH1204" s="189">
        <f t="shared" si="94"/>
        <v>0</v>
      </c>
    </row>
    <row r="1205" spans="29:34">
      <c r="AC1205" s="284">
        <f t="shared" si="92"/>
        <v>0</v>
      </c>
      <c r="AF1205" s="379">
        <f t="shared" si="93"/>
        <v>0</v>
      </c>
      <c r="AH1205" s="189">
        <f t="shared" si="94"/>
        <v>0</v>
      </c>
    </row>
    <row r="1206" spans="29:34">
      <c r="AC1206" s="284">
        <f t="shared" si="92"/>
        <v>0</v>
      </c>
      <c r="AF1206" s="379">
        <f t="shared" si="93"/>
        <v>0</v>
      </c>
      <c r="AH1206" s="189">
        <f t="shared" si="94"/>
        <v>0</v>
      </c>
    </row>
    <row r="1207" spans="29:34">
      <c r="AC1207" s="284">
        <f t="shared" si="92"/>
        <v>0</v>
      </c>
      <c r="AF1207" s="379">
        <f t="shared" si="93"/>
        <v>0</v>
      </c>
      <c r="AH1207" s="189">
        <f t="shared" si="94"/>
        <v>0</v>
      </c>
    </row>
    <row r="1208" spans="29:34">
      <c r="AC1208" s="284">
        <f t="shared" si="92"/>
        <v>0</v>
      </c>
      <c r="AF1208" s="379">
        <f t="shared" si="93"/>
        <v>0</v>
      </c>
      <c r="AH1208" s="189">
        <f t="shared" si="94"/>
        <v>0</v>
      </c>
    </row>
    <row r="1209" spans="29:34">
      <c r="AC1209" s="284">
        <f t="shared" si="92"/>
        <v>0</v>
      </c>
      <c r="AF1209" s="379">
        <f t="shared" si="93"/>
        <v>0</v>
      </c>
      <c r="AH1209" s="189">
        <f t="shared" si="94"/>
        <v>0</v>
      </c>
    </row>
    <row r="1210" spans="29:34">
      <c r="AC1210" s="284">
        <f t="shared" si="92"/>
        <v>0</v>
      </c>
      <c r="AF1210" s="379">
        <f t="shared" si="93"/>
        <v>0</v>
      </c>
      <c r="AH1210" s="189">
        <f t="shared" si="94"/>
        <v>0</v>
      </c>
    </row>
    <row r="1211" spans="29:34">
      <c r="AC1211" s="284">
        <f t="shared" si="92"/>
        <v>0</v>
      </c>
      <c r="AF1211" s="379">
        <f t="shared" si="93"/>
        <v>0</v>
      </c>
      <c r="AH1211" s="189">
        <f t="shared" si="94"/>
        <v>0</v>
      </c>
    </row>
    <row r="1212" spans="29:34">
      <c r="AC1212" s="284">
        <f t="shared" si="92"/>
        <v>0</v>
      </c>
      <c r="AF1212" s="379">
        <f t="shared" si="93"/>
        <v>0</v>
      </c>
      <c r="AH1212" s="189">
        <f t="shared" si="94"/>
        <v>0</v>
      </c>
    </row>
    <row r="1213" spans="29:34">
      <c r="AC1213" s="284">
        <f t="shared" si="92"/>
        <v>0</v>
      </c>
      <c r="AF1213" s="379">
        <f t="shared" si="93"/>
        <v>0</v>
      </c>
      <c r="AH1213" s="189">
        <f t="shared" si="94"/>
        <v>0</v>
      </c>
    </row>
    <row r="1214" spans="29:34">
      <c r="AC1214" s="284">
        <f t="shared" si="92"/>
        <v>0</v>
      </c>
      <c r="AF1214" s="379">
        <f t="shared" si="93"/>
        <v>0</v>
      </c>
      <c r="AH1214" s="189">
        <f t="shared" si="94"/>
        <v>0</v>
      </c>
    </row>
    <row r="1215" spans="29:34">
      <c r="AC1215" s="284">
        <f t="shared" si="92"/>
        <v>0</v>
      </c>
      <c r="AF1215" s="379">
        <f t="shared" si="93"/>
        <v>0</v>
      </c>
      <c r="AH1215" s="189">
        <f t="shared" si="94"/>
        <v>0</v>
      </c>
    </row>
    <row r="1216" spans="29:34">
      <c r="AC1216" s="284">
        <f t="shared" si="92"/>
        <v>0</v>
      </c>
      <c r="AF1216" s="379">
        <f t="shared" si="93"/>
        <v>0</v>
      </c>
      <c r="AH1216" s="189">
        <f t="shared" si="94"/>
        <v>0</v>
      </c>
    </row>
    <row r="1217" spans="29:34">
      <c r="AC1217" s="284">
        <f t="shared" si="92"/>
        <v>0</v>
      </c>
      <c r="AF1217" s="379">
        <f t="shared" si="93"/>
        <v>0</v>
      </c>
      <c r="AH1217" s="189">
        <f t="shared" si="94"/>
        <v>0</v>
      </c>
    </row>
    <row r="1218" spans="29:34">
      <c r="AC1218" s="284">
        <f t="shared" si="92"/>
        <v>0</v>
      </c>
      <c r="AF1218" s="379">
        <f t="shared" si="93"/>
        <v>0</v>
      </c>
      <c r="AH1218" s="189">
        <f t="shared" si="94"/>
        <v>0</v>
      </c>
    </row>
    <row r="1219" spans="29:34">
      <c r="AC1219" s="284">
        <f t="shared" si="92"/>
        <v>0</v>
      </c>
      <c r="AF1219" s="379">
        <f t="shared" si="93"/>
        <v>0</v>
      </c>
      <c r="AH1219" s="189">
        <f t="shared" si="94"/>
        <v>0</v>
      </c>
    </row>
    <row r="1220" spans="29:34">
      <c r="AC1220" s="284">
        <f t="shared" si="92"/>
        <v>0</v>
      </c>
      <c r="AF1220" s="379">
        <f t="shared" si="93"/>
        <v>0</v>
      </c>
      <c r="AH1220" s="189">
        <f t="shared" si="94"/>
        <v>0</v>
      </c>
    </row>
    <row r="1221" spans="29:34">
      <c r="AC1221" s="284">
        <f t="shared" si="92"/>
        <v>0</v>
      </c>
      <c r="AF1221" s="379">
        <f t="shared" si="93"/>
        <v>0</v>
      </c>
      <c r="AH1221" s="189">
        <f t="shared" si="94"/>
        <v>0</v>
      </c>
    </row>
    <row r="1222" spans="29:34">
      <c r="AC1222" s="284">
        <f t="shared" si="92"/>
        <v>0</v>
      </c>
      <c r="AF1222" s="379">
        <f t="shared" si="93"/>
        <v>0</v>
      </c>
      <c r="AH1222" s="189">
        <f t="shared" si="94"/>
        <v>0</v>
      </c>
    </row>
    <row r="1223" spans="29:34">
      <c r="AC1223" s="284">
        <f t="shared" si="92"/>
        <v>0</v>
      </c>
      <c r="AF1223" s="379">
        <f t="shared" si="93"/>
        <v>0</v>
      </c>
      <c r="AH1223" s="189">
        <f t="shared" si="94"/>
        <v>0</v>
      </c>
    </row>
    <row r="1224" spans="29:34">
      <c r="AC1224" s="284">
        <f t="shared" si="92"/>
        <v>0</v>
      </c>
      <c r="AF1224" s="379">
        <f t="shared" si="93"/>
        <v>0</v>
      </c>
      <c r="AH1224" s="189">
        <f t="shared" si="94"/>
        <v>0</v>
      </c>
    </row>
    <row r="1225" spans="29:34">
      <c r="AC1225" s="284">
        <f t="shared" si="92"/>
        <v>0</v>
      </c>
      <c r="AF1225" s="379">
        <f t="shared" si="93"/>
        <v>0</v>
      </c>
      <c r="AH1225" s="189">
        <f t="shared" si="94"/>
        <v>0</v>
      </c>
    </row>
    <row r="1226" spans="29:34">
      <c r="AC1226" s="284">
        <f t="shared" si="92"/>
        <v>0</v>
      </c>
      <c r="AF1226" s="379">
        <f t="shared" si="93"/>
        <v>0</v>
      </c>
      <c r="AH1226" s="189">
        <f t="shared" si="94"/>
        <v>0</v>
      </c>
    </row>
    <row r="1227" spans="29:34">
      <c r="AC1227" s="284">
        <f t="shared" si="92"/>
        <v>0</v>
      </c>
      <c r="AF1227" s="379">
        <f t="shared" si="93"/>
        <v>0</v>
      </c>
      <c r="AH1227" s="189">
        <f t="shared" si="94"/>
        <v>0</v>
      </c>
    </row>
    <row r="1228" spans="29:34">
      <c r="AC1228" s="284">
        <f t="shared" si="92"/>
        <v>0</v>
      </c>
      <c r="AF1228" s="379">
        <f t="shared" si="93"/>
        <v>0</v>
      </c>
      <c r="AH1228" s="189">
        <f t="shared" si="94"/>
        <v>0</v>
      </c>
    </row>
    <row r="1229" spans="29:34">
      <c r="AC1229" s="284">
        <f t="shared" si="92"/>
        <v>0</v>
      </c>
      <c r="AF1229" s="379">
        <f t="shared" si="93"/>
        <v>0</v>
      </c>
      <c r="AH1229" s="189">
        <f t="shared" si="94"/>
        <v>0</v>
      </c>
    </row>
    <row r="1230" spans="29:34">
      <c r="AC1230" s="284">
        <f t="shared" si="92"/>
        <v>0</v>
      </c>
      <c r="AF1230" s="379">
        <f t="shared" si="93"/>
        <v>0</v>
      </c>
      <c r="AH1230" s="189">
        <f t="shared" si="94"/>
        <v>0</v>
      </c>
    </row>
    <row r="1231" spans="29:34">
      <c r="AC1231" s="284">
        <f t="shared" si="92"/>
        <v>0</v>
      </c>
      <c r="AF1231" s="379">
        <f t="shared" si="93"/>
        <v>0</v>
      </c>
      <c r="AH1231" s="189">
        <f t="shared" si="94"/>
        <v>0</v>
      </c>
    </row>
    <row r="1232" spans="29:34">
      <c r="AC1232" s="284">
        <f t="shared" si="92"/>
        <v>0</v>
      </c>
      <c r="AF1232" s="379">
        <f t="shared" si="93"/>
        <v>0</v>
      </c>
      <c r="AH1232" s="189">
        <f t="shared" si="94"/>
        <v>0</v>
      </c>
    </row>
    <row r="1233" spans="29:34">
      <c r="AC1233" s="284">
        <f t="shared" si="92"/>
        <v>0</v>
      </c>
      <c r="AF1233" s="379">
        <f t="shared" si="93"/>
        <v>0</v>
      </c>
      <c r="AH1233" s="189">
        <f t="shared" si="94"/>
        <v>0</v>
      </c>
    </row>
    <row r="1234" spans="29:34">
      <c r="AC1234" s="284">
        <f t="shared" si="92"/>
        <v>0</v>
      </c>
      <c r="AF1234" s="379">
        <f t="shared" si="93"/>
        <v>0</v>
      </c>
      <c r="AH1234" s="189">
        <f t="shared" si="94"/>
        <v>0</v>
      </c>
    </row>
    <row r="1235" spans="29:34">
      <c r="AC1235" s="284">
        <f t="shared" si="92"/>
        <v>0</v>
      </c>
      <c r="AF1235" s="379">
        <f t="shared" si="93"/>
        <v>0</v>
      </c>
      <c r="AH1235" s="189">
        <f t="shared" si="94"/>
        <v>0</v>
      </c>
    </row>
    <row r="1236" spans="29:34">
      <c r="AC1236" s="284">
        <f t="shared" si="92"/>
        <v>0</v>
      </c>
      <c r="AF1236" s="379">
        <f t="shared" si="93"/>
        <v>0</v>
      </c>
      <c r="AH1236" s="189">
        <f t="shared" si="94"/>
        <v>0</v>
      </c>
    </row>
    <row r="1237" spans="29:34">
      <c r="AC1237" s="284">
        <f t="shared" si="92"/>
        <v>0</v>
      </c>
      <c r="AF1237" s="379">
        <f t="shared" si="93"/>
        <v>0</v>
      </c>
      <c r="AH1237" s="189">
        <f t="shared" si="94"/>
        <v>0</v>
      </c>
    </row>
    <row r="1238" spans="29:34">
      <c r="AC1238" s="284">
        <f t="shared" si="92"/>
        <v>0</v>
      </c>
      <c r="AF1238" s="379">
        <f t="shared" si="93"/>
        <v>0</v>
      </c>
      <c r="AH1238" s="189">
        <f t="shared" si="94"/>
        <v>0</v>
      </c>
    </row>
    <row r="1239" spans="29:34">
      <c r="AC1239" s="284">
        <f t="shared" si="92"/>
        <v>0</v>
      </c>
      <c r="AF1239" s="379">
        <f t="shared" si="93"/>
        <v>0</v>
      </c>
      <c r="AH1239" s="189">
        <f t="shared" si="94"/>
        <v>0</v>
      </c>
    </row>
    <row r="1240" spans="29:34">
      <c r="AC1240" s="284">
        <f t="shared" si="92"/>
        <v>0</v>
      </c>
      <c r="AF1240" s="379">
        <f t="shared" si="93"/>
        <v>0</v>
      </c>
      <c r="AH1240" s="189">
        <f t="shared" si="94"/>
        <v>0</v>
      </c>
    </row>
    <row r="1241" spans="29:34">
      <c r="AC1241" s="284">
        <f t="shared" si="92"/>
        <v>0</v>
      </c>
      <c r="AF1241" s="379">
        <f t="shared" si="93"/>
        <v>0</v>
      </c>
      <c r="AH1241" s="189">
        <f t="shared" si="94"/>
        <v>0</v>
      </c>
    </row>
    <row r="1242" spans="29:34">
      <c r="AC1242" s="284">
        <f t="shared" si="92"/>
        <v>0</v>
      </c>
      <c r="AF1242" s="379">
        <f t="shared" si="93"/>
        <v>0</v>
      </c>
      <c r="AH1242" s="189">
        <f t="shared" si="94"/>
        <v>0</v>
      </c>
    </row>
    <row r="1243" spans="29:34">
      <c r="AC1243" s="284">
        <f t="shared" si="92"/>
        <v>0</v>
      </c>
      <c r="AF1243" s="379">
        <f t="shared" si="93"/>
        <v>0</v>
      </c>
      <c r="AH1243" s="189">
        <f t="shared" si="94"/>
        <v>0</v>
      </c>
    </row>
    <row r="1244" spans="29:34">
      <c r="AC1244" s="284">
        <f t="shared" si="92"/>
        <v>0</v>
      </c>
      <c r="AF1244" s="379">
        <f t="shared" si="93"/>
        <v>0</v>
      </c>
      <c r="AH1244" s="189">
        <f t="shared" si="94"/>
        <v>0</v>
      </c>
    </row>
    <row r="1245" spans="29:34">
      <c r="AC1245" s="284">
        <f t="shared" si="92"/>
        <v>0</v>
      </c>
      <c r="AF1245" s="379">
        <f t="shared" si="93"/>
        <v>0</v>
      </c>
      <c r="AH1245" s="189">
        <f t="shared" si="94"/>
        <v>0</v>
      </c>
    </row>
    <row r="1246" spans="29:34">
      <c r="AC1246" s="284">
        <f t="shared" si="92"/>
        <v>0</v>
      </c>
      <c r="AF1246" s="379">
        <f t="shared" si="93"/>
        <v>0</v>
      </c>
      <c r="AH1246" s="189">
        <f t="shared" si="94"/>
        <v>0</v>
      </c>
    </row>
    <row r="1247" spans="29:34">
      <c r="AC1247" s="284">
        <f t="shared" si="92"/>
        <v>0</v>
      </c>
      <c r="AF1247" s="379">
        <f t="shared" si="93"/>
        <v>0</v>
      </c>
      <c r="AH1247" s="189">
        <f t="shared" si="94"/>
        <v>0</v>
      </c>
    </row>
    <row r="1248" spans="29:34">
      <c r="AC1248" s="284">
        <f t="shared" si="92"/>
        <v>0</v>
      </c>
      <c r="AF1248" s="379">
        <f t="shared" si="93"/>
        <v>0</v>
      </c>
      <c r="AH1248" s="189">
        <f t="shared" si="94"/>
        <v>0</v>
      </c>
    </row>
    <row r="1249" spans="29:34">
      <c r="AC1249" s="284">
        <f t="shared" si="92"/>
        <v>0</v>
      </c>
      <c r="AF1249" s="379">
        <f t="shared" si="93"/>
        <v>0</v>
      </c>
      <c r="AH1249" s="189">
        <f t="shared" si="94"/>
        <v>0</v>
      </c>
    </row>
    <row r="1250" spans="29:34">
      <c r="AC1250" s="284">
        <f t="shared" si="92"/>
        <v>0</v>
      </c>
      <c r="AF1250" s="379">
        <f t="shared" si="93"/>
        <v>0</v>
      </c>
      <c r="AH1250" s="189">
        <f t="shared" si="94"/>
        <v>0</v>
      </c>
    </row>
    <row r="1251" spans="29:34">
      <c r="AC1251" s="284">
        <f t="shared" si="92"/>
        <v>0</v>
      </c>
      <c r="AF1251" s="379">
        <f t="shared" si="93"/>
        <v>0</v>
      </c>
      <c r="AH1251" s="189">
        <f t="shared" si="94"/>
        <v>0</v>
      </c>
    </row>
    <row r="1252" spans="29:34">
      <c r="AC1252" s="284">
        <f t="shared" si="92"/>
        <v>0</v>
      </c>
      <c r="AF1252" s="379">
        <f t="shared" si="93"/>
        <v>0</v>
      </c>
      <c r="AH1252" s="189">
        <f t="shared" si="94"/>
        <v>0</v>
      </c>
    </row>
    <row r="1253" spans="29:34">
      <c r="AC1253" s="284">
        <f t="shared" si="92"/>
        <v>0</v>
      </c>
      <c r="AF1253" s="379">
        <f t="shared" si="93"/>
        <v>0</v>
      </c>
      <c r="AH1253" s="189">
        <f t="shared" si="94"/>
        <v>0</v>
      </c>
    </row>
    <row r="1254" spans="29:34">
      <c r="AC1254" s="284">
        <f t="shared" ref="AC1254:AC1317" si="95">Z1254*Q1254</f>
        <v>0</v>
      </c>
      <c r="AF1254" s="379">
        <f t="shared" ref="AF1254:AF1317" si="96">AD1254+AE1254</f>
        <v>0</v>
      </c>
      <c r="AH1254" s="189">
        <f t="shared" ref="AH1254:AH1317" si="97">R1254*AG1254</f>
        <v>0</v>
      </c>
    </row>
    <row r="1255" spans="29:34">
      <c r="AC1255" s="284">
        <f t="shared" si="95"/>
        <v>0</v>
      </c>
      <c r="AF1255" s="379">
        <f t="shared" si="96"/>
        <v>0</v>
      </c>
      <c r="AH1255" s="189">
        <f t="shared" si="97"/>
        <v>0</v>
      </c>
    </row>
    <row r="1256" spans="29:34">
      <c r="AC1256" s="284">
        <f t="shared" si="95"/>
        <v>0</v>
      </c>
      <c r="AF1256" s="379">
        <f t="shared" si="96"/>
        <v>0</v>
      </c>
      <c r="AH1256" s="189">
        <f t="shared" si="97"/>
        <v>0</v>
      </c>
    </row>
    <row r="1257" spans="29:34">
      <c r="AC1257" s="284">
        <f t="shared" si="95"/>
        <v>0</v>
      </c>
      <c r="AF1257" s="379">
        <f t="shared" si="96"/>
        <v>0</v>
      </c>
      <c r="AH1257" s="189">
        <f t="shared" si="97"/>
        <v>0</v>
      </c>
    </row>
    <row r="1258" spans="29:34">
      <c r="AC1258" s="284">
        <f t="shared" si="95"/>
        <v>0</v>
      </c>
      <c r="AF1258" s="379">
        <f t="shared" si="96"/>
        <v>0</v>
      </c>
      <c r="AH1258" s="189">
        <f t="shared" si="97"/>
        <v>0</v>
      </c>
    </row>
    <row r="1259" spans="29:34">
      <c r="AC1259" s="284">
        <f t="shared" si="95"/>
        <v>0</v>
      </c>
      <c r="AF1259" s="379">
        <f t="shared" si="96"/>
        <v>0</v>
      </c>
      <c r="AH1259" s="189">
        <f t="shared" si="97"/>
        <v>0</v>
      </c>
    </row>
    <row r="1260" spans="29:34">
      <c r="AC1260" s="284">
        <f t="shared" si="95"/>
        <v>0</v>
      </c>
      <c r="AF1260" s="379">
        <f t="shared" si="96"/>
        <v>0</v>
      </c>
      <c r="AH1260" s="189">
        <f t="shared" si="97"/>
        <v>0</v>
      </c>
    </row>
    <row r="1261" spans="29:34">
      <c r="AC1261" s="284">
        <f t="shared" si="95"/>
        <v>0</v>
      </c>
      <c r="AF1261" s="379">
        <f t="shared" si="96"/>
        <v>0</v>
      </c>
      <c r="AH1261" s="189">
        <f t="shared" si="97"/>
        <v>0</v>
      </c>
    </row>
    <row r="1262" spans="29:34">
      <c r="AC1262" s="284">
        <f t="shared" si="95"/>
        <v>0</v>
      </c>
      <c r="AF1262" s="379">
        <f t="shared" si="96"/>
        <v>0</v>
      </c>
      <c r="AH1262" s="189">
        <f t="shared" si="97"/>
        <v>0</v>
      </c>
    </row>
    <row r="1263" spans="29:34">
      <c r="AC1263" s="284">
        <f t="shared" si="95"/>
        <v>0</v>
      </c>
      <c r="AF1263" s="379">
        <f t="shared" si="96"/>
        <v>0</v>
      </c>
      <c r="AH1263" s="189">
        <f t="shared" si="97"/>
        <v>0</v>
      </c>
    </row>
    <row r="1264" spans="29:34">
      <c r="AC1264" s="284">
        <f t="shared" si="95"/>
        <v>0</v>
      </c>
      <c r="AF1264" s="379">
        <f t="shared" si="96"/>
        <v>0</v>
      </c>
      <c r="AH1264" s="189">
        <f t="shared" si="97"/>
        <v>0</v>
      </c>
    </row>
    <row r="1265" spans="29:34">
      <c r="AC1265" s="284">
        <f t="shared" si="95"/>
        <v>0</v>
      </c>
      <c r="AF1265" s="379">
        <f t="shared" si="96"/>
        <v>0</v>
      </c>
      <c r="AH1265" s="189">
        <f t="shared" si="97"/>
        <v>0</v>
      </c>
    </row>
    <row r="1266" spans="29:34">
      <c r="AC1266" s="284">
        <f t="shared" si="95"/>
        <v>0</v>
      </c>
      <c r="AF1266" s="379">
        <f t="shared" si="96"/>
        <v>0</v>
      </c>
      <c r="AH1266" s="189">
        <f t="shared" si="97"/>
        <v>0</v>
      </c>
    </row>
    <row r="1267" spans="29:34">
      <c r="AC1267" s="284">
        <f t="shared" si="95"/>
        <v>0</v>
      </c>
      <c r="AF1267" s="379">
        <f t="shared" si="96"/>
        <v>0</v>
      </c>
      <c r="AH1267" s="189">
        <f t="shared" si="97"/>
        <v>0</v>
      </c>
    </row>
    <row r="1268" spans="29:34">
      <c r="AC1268" s="284">
        <f t="shared" si="95"/>
        <v>0</v>
      </c>
      <c r="AF1268" s="379">
        <f t="shared" si="96"/>
        <v>0</v>
      </c>
      <c r="AH1268" s="189">
        <f t="shared" si="97"/>
        <v>0</v>
      </c>
    </row>
    <row r="1269" spans="29:34">
      <c r="AC1269" s="284">
        <f t="shared" si="95"/>
        <v>0</v>
      </c>
      <c r="AF1269" s="379">
        <f t="shared" si="96"/>
        <v>0</v>
      </c>
      <c r="AH1269" s="189">
        <f t="shared" si="97"/>
        <v>0</v>
      </c>
    </row>
    <row r="1270" spans="29:34">
      <c r="AC1270" s="284">
        <f t="shared" si="95"/>
        <v>0</v>
      </c>
      <c r="AF1270" s="379">
        <f t="shared" si="96"/>
        <v>0</v>
      </c>
      <c r="AH1270" s="189">
        <f t="shared" si="97"/>
        <v>0</v>
      </c>
    </row>
    <row r="1271" spans="29:34">
      <c r="AC1271" s="284">
        <f t="shared" si="95"/>
        <v>0</v>
      </c>
      <c r="AF1271" s="379">
        <f t="shared" si="96"/>
        <v>0</v>
      </c>
      <c r="AH1271" s="189">
        <f t="shared" si="97"/>
        <v>0</v>
      </c>
    </row>
    <row r="1272" spans="29:34">
      <c r="AC1272" s="284">
        <f t="shared" si="95"/>
        <v>0</v>
      </c>
      <c r="AF1272" s="379">
        <f t="shared" si="96"/>
        <v>0</v>
      </c>
      <c r="AH1272" s="189">
        <f t="shared" si="97"/>
        <v>0</v>
      </c>
    </row>
    <row r="1273" spans="29:34">
      <c r="AC1273" s="284">
        <f t="shared" si="95"/>
        <v>0</v>
      </c>
      <c r="AF1273" s="379">
        <f t="shared" si="96"/>
        <v>0</v>
      </c>
      <c r="AH1273" s="189">
        <f t="shared" si="97"/>
        <v>0</v>
      </c>
    </row>
    <row r="1274" spans="29:34">
      <c r="AC1274" s="284">
        <f t="shared" si="95"/>
        <v>0</v>
      </c>
      <c r="AF1274" s="379">
        <f t="shared" si="96"/>
        <v>0</v>
      </c>
      <c r="AH1274" s="189">
        <f t="shared" si="97"/>
        <v>0</v>
      </c>
    </row>
    <row r="1275" spans="29:34">
      <c r="AC1275" s="284">
        <f t="shared" si="95"/>
        <v>0</v>
      </c>
      <c r="AF1275" s="379">
        <f t="shared" si="96"/>
        <v>0</v>
      </c>
      <c r="AH1275" s="189">
        <f t="shared" si="97"/>
        <v>0</v>
      </c>
    </row>
    <row r="1276" spans="29:34">
      <c r="AC1276" s="284">
        <f t="shared" si="95"/>
        <v>0</v>
      </c>
      <c r="AF1276" s="379">
        <f t="shared" si="96"/>
        <v>0</v>
      </c>
      <c r="AH1276" s="189">
        <f t="shared" si="97"/>
        <v>0</v>
      </c>
    </row>
    <row r="1277" spans="29:34">
      <c r="AC1277" s="284">
        <f t="shared" si="95"/>
        <v>0</v>
      </c>
      <c r="AF1277" s="379">
        <f t="shared" si="96"/>
        <v>0</v>
      </c>
      <c r="AH1277" s="189">
        <f t="shared" si="97"/>
        <v>0</v>
      </c>
    </row>
    <row r="1278" spans="29:34">
      <c r="AC1278" s="284">
        <f t="shared" si="95"/>
        <v>0</v>
      </c>
      <c r="AF1278" s="379">
        <f t="shared" si="96"/>
        <v>0</v>
      </c>
      <c r="AH1278" s="189">
        <f t="shared" si="97"/>
        <v>0</v>
      </c>
    </row>
    <row r="1279" spans="29:34">
      <c r="AC1279" s="284">
        <f t="shared" si="95"/>
        <v>0</v>
      </c>
      <c r="AF1279" s="379">
        <f t="shared" si="96"/>
        <v>0</v>
      </c>
      <c r="AH1279" s="189">
        <f t="shared" si="97"/>
        <v>0</v>
      </c>
    </row>
    <row r="1280" spans="29:34">
      <c r="AC1280" s="284">
        <f t="shared" si="95"/>
        <v>0</v>
      </c>
      <c r="AF1280" s="379">
        <f t="shared" si="96"/>
        <v>0</v>
      </c>
      <c r="AH1280" s="189">
        <f t="shared" si="97"/>
        <v>0</v>
      </c>
    </row>
    <row r="1281" spans="29:34">
      <c r="AC1281" s="284">
        <f t="shared" si="95"/>
        <v>0</v>
      </c>
      <c r="AF1281" s="379">
        <f t="shared" si="96"/>
        <v>0</v>
      </c>
      <c r="AH1281" s="189">
        <f t="shared" si="97"/>
        <v>0</v>
      </c>
    </row>
    <row r="1282" spans="29:34">
      <c r="AC1282" s="284">
        <f t="shared" si="95"/>
        <v>0</v>
      </c>
      <c r="AF1282" s="379">
        <f t="shared" si="96"/>
        <v>0</v>
      </c>
      <c r="AH1282" s="189">
        <f t="shared" si="97"/>
        <v>0</v>
      </c>
    </row>
    <row r="1283" spans="29:34">
      <c r="AC1283" s="284">
        <f t="shared" si="95"/>
        <v>0</v>
      </c>
      <c r="AF1283" s="379">
        <f t="shared" si="96"/>
        <v>0</v>
      </c>
      <c r="AH1283" s="189">
        <f t="shared" si="97"/>
        <v>0</v>
      </c>
    </row>
    <row r="1284" spans="29:34">
      <c r="AC1284" s="284">
        <f t="shared" si="95"/>
        <v>0</v>
      </c>
      <c r="AF1284" s="379">
        <f t="shared" si="96"/>
        <v>0</v>
      </c>
      <c r="AH1284" s="189">
        <f t="shared" si="97"/>
        <v>0</v>
      </c>
    </row>
    <row r="1285" spans="29:34">
      <c r="AC1285" s="284">
        <f t="shared" si="95"/>
        <v>0</v>
      </c>
      <c r="AF1285" s="379">
        <f t="shared" si="96"/>
        <v>0</v>
      </c>
      <c r="AH1285" s="189">
        <f t="shared" si="97"/>
        <v>0</v>
      </c>
    </row>
    <row r="1286" spans="29:34">
      <c r="AC1286" s="284">
        <f t="shared" si="95"/>
        <v>0</v>
      </c>
      <c r="AF1286" s="379">
        <f t="shared" si="96"/>
        <v>0</v>
      </c>
      <c r="AH1286" s="189">
        <f t="shared" si="97"/>
        <v>0</v>
      </c>
    </row>
    <row r="1287" spans="29:34">
      <c r="AC1287" s="284">
        <f t="shared" si="95"/>
        <v>0</v>
      </c>
      <c r="AF1287" s="379">
        <f t="shared" si="96"/>
        <v>0</v>
      </c>
      <c r="AH1287" s="189">
        <f t="shared" si="97"/>
        <v>0</v>
      </c>
    </row>
    <row r="1288" spans="29:34">
      <c r="AC1288" s="284">
        <f t="shared" si="95"/>
        <v>0</v>
      </c>
      <c r="AF1288" s="379">
        <f t="shared" si="96"/>
        <v>0</v>
      </c>
      <c r="AH1288" s="189">
        <f t="shared" si="97"/>
        <v>0</v>
      </c>
    </row>
    <row r="1289" spans="29:34">
      <c r="AC1289" s="284">
        <f t="shared" si="95"/>
        <v>0</v>
      </c>
      <c r="AF1289" s="379">
        <f t="shared" si="96"/>
        <v>0</v>
      </c>
      <c r="AH1289" s="189">
        <f t="shared" si="97"/>
        <v>0</v>
      </c>
    </row>
    <row r="1290" spans="29:34">
      <c r="AC1290" s="284">
        <f t="shared" si="95"/>
        <v>0</v>
      </c>
      <c r="AF1290" s="379">
        <f t="shared" si="96"/>
        <v>0</v>
      </c>
      <c r="AH1290" s="189">
        <f t="shared" si="97"/>
        <v>0</v>
      </c>
    </row>
    <row r="1291" spans="29:34">
      <c r="AC1291" s="284">
        <f t="shared" si="95"/>
        <v>0</v>
      </c>
      <c r="AF1291" s="379">
        <f t="shared" si="96"/>
        <v>0</v>
      </c>
      <c r="AH1291" s="189">
        <f t="shared" si="97"/>
        <v>0</v>
      </c>
    </row>
    <row r="1292" spans="29:34">
      <c r="AC1292" s="284">
        <f t="shared" si="95"/>
        <v>0</v>
      </c>
      <c r="AF1292" s="379">
        <f t="shared" si="96"/>
        <v>0</v>
      </c>
      <c r="AH1292" s="189">
        <f t="shared" si="97"/>
        <v>0</v>
      </c>
    </row>
    <row r="1293" spans="29:34">
      <c r="AC1293" s="284">
        <f t="shared" si="95"/>
        <v>0</v>
      </c>
      <c r="AF1293" s="379">
        <f t="shared" si="96"/>
        <v>0</v>
      </c>
      <c r="AH1293" s="189">
        <f t="shared" si="97"/>
        <v>0</v>
      </c>
    </row>
    <row r="1294" spans="29:34">
      <c r="AC1294" s="284">
        <f t="shared" si="95"/>
        <v>0</v>
      </c>
      <c r="AF1294" s="379">
        <f t="shared" si="96"/>
        <v>0</v>
      </c>
      <c r="AH1294" s="189">
        <f t="shared" si="97"/>
        <v>0</v>
      </c>
    </row>
    <row r="1295" spans="29:34">
      <c r="AC1295" s="284">
        <f t="shared" si="95"/>
        <v>0</v>
      </c>
      <c r="AF1295" s="379">
        <f t="shared" si="96"/>
        <v>0</v>
      </c>
      <c r="AH1295" s="189">
        <f t="shared" si="97"/>
        <v>0</v>
      </c>
    </row>
    <row r="1296" spans="29:34">
      <c r="AC1296" s="284">
        <f t="shared" si="95"/>
        <v>0</v>
      </c>
      <c r="AF1296" s="379">
        <f t="shared" si="96"/>
        <v>0</v>
      </c>
      <c r="AH1296" s="189">
        <f t="shared" si="97"/>
        <v>0</v>
      </c>
    </row>
    <row r="1297" spans="29:34">
      <c r="AC1297" s="284">
        <f t="shared" si="95"/>
        <v>0</v>
      </c>
      <c r="AF1297" s="379">
        <f t="shared" si="96"/>
        <v>0</v>
      </c>
      <c r="AH1297" s="189">
        <f t="shared" si="97"/>
        <v>0</v>
      </c>
    </row>
    <row r="1298" spans="29:34">
      <c r="AC1298" s="284">
        <f t="shared" si="95"/>
        <v>0</v>
      </c>
      <c r="AF1298" s="379">
        <f t="shared" si="96"/>
        <v>0</v>
      </c>
      <c r="AH1298" s="189">
        <f t="shared" si="97"/>
        <v>0</v>
      </c>
    </row>
    <row r="1299" spans="29:34">
      <c r="AC1299" s="284">
        <f t="shared" si="95"/>
        <v>0</v>
      </c>
      <c r="AF1299" s="379">
        <f t="shared" si="96"/>
        <v>0</v>
      </c>
      <c r="AH1299" s="189">
        <f t="shared" si="97"/>
        <v>0</v>
      </c>
    </row>
    <row r="1300" spans="29:34">
      <c r="AC1300" s="284">
        <f t="shared" si="95"/>
        <v>0</v>
      </c>
      <c r="AF1300" s="379">
        <f t="shared" si="96"/>
        <v>0</v>
      </c>
      <c r="AH1300" s="189">
        <f t="shared" si="97"/>
        <v>0</v>
      </c>
    </row>
    <row r="1301" spans="29:34">
      <c r="AC1301" s="284">
        <f t="shared" si="95"/>
        <v>0</v>
      </c>
      <c r="AF1301" s="379">
        <f t="shared" si="96"/>
        <v>0</v>
      </c>
      <c r="AH1301" s="189">
        <f t="shared" si="97"/>
        <v>0</v>
      </c>
    </row>
    <row r="1302" spans="29:34">
      <c r="AC1302" s="284">
        <f t="shared" si="95"/>
        <v>0</v>
      </c>
      <c r="AF1302" s="379">
        <f t="shared" si="96"/>
        <v>0</v>
      </c>
      <c r="AH1302" s="189">
        <f t="shared" si="97"/>
        <v>0</v>
      </c>
    </row>
    <row r="1303" spans="29:34">
      <c r="AC1303" s="284">
        <f t="shared" si="95"/>
        <v>0</v>
      </c>
      <c r="AF1303" s="379">
        <f t="shared" si="96"/>
        <v>0</v>
      </c>
      <c r="AH1303" s="189">
        <f t="shared" si="97"/>
        <v>0</v>
      </c>
    </row>
    <row r="1304" spans="29:34">
      <c r="AC1304" s="284">
        <f t="shared" si="95"/>
        <v>0</v>
      </c>
      <c r="AF1304" s="379">
        <f t="shared" si="96"/>
        <v>0</v>
      </c>
      <c r="AH1304" s="189">
        <f t="shared" si="97"/>
        <v>0</v>
      </c>
    </row>
    <row r="1305" spans="29:34">
      <c r="AC1305" s="284">
        <f t="shared" si="95"/>
        <v>0</v>
      </c>
      <c r="AF1305" s="379">
        <f t="shared" si="96"/>
        <v>0</v>
      </c>
      <c r="AH1305" s="189">
        <f t="shared" si="97"/>
        <v>0</v>
      </c>
    </row>
    <row r="1306" spans="29:34">
      <c r="AC1306" s="284">
        <f t="shared" si="95"/>
        <v>0</v>
      </c>
      <c r="AF1306" s="379">
        <f t="shared" si="96"/>
        <v>0</v>
      </c>
      <c r="AH1306" s="189">
        <f t="shared" si="97"/>
        <v>0</v>
      </c>
    </row>
    <row r="1307" spans="29:34">
      <c r="AC1307" s="284">
        <f t="shared" si="95"/>
        <v>0</v>
      </c>
      <c r="AF1307" s="379">
        <f t="shared" si="96"/>
        <v>0</v>
      </c>
      <c r="AH1307" s="189">
        <f t="shared" si="97"/>
        <v>0</v>
      </c>
    </row>
    <row r="1308" spans="29:34">
      <c r="AC1308" s="284">
        <f t="shared" si="95"/>
        <v>0</v>
      </c>
      <c r="AF1308" s="379">
        <f t="shared" si="96"/>
        <v>0</v>
      </c>
      <c r="AH1308" s="189">
        <f t="shared" si="97"/>
        <v>0</v>
      </c>
    </row>
    <row r="1309" spans="29:34">
      <c r="AC1309" s="284">
        <f t="shared" si="95"/>
        <v>0</v>
      </c>
      <c r="AF1309" s="379">
        <f t="shared" si="96"/>
        <v>0</v>
      </c>
      <c r="AH1309" s="189">
        <f t="shared" si="97"/>
        <v>0</v>
      </c>
    </row>
    <row r="1310" spans="29:34">
      <c r="AC1310" s="284">
        <f t="shared" si="95"/>
        <v>0</v>
      </c>
      <c r="AF1310" s="379">
        <f t="shared" si="96"/>
        <v>0</v>
      </c>
      <c r="AH1310" s="189">
        <f t="shared" si="97"/>
        <v>0</v>
      </c>
    </row>
    <row r="1311" spans="29:34">
      <c r="AC1311" s="284">
        <f t="shared" si="95"/>
        <v>0</v>
      </c>
      <c r="AF1311" s="379">
        <f t="shared" si="96"/>
        <v>0</v>
      </c>
      <c r="AH1311" s="189">
        <f t="shared" si="97"/>
        <v>0</v>
      </c>
    </row>
    <row r="1312" spans="29:34">
      <c r="AC1312" s="284">
        <f t="shared" si="95"/>
        <v>0</v>
      </c>
      <c r="AF1312" s="379">
        <f t="shared" si="96"/>
        <v>0</v>
      </c>
      <c r="AH1312" s="189">
        <f t="shared" si="97"/>
        <v>0</v>
      </c>
    </row>
    <row r="1313" spans="29:34">
      <c r="AC1313" s="284">
        <f t="shared" si="95"/>
        <v>0</v>
      </c>
      <c r="AF1313" s="379">
        <f t="shared" si="96"/>
        <v>0</v>
      </c>
      <c r="AH1313" s="189">
        <f t="shared" si="97"/>
        <v>0</v>
      </c>
    </row>
    <row r="1314" spans="29:34">
      <c r="AC1314" s="284">
        <f t="shared" si="95"/>
        <v>0</v>
      </c>
      <c r="AF1314" s="379">
        <f t="shared" si="96"/>
        <v>0</v>
      </c>
      <c r="AH1314" s="189">
        <f t="shared" si="97"/>
        <v>0</v>
      </c>
    </row>
    <row r="1315" spans="29:34">
      <c r="AC1315" s="284">
        <f t="shared" si="95"/>
        <v>0</v>
      </c>
      <c r="AF1315" s="379">
        <f t="shared" si="96"/>
        <v>0</v>
      </c>
      <c r="AH1315" s="189">
        <f t="shared" si="97"/>
        <v>0</v>
      </c>
    </row>
    <row r="1316" spans="29:34">
      <c r="AC1316" s="284">
        <f t="shared" si="95"/>
        <v>0</v>
      </c>
      <c r="AF1316" s="379">
        <f t="shared" si="96"/>
        <v>0</v>
      </c>
      <c r="AH1316" s="189">
        <f t="shared" si="97"/>
        <v>0</v>
      </c>
    </row>
    <row r="1317" spans="29:34">
      <c r="AC1317" s="284">
        <f t="shared" si="95"/>
        <v>0</v>
      </c>
      <c r="AF1317" s="379">
        <f t="shared" si="96"/>
        <v>0</v>
      </c>
      <c r="AH1317" s="189">
        <f t="shared" si="97"/>
        <v>0</v>
      </c>
    </row>
    <row r="1318" spans="29:34">
      <c r="AC1318" s="284">
        <f t="shared" ref="AC1318:AC1381" si="98">Z1318*Q1318</f>
        <v>0</v>
      </c>
      <c r="AF1318" s="379">
        <f t="shared" ref="AF1318:AF1381" si="99">AD1318+AE1318</f>
        <v>0</v>
      </c>
      <c r="AH1318" s="189">
        <f t="shared" ref="AH1318:AH1381" si="100">R1318*AG1318</f>
        <v>0</v>
      </c>
    </row>
    <row r="1319" spans="29:34">
      <c r="AC1319" s="284">
        <f t="shared" si="98"/>
        <v>0</v>
      </c>
      <c r="AF1319" s="379">
        <f t="shared" si="99"/>
        <v>0</v>
      </c>
      <c r="AH1319" s="189">
        <f t="shared" si="100"/>
        <v>0</v>
      </c>
    </row>
    <row r="1320" spans="29:34">
      <c r="AC1320" s="284">
        <f t="shared" si="98"/>
        <v>0</v>
      </c>
      <c r="AF1320" s="379">
        <f t="shared" si="99"/>
        <v>0</v>
      </c>
      <c r="AH1320" s="189">
        <f t="shared" si="100"/>
        <v>0</v>
      </c>
    </row>
    <row r="1321" spans="29:34">
      <c r="AC1321" s="284">
        <f t="shared" si="98"/>
        <v>0</v>
      </c>
      <c r="AF1321" s="379">
        <f t="shared" si="99"/>
        <v>0</v>
      </c>
      <c r="AH1321" s="189">
        <f t="shared" si="100"/>
        <v>0</v>
      </c>
    </row>
    <row r="1322" spans="29:34">
      <c r="AC1322" s="284">
        <f t="shared" si="98"/>
        <v>0</v>
      </c>
      <c r="AF1322" s="379">
        <f t="shared" si="99"/>
        <v>0</v>
      </c>
      <c r="AH1322" s="189">
        <f t="shared" si="100"/>
        <v>0</v>
      </c>
    </row>
    <row r="1323" spans="29:34">
      <c r="AC1323" s="284">
        <f t="shared" si="98"/>
        <v>0</v>
      </c>
      <c r="AF1323" s="379">
        <f t="shared" si="99"/>
        <v>0</v>
      </c>
      <c r="AH1323" s="189">
        <f t="shared" si="100"/>
        <v>0</v>
      </c>
    </row>
    <row r="1324" spans="29:34">
      <c r="AC1324" s="284">
        <f t="shared" si="98"/>
        <v>0</v>
      </c>
      <c r="AF1324" s="379">
        <f t="shared" si="99"/>
        <v>0</v>
      </c>
      <c r="AH1324" s="189">
        <f t="shared" si="100"/>
        <v>0</v>
      </c>
    </row>
    <row r="1325" spans="29:34">
      <c r="AC1325" s="284">
        <f t="shared" si="98"/>
        <v>0</v>
      </c>
      <c r="AF1325" s="379">
        <f t="shared" si="99"/>
        <v>0</v>
      </c>
      <c r="AH1325" s="189">
        <f t="shared" si="100"/>
        <v>0</v>
      </c>
    </row>
    <row r="1326" spans="29:34">
      <c r="AC1326" s="284">
        <f t="shared" si="98"/>
        <v>0</v>
      </c>
      <c r="AF1326" s="379">
        <f t="shared" si="99"/>
        <v>0</v>
      </c>
      <c r="AH1326" s="189">
        <f t="shared" si="100"/>
        <v>0</v>
      </c>
    </row>
    <row r="1327" spans="29:34">
      <c r="AC1327" s="284">
        <f t="shared" si="98"/>
        <v>0</v>
      </c>
      <c r="AF1327" s="379">
        <f t="shared" si="99"/>
        <v>0</v>
      </c>
      <c r="AH1327" s="189">
        <f t="shared" si="100"/>
        <v>0</v>
      </c>
    </row>
    <row r="1328" spans="29:34">
      <c r="AC1328" s="284">
        <f t="shared" si="98"/>
        <v>0</v>
      </c>
      <c r="AF1328" s="379">
        <f t="shared" si="99"/>
        <v>0</v>
      </c>
      <c r="AH1328" s="189">
        <f t="shared" si="100"/>
        <v>0</v>
      </c>
    </row>
    <row r="1329" spans="29:34">
      <c r="AC1329" s="284">
        <f t="shared" si="98"/>
        <v>0</v>
      </c>
      <c r="AF1329" s="379">
        <f t="shared" si="99"/>
        <v>0</v>
      </c>
      <c r="AH1329" s="189">
        <f t="shared" si="100"/>
        <v>0</v>
      </c>
    </row>
    <row r="1330" spans="29:34">
      <c r="AC1330" s="284">
        <f t="shared" si="98"/>
        <v>0</v>
      </c>
      <c r="AF1330" s="379">
        <f t="shared" si="99"/>
        <v>0</v>
      </c>
      <c r="AH1330" s="189">
        <f t="shared" si="100"/>
        <v>0</v>
      </c>
    </row>
    <row r="1331" spans="29:34">
      <c r="AC1331" s="284">
        <f t="shared" si="98"/>
        <v>0</v>
      </c>
      <c r="AF1331" s="379">
        <f t="shared" si="99"/>
        <v>0</v>
      </c>
      <c r="AH1331" s="189">
        <f t="shared" si="100"/>
        <v>0</v>
      </c>
    </row>
    <row r="1332" spans="29:34">
      <c r="AC1332" s="284">
        <f t="shared" si="98"/>
        <v>0</v>
      </c>
      <c r="AF1332" s="379">
        <f t="shared" si="99"/>
        <v>0</v>
      </c>
      <c r="AH1332" s="189">
        <f t="shared" si="100"/>
        <v>0</v>
      </c>
    </row>
    <row r="1333" spans="29:34">
      <c r="AC1333" s="284">
        <f t="shared" si="98"/>
        <v>0</v>
      </c>
      <c r="AF1333" s="379">
        <f t="shared" si="99"/>
        <v>0</v>
      </c>
      <c r="AH1333" s="189">
        <f t="shared" si="100"/>
        <v>0</v>
      </c>
    </row>
    <row r="1334" spans="29:34">
      <c r="AC1334" s="284">
        <f t="shared" si="98"/>
        <v>0</v>
      </c>
      <c r="AF1334" s="379">
        <f t="shared" si="99"/>
        <v>0</v>
      </c>
      <c r="AH1334" s="189">
        <f t="shared" si="100"/>
        <v>0</v>
      </c>
    </row>
    <row r="1335" spans="29:34">
      <c r="AC1335" s="284">
        <f t="shared" si="98"/>
        <v>0</v>
      </c>
      <c r="AF1335" s="379">
        <f t="shared" si="99"/>
        <v>0</v>
      </c>
      <c r="AH1335" s="189">
        <f t="shared" si="100"/>
        <v>0</v>
      </c>
    </row>
    <row r="1336" spans="29:34">
      <c r="AC1336" s="284">
        <f t="shared" si="98"/>
        <v>0</v>
      </c>
      <c r="AF1336" s="379">
        <f t="shared" si="99"/>
        <v>0</v>
      </c>
      <c r="AH1336" s="189">
        <f t="shared" si="100"/>
        <v>0</v>
      </c>
    </row>
    <row r="1337" spans="29:34">
      <c r="AC1337" s="284">
        <f t="shared" si="98"/>
        <v>0</v>
      </c>
      <c r="AF1337" s="379">
        <f t="shared" si="99"/>
        <v>0</v>
      </c>
      <c r="AH1337" s="189">
        <f t="shared" si="100"/>
        <v>0</v>
      </c>
    </row>
    <row r="1338" spans="29:34">
      <c r="AC1338" s="284">
        <f t="shared" si="98"/>
        <v>0</v>
      </c>
      <c r="AF1338" s="379">
        <f t="shared" si="99"/>
        <v>0</v>
      </c>
      <c r="AH1338" s="189">
        <f t="shared" si="100"/>
        <v>0</v>
      </c>
    </row>
    <row r="1339" spans="29:34">
      <c r="AC1339" s="284">
        <f t="shared" si="98"/>
        <v>0</v>
      </c>
      <c r="AF1339" s="379">
        <f t="shared" si="99"/>
        <v>0</v>
      </c>
      <c r="AH1339" s="189">
        <f t="shared" si="100"/>
        <v>0</v>
      </c>
    </row>
    <row r="1340" spans="29:34">
      <c r="AC1340" s="284">
        <f t="shared" si="98"/>
        <v>0</v>
      </c>
      <c r="AF1340" s="379">
        <f t="shared" si="99"/>
        <v>0</v>
      </c>
      <c r="AH1340" s="189">
        <f t="shared" si="100"/>
        <v>0</v>
      </c>
    </row>
    <row r="1341" spans="29:34">
      <c r="AC1341" s="284">
        <f t="shared" si="98"/>
        <v>0</v>
      </c>
      <c r="AF1341" s="379">
        <f t="shared" si="99"/>
        <v>0</v>
      </c>
      <c r="AH1341" s="189">
        <f t="shared" si="100"/>
        <v>0</v>
      </c>
    </row>
    <row r="1342" spans="29:34">
      <c r="AC1342" s="284">
        <f t="shared" si="98"/>
        <v>0</v>
      </c>
      <c r="AF1342" s="379">
        <f t="shared" si="99"/>
        <v>0</v>
      </c>
      <c r="AH1342" s="189">
        <f t="shared" si="100"/>
        <v>0</v>
      </c>
    </row>
    <row r="1343" spans="29:34">
      <c r="AC1343" s="284">
        <f t="shared" si="98"/>
        <v>0</v>
      </c>
      <c r="AF1343" s="379">
        <f t="shared" si="99"/>
        <v>0</v>
      </c>
      <c r="AH1343" s="189">
        <f t="shared" si="100"/>
        <v>0</v>
      </c>
    </row>
    <row r="1344" spans="29:34">
      <c r="AC1344" s="284">
        <f t="shared" si="98"/>
        <v>0</v>
      </c>
      <c r="AF1344" s="379">
        <f t="shared" si="99"/>
        <v>0</v>
      </c>
      <c r="AH1344" s="189">
        <f t="shared" si="100"/>
        <v>0</v>
      </c>
    </row>
    <row r="1345" spans="29:34">
      <c r="AC1345" s="284">
        <f t="shared" si="98"/>
        <v>0</v>
      </c>
      <c r="AF1345" s="379">
        <f t="shared" si="99"/>
        <v>0</v>
      </c>
      <c r="AH1345" s="189">
        <f t="shared" si="100"/>
        <v>0</v>
      </c>
    </row>
    <row r="1346" spans="29:34">
      <c r="AC1346" s="284">
        <f t="shared" si="98"/>
        <v>0</v>
      </c>
      <c r="AF1346" s="379">
        <f t="shared" si="99"/>
        <v>0</v>
      </c>
      <c r="AH1346" s="189">
        <f t="shared" si="100"/>
        <v>0</v>
      </c>
    </row>
    <row r="1347" spans="29:34">
      <c r="AC1347" s="284">
        <f t="shared" si="98"/>
        <v>0</v>
      </c>
      <c r="AF1347" s="379">
        <f t="shared" si="99"/>
        <v>0</v>
      </c>
      <c r="AH1347" s="189">
        <f t="shared" si="100"/>
        <v>0</v>
      </c>
    </row>
    <row r="1348" spans="29:34">
      <c r="AC1348" s="284">
        <f t="shared" si="98"/>
        <v>0</v>
      </c>
      <c r="AF1348" s="379">
        <f t="shared" si="99"/>
        <v>0</v>
      </c>
      <c r="AH1348" s="189">
        <f t="shared" si="100"/>
        <v>0</v>
      </c>
    </row>
    <row r="1349" spans="29:34">
      <c r="AC1349" s="284">
        <f t="shared" si="98"/>
        <v>0</v>
      </c>
      <c r="AF1349" s="379">
        <f t="shared" si="99"/>
        <v>0</v>
      </c>
      <c r="AH1349" s="189">
        <f t="shared" si="100"/>
        <v>0</v>
      </c>
    </row>
    <row r="1350" spans="29:34">
      <c r="AC1350" s="284">
        <f t="shared" si="98"/>
        <v>0</v>
      </c>
      <c r="AF1350" s="379">
        <f t="shared" si="99"/>
        <v>0</v>
      </c>
      <c r="AH1350" s="189">
        <f t="shared" si="100"/>
        <v>0</v>
      </c>
    </row>
    <row r="1351" spans="29:34">
      <c r="AC1351" s="284">
        <f t="shared" si="98"/>
        <v>0</v>
      </c>
      <c r="AF1351" s="379">
        <f t="shared" si="99"/>
        <v>0</v>
      </c>
      <c r="AH1351" s="189">
        <f t="shared" si="100"/>
        <v>0</v>
      </c>
    </row>
    <row r="1352" spans="29:34">
      <c r="AC1352" s="284">
        <f t="shared" si="98"/>
        <v>0</v>
      </c>
      <c r="AF1352" s="379">
        <f t="shared" si="99"/>
        <v>0</v>
      </c>
      <c r="AH1352" s="189">
        <f t="shared" si="100"/>
        <v>0</v>
      </c>
    </row>
    <row r="1353" spans="29:34">
      <c r="AC1353" s="284">
        <f t="shared" si="98"/>
        <v>0</v>
      </c>
      <c r="AF1353" s="379">
        <f t="shared" si="99"/>
        <v>0</v>
      </c>
      <c r="AH1353" s="189">
        <f t="shared" si="100"/>
        <v>0</v>
      </c>
    </row>
    <row r="1354" spans="29:34">
      <c r="AC1354" s="284">
        <f t="shared" si="98"/>
        <v>0</v>
      </c>
      <c r="AF1354" s="379">
        <f t="shared" si="99"/>
        <v>0</v>
      </c>
      <c r="AH1354" s="189">
        <f t="shared" si="100"/>
        <v>0</v>
      </c>
    </row>
    <row r="1355" spans="29:34">
      <c r="AC1355" s="284">
        <f t="shared" si="98"/>
        <v>0</v>
      </c>
      <c r="AF1355" s="379">
        <f t="shared" si="99"/>
        <v>0</v>
      </c>
      <c r="AH1355" s="189">
        <f t="shared" si="100"/>
        <v>0</v>
      </c>
    </row>
    <row r="1356" spans="29:34">
      <c r="AC1356" s="284">
        <f t="shared" si="98"/>
        <v>0</v>
      </c>
      <c r="AF1356" s="379">
        <f t="shared" si="99"/>
        <v>0</v>
      </c>
      <c r="AH1356" s="189">
        <f t="shared" si="100"/>
        <v>0</v>
      </c>
    </row>
    <row r="1357" spans="29:34">
      <c r="AC1357" s="284">
        <f t="shared" si="98"/>
        <v>0</v>
      </c>
      <c r="AF1357" s="379">
        <f t="shared" si="99"/>
        <v>0</v>
      </c>
      <c r="AH1357" s="189">
        <f t="shared" si="100"/>
        <v>0</v>
      </c>
    </row>
    <row r="1358" spans="29:34">
      <c r="AC1358" s="284">
        <f t="shared" si="98"/>
        <v>0</v>
      </c>
      <c r="AF1358" s="379">
        <f t="shared" si="99"/>
        <v>0</v>
      </c>
      <c r="AH1358" s="189">
        <f t="shared" si="100"/>
        <v>0</v>
      </c>
    </row>
    <row r="1359" spans="29:34">
      <c r="AC1359" s="284">
        <f t="shared" si="98"/>
        <v>0</v>
      </c>
      <c r="AF1359" s="379">
        <f t="shared" si="99"/>
        <v>0</v>
      </c>
      <c r="AH1359" s="189">
        <f t="shared" si="100"/>
        <v>0</v>
      </c>
    </row>
    <row r="1360" spans="29:34">
      <c r="AC1360" s="284">
        <f t="shared" si="98"/>
        <v>0</v>
      </c>
      <c r="AF1360" s="379">
        <f t="shared" si="99"/>
        <v>0</v>
      </c>
      <c r="AH1360" s="189">
        <f t="shared" si="100"/>
        <v>0</v>
      </c>
    </row>
    <row r="1361" spans="29:34">
      <c r="AC1361" s="284">
        <f t="shared" si="98"/>
        <v>0</v>
      </c>
      <c r="AF1361" s="379">
        <f t="shared" si="99"/>
        <v>0</v>
      </c>
      <c r="AH1361" s="189">
        <f t="shared" si="100"/>
        <v>0</v>
      </c>
    </row>
    <row r="1362" spans="29:34">
      <c r="AC1362" s="284">
        <f t="shared" si="98"/>
        <v>0</v>
      </c>
      <c r="AF1362" s="379">
        <f t="shared" si="99"/>
        <v>0</v>
      </c>
      <c r="AH1362" s="189">
        <f t="shared" si="100"/>
        <v>0</v>
      </c>
    </row>
    <row r="1363" spans="29:34">
      <c r="AC1363" s="284">
        <f t="shared" si="98"/>
        <v>0</v>
      </c>
      <c r="AF1363" s="379">
        <f t="shared" si="99"/>
        <v>0</v>
      </c>
      <c r="AH1363" s="189">
        <f t="shared" si="100"/>
        <v>0</v>
      </c>
    </row>
    <row r="1364" spans="29:34">
      <c r="AC1364" s="284">
        <f t="shared" si="98"/>
        <v>0</v>
      </c>
      <c r="AF1364" s="379">
        <f t="shared" si="99"/>
        <v>0</v>
      </c>
      <c r="AH1364" s="189">
        <f t="shared" si="100"/>
        <v>0</v>
      </c>
    </row>
    <row r="1365" spans="29:34">
      <c r="AC1365" s="284">
        <f t="shared" si="98"/>
        <v>0</v>
      </c>
      <c r="AF1365" s="379">
        <f t="shared" si="99"/>
        <v>0</v>
      </c>
      <c r="AH1365" s="189">
        <f t="shared" si="100"/>
        <v>0</v>
      </c>
    </row>
    <row r="1366" spans="29:34">
      <c r="AC1366" s="284">
        <f t="shared" si="98"/>
        <v>0</v>
      </c>
      <c r="AF1366" s="379">
        <f t="shared" si="99"/>
        <v>0</v>
      </c>
      <c r="AH1366" s="189">
        <f t="shared" si="100"/>
        <v>0</v>
      </c>
    </row>
    <row r="1367" spans="29:34">
      <c r="AC1367" s="284">
        <f t="shared" si="98"/>
        <v>0</v>
      </c>
      <c r="AF1367" s="379">
        <f t="shared" si="99"/>
        <v>0</v>
      </c>
      <c r="AH1367" s="189">
        <f t="shared" si="100"/>
        <v>0</v>
      </c>
    </row>
    <row r="1368" spans="29:34">
      <c r="AC1368" s="284">
        <f t="shared" si="98"/>
        <v>0</v>
      </c>
      <c r="AF1368" s="379">
        <f t="shared" si="99"/>
        <v>0</v>
      </c>
      <c r="AH1368" s="189">
        <f t="shared" si="100"/>
        <v>0</v>
      </c>
    </row>
    <row r="1369" spans="29:34">
      <c r="AC1369" s="284">
        <f t="shared" si="98"/>
        <v>0</v>
      </c>
      <c r="AF1369" s="379">
        <f t="shared" si="99"/>
        <v>0</v>
      </c>
      <c r="AH1369" s="189">
        <f t="shared" si="100"/>
        <v>0</v>
      </c>
    </row>
    <row r="1370" spans="29:34">
      <c r="AC1370" s="284">
        <f t="shared" si="98"/>
        <v>0</v>
      </c>
      <c r="AF1370" s="379">
        <f t="shared" si="99"/>
        <v>0</v>
      </c>
      <c r="AH1370" s="189">
        <f t="shared" si="100"/>
        <v>0</v>
      </c>
    </row>
    <row r="1371" spans="29:34">
      <c r="AC1371" s="284">
        <f t="shared" si="98"/>
        <v>0</v>
      </c>
      <c r="AF1371" s="379">
        <f t="shared" si="99"/>
        <v>0</v>
      </c>
      <c r="AH1371" s="189">
        <f t="shared" si="100"/>
        <v>0</v>
      </c>
    </row>
    <row r="1372" spans="29:34">
      <c r="AC1372" s="284">
        <f t="shared" si="98"/>
        <v>0</v>
      </c>
      <c r="AF1372" s="379">
        <f t="shared" si="99"/>
        <v>0</v>
      </c>
      <c r="AH1372" s="189">
        <f t="shared" si="100"/>
        <v>0</v>
      </c>
    </row>
    <row r="1373" spans="29:34">
      <c r="AC1373" s="284">
        <f t="shared" si="98"/>
        <v>0</v>
      </c>
      <c r="AF1373" s="379">
        <f t="shared" si="99"/>
        <v>0</v>
      </c>
      <c r="AH1373" s="189">
        <f t="shared" si="100"/>
        <v>0</v>
      </c>
    </row>
    <row r="1374" spans="29:34">
      <c r="AC1374" s="284">
        <f t="shared" si="98"/>
        <v>0</v>
      </c>
      <c r="AF1374" s="379">
        <f t="shared" si="99"/>
        <v>0</v>
      </c>
      <c r="AH1374" s="189">
        <f t="shared" si="100"/>
        <v>0</v>
      </c>
    </row>
    <row r="1375" spans="29:34">
      <c r="AC1375" s="284">
        <f t="shared" si="98"/>
        <v>0</v>
      </c>
      <c r="AF1375" s="379">
        <f t="shared" si="99"/>
        <v>0</v>
      </c>
      <c r="AH1375" s="189">
        <f t="shared" si="100"/>
        <v>0</v>
      </c>
    </row>
    <row r="1376" spans="29:34">
      <c r="AC1376" s="284">
        <f t="shared" si="98"/>
        <v>0</v>
      </c>
      <c r="AF1376" s="379">
        <f t="shared" si="99"/>
        <v>0</v>
      </c>
      <c r="AH1376" s="189">
        <f t="shared" si="100"/>
        <v>0</v>
      </c>
    </row>
    <row r="1377" spans="29:34">
      <c r="AC1377" s="284">
        <f t="shared" si="98"/>
        <v>0</v>
      </c>
      <c r="AF1377" s="379">
        <f t="shared" si="99"/>
        <v>0</v>
      </c>
      <c r="AH1377" s="189">
        <f t="shared" si="100"/>
        <v>0</v>
      </c>
    </row>
    <row r="1378" spans="29:34">
      <c r="AC1378" s="284">
        <f t="shared" si="98"/>
        <v>0</v>
      </c>
      <c r="AF1378" s="379">
        <f t="shared" si="99"/>
        <v>0</v>
      </c>
      <c r="AH1378" s="189">
        <f t="shared" si="100"/>
        <v>0</v>
      </c>
    </row>
    <row r="1379" spans="29:34">
      <c r="AC1379" s="284">
        <f t="shared" si="98"/>
        <v>0</v>
      </c>
      <c r="AF1379" s="379">
        <f t="shared" si="99"/>
        <v>0</v>
      </c>
      <c r="AH1379" s="189">
        <f t="shared" si="100"/>
        <v>0</v>
      </c>
    </row>
    <row r="1380" spans="29:34">
      <c r="AC1380" s="284">
        <f t="shared" si="98"/>
        <v>0</v>
      </c>
      <c r="AF1380" s="379">
        <f t="shared" si="99"/>
        <v>0</v>
      </c>
      <c r="AH1380" s="189">
        <f t="shared" si="100"/>
        <v>0</v>
      </c>
    </row>
    <row r="1381" spans="29:34">
      <c r="AC1381" s="284">
        <f t="shared" si="98"/>
        <v>0</v>
      </c>
      <c r="AF1381" s="379">
        <f t="shared" si="99"/>
        <v>0</v>
      </c>
      <c r="AH1381" s="189">
        <f t="shared" si="100"/>
        <v>0</v>
      </c>
    </row>
    <row r="1382" spans="29:34">
      <c r="AC1382" s="284">
        <f t="shared" ref="AC1382:AC1445" si="101">Z1382*Q1382</f>
        <v>0</v>
      </c>
      <c r="AF1382" s="379">
        <f t="shared" ref="AF1382:AF1445" si="102">AD1382+AE1382</f>
        <v>0</v>
      </c>
      <c r="AH1382" s="189">
        <f t="shared" ref="AH1382:AH1445" si="103">R1382*AG1382</f>
        <v>0</v>
      </c>
    </row>
    <row r="1383" spans="29:34">
      <c r="AC1383" s="284">
        <f t="shared" si="101"/>
        <v>0</v>
      </c>
      <c r="AF1383" s="379">
        <f t="shared" si="102"/>
        <v>0</v>
      </c>
      <c r="AH1383" s="189">
        <f t="shared" si="103"/>
        <v>0</v>
      </c>
    </row>
    <row r="1384" spans="29:34">
      <c r="AC1384" s="284">
        <f t="shared" si="101"/>
        <v>0</v>
      </c>
      <c r="AF1384" s="379">
        <f t="shared" si="102"/>
        <v>0</v>
      </c>
      <c r="AH1384" s="189">
        <f t="shared" si="103"/>
        <v>0</v>
      </c>
    </row>
    <row r="1385" spans="29:34">
      <c r="AC1385" s="284">
        <f t="shared" si="101"/>
        <v>0</v>
      </c>
      <c r="AF1385" s="379">
        <f t="shared" si="102"/>
        <v>0</v>
      </c>
      <c r="AH1385" s="189">
        <f t="shared" si="103"/>
        <v>0</v>
      </c>
    </row>
    <row r="1386" spans="29:34">
      <c r="AC1386" s="284">
        <f t="shared" si="101"/>
        <v>0</v>
      </c>
      <c r="AF1386" s="379">
        <f t="shared" si="102"/>
        <v>0</v>
      </c>
      <c r="AH1386" s="189">
        <f t="shared" si="103"/>
        <v>0</v>
      </c>
    </row>
    <row r="1387" spans="29:34">
      <c r="AC1387" s="284">
        <f t="shared" si="101"/>
        <v>0</v>
      </c>
      <c r="AF1387" s="379">
        <f t="shared" si="102"/>
        <v>0</v>
      </c>
      <c r="AH1387" s="189">
        <f t="shared" si="103"/>
        <v>0</v>
      </c>
    </row>
    <row r="1388" spans="29:34">
      <c r="AC1388" s="284">
        <f t="shared" si="101"/>
        <v>0</v>
      </c>
      <c r="AF1388" s="379">
        <f t="shared" si="102"/>
        <v>0</v>
      </c>
      <c r="AH1388" s="189">
        <f t="shared" si="103"/>
        <v>0</v>
      </c>
    </row>
    <row r="1389" spans="29:34">
      <c r="AC1389" s="284">
        <f t="shared" si="101"/>
        <v>0</v>
      </c>
      <c r="AF1389" s="379">
        <f t="shared" si="102"/>
        <v>0</v>
      </c>
      <c r="AH1389" s="189">
        <f t="shared" si="103"/>
        <v>0</v>
      </c>
    </row>
    <row r="1390" spans="29:34">
      <c r="AC1390" s="284">
        <f t="shared" si="101"/>
        <v>0</v>
      </c>
      <c r="AF1390" s="379">
        <f t="shared" si="102"/>
        <v>0</v>
      </c>
      <c r="AH1390" s="189">
        <f t="shared" si="103"/>
        <v>0</v>
      </c>
    </row>
    <row r="1391" spans="29:34">
      <c r="AC1391" s="284">
        <f t="shared" si="101"/>
        <v>0</v>
      </c>
      <c r="AF1391" s="379">
        <f t="shared" si="102"/>
        <v>0</v>
      </c>
      <c r="AH1391" s="189">
        <f t="shared" si="103"/>
        <v>0</v>
      </c>
    </row>
    <row r="1392" spans="29:34">
      <c r="AC1392" s="284">
        <f t="shared" si="101"/>
        <v>0</v>
      </c>
      <c r="AF1392" s="379">
        <f t="shared" si="102"/>
        <v>0</v>
      </c>
      <c r="AH1392" s="189">
        <f t="shared" si="103"/>
        <v>0</v>
      </c>
    </row>
    <row r="1393" spans="29:34">
      <c r="AC1393" s="284">
        <f t="shared" si="101"/>
        <v>0</v>
      </c>
      <c r="AF1393" s="379">
        <f t="shared" si="102"/>
        <v>0</v>
      </c>
      <c r="AH1393" s="189">
        <f t="shared" si="103"/>
        <v>0</v>
      </c>
    </row>
    <row r="1394" spans="29:34">
      <c r="AC1394" s="284">
        <f t="shared" si="101"/>
        <v>0</v>
      </c>
      <c r="AF1394" s="379">
        <f t="shared" si="102"/>
        <v>0</v>
      </c>
      <c r="AH1394" s="189">
        <f t="shared" si="103"/>
        <v>0</v>
      </c>
    </row>
    <row r="1395" spans="29:34">
      <c r="AC1395" s="284">
        <f t="shared" si="101"/>
        <v>0</v>
      </c>
      <c r="AF1395" s="379">
        <f t="shared" si="102"/>
        <v>0</v>
      </c>
      <c r="AH1395" s="189">
        <f t="shared" si="103"/>
        <v>0</v>
      </c>
    </row>
    <row r="1396" spans="29:34">
      <c r="AC1396" s="284">
        <f t="shared" si="101"/>
        <v>0</v>
      </c>
      <c r="AF1396" s="379">
        <f t="shared" si="102"/>
        <v>0</v>
      </c>
      <c r="AH1396" s="189">
        <f t="shared" si="103"/>
        <v>0</v>
      </c>
    </row>
    <row r="1397" spans="29:34">
      <c r="AC1397" s="284">
        <f t="shared" si="101"/>
        <v>0</v>
      </c>
      <c r="AF1397" s="379">
        <f t="shared" si="102"/>
        <v>0</v>
      </c>
      <c r="AH1397" s="189">
        <f t="shared" si="103"/>
        <v>0</v>
      </c>
    </row>
    <row r="1398" spans="29:34">
      <c r="AC1398" s="284">
        <f t="shared" si="101"/>
        <v>0</v>
      </c>
      <c r="AF1398" s="379">
        <f t="shared" si="102"/>
        <v>0</v>
      </c>
      <c r="AH1398" s="189">
        <f t="shared" si="103"/>
        <v>0</v>
      </c>
    </row>
    <row r="1399" spans="29:34">
      <c r="AC1399" s="284">
        <f t="shared" si="101"/>
        <v>0</v>
      </c>
      <c r="AF1399" s="379">
        <f t="shared" si="102"/>
        <v>0</v>
      </c>
      <c r="AH1399" s="189">
        <f t="shared" si="103"/>
        <v>0</v>
      </c>
    </row>
    <row r="1400" spans="29:34">
      <c r="AC1400" s="284">
        <f t="shared" si="101"/>
        <v>0</v>
      </c>
      <c r="AF1400" s="379">
        <f t="shared" si="102"/>
        <v>0</v>
      </c>
      <c r="AH1400" s="189">
        <f t="shared" si="103"/>
        <v>0</v>
      </c>
    </row>
    <row r="1401" spans="29:34">
      <c r="AC1401" s="284">
        <f t="shared" si="101"/>
        <v>0</v>
      </c>
      <c r="AF1401" s="379">
        <f t="shared" si="102"/>
        <v>0</v>
      </c>
      <c r="AH1401" s="189">
        <f t="shared" si="103"/>
        <v>0</v>
      </c>
    </row>
    <row r="1402" spans="29:34">
      <c r="AC1402" s="284">
        <f t="shared" si="101"/>
        <v>0</v>
      </c>
      <c r="AF1402" s="379">
        <f t="shared" si="102"/>
        <v>0</v>
      </c>
      <c r="AH1402" s="189">
        <f t="shared" si="103"/>
        <v>0</v>
      </c>
    </row>
    <row r="1403" spans="29:34">
      <c r="AC1403" s="284">
        <f t="shared" si="101"/>
        <v>0</v>
      </c>
      <c r="AF1403" s="379">
        <f t="shared" si="102"/>
        <v>0</v>
      </c>
      <c r="AH1403" s="189">
        <f t="shared" si="103"/>
        <v>0</v>
      </c>
    </row>
    <row r="1404" spans="29:34">
      <c r="AC1404" s="284">
        <f t="shared" si="101"/>
        <v>0</v>
      </c>
      <c r="AF1404" s="379">
        <f t="shared" si="102"/>
        <v>0</v>
      </c>
      <c r="AH1404" s="189">
        <f t="shared" si="103"/>
        <v>0</v>
      </c>
    </row>
    <row r="1405" spans="29:34">
      <c r="AC1405" s="284">
        <f t="shared" si="101"/>
        <v>0</v>
      </c>
      <c r="AF1405" s="379">
        <f t="shared" si="102"/>
        <v>0</v>
      </c>
      <c r="AH1405" s="189">
        <f t="shared" si="103"/>
        <v>0</v>
      </c>
    </row>
    <row r="1406" spans="29:34">
      <c r="AC1406" s="284">
        <f t="shared" si="101"/>
        <v>0</v>
      </c>
      <c r="AF1406" s="379">
        <f t="shared" si="102"/>
        <v>0</v>
      </c>
      <c r="AH1406" s="189">
        <f t="shared" si="103"/>
        <v>0</v>
      </c>
    </row>
    <row r="1407" spans="29:34">
      <c r="AC1407" s="284">
        <f t="shared" si="101"/>
        <v>0</v>
      </c>
      <c r="AF1407" s="379">
        <f t="shared" si="102"/>
        <v>0</v>
      </c>
      <c r="AH1407" s="189">
        <f t="shared" si="103"/>
        <v>0</v>
      </c>
    </row>
    <row r="1408" spans="29:34">
      <c r="AC1408" s="284">
        <f t="shared" si="101"/>
        <v>0</v>
      </c>
      <c r="AF1408" s="379">
        <f t="shared" si="102"/>
        <v>0</v>
      </c>
      <c r="AH1408" s="189">
        <f t="shared" si="103"/>
        <v>0</v>
      </c>
    </row>
    <row r="1409" spans="29:34">
      <c r="AC1409" s="284">
        <f t="shared" si="101"/>
        <v>0</v>
      </c>
      <c r="AF1409" s="379">
        <f t="shared" si="102"/>
        <v>0</v>
      </c>
      <c r="AH1409" s="189">
        <f t="shared" si="103"/>
        <v>0</v>
      </c>
    </row>
    <row r="1410" spans="29:34">
      <c r="AC1410" s="284">
        <f t="shared" si="101"/>
        <v>0</v>
      </c>
      <c r="AF1410" s="379">
        <f t="shared" si="102"/>
        <v>0</v>
      </c>
      <c r="AH1410" s="189">
        <f t="shared" si="103"/>
        <v>0</v>
      </c>
    </row>
    <row r="1411" spans="29:34">
      <c r="AC1411" s="284">
        <f t="shared" si="101"/>
        <v>0</v>
      </c>
      <c r="AF1411" s="379">
        <f t="shared" si="102"/>
        <v>0</v>
      </c>
      <c r="AH1411" s="189">
        <f t="shared" si="103"/>
        <v>0</v>
      </c>
    </row>
    <row r="1412" spans="29:34">
      <c r="AC1412" s="284">
        <f t="shared" si="101"/>
        <v>0</v>
      </c>
      <c r="AF1412" s="379">
        <f t="shared" si="102"/>
        <v>0</v>
      </c>
      <c r="AH1412" s="189">
        <f t="shared" si="103"/>
        <v>0</v>
      </c>
    </row>
    <row r="1413" spans="29:34">
      <c r="AC1413" s="284">
        <f t="shared" si="101"/>
        <v>0</v>
      </c>
      <c r="AF1413" s="379">
        <f t="shared" si="102"/>
        <v>0</v>
      </c>
      <c r="AH1413" s="189">
        <f t="shared" si="103"/>
        <v>0</v>
      </c>
    </row>
    <row r="1414" spans="29:34">
      <c r="AC1414" s="284">
        <f t="shared" si="101"/>
        <v>0</v>
      </c>
      <c r="AF1414" s="379">
        <f t="shared" si="102"/>
        <v>0</v>
      </c>
      <c r="AH1414" s="189">
        <f t="shared" si="103"/>
        <v>0</v>
      </c>
    </row>
    <row r="1415" spans="29:34">
      <c r="AC1415" s="284">
        <f t="shared" si="101"/>
        <v>0</v>
      </c>
      <c r="AF1415" s="379">
        <f t="shared" si="102"/>
        <v>0</v>
      </c>
      <c r="AH1415" s="189">
        <f t="shared" si="103"/>
        <v>0</v>
      </c>
    </row>
    <row r="1416" spans="29:34">
      <c r="AC1416" s="284">
        <f t="shared" si="101"/>
        <v>0</v>
      </c>
      <c r="AF1416" s="379">
        <f t="shared" si="102"/>
        <v>0</v>
      </c>
      <c r="AH1416" s="189">
        <f t="shared" si="103"/>
        <v>0</v>
      </c>
    </row>
    <row r="1417" spans="29:34">
      <c r="AC1417" s="284">
        <f t="shared" si="101"/>
        <v>0</v>
      </c>
      <c r="AF1417" s="379">
        <f t="shared" si="102"/>
        <v>0</v>
      </c>
      <c r="AH1417" s="189">
        <f t="shared" si="103"/>
        <v>0</v>
      </c>
    </row>
    <row r="1418" spans="29:34">
      <c r="AC1418" s="284">
        <f t="shared" si="101"/>
        <v>0</v>
      </c>
      <c r="AF1418" s="379">
        <f t="shared" si="102"/>
        <v>0</v>
      </c>
      <c r="AH1418" s="189">
        <f t="shared" si="103"/>
        <v>0</v>
      </c>
    </row>
    <row r="1419" spans="29:34">
      <c r="AC1419" s="284">
        <f t="shared" si="101"/>
        <v>0</v>
      </c>
      <c r="AF1419" s="379">
        <f t="shared" si="102"/>
        <v>0</v>
      </c>
      <c r="AH1419" s="189">
        <f t="shared" si="103"/>
        <v>0</v>
      </c>
    </row>
    <row r="1420" spans="29:34">
      <c r="AC1420" s="284">
        <f t="shared" si="101"/>
        <v>0</v>
      </c>
      <c r="AF1420" s="379">
        <f t="shared" si="102"/>
        <v>0</v>
      </c>
      <c r="AH1420" s="189">
        <f t="shared" si="103"/>
        <v>0</v>
      </c>
    </row>
    <row r="1421" spans="29:34">
      <c r="AC1421" s="284">
        <f t="shared" si="101"/>
        <v>0</v>
      </c>
      <c r="AF1421" s="379">
        <f t="shared" si="102"/>
        <v>0</v>
      </c>
      <c r="AH1421" s="189">
        <f t="shared" si="103"/>
        <v>0</v>
      </c>
    </row>
    <row r="1422" spans="29:34">
      <c r="AC1422" s="284">
        <f t="shared" si="101"/>
        <v>0</v>
      </c>
      <c r="AF1422" s="379">
        <f t="shared" si="102"/>
        <v>0</v>
      </c>
      <c r="AH1422" s="189">
        <f t="shared" si="103"/>
        <v>0</v>
      </c>
    </row>
    <row r="1423" spans="29:34">
      <c r="AC1423" s="284">
        <f t="shared" si="101"/>
        <v>0</v>
      </c>
      <c r="AF1423" s="379">
        <f t="shared" si="102"/>
        <v>0</v>
      </c>
      <c r="AH1423" s="189">
        <f t="shared" si="103"/>
        <v>0</v>
      </c>
    </row>
    <row r="1424" spans="29:34">
      <c r="AC1424" s="284">
        <f t="shared" si="101"/>
        <v>0</v>
      </c>
      <c r="AF1424" s="379">
        <f t="shared" si="102"/>
        <v>0</v>
      </c>
      <c r="AH1424" s="189">
        <f t="shared" si="103"/>
        <v>0</v>
      </c>
    </row>
    <row r="1425" spans="29:34">
      <c r="AC1425" s="284">
        <f t="shared" si="101"/>
        <v>0</v>
      </c>
      <c r="AF1425" s="379">
        <f t="shared" si="102"/>
        <v>0</v>
      </c>
      <c r="AH1425" s="189">
        <f t="shared" si="103"/>
        <v>0</v>
      </c>
    </row>
    <row r="1426" spans="29:34">
      <c r="AC1426" s="284">
        <f t="shared" si="101"/>
        <v>0</v>
      </c>
      <c r="AF1426" s="379">
        <f t="shared" si="102"/>
        <v>0</v>
      </c>
      <c r="AH1426" s="189">
        <f t="shared" si="103"/>
        <v>0</v>
      </c>
    </row>
    <row r="1427" spans="29:34">
      <c r="AC1427" s="284">
        <f t="shared" si="101"/>
        <v>0</v>
      </c>
      <c r="AF1427" s="379">
        <f t="shared" si="102"/>
        <v>0</v>
      </c>
      <c r="AH1427" s="189">
        <f t="shared" si="103"/>
        <v>0</v>
      </c>
    </row>
    <row r="1428" spans="29:34">
      <c r="AC1428" s="284">
        <f t="shared" si="101"/>
        <v>0</v>
      </c>
      <c r="AF1428" s="379">
        <f t="shared" si="102"/>
        <v>0</v>
      </c>
      <c r="AH1428" s="189">
        <f t="shared" si="103"/>
        <v>0</v>
      </c>
    </row>
    <row r="1429" spans="29:34">
      <c r="AC1429" s="284">
        <f t="shared" si="101"/>
        <v>0</v>
      </c>
      <c r="AF1429" s="379">
        <f t="shared" si="102"/>
        <v>0</v>
      </c>
      <c r="AH1429" s="189">
        <f t="shared" si="103"/>
        <v>0</v>
      </c>
    </row>
    <row r="1430" spans="29:34">
      <c r="AC1430" s="284">
        <f t="shared" si="101"/>
        <v>0</v>
      </c>
      <c r="AF1430" s="379">
        <f t="shared" si="102"/>
        <v>0</v>
      </c>
      <c r="AH1430" s="189">
        <f t="shared" si="103"/>
        <v>0</v>
      </c>
    </row>
    <row r="1431" spans="29:34">
      <c r="AC1431" s="284">
        <f t="shared" si="101"/>
        <v>0</v>
      </c>
      <c r="AF1431" s="379">
        <f t="shared" si="102"/>
        <v>0</v>
      </c>
      <c r="AH1431" s="189">
        <f t="shared" si="103"/>
        <v>0</v>
      </c>
    </row>
    <row r="1432" spans="29:34">
      <c r="AC1432" s="284">
        <f t="shared" si="101"/>
        <v>0</v>
      </c>
      <c r="AF1432" s="379">
        <f t="shared" si="102"/>
        <v>0</v>
      </c>
      <c r="AH1432" s="189">
        <f t="shared" si="103"/>
        <v>0</v>
      </c>
    </row>
    <row r="1433" spans="29:34">
      <c r="AC1433" s="284">
        <f t="shared" si="101"/>
        <v>0</v>
      </c>
      <c r="AF1433" s="379">
        <f t="shared" si="102"/>
        <v>0</v>
      </c>
      <c r="AH1433" s="189">
        <f t="shared" si="103"/>
        <v>0</v>
      </c>
    </row>
    <row r="1434" spans="29:34">
      <c r="AC1434" s="284">
        <f t="shared" si="101"/>
        <v>0</v>
      </c>
      <c r="AF1434" s="379">
        <f t="shared" si="102"/>
        <v>0</v>
      </c>
      <c r="AH1434" s="189">
        <f t="shared" si="103"/>
        <v>0</v>
      </c>
    </row>
    <row r="1435" spans="29:34">
      <c r="AC1435" s="284">
        <f t="shared" si="101"/>
        <v>0</v>
      </c>
      <c r="AF1435" s="379">
        <f t="shared" si="102"/>
        <v>0</v>
      </c>
      <c r="AH1435" s="189">
        <f t="shared" si="103"/>
        <v>0</v>
      </c>
    </row>
    <row r="1436" spans="29:34">
      <c r="AC1436" s="284">
        <f t="shared" si="101"/>
        <v>0</v>
      </c>
      <c r="AF1436" s="379">
        <f t="shared" si="102"/>
        <v>0</v>
      </c>
      <c r="AH1436" s="189">
        <f t="shared" si="103"/>
        <v>0</v>
      </c>
    </row>
    <row r="1437" spans="29:34">
      <c r="AC1437" s="284">
        <f t="shared" si="101"/>
        <v>0</v>
      </c>
      <c r="AF1437" s="379">
        <f t="shared" si="102"/>
        <v>0</v>
      </c>
      <c r="AH1437" s="189">
        <f t="shared" si="103"/>
        <v>0</v>
      </c>
    </row>
    <row r="1438" spans="29:34">
      <c r="AC1438" s="284">
        <f t="shared" si="101"/>
        <v>0</v>
      </c>
      <c r="AF1438" s="379">
        <f t="shared" si="102"/>
        <v>0</v>
      </c>
      <c r="AH1438" s="189">
        <f t="shared" si="103"/>
        <v>0</v>
      </c>
    </row>
    <row r="1439" spans="29:34">
      <c r="AC1439" s="284">
        <f t="shared" si="101"/>
        <v>0</v>
      </c>
      <c r="AF1439" s="379">
        <f t="shared" si="102"/>
        <v>0</v>
      </c>
      <c r="AH1439" s="189">
        <f t="shared" si="103"/>
        <v>0</v>
      </c>
    </row>
    <row r="1440" spans="29:34">
      <c r="AC1440" s="284">
        <f t="shared" si="101"/>
        <v>0</v>
      </c>
      <c r="AF1440" s="379">
        <f t="shared" si="102"/>
        <v>0</v>
      </c>
      <c r="AH1440" s="189">
        <f t="shared" si="103"/>
        <v>0</v>
      </c>
    </row>
    <row r="1441" spans="29:34">
      <c r="AC1441" s="284">
        <f t="shared" si="101"/>
        <v>0</v>
      </c>
      <c r="AF1441" s="379">
        <f t="shared" si="102"/>
        <v>0</v>
      </c>
      <c r="AH1441" s="189">
        <f t="shared" si="103"/>
        <v>0</v>
      </c>
    </row>
    <row r="1442" spans="29:34">
      <c r="AC1442" s="284">
        <f t="shared" si="101"/>
        <v>0</v>
      </c>
      <c r="AF1442" s="379">
        <f t="shared" si="102"/>
        <v>0</v>
      </c>
      <c r="AH1442" s="189">
        <f t="shared" si="103"/>
        <v>0</v>
      </c>
    </row>
    <row r="1443" spans="29:34">
      <c r="AC1443" s="284">
        <f t="shared" si="101"/>
        <v>0</v>
      </c>
      <c r="AF1443" s="379">
        <f t="shared" si="102"/>
        <v>0</v>
      </c>
      <c r="AH1443" s="189">
        <f t="shared" si="103"/>
        <v>0</v>
      </c>
    </row>
    <row r="1444" spans="29:34">
      <c r="AC1444" s="284">
        <f t="shared" si="101"/>
        <v>0</v>
      </c>
      <c r="AF1444" s="379">
        <f t="shared" si="102"/>
        <v>0</v>
      </c>
      <c r="AH1444" s="189">
        <f t="shared" si="103"/>
        <v>0</v>
      </c>
    </row>
    <row r="1445" spans="29:34">
      <c r="AC1445" s="284">
        <f t="shared" si="101"/>
        <v>0</v>
      </c>
      <c r="AF1445" s="379">
        <f t="shared" si="102"/>
        <v>0</v>
      </c>
      <c r="AH1445" s="189">
        <f t="shared" si="103"/>
        <v>0</v>
      </c>
    </row>
    <row r="1446" spans="29:34">
      <c r="AC1446" s="284">
        <f t="shared" ref="AC1446:AC1509" si="104">Z1446*Q1446</f>
        <v>0</v>
      </c>
      <c r="AF1446" s="379">
        <f t="shared" ref="AF1446:AF1509" si="105">AD1446+AE1446</f>
        <v>0</v>
      </c>
      <c r="AH1446" s="189">
        <f t="shared" ref="AH1446:AH1509" si="106">R1446*AG1446</f>
        <v>0</v>
      </c>
    </row>
    <row r="1447" spans="29:34">
      <c r="AC1447" s="284">
        <f t="shared" si="104"/>
        <v>0</v>
      </c>
      <c r="AF1447" s="379">
        <f t="shared" si="105"/>
        <v>0</v>
      </c>
      <c r="AH1447" s="189">
        <f t="shared" si="106"/>
        <v>0</v>
      </c>
    </row>
    <row r="1448" spans="29:34">
      <c r="AC1448" s="284">
        <f t="shared" si="104"/>
        <v>0</v>
      </c>
      <c r="AF1448" s="379">
        <f t="shared" si="105"/>
        <v>0</v>
      </c>
      <c r="AH1448" s="189">
        <f t="shared" si="106"/>
        <v>0</v>
      </c>
    </row>
    <row r="1449" spans="29:34">
      <c r="AC1449" s="284">
        <f t="shared" si="104"/>
        <v>0</v>
      </c>
      <c r="AF1449" s="379">
        <f t="shared" si="105"/>
        <v>0</v>
      </c>
      <c r="AH1449" s="189">
        <f t="shared" si="106"/>
        <v>0</v>
      </c>
    </row>
    <row r="1450" spans="29:34">
      <c r="AC1450" s="284">
        <f t="shared" si="104"/>
        <v>0</v>
      </c>
      <c r="AF1450" s="379">
        <f t="shared" si="105"/>
        <v>0</v>
      </c>
      <c r="AH1450" s="189">
        <f t="shared" si="106"/>
        <v>0</v>
      </c>
    </row>
    <row r="1451" spans="29:34">
      <c r="AC1451" s="284">
        <f t="shared" si="104"/>
        <v>0</v>
      </c>
      <c r="AF1451" s="379">
        <f t="shared" si="105"/>
        <v>0</v>
      </c>
      <c r="AH1451" s="189">
        <f t="shared" si="106"/>
        <v>0</v>
      </c>
    </row>
    <row r="1452" spans="29:34">
      <c r="AC1452" s="284">
        <f t="shared" si="104"/>
        <v>0</v>
      </c>
      <c r="AF1452" s="379">
        <f t="shared" si="105"/>
        <v>0</v>
      </c>
      <c r="AH1452" s="189">
        <f t="shared" si="106"/>
        <v>0</v>
      </c>
    </row>
    <row r="1453" spans="29:34">
      <c r="AC1453" s="284">
        <f t="shared" si="104"/>
        <v>0</v>
      </c>
      <c r="AF1453" s="379">
        <f t="shared" si="105"/>
        <v>0</v>
      </c>
      <c r="AH1453" s="189">
        <f t="shared" si="106"/>
        <v>0</v>
      </c>
    </row>
    <row r="1454" spans="29:34">
      <c r="AC1454" s="284">
        <f t="shared" si="104"/>
        <v>0</v>
      </c>
      <c r="AF1454" s="379">
        <f t="shared" si="105"/>
        <v>0</v>
      </c>
      <c r="AH1454" s="189">
        <f t="shared" si="106"/>
        <v>0</v>
      </c>
    </row>
    <row r="1455" spans="29:34">
      <c r="AC1455" s="284">
        <f t="shared" si="104"/>
        <v>0</v>
      </c>
      <c r="AF1455" s="379">
        <f t="shared" si="105"/>
        <v>0</v>
      </c>
      <c r="AH1455" s="189">
        <f t="shared" si="106"/>
        <v>0</v>
      </c>
    </row>
    <row r="1456" spans="29:34">
      <c r="AC1456" s="284">
        <f t="shared" si="104"/>
        <v>0</v>
      </c>
      <c r="AF1456" s="379">
        <f t="shared" si="105"/>
        <v>0</v>
      </c>
      <c r="AH1456" s="189">
        <f t="shared" si="106"/>
        <v>0</v>
      </c>
    </row>
    <row r="1457" spans="29:34">
      <c r="AC1457" s="284">
        <f t="shared" si="104"/>
        <v>0</v>
      </c>
      <c r="AF1457" s="379">
        <f t="shared" si="105"/>
        <v>0</v>
      </c>
      <c r="AH1457" s="189">
        <f t="shared" si="106"/>
        <v>0</v>
      </c>
    </row>
    <row r="1458" spans="29:34">
      <c r="AC1458" s="284">
        <f t="shared" si="104"/>
        <v>0</v>
      </c>
      <c r="AF1458" s="379">
        <f t="shared" si="105"/>
        <v>0</v>
      </c>
      <c r="AH1458" s="189">
        <f t="shared" si="106"/>
        <v>0</v>
      </c>
    </row>
    <row r="1459" spans="29:34">
      <c r="AC1459" s="284">
        <f t="shared" si="104"/>
        <v>0</v>
      </c>
      <c r="AF1459" s="379">
        <f t="shared" si="105"/>
        <v>0</v>
      </c>
      <c r="AH1459" s="189">
        <f t="shared" si="106"/>
        <v>0</v>
      </c>
    </row>
    <row r="1460" spans="29:34">
      <c r="AC1460" s="284">
        <f t="shared" si="104"/>
        <v>0</v>
      </c>
      <c r="AF1460" s="379">
        <f t="shared" si="105"/>
        <v>0</v>
      </c>
      <c r="AH1460" s="189">
        <f t="shared" si="106"/>
        <v>0</v>
      </c>
    </row>
    <row r="1461" spans="29:34">
      <c r="AC1461" s="284">
        <f t="shared" si="104"/>
        <v>0</v>
      </c>
      <c r="AF1461" s="379">
        <f t="shared" si="105"/>
        <v>0</v>
      </c>
      <c r="AH1461" s="189">
        <f t="shared" si="106"/>
        <v>0</v>
      </c>
    </row>
    <row r="1462" spans="29:34">
      <c r="AC1462" s="284">
        <f t="shared" si="104"/>
        <v>0</v>
      </c>
      <c r="AF1462" s="379">
        <f t="shared" si="105"/>
        <v>0</v>
      </c>
      <c r="AH1462" s="189">
        <f t="shared" si="106"/>
        <v>0</v>
      </c>
    </row>
    <row r="1463" spans="29:34">
      <c r="AC1463" s="284">
        <f t="shared" si="104"/>
        <v>0</v>
      </c>
      <c r="AF1463" s="379">
        <f t="shared" si="105"/>
        <v>0</v>
      </c>
      <c r="AH1463" s="189">
        <f t="shared" si="106"/>
        <v>0</v>
      </c>
    </row>
    <row r="1464" spans="29:34">
      <c r="AC1464" s="284">
        <f t="shared" si="104"/>
        <v>0</v>
      </c>
      <c r="AF1464" s="379">
        <f t="shared" si="105"/>
        <v>0</v>
      </c>
      <c r="AH1464" s="189">
        <f t="shared" si="106"/>
        <v>0</v>
      </c>
    </row>
    <row r="1465" spans="29:34">
      <c r="AC1465" s="284">
        <f t="shared" si="104"/>
        <v>0</v>
      </c>
      <c r="AF1465" s="379">
        <f t="shared" si="105"/>
        <v>0</v>
      </c>
      <c r="AH1465" s="189">
        <f t="shared" si="106"/>
        <v>0</v>
      </c>
    </row>
    <row r="1466" spans="29:34">
      <c r="AC1466" s="284">
        <f t="shared" si="104"/>
        <v>0</v>
      </c>
      <c r="AF1466" s="379">
        <f t="shared" si="105"/>
        <v>0</v>
      </c>
      <c r="AH1466" s="189">
        <f t="shared" si="106"/>
        <v>0</v>
      </c>
    </row>
    <row r="1467" spans="29:34">
      <c r="AC1467" s="284">
        <f t="shared" si="104"/>
        <v>0</v>
      </c>
      <c r="AF1467" s="379">
        <f t="shared" si="105"/>
        <v>0</v>
      </c>
      <c r="AH1467" s="189">
        <f t="shared" si="106"/>
        <v>0</v>
      </c>
    </row>
    <row r="1468" spans="29:34">
      <c r="AC1468" s="284">
        <f t="shared" si="104"/>
        <v>0</v>
      </c>
      <c r="AF1468" s="379">
        <f t="shared" si="105"/>
        <v>0</v>
      </c>
      <c r="AH1468" s="189">
        <f t="shared" si="106"/>
        <v>0</v>
      </c>
    </row>
    <row r="1469" spans="29:34">
      <c r="AC1469" s="284">
        <f t="shared" si="104"/>
        <v>0</v>
      </c>
      <c r="AF1469" s="379">
        <f t="shared" si="105"/>
        <v>0</v>
      </c>
      <c r="AH1469" s="189">
        <f t="shared" si="106"/>
        <v>0</v>
      </c>
    </row>
    <row r="1470" spans="29:34">
      <c r="AC1470" s="284">
        <f t="shared" si="104"/>
        <v>0</v>
      </c>
      <c r="AF1470" s="379">
        <f t="shared" si="105"/>
        <v>0</v>
      </c>
      <c r="AH1470" s="189">
        <f t="shared" si="106"/>
        <v>0</v>
      </c>
    </row>
    <row r="1471" spans="29:34">
      <c r="AC1471" s="284">
        <f t="shared" si="104"/>
        <v>0</v>
      </c>
      <c r="AF1471" s="379">
        <f t="shared" si="105"/>
        <v>0</v>
      </c>
      <c r="AH1471" s="189">
        <f t="shared" si="106"/>
        <v>0</v>
      </c>
    </row>
    <row r="1472" spans="29:34">
      <c r="AC1472" s="284">
        <f t="shared" si="104"/>
        <v>0</v>
      </c>
      <c r="AF1472" s="379">
        <f t="shared" si="105"/>
        <v>0</v>
      </c>
      <c r="AH1472" s="189">
        <f t="shared" si="106"/>
        <v>0</v>
      </c>
    </row>
    <row r="1473" spans="29:34">
      <c r="AC1473" s="284">
        <f t="shared" si="104"/>
        <v>0</v>
      </c>
      <c r="AF1473" s="379">
        <f t="shared" si="105"/>
        <v>0</v>
      </c>
      <c r="AH1473" s="189">
        <f t="shared" si="106"/>
        <v>0</v>
      </c>
    </row>
    <row r="1474" spans="29:34">
      <c r="AC1474" s="284">
        <f t="shared" si="104"/>
        <v>0</v>
      </c>
      <c r="AF1474" s="379">
        <f t="shared" si="105"/>
        <v>0</v>
      </c>
      <c r="AH1474" s="189">
        <f t="shared" si="106"/>
        <v>0</v>
      </c>
    </row>
    <row r="1475" spans="29:34">
      <c r="AC1475" s="284">
        <f t="shared" si="104"/>
        <v>0</v>
      </c>
      <c r="AF1475" s="379">
        <f t="shared" si="105"/>
        <v>0</v>
      </c>
      <c r="AH1475" s="189">
        <f t="shared" si="106"/>
        <v>0</v>
      </c>
    </row>
    <row r="1476" spans="29:34">
      <c r="AC1476" s="284">
        <f t="shared" si="104"/>
        <v>0</v>
      </c>
      <c r="AF1476" s="379">
        <f t="shared" si="105"/>
        <v>0</v>
      </c>
      <c r="AH1476" s="189">
        <f t="shared" si="106"/>
        <v>0</v>
      </c>
    </row>
    <row r="1477" spans="29:34">
      <c r="AC1477" s="284">
        <f t="shared" si="104"/>
        <v>0</v>
      </c>
      <c r="AF1477" s="379">
        <f t="shared" si="105"/>
        <v>0</v>
      </c>
      <c r="AH1477" s="189">
        <f t="shared" si="106"/>
        <v>0</v>
      </c>
    </row>
    <row r="1478" spans="29:34">
      <c r="AC1478" s="284">
        <f t="shared" si="104"/>
        <v>0</v>
      </c>
      <c r="AF1478" s="379">
        <f t="shared" si="105"/>
        <v>0</v>
      </c>
      <c r="AH1478" s="189">
        <f t="shared" si="106"/>
        <v>0</v>
      </c>
    </row>
    <row r="1479" spans="29:34">
      <c r="AC1479" s="284">
        <f t="shared" si="104"/>
        <v>0</v>
      </c>
      <c r="AF1479" s="379">
        <f t="shared" si="105"/>
        <v>0</v>
      </c>
      <c r="AH1479" s="189">
        <f t="shared" si="106"/>
        <v>0</v>
      </c>
    </row>
    <row r="1480" spans="29:34">
      <c r="AC1480" s="284">
        <f t="shared" si="104"/>
        <v>0</v>
      </c>
      <c r="AF1480" s="379">
        <f t="shared" si="105"/>
        <v>0</v>
      </c>
      <c r="AH1480" s="189">
        <f t="shared" si="106"/>
        <v>0</v>
      </c>
    </row>
    <row r="1481" spans="29:34">
      <c r="AC1481" s="284">
        <f t="shared" si="104"/>
        <v>0</v>
      </c>
      <c r="AF1481" s="379">
        <f t="shared" si="105"/>
        <v>0</v>
      </c>
      <c r="AH1481" s="189">
        <f t="shared" si="106"/>
        <v>0</v>
      </c>
    </row>
    <row r="1482" spans="29:34">
      <c r="AC1482" s="284">
        <f t="shared" si="104"/>
        <v>0</v>
      </c>
      <c r="AF1482" s="379">
        <f t="shared" si="105"/>
        <v>0</v>
      </c>
      <c r="AH1482" s="189">
        <f t="shared" si="106"/>
        <v>0</v>
      </c>
    </row>
    <row r="1483" spans="29:34">
      <c r="AC1483" s="284">
        <f t="shared" si="104"/>
        <v>0</v>
      </c>
      <c r="AF1483" s="379">
        <f t="shared" si="105"/>
        <v>0</v>
      </c>
      <c r="AH1483" s="189">
        <f t="shared" si="106"/>
        <v>0</v>
      </c>
    </row>
    <row r="1484" spans="29:34">
      <c r="AC1484" s="284">
        <f t="shared" si="104"/>
        <v>0</v>
      </c>
      <c r="AF1484" s="379">
        <f t="shared" si="105"/>
        <v>0</v>
      </c>
      <c r="AH1484" s="189">
        <f t="shared" si="106"/>
        <v>0</v>
      </c>
    </row>
    <row r="1485" spans="29:34">
      <c r="AC1485" s="284">
        <f t="shared" si="104"/>
        <v>0</v>
      </c>
      <c r="AF1485" s="379">
        <f t="shared" si="105"/>
        <v>0</v>
      </c>
      <c r="AH1485" s="189">
        <f t="shared" si="106"/>
        <v>0</v>
      </c>
    </row>
    <row r="1486" spans="29:34">
      <c r="AC1486" s="284">
        <f t="shared" si="104"/>
        <v>0</v>
      </c>
      <c r="AF1486" s="379">
        <f t="shared" si="105"/>
        <v>0</v>
      </c>
      <c r="AH1486" s="189">
        <f t="shared" si="106"/>
        <v>0</v>
      </c>
    </row>
    <row r="1487" spans="29:34">
      <c r="AC1487" s="284">
        <f t="shared" si="104"/>
        <v>0</v>
      </c>
      <c r="AF1487" s="379">
        <f t="shared" si="105"/>
        <v>0</v>
      </c>
      <c r="AH1487" s="189">
        <f t="shared" si="106"/>
        <v>0</v>
      </c>
    </row>
    <row r="1488" spans="29:34">
      <c r="AC1488" s="284">
        <f t="shared" si="104"/>
        <v>0</v>
      </c>
      <c r="AF1488" s="379">
        <f t="shared" si="105"/>
        <v>0</v>
      </c>
      <c r="AH1488" s="189">
        <f t="shared" si="106"/>
        <v>0</v>
      </c>
    </row>
    <row r="1489" spans="29:34">
      <c r="AC1489" s="284">
        <f t="shared" si="104"/>
        <v>0</v>
      </c>
      <c r="AF1489" s="379">
        <f t="shared" si="105"/>
        <v>0</v>
      </c>
      <c r="AH1489" s="189">
        <f t="shared" si="106"/>
        <v>0</v>
      </c>
    </row>
    <row r="1490" spans="29:34">
      <c r="AC1490" s="284">
        <f t="shared" si="104"/>
        <v>0</v>
      </c>
      <c r="AF1490" s="379">
        <f t="shared" si="105"/>
        <v>0</v>
      </c>
      <c r="AH1490" s="189">
        <f t="shared" si="106"/>
        <v>0</v>
      </c>
    </row>
    <row r="1491" spans="29:34">
      <c r="AC1491" s="284">
        <f t="shared" si="104"/>
        <v>0</v>
      </c>
      <c r="AF1491" s="379">
        <f t="shared" si="105"/>
        <v>0</v>
      </c>
      <c r="AH1491" s="189">
        <f t="shared" si="106"/>
        <v>0</v>
      </c>
    </row>
    <row r="1492" spans="29:34">
      <c r="AC1492" s="284">
        <f t="shared" si="104"/>
        <v>0</v>
      </c>
      <c r="AF1492" s="379">
        <f t="shared" si="105"/>
        <v>0</v>
      </c>
      <c r="AH1492" s="189">
        <f t="shared" si="106"/>
        <v>0</v>
      </c>
    </row>
    <row r="1493" spans="29:34">
      <c r="AC1493" s="284">
        <f t="shared" si="104"/>
        <v>0</v>
      </c>
      <c r="AF1493" s="379">
        <f t="shared" si="105"/>
        <v>0</v>
      </c>
      <c r="AH1493" s="189">
        <f t="shared" si="106"/>
        <v>0</v>
      </c>
    </row>
    <row r="1494" spans="29:34">
      <c r="AC1494" s="284">
        <f t="shared" si="104"/>
        <v>0</v>
      </c>
      <c r="AF1494" s="379">
        <f t="shared" si="105"/>
        <v>0</v>
      </c>
      <c r="AH1494" s="189">
        <f t="shared" si="106"/>
        <v>0</v>
      </c>
    </row>
    <row r="1495" spans="29:34">
      <c r="AC1495" s="284">
        <f t="shared" si="104"/>
        <v>0</v>
      </c>
      <c r="AF1495" s="379">
        <f t="shared" si="105"/>
        <v>0</v>
      </c>
      <c r="AH1495" s="189">
        <f t="shared" si="106"/>
        <v>0</v>
      </c>
    </row>
    <row r="1496" spans="29:34">
      <c r="AC1496" s="284">
        <f t="shared" si="104"/>
        <v>0</v>
      </c>
      <c r="AF1496" s="379">
        <f t="shared" si="105"/>
        <v>0</v>
      </c>
      <c r="AH1496" s="189">
        <f t="shared" si="106"/>
        <v>0</v>
      </c>
    </row>
    <row r="1497" spans="29:34">
      <c r="AC1497" s="284">
        <f t="shared" si="104"/>
        <v>0</v>
      </c>
      <c r="AF1497" s="379">
        <f t="shared" si="105"/>
        <v>0</v>
      </c>
      <c r="AH1497" s="189">
        <f t="shared" si="106"/>
        <v>0</v>
      </c>
    </row>
    <row r="1498" spans="29:34">
      <c r="AC1498" s="284">
        <f t="shared" si="104"/>
        <v>0</v>
      </c>
      <c r="AF1498" s="379">
        <f t="shared" si="105"/>
        <v>0</v>
      </c>
      <c r="AH1498" s="189">
        <f t="shared" si="106"/>
        <v>0</v>
      </c>
    </row>
    <row r="1499" spans="29:34">
      <c r="AC1499" s="284">
        <f t="shared" si="104"/>
        <v>0</v>
      </c>
      <c r="AF1499" s="379">
        <f t="shared" si="105"/>
        <v>0</v>
      </c>
      <c r="AH1499" s="189">
        <f t="shared" si="106"/>
        <v>0</v>
      </c>
    </row>
    <row r="1500" spans="29:34">
      <c r="AC1500" s="284">
        <f t="shared" si="104"/>
        <v>0</v>
      </c>
      <c r="AF1500" s="379">
        <f t="shared" si="105"/>
        <v>0</v>
      </c>
      <c r="AH1500" s="189">
        <f t="shared" si="106"/>
        <v>0</v>
      </c>
    </row>
    <row r="1501" spans="29:34">
      <c r="AC1501" s="284">
        <f t="shared" si="104"/>
        <v>0</v>
      </c>
      <c r="AF1501" s="379">
        <f t="shared" si="105"/>
        <v>0</v>
      </c>
      <c r="AH1501" s="189">
        <f t="shared" si="106"/>
        <v>0</v>
      </c>
    </row>
    <row r="1502" spans="29:34">
      <c r="AC1502" s="284">
        <f t="shared" si="104"/>
        <v>0</v>
      </c>
      <c r="AF1502" s="379">
        <f t="shared" si="105"/>
        <v>0</v>
      </c>
      <c r="AH1502" s="189">
        <f t="shared" si="106"/>
        <v>0</v>
      </c>
    </row>
    <row r="1503" spans="29:34">
      <c r="AC1503" s="284">
        <f t="shared" si="104"/>
        <v>0</v>
      </c>
      <c r="AF1503" s="379">
        <f t="shared" si="105"/>
        <v>0</v>
      </c>
      <c r="AH1503" s="189">
        <f t="shared" si="106"/>
        <v>0</v>
      </c>
    </row>
    <row r="1504" spans="29:34">
      <c r="AC1504" s="284">
        <f t="shared" si="104"/>
        <v>0</v>
      </c>
      <c r="AF1504" s="379">
        <f t="shared" si="105"/>
        <v>0</v>
      </c>
      <c r="AH1504" s="189">
        <f t="shared" si="106"/>
        <v>0</v>
      </c>
    </row>
    <row r="1505" spans="29:34">
      <c r="AC1505" s="284">
        <f t="shared" si="104"/>
        <v>0</v>
      </c>
      <c r="AF1505" s="379">
        <f t="shared" si="105"/>
        <v>0</v>
      </c>
      <c r="AH1505" s="189">
        <f t="shared" si="106"/>
        <v>0</v>
      </c>
    </row>
    <row r="1506" spans="29:34">
      <c r="AC1506" s="284">
        <f t="shared" si="104"/>
        <v>0</v>
      </c>
      <c r="AF1506" s="379">
        <f t="shared" si="105"/>
        <v>0</v>
      </c>
      <c r="AH1506" s="189">
        <f t="shared" si="106"/>
        <v>0</v>
      </c>
    </row>
    <row r="1507" spans="29:34">
      <c r="AC1507" s="284">
        <f t="shared" si="104"/>
        <v>0</v>
      </c>
      <c r="AF1507" s="379">
        <f t="shared" si="105"/>
        <v>0</v>
      </c>
      <c r="AH1507" s="189">
        <f t="shared" si="106"/>
        <v>0</v>
      </c>
    </row>
    <row r="1508" spans="29:34">
      <c r="AC1508" s="284">
        <f t="shared" si="104"/>
        <v>0</v>
      </c>
      <c r="AF1508" s="379">
        <f t="shared" si="105"/>
        <v>0</v>
      </c>
      <c r="AH1508" s="189">
        <f t="shared" si="106"/>
        <v>0</v>
      </c>
    </row>
    <row r="1509" spans="29:34">
      <c r="AC1509" s="284">
        <f t="shared" si="104"/>
        <v>0</v>
      </c>
      <c r="AF1509" s="379">
        <f t="shared" si="105"/>
        <v>0</v>
      </c>
      <c r="AH1509" s="189">
        <f t="shared" si="106"/>
        <v>0</v>
      </c>
    </row>
    <row r="1510" spans="29:34">
      <c r="AC1510" s="284">
        <f t="shared" ref="AC1510:AC1573" si="107">Z1510*Q1510</f>
        <v>0</v>
      </c>
      <c r="AF1510" s="379">
        <f t="shared" ref="AF1510:AF1573" si="108">AD1510+AE1510</f>
        <v>0</v>
      </c>
      <c r="AH1510" s="189">
        <f t="shared" ref="AH1510:AH1573" si="109">R1510*AG1510</f>
        <v>0</v>
      </c>
    </row>
    <row r="1511" spans="29:34">
      <c r="AC1511" s="284">
        <f t="shared" si="107"/>
        <v>0</v>
      </c>
      <c r="AF1511" s="379">
        <f t="shared" si="108"/>
        <v>0</v>
      </c>
      <c r="AH1511" s="189">
        <f t="shared" si="109"/>
        <v>0</v>
      </c>
    </row>
    <row r="1512" spans="29:34">
      <c r="AC1512" s="284">
        <f t="shared" si="107"/>
        <v>0</v>
      </c>
      <c r="AF1512" s="379">
        <f t="shared" si="108"/>
        <v>0</v>
      </c>
      <c r="AH1512" s="189">
        <f t="shared" si="109"/>
        <v>0</v>
      </c>
    </row>
    <row r="1513" spans="29:34">
      <c r="AC1513" s="284">
        <f t="shared" si="107"/>
        <v>0</v>
      </c>
      <c r="AF1513" s="379">
        <f t="shared" si="108"/>
        <v>0</v>
      </c>
      <c r="AH1513" s="189">
        <f t="shared" si="109"/>
        <v>0</v>
      </c>
    </row>
    <row r="1514" spans="29:34">
      <c r="AC1514" s="284">
        <f t="shared" si="107"/>
        <v>0</v>
      </c>
      <c r="AF1514" s="379">
        <f t="shared" si="108"/>
        <v>0</v>
      </c>
      <c r="AH1514" s="189">
        <f t="shared" si="109"/>
        <v>0</v>
      </c>
    </row>
    <row r="1515" spans="29:34">
      <c r="AC1515" s="284">
        <f t="shared" si="107"/>
        <v>0</v>
      </c>
      <c r="AF1515" s="379">
        <f t="shared" si="108"/>
        <v>0</v>
      </c>
      <c r="AH1515" s="189">
        <f t="shared" si="109"/>
        <v>0</v>
      </c>
    </row>
    <row r="1516" spans="29:34">
      <c r="AC1516" s="284">
        <f t="shared" si="107"/>
        <v>0</v>
      </c>
      <c r="AF1516" s="379">
        <f t="shared" si="108"/>
        <v>0</v>
      </c>
      <c r="AH1516" s="189">
        <f t="shared" si="109"/>
        <v>0</v>
      </c>
    </row>
    <row r="1517" spans="29:34">
      <c r="AC1517" s="284">
        <f t="shared" si="107"/>
        <v>0</v>
      </c>
      <c r="AF1517" s="379">
        <f t="shared" si="108"/>
        <v>0</v>
      </c>
      <c r="AH1517" s="189">
        <f t="shared" si="109"/>
        <v>0</v>
      </c>
    </row>
    <row r="1518" spans="29:34">
      <c r="AC1518" s="284">
        <f t="shared" si="107"/>
        <v>0</v>
      </c>
      <c r="AF1518" s="379">
        <f t="shared" si="108"/>
        <v>0</v>
      </c>
      <c r="AH1518" s="189">
        <f t="shared" si="109"/>
        <v>0</v>
      </c>
    </row>
    <row r="1519" spans="29:34">
      <c r="AC1519" s="284">
        <f t="shared" si="107"/>
        <v>0</v>
      </c>
      <c r="AF1519" s="379">
        <f t="shared" si="108"/>
        <v>0</v>
      </c>
      <c r="AH1519" s="189">
        <f t="shared" si="109"/>
        <v>0</v>
      </c>
    </row>
    <row r="1520" spans="29:34">
      <c r="AC1520" s="284">
        <f t="shared" si="107"/>
        <v>0</v>
      </c>
      <c r="AF1520" s="379">
        <f t="shared" si="108"/>
        <v>0</v>
      </c>
      <c r="AH1520" s="189">
        <f t="shared" si="109"/>
        <v>0</v>
      </c>
    </row>
    <row r="1521" spans="29:34">
      <c r="AC1521" s="284">
        <f t="shared" si="107"/>
        <v>0</v>
      </c>
      <c r="AF1521" s="379">
        <f t="shared" si="108"/>
        <v>0</v>
      </c>
      <c r="AH1521" s="189">
        <f t="shared" si="109"/>
        <v>0</v>
      </c>
    </row>
    <row r="1522" spans="29:34">
      <c r="AC1522" s="284">
        <f t="shared" si="107"/>
        <v>0</v>
      </c>
      <c r="AF1522" s="379">
        <f t="shared" si="108"/>
        <v>0</v>
      </c>
      <c r="AH1522" s="189">
        <f t="shared" si="109"/>
        <v>0</v>
      </c>
    </row>
    <row r="1523" spans="29:34">
      <c r="AC1523" s="284">
        <f t="shared" si="107"/>
        <v>0</v>
      </c>
      <c r="AF1523" s="379">
        <f t="shared" si="108"/>
        <v>0</v>
      </c>
      <c r="AH1523" s="189">
        <f t="shared" si="109"/>
        <v>0</v>
      </c>
    </row>
    <row r="1524" spans="29:34">
      <c r="AC1524" s="284">
        <f t="shared" si="107"/>
        <v>0</v>
      </c>
      <c r="AF1524" s="379">
        <f t="shared" si="108"/>
        <v>0</v>
      </c>
      <c r="AH1524" s="189">
        <f t="shared" si="109"/>
        <v>0</v>
      </c>
    </row>
    <row r="1525" spans="29:34">
      <c r="AC1525" s="284">
        <f t="shared" si="107"/>
        <v>0</v>
      </c>
      <c r="AF1525" s="379">
        <f t="shared" si="108"/>
        <v>0</v>
      </c>
      <c r="AH1525" s="189">
        <f t="shared" si="109"/>
        <v>0</v>
      </c>
    </row>
    <row r="1526" spans="29:34">
      <c r="AC1526" s="284">
        <f t="shared" si="107"/>
        <v>0</v>
      </c>
      <c r="AF1526" s="379">
        <f t="shared" si="108"/>
        <v>0</v>
      </c>
      <c r="AH1526" s="189">
        <f t="shared" si="109"/>
        <v>0</v>
      </c>
    </row>
    <row r="1527" spans="29:34">
      <c r="AC1527" s="284">
        <f t="shared" si="107"/>
        <v>0</v>
      </c>
      <c r="AF1527" s="379">
        <f t="shared" si="108"/>
        <v>0</v>
      </c>
      <c r="AH1527" s="189">
        <f t="shared" si="109"/>
        <v>0</v>
      </c>
    </row>
    <row r="1528" spans="29:34">
      <c r="AC1528" s="284">
        <f t="shared" si="107"/>
        <v>0</v>
      </c>
      <c r="AF1528" s="379">
        <f t="shared" si="108"/>
        <v>0</v>
      </c>
      <c r="AH1528" s="189">
        <f t="shared" si="109"/>
        <v>0</v>
      </c>
    </row>
    <row r="1529" spans="29:34">
      <c r="AC1529" s="284">
        <f t="shared" si="107"/>
        <v>0</v>
      </c>
      <c r="AF1529" s="379">
        <f t="shared" si="108"/>
        <v>0</v>
      </c>
      <c r="AH1529" s="189">
        <f t="shared" si="109"/>
        <v>0</v>
      </c>
    </row>
    <row r="1530" spans="29:34">
      <c r="AC1530" s="284">
        <f t="shared" si="107"/>
        <v>0</v>
      </c>
      <c r="AF1530" s="379">
        <f t="shared" si="108"/>
        <v>0</v>
      </c>
      <c r="AH1530" s="189">
        <f t="shared" si="109"/>
        <v>0</v>
      </c>
    </row>
    <row r="1531" spans="29:34">
      <c r="AC1531" s="284">
        <f t="shared" si="107"/>
        <v>0</v>
      </c>
      <c r="AF1531" s="379">
        <f t="shared" si="108"/>
        <v>0</v>
      </c>
      <c r="AH1531" s="189">
        <f t="shared" si="109"/>
        <v>0</v>
      </c>
    </row>
    <row r="1532" spans="29:34">
      <c r="AC1532" s="284">
        <f t="shared" si="107"/>
        <v>0</v>
      </c>
      <c r="AF1532" s="379">
        <f t="shared" si="108"/>
        <v>0</v>
      </c>
      <c r="AH1532" s="189">
        <f t="shared" si="109"/>
        <v>0</v>
      </c>
    </row>
    <row r="1533" spans="29:34">
      <c r="AC1533" s="284">
        <f t="shared" si="107"/>
        <v>0</v>
      </c>
      <c r="AF1533" s="379">
        <f t="shared" si="108"/>
        <v>0</v>
      </c>
      <c r="AH1533" s="189">
        <f t="shared" si="109"/>
        <v>0</v>
      </c>
    </row>
    <row r="1534" spans="29:34">
      <c r="AC1534" s="284">
        <f t="shared" si="107"/>
        <v>0</v>
      </c>
      <c r="AF1534" s="379">
        <f t="shared" si="108"/>
        <v>0</v>
      </c>
      <c r="AH1534" s="189">
        <f t="shared" si="109"/>
        <v>0</v>
      </c>
    </row>
    <row r="1535" spans="29:34">
      <c r="AC1535" s="284">
        <f t="shared" si="107"/>
        <v>0</v>
      </c>
      <c r="AF1535" s="379">
        <f t="shared" si="108"/>
        <v>0</v>
      </c>
      <c r="AH1535" s="189">
        <f t="shared" si="109"/>
        <v>0</v>
      </c>
    </row>
    <row r="1536" spans="29:34">
      <c r="AC1536" s="284">
        <f t="shared" si="107"/>
        <v>0</v>
      </c>
      <c r="AF1536" s="379">
        <f t="shared" si="108"/>
        <v>0</v>
      </c>
      <c r="AH1536" s="189">
        <f t="shared" si="109"/>
        <v>0</v>
      </c>
    </row>
    <row r="1537" spans="29:34">
      <c r="AC1537" s="284">
        <f t="shared" si="107"/>
        <v>0</v>
      </c>
      <c r="AF1537" s="379">
        <f t="shared" si="108"/>
        <v>0</v>
      </c>
      <c r="AH1537" s="189">
        <f t="shared" si="109"/>
        <v>0</v>
      </c>
    </row>
    <row r="1538" spans="29:34">
      <c r="AC1538" s="284">
        <f t="shared" si="107"/>
        <v>0</v>
      </c>
      <c r="AF1538" s="379">
        <f t="shared" si="108"/>
        <v>0</v>
      </c>
      <c r="AH1538" s="189">
        <f t="shared" si="109"/>
        <v>0</v>
      </c>
    </row>
    <row r="1539" spans="29:34">
      <c r="AC1539" s="284">
        <f t="shared" si="107"/>
        <v>0</v>
      </c>
      <c r="AF1539" s="379">
        <f t="shared" si="108"/>
        <v>0</v>
      </c>
      <c r="AH1539" s="189">
        <f t="shared" si="109"/>
        <v>0</v>
      </c>
    </row>
    <row r="1540" spans="29:34">
      <c r="AC1540" s="284">
        <f t="shared" si="107"/>
        <v>0</v>
      </c>
      <c r="AF1540" s="379">
        <f t="shared" si="108"/>
        <v>0</v>
      </c>
      <c r="AH1540" s="189">
        <f t="shared" si="109"/>
        <v>0</v>
      </c>
    </row>
    <row r="1541" spans="29:34">
      <c r="AC1541" s="284">
        <f t="shared" si="107"/>
        <v>0</v>
      </c>
      <c r="AF1541" s="379">
        <f t="shared" si="108"/>
        <v>0</v>
      </c>
      <c r="AH1541" s="189">
        <f t="shared" si="109"/>
        <v>0</v>
      </c>
    </row>
    <row r="1542" spans="29:34">
      <c r="AC1542" s="284">
        <f t="shared" si="107"/>
        <v>0</v>
      </c>
      <c r="AF1542" s="379">
        <f t="shared" si="108"/>
        <v>0</v>
      </c>
      <c r="AH1542" s="189">
        <f t="shared" si="109"/>
        <v>0</v>
      </c>
    </row>
    <row r="1543" spans="29:34">
      <c r="AC1543" s="284">
        <f t="shared" si="107"/>
        <v>0</v>
      </c>
      <c r="AF1543" s="379">
        <f t="shared" si="108"/>
        <v>0</v>
      </c>
      <c r="AH1543" s="189">
        <f t="shared" si="109"/>
        <v>0</v>
      </c>
    </row>
    <row r="1544" spans="29:34">
      <c r="AC1544" s="284">
        <f t="shared" si="107"/>
        <v>0</v>
      </c>
      <c r="AF1544" s="379">
        <f t="shared" si="108"/>
        <v>0</v>
      </c>
      <c r="AH1544" s="189">
        <f t="shared" si="109"/>
        <v>0</v>
      </c>
    </row>
    <row r="1545" spans="29:34">
      <c r="AC1545" s="284">
        <f t="shared" si="107"/>
        <v>0</v>
      </c>
      <c r="AF1545" s="379">
        <f t="shared" si="108"/>
        <v>0</v>
      </c>
      <c r="AH1545" s="189">
        <f t="shared" si="109"/>
        <v>0</v>
      </c>
    </row>
    <row r="1546" spans="29:34">
      <c r="AC1546" s="284">
        <f t="shared" si="107"/>
        <v>0</v>
      </c>
      <c r="AF1546" s="379">
        <f t="shared" si="108"/>
        <v>0</v>
      </c>
      <c r="AH1546" s="189">
        <f t="shared" si="109"/>
        <v>0</v>
      </c>
    </row>
    <row r="1547" spans="29:34">
      <c r="AC1547" s="284">
        <f t="shared" si="107"/>
        <v>0</v>
      </c>
      <c r="AF1547" s="379">
        <f t="shared" si="108"/>
        <v>0</v>
      </c>
      <c r="AH1547" s="189">
        <f t="shared" si="109"/>
        <v>0</v>
      </c>
    </row>
    <row r="1548" spans="29:34">
      <c r="AC1548" s="284">
        <f t="shared" si="107"/>
        <v>0</v>
      </c>
      <c r="AF1548" s="379">
        <f t="shared" si="108"/>
        <v>0</v>
      </c>
      <c r="AH1548" s="189">
        <f t="shared" si="109"/>
        <v>0</v>
      </c>
    </row>
    <row r="1549" spans="29:34">
      <c r="AC1549" s="284">
        <f t="shared" si="107"/>
        <v>0</v>
      </c>
      <c r="AF1549" s="379">
        <f t="shared" si="108"/>
        <v>0</v>
      </c>
      <c r="AH1549" s="189">
        <f t="shared" si="109"/>
        <v>0</v>
      </c>
    </row>
    <row r="1550" spans="29:34">
      <c r="AC1550" s="284">
        <f t="shared" si="107"/>
        <v>0</v>
      </c>
      <c r="AF1550" s="379">
        <f t="shared" si="108"/>
        <v>0</v>
      </c>
      <c r="AH1550" s="189">
        <f t="shared" si="109"/>
        <v>0</v>
      </c>
    </row>
    <row r="1551" spans="29:34">
      <c r="AC1551" s="284">
        <f t="shared" si="107"/>
        <v>0</v>
      </c>
      <c r="AF1551" s="379">
        <f t="shared" si="108"/>
        <v>0</v>
      </c>
      <c r="AH1551" s="189">
        <f t="shared" si="109"/>
        <v>0</v>
      </c>
    </row>
    <row r="1552" spans="29:34">
      <c r="AC1552" s="284">
        <f t="shared" si="107"/>
        <v>0</v>
      </c>
      <c r="AF1552" s="379">
        <f t="shared" si="108"/>
        <v>0</v>
      </c>
      <c r="AH1552" s="189">
        <f t="shared" si="109"/>
        <v>0</v>
      </c>
    </row>
    <row r="1553" spans="29:34">
      <c r="AC1553" s="284">
        <f t="shared" si="107"/>
        <v>0</v>
      </c>
      <c r="AF1553" s="379">
        <f t="shared" si="108"/>
        <v>0</v>
      </c>
      <c r="AH1553" s="189">
        <f t="shared" si="109"/>
        <v>0</v>
      </c>
    </row>
    <row r="1554" spans="29:34">
      <c r="AC1554" s="284">
        <f t="shared" si="107"/>
        <v>0</v>
      </c>
      <c r="AF1554" s="379">
        <f t="shared" si="108"/>
        <v>0</v>
      </c>
      <c r="AH1554" s="189">
        <f t="shared" si="109"/>
        <v>0</v>
      </c>
    </row>
    <row r="1555" spans="29:34">
      <c r="AC1555" s="284">
        <f t="shared" si="107"/>
        <v>0</v>
      </c>
      <c r="AF1555" s="379">
        <f t="shared" si="108"/>
        <v>0</v>
      </c>
      <c r="AH1555" s="189">
        <f t="shared" si="109"/>
        <v>0</v>
      </c>
    </row>
    <row r="1556" spans="29:34">
      <c r="AC1556" s="284">
        <f t="shared" si="107"/>
        <v>0</v>
      </c>
      <c r="AF1556" s="379">
        <f t="shared" si="108"/>
        <v>0</v>
      </c>
      <c r="AH1556" s="189">
        <f t="shared" si="109"/>
        <v>0</v>
      </c>
    </row>
    <row r="1557" spans="29:34">
      <c r="AC1557" s="284">
        <f t="shared" si="107"/>
        <v>0</v>
      </c>
      <c r="AF1557" s="379">
        <f t="shared" si="108"/>
        <v>0</v>
      </c>
      <c r="AH1557" s="189">
        <f t="shared" si="109"/>
        <v>0</v>
      </c>
    </row>
    <row r="1558" spans="29:34">
      <c r="AC1558" s="284">
        <f t="shared" si="107"/>
        <v>0</v>
      </c>
      <c r="AF1558" s="379">
        <f t="shared" si="108"/>
        <v>0</v>
      </c>
      <c r="AH1558" s="189">
        <f t="shared" si="109"/>
        <v>0</v>
      </c>
    </row>
    <row r="1559" spans="29:34">
      <c r="AC1559" s="284">
        <f t="shared" si="107"/>
        <v>0</v>
      </c>
      <c r="AF1559" s="379">
        <f t="shared" si="108"/>
        <v>0</v>
      </c>
      <c r="AH1559" s="189">
        <f t="shared" si="109"/>
        <v>0</v>
      </c>
    </row>
    <row r="1560" spans="29:34">
      <c r="AC1560" s="284">
        <f t="shared" si="107"/>
        <v>0</v>
      </c>
      <c r="AF1560" s="379">
        <f t="shared" si="108"/>
        <v>0</v>
      </c>
      <c r="AH1560" s="189">
        <f t="shared" si="109"/>
        <v>0</v>
      </c>
    </row>
    <row r="1561" spans="29:34">
      <c r="AC1561" s="284">
        <f t="shared" si="107"/>
        <v>0</v>
      </c>
      <c r="AF1561" s="379">
        <f t="shared" si="108"/>
        <v>0</v>
      </c>
      <c r="AH1561" s="189">
        <f t="shared" si="109"/>
        <v>0</v>
      </c>
    </row>
    <row r="1562" spans="29:34">
      <c r="AC1562" s="284">
        <f t="shared" si="107"/>
        <v>0</v>
      </c>
      <c r="AF1562" s="379">
        <f t="shared" si="108"/>
        <v>0</v>
      </c>
      <c r="AH1562" s="189">
        <f t="shared" si="109"/>
        <v>0</v>
      </c>
    </row>
    <row r="1563" spans="29:34">
      <c r="AC1563" s="284">
        <f t="shared" si="107"/>
        <v>0</v>
      </c>
      <c r="AF1563" s="379">
        <f t="shared" si="108"/>
        <v>0</v>
      </c>
      <c r="AH1563" s="189">
        <f t="shared" si="109"/>
        <v>0</v>
      </c>
    </row>
    <row r="1564" spans="29:34">
      <c r="AC1564" s="284">
        <f t="shared" si="107"/>
        <v>0</v>
      </c>
      <c r="AF1564" s="379">
        <f t="shared" si="108"/>
        <v>0</v>
      </c>
      <c r="AH1564" s="189">
        <f t="shared" si="109"/>
        <v>0</v>
      </c>
    </row>
    <row r="1565" spans="29:34">
      <c r="AC1565" s="284">
        <f t="shared" si="107"/>
        <v>0</v>
      </c>
      <c r="AF1565" s="379">
        <f t="shared" si="108"/>
        <v>0</v>
      </c>
      <c r="AH1565" s="189">
        <f t="shared" si="109"/>
        <v>0</v>
      </c>
    </row>
    <row r="1566" spans="29:34">
      <c r="AC1566" s="284">
        <f t="shared" si="107"/>
        <v>0</v>
      </c>
      <c r="AF1566" s="379">
        <f t="shared" si="108"/>
        <v>0</v>
      </c>
      <c r="AH1566" s="189">
        <f t="shared" si="109"/>
        <v>0</v>
      </c>
    </row>
    <row r="1567" spans="29:34">
      <c r="AC1567" s="284">
        <f t="shared" si="107"/>
        <v>0</v>
      </c>
      <c r="AF1567" s="379">
        <f t="shared" si="108"/>
        <v>0</v>
      </c>
      <c r="AH1567" s="189">
        <f t="shared" si="109"/>
        <v>0</v>
      </c>
    </row>
    <row r="1568" spans="29:34">
      <c r="AC1568" s="284">
        <f t="shared" si="107"/>
        <v>0</v>
      </c>
      <c r="AF1568" s="379">
        <f t="shared" si="108"/>
        <v>0</v>
      </c>
      <c r="AH1568" s="189">
        <f t="shared" si="109"/>
        <v>0</v>
      </c>
    </row>
    <row r="1569" spans="29:34">
      <c r="AC1569" s="284">
        <f t="shared" si="107"/>
        <v>0</v>
      </c>
      <c r="AF1569" s="379">
        <f t="shared" si="108"/>
        <v>0</v>
      </c>
      <c r="AH1569" s="189">
        <f t="shared" si="109"/>
        <v>0</v>
      </c>
    </row>
    <row r="1570" spans="29:34">
      <c r="AC1570" s="284">
        <f t="shared" si="107"/>
        <v>0</v>
      </c>
      <c r="AF1570" s="379">
        <f t="shared" si="108"/>
        <v>0</v>
      </c>
      <c r="AH1570" s="189">
        <f t="shared" si="109"/>
        <v>0</v>
      </c>
    </row>
    <row r="1571" spans="29:34">
      <c r="AC1571" s="284">
        <f t="shared" si="107"/>
        <v>0</v>
      </c>
      <c r="AF1571" s="379">
        <f t="shared" si="108"/>
        <v>0</v>
      </c>
      <c r="AH1571" s="189">
        <f t="shared" si="109"/>
        <v>0</v>
      </c>
    </row>
    <row r="1572" spans="29:34">
      <c r="AC1572" s="284">
        <f t="shared" si="107"/>
        <v>0</v>
      </c>
      <c r="AF1572" s="379">
        <f t="shared" si="108"/>
        <v>0</v>
      </c>
      <c r="AH1572" s="189">
        <f t="shared" si="109"/>
        <v>0</v>
      </c>
    </row>
    <row r="1573" spans="29:34">
      <c r="AC1573" s="284">
        <f t="shared" si="107"/>
        <v>0</v>
      </c>
      <c r="AF1573" s="379">
        <f t="shared" si="108"/>
        <v>0</v>
      </c>
      <c r="AH1573" s="189">
        <f t="shared" si="109"/>
        <v>0</v>
      </c>
    </row>
    <row r="1574" spans="29:34">
      <c r="AC1574" s="284">
        <f t="shared" ref="AC1574:AC1637" si="110">Z1574*Q1574</f>
        <v>0</v>
      </c>
      <c r="AF1574" s="379">
        <f t="shared" ref="AF1574:AF1637" si="111">AD1574+AE1574</f>
        <v>0</v>
      </c>
      <c r="AH1574" s="189">
        <f t="shared" ref="AH1574:AH1637" si="112">R1574*AG1574</f>
        <v>0</v>
      </c>
    </row>
    <row r="1575" spans="29:34">
      <c r="AC1575" s="284">
        <f t="shared" si="110"/>
        <v>0</v>
      </c>
      <c r="AF1575" s="379">
        <f t="shared" si="111"/>
        <v>0</v>
      </c>
      <c r="AH1575" s="189">
        <f t="shared" si="112"/>
        <v>0</v>
      </c>
    </row>
    <row r="1576" spans="29:34">
      <c r="AC1576" s="284">
        <f t="shared" si="110"/>
        <v>0</v>
      </c>
      <c r="AF1576" s="379">
        <f t="shared" si="111"/>
        <v>0</v>
      </c>
      <c r="AH1576" s="189">
        <f t="shared" si="112"/>
        <v>0</v>
      </c>
    </row>
    <row r="1577" spans="29:34">
      <c r="AC1577" s="284">
        <f t="shared" si="110"/>
        <v>0</v>
      </c>
      <c r="AF1577" s="379">
        <f t="shared" si="111"/>
        <v>0</v>
      </c>
      <c r="AH1577" s="189">
        <f t="shared" si="112"/>
        <v>0</v>
      </c>
    </row>
    <row r="1578" spans="29:34">
      <c r="AC1578" s="284">
        <f t="shared" si="110"/>
        <v>0</v>
      </c>
      <c r="AF1578" s="379">
        <f t="shared" si="111"/>
        <v>0</v>
      </c>
      <c r="AH1578" s="189">
        <f t="shared" si="112"/>
        <v>0</v>
      </c>
    </row>
    <row r="1579" spans="29:34">
      <c r="AC1579" s="284">
        <f t="shared" si="110"/>
        <v>0</v>
      </c>
      <c r="AF1579" s="379">
        <f t="shared" si="111"/>
        <v>0</v>
      </c>
      <c r="AH1579" s="189">
        <f t="shared" si="112"/>
        <v>0</v>
      </c>
    </row>
    <row r="1580" spans="29:34">
      <c r="AC1580" s="284">
        <f t="shared" si="110"/>
        <v>0</v>
      </c>
      <c r="AF1580" s="379">
        <f t="shared" si="111"/>
        <v>0</v>
      </c>
      <c r="AH1580" s="189">
        <f t="shared" si="112"/>
        <v>0</v>
      </c>
    </row>
    <row r="1581" spans="29:34">
      <c r="AC1581" s="284">
        <f t="shared" si="110"/>
        <v>0</v>
      </c>
      <c r="AF1581" s="379">
        <f t="shared" si="111"/>
        <v>0</v>
      </c>
      <c r="AH1581" s="189">
        <f t="shared" si="112"/>
        <v>0</v>
      </c>
    </row>
    <row r="1582" spans="29:34">
      <c r="AC1582" s="284">
        <f t="shared" si="110"/>
        <v>0</v>
      </c>
      <c r="AF1582" s="379">
        <f t="shared" si="111"/>
        <v>0</v>
      </c>
      <c r="AH1582" s="189">
        <f t="shared" si="112"/>
        <v>0</v>
      </c>
    </row>
    <row r="1583" spans="29:34">
      <c r="AC1583" s="284">
        <f t="shared" si="110"/>
        <v>0</v>
      </c>
      <c r="AF1583" s="379">
        <f t="shared" si="111"/>
        <v>0</v>
      </c>
      <c r="AH1583" s="189">
        <f t="shared" si="112"/>
        <v>0</v>
      </c>
    </row>
    <row r="1584" spans="29:34">
      <c r="AC1584" s="284">
        <f t="shared" si="110"/>
        <v>0</v>
      </c>
      <c r="AF1584" s="379">
        <f t="shared" si="111"/>
        <v>0</v>
      </c>
      <c r="AH1584" s="189">
        <f t="shared" si="112"/>
        <v>0</v>
      </c>
    </row>
    <row r="1585" spans="29:34">
      <c r="AC1585" s="284">
        <f t="shared" si="110"/>
        <v>0</v>
      </c>
      <c r="AF1585" s="379">
        <f t="shared" si="111"/>
        <v>0</v>
      </c>
      <c r="AH1585" s="189">
        <f t="shared" si="112"/>
        <v>0</v>
      </c>
    </row>
    <row r="1586" spans="29:34">
      <c r="AC1586" s="284">
        <f t="shared" si="110"/>
        <v>0</v>
      </c>
      <c r="AF1586" s="379">
        <f t="shared" si="111"/>
        <v>0</v>
      </c>
      <c r="AH1586" s="189">
        <f t="shared" si="112"/>
        <v>0</v>
      </c>
    </row>
    <row r="1587" spans="29:34">
      <c r="AC1587" s="284">
        <f t="shared" si="110"/>
        <v>0</v>
      </c>
      <c r="AF1587" s="379">
        <f t="shared" si="111"/>
        <v>0</v>
      </c>
      <c r="AH1587" s="189">
        <f t="shared" si="112"/>
        <v>0</v>
      </c>
    </row>
    <row r="1588" spans="29:34">
      <c r="AC1588" s="284">
        <f t="shared" si="110"/>
        <v>0</v>
      </c>
      <c r="AF1588" s="379">
        <f t="shared" si="111"/>
        <v>0</v>
      </c>
      <c r="AH1588" s="189">
        <f t="shared" si="112"/>
        <v>0</v>
      </c>
    </row>
    <row r="1589" spans="29:34">
      <c r="AC1589" s="284">
        <f t="shared" si="110"/>
        <v>0</v>
      </c>
      <c r="AF1589" s="379">
        <f t="shared" si="111"/>
        <v>0</v>
      </c>
      <c r="AH1589" s="189">
        <f t="shared" si="112"/>
        <v>0</v>
      </c>
    </row>
    <row r="1590" spans="29:34">
      <c r="AC1590" s="284">
        <f t="shared" si="110"/>
        <v>0</v>
      </c>
      <c r="AF1590" s="379">
        <f t="shared" si="111"/>
        <v>0</v>
      </c>
      <c r="AH1590" s="189">
        <f t="shared" si="112"/>
        <v>0</v>
      </c>
    </row>
    <row r="1591" spans="29:34">
      <c r="AC1591" s="284">
        <f t="shared" si="110"/>
        <v>0</v>
      </c>
      <c r="AF1591" s="379">
        <f t="shared" si="111"/>
        <v>0</v>
      </c>
      <c r="AH1591" s="189">
        <f t="shared" si="112"/>
        <v>0</v>
      </c>
    </row>
    <row r="1592" spans="29:34">
      <c r="AC1592" s="284">
        <f t="shared" si="110"/>
        <v>0</v>
      </c>
      <c r="AF1592" s="379">
        <f t="shared" si="111"/>
        <v>0</v>
      </c>
      <c r="AH1592" s="189">
        <f t="shared" si="112"/>
        <v>0</v>
      </c>
    </row>
    <row r="1593" spans="29:34">
      <c r="AC1593" s="284">
        <f t="shared" si="110"/>
        <v>0</v>
      </c>
      <c r="AF1593" s="379">
        <f t="shared" si="111"/>
        <v>0</v>
      </c>
      <c r="AH1593" s="189">
        <f t="shared" si="112"/>
        <v>0</v>
      </c>
    </row>
    <row r="1594" spans="29:34">
      <c r="AC1594" s="284">
        <f t="shared" si="110"/>
        <v>0</v>
      </c>
      <c r="AF1594" s="379">
        <f t="shared" si="111"/>
        <v>0</v>
      </c>
      <c r="AH1594" s="189">
        <f t="shared" si="112"/>
        <v>0</v>
      </c>
    </row>
    <row r="1595" spans="29:34">
      <c r="AC1595" s="284">
        <f t="shared" si="110"/>
        <v>0</v>
      </c>
      <c r="AF1595" s="379">
        <f t="shared" si="111"/>
        <v>0</v>
      </c>
      <c r="AH1595" s="189">
        <f t="shared" si="112"/>
        <v>0</v>
      </c>
    </row>
    <row r="1596" spans="29:34">
      <c r="AC1596" s="284">
        <f t="shared" si="110"/>
        <v>0</v>
      </c>
      <c r="AF1596" s="379">
        <f t="shared" si="111"/>
        <v>0</v>
      </c>
      <c r="AH1596" s="189">
        <f t="shared" si="112"/>
        <v>0</v>
      </c>
    </row>
    <row r="1597" spans="29:34">
      <c r="AC1597" s="284">
        <f t="shared" si="110"/>
        <v>0</v>
      </c>
      <c r="AF1597" s="379">
        <f t="shared" si="111"/>
        <v>0</v>
      </c>
      <c r="AH1597" s="189">
        <f t="shared" si="112"/>
        <v>0</v>
      </c>
    </row>
    <row r="1598" spans="29:34">
      <c r="AC1598" s="284">
        <f t="shared" si="110"/>
        <v>0</v>
      </c>
      <c r="AF1598" s="379">
        <f t="shared" si="111"/>
        <v>0</v>
      </c>
      <c r="AH1598" s="189">
        <f t="shared" si="112"/>
        <v>0</v>
      </c>
    </row>
    <row r="1599" spans="29:34">
      <c r="AC1599" s="284">
        <f t="shared" si="110"/>
        <v>0</v>
      </c>
      <c r="AF1599" s="379">
        <f t="shared" si="111"/>
        <v>0</v>
      </c>
      <c r="AH1599" s="189">
        <f t="shared" si="112"/>
        <v>0</v>
      </c>
    </row>
    <row r="1600" spans="29:34">
      <c r="AC1600" s="284">
        <f t="shared" si="110"/>
        <v>0</v>
      </c>
      <c r="AF1600" s="379">
        <f t="shared" si="111"/>
        <v>0</v>
      </c>
      <c r="AH1600" s="189">
        <f t="shared" si="112"/>
        <v>0</v>
      </c>
    </row>
    <row r="1601" spans="29:34">
      <c r="AC1601" s="284">
        <f t="shared" si="110"/>
        <v>0</v>
      </c>
      <c r="AF1601" s="379">
        <f t="shared" si="111"/>
        <v>0</v>
      </c>
      <c r="AH1601" s="189">
        <f t="shared" si="112"/>
        <v>0</v>
      </c>
    </row>
    <row r="1602" spans="29:34">
      <c r="AC1602" s="284">
        <f t="shared" si="110"/>
        <v>0</v>
      </c>
      <c r="AF1602" s="379">
        <f t="shared" si="111"/>
        <v>0</v>
      </c>
      <c r="AH1602" s="189">
        <f t="shared" si="112"/>
        <v>0</v>
      </c>
    </row>
    <row r="1603" spans="29:34">
      <c r="AC1603" s="284">
        <f t="shared" si="110"/>
        <v>0</v>
      </c>
      <c r="AF1603" s="379">
        <f t="shared" si="111"/>
        <v>0</v>
      </c>
      <c r="AH1603" s="189">
        <f t="shared" si="112"/>
        <v>0</v>
      </c>
    </row>
    <row r="1604" spans="29:34">
      <c r="AC1604" s="284">
        <f t="shared" si="110"/>
        <v>0</v>
      </c>
      <c r="AF1604" s="379">
        <f t="shared" si="111"/>
        <v>0</v>
      </c>
      <c r="AH1604" s="189">
        <f t="shared" si="112"/>
        <v>0</v>
      </c>
    </row>
    <row r="1605" spans="29:34">
      <c r="AC1605" s="284">
        <f t="shared" si="110"/>
        <v>0</v>
      </c>
      <c r="AF1605" s="379">
        <f t="shared" si="111"/>
        <v>0</v>
      </c>
      <c r="AH1605" s="189">
        <f t="shared" si="112"/>
        <v>0</v>
      </c>
    </row>
    <row r="1606" spans="29:34">
      <c r="AC1606" s="284">
        <f t="shared" si="110"/>
        <v>0</v>
      </c>
      <c r="AF1606" s="379">
        <f t="shared" si="111"/>
        <v>0</v>
      </c>
      <c r="AH1606" s="189">
        <f t="shared" si="112"/>
        <v>0</v>
      </c>
    </row>
    <row r="1607" spans="29:34">
      <c r="AC1607" s="284">
        <f t="shared" si="110"/>
        <v>0</v>
      </c>
      <c r="AF1607" s="379">
        <f t="shared" si="111"/>
        <v>0</v>
      </c>
      <c r="AH1607" s="189">
        <f t="shared" si="112"/>
        <v>0</v>
      </c>
    </row>
    <row r="1608" spans="29:34">
      <c r="AC1608" s="284">
        <f t="shared" si="110"/>
        <v>0</v>
      </c>
      <c r="AF1608" s="379">
        <f t="shared" si="111"/>
        <v>0</v>
      </c>
      <c r="AH1608" s="189">
        <f t="shared" si="112"/>
        <v>0</v>
      </c>
    </row>
    <row r="1609" spans="29:34">
      <c r="AC1609" s="284">
        <f t="shared" si="110"/>
        <v>0</v>
      </c>
      <c r="AF1609" s="379">
        <f t="shared" si="111"/>
        <v>0</v>
      </c>
      <c r="AH1609" s="189">
        <f t="shared" si="112"/>
        <v>0</v>
      </c>
    </row>
    <row r="1610" spans="29:34">
      <c r="AC1610" s="284">
        <f t="shared" si="110"/>
        <v>0</v>
      </c>
      <c r="AF1610" s="379">
        <f t="shared" si="111"/>
        <v>0</v>
      </c>
      <c r="AH1610" s="189">
        <f t="shared" si="112"/>
        <v>0</v>
      </c>
    </row>
    <row r="1611" spans="29:34">
      <c r="AC1611" s="284">
        <f t="shared" si="110"/>
        <v>0</v>
      </c>
      <c r="AF1611" s="379">
        <f t="shared" si="111"/>
        <v>0</v>
      </c>
      <c r="AH1611" s="189">
        <f t="shared" si="112"/>
        <v>0</v>
      </c>
    </row>
    <row r="1612" spans="29:34">
      <c r="AC1612" s="284">
        <f t="shared" si="110"/>
        <v>0</v>
      </c>
      <c r="AF1612" s="379">
        <f t="shared" si="111"/>
        <v>0</v>
      </c>
      <c r="AH1612" s="189">
        <f t="shared" si="112"/>
        <v>0</v>
      </c>
    </row>
    <row r="1613" spans="29:34">
      <c r="AC1613" s="284">
        <f t="shared" si="110"/>
        <v>0</v>
      </c>
      <c r="AF1613" s="379">
        <f t="shared" si="111"/>
        <v>0</v>
      </c>
      <c r="AH1613" s="189">
        <f t="shared" si="112"/>
        <v>0</v>
      </c>
    </row>
    <row r="1614" spans="29:34">
      <c r="AC1614" s="284">
        <f t="shared" si="110"/>
        <v>0</v>
      </c>
      <c r="AF1614" s="379">
        <f t="shared" si="111"/>
        <v>0</v>
      </c>
      <c r="AH1614" s="189">
        <f t="shared" si="112"/>
        <v>0</v>
      </c>
    </row>
    <row r="1615" spans="29:34">
      <c r="AC1615" s="284">
        <f t="shared" si="110"/>
        <v>0</v>
      </c>
      <c r="AF1615" s="379">
        <f t="shared" si="111"/>
        <v>0</v>
      </c>
      <c r="AH1615" s="189">
        <f t="shared" si="112"/>
        <v>0</v>
      </c>
    </row>
    <row r="1616" spans="29:34">
      <c r="AC1616" s="284">
        <f t="shared" si="110"/>
        <v>0</v>
      </c>
      <c r="AF1616" s="379">
        <f t="shared" si="111"/>
        <v>0</v>
      </c>
      <c r="AH1616" s="189">
        <f t="shared" si="112"/>
        <v>0</v>
      </c>
    </row>
    <row r="1617" spans="29:34">
      <c r="AC1617" s="284">
        <f t="shared" si="110"/>
        <v>0</v>
      </c>
      <c r="AF1617" s="379">
        <f t="shared" si="111"/>
        <v>0</v>
      </c>
      <c r="AH1617" s="189">
        <f t="shared" si="112"/>
        <v>0</v>
      </c>
    </row>
    <row r="1618" spans="29:34">
      <c r="AC1618" s="284">
        <f t="shared" si="110"/>
        <v>0</v>
      </c>
      <c r="AF1618" s="379">
        <f t="shared" si="111"/>
        <v>0</v>
      </c>
      <c r="AH1618" s="189">
        <f t="shared" si="112"/>
        <v>0</v>
      </c>
    </row>
    <row r="1619" spans="29:34">
      <c r="AC1619" s="284">
        <f t="shared" si="110"/>
        <v>0</v>
      </c>
      <c r="AF1619" s="379">
        <f t="shared" si="111"/>
        <v>0</v>
      </c>
      <c r="AH1619" s="189">
        <f t="shared" si="112"/>
        <v>0</v>
      </c>
    </row>
    <row r="1620" spans="29:34">
      <c r="AC1620" s="284">
        <f t="shared" si="110"/>
        <v>0</v>
      </c>
      <c r="AF1620" s="379">
        <f t="shared" si="111"/>
        <v>0</v>
      </c>
      <c r="AH1620" s="189">
        <f t="shared" si="112"/>
        <v>0</v>
      </c>
    </row>
    <row r="1621" spans="29:34">
      <c r="AC1621" s="284">
        <f t="shared" si="110"/>
        <v>0</v>
      </c>
      <c r="AF1621" s="379">
        <f t="shared" si="111"/>
        <v>0</v>
      </c>
      <c r="AH1621" s="189">
        <f t="shared" si="112"/>
        <v>0</v>
      </c>
    </row>
    <row r="1622" spans="29:34">
      <c r="AC1622" s="284">
        <f t="shared" si="110"/>
        <v>0</v>
      </c>
      <c r="AF1622" s="379">
        <f t="shared" si="111"/>
        <v>0</v>
      </c>
      <c r="AH1622" s="189">
        <f t="shared" si="112"/>
        <v>0</v>
      </c>
    </row>
    <row r="1623" spans="29:34">
      <c r="AC1623" s="284">
        <f t="shared" si="110"/>
        <v>0</v>
      </c>
      <c r="AF1623" s="379">
        <f t="shared" si="111"/>
        <v>0</v>
      </c>
      <c r="AH1623" s="189">
        <f t="shared" si="112"/>
        <v>0</v>
      </c>
    </row>
    <row r="1624" spans="29:34">
      <c r="AC1624" s="284">
        <f t="shared" si="110"/>
        <v>0</v>
      </c>
      <c r="AF1624" s="379">
        <f t="shared" si="111"/>
        <v>0</v>
      </c>
      <c r="AH1624" s="189">
        <f t="shared" si="112"/>
        <v>0</v>
      </c>
    </row>
    <row r="1625" spans="29:34">
      <c r="AC1625" s="284">
        <f t="shared" si="110"/>
        <v>0</v>
      </c>
      <c r="AF1625" s="379">
        <f t="shared" si="111"/>
        <v>0</v>
      </c>
      <c r="AH1625" s="189">
        <f t="shared" si="112"/>
        <v>0</v>
      </c>
    </row>
    <row r="1626" spans="29:34">
      <c r="AC1626" s="284">
        <f t="shared" si="110"/>
        <v>0</v>
      </c>
      <c r="AF1626" s="379">
        <f t="shared" si="111"/>
        <v>0</v>
      </c>
      <c r="AH1626" s="189">
        <f t="shared" si="112"/>
        <v>0</v>
      </c>
    </row>
    <row r="1627" spans="29:34">
      <c r="AC1627" s="284">
        <f t="shared" si="110"/>
        <v>0</v>
      </c>
      <c r="AF1627" s="379">
        <f t="shared" si="111"/>
        <v>0</v>
      </c>
      <c r="AH1627" s="189">
        <f t="shared" si="112"/>
        <v>0</v>
      </c>
    </row>
    <row r="1628" spans="29:34">
      <c r="AC1628" s="284">
        <f t="shared" si="110"/>
        <v>0</v>
      </c>
      <c r="AF1628" s="379">
        <f t="shared" si="111"/>
        <v>0</v>
      </c>
      <c r="AH1628" s="189">
        <f t="shared" si="112"/>
        <v>0</v>
      </c>
    </row>
    <row r="1629" spans="29:34">
      <c r="AC1629" s="284">
        <f t="shared" si="110"/>
        <v>0</v>
      </c>
      <c r="AF1629" s="379">
        <f t="shared" si="111"/>
        <v>0</v>
      </c>
      <c r="AH1629" s="189">
        <f t="shared" si="112"/>
        <v>0</v>
      </c>
    </row>
    <row r="1630" spans="29:34">
      <c r="AC1630" s="284">
        <f t="shared" si="110"/>
        <v>0</v>
      </c>
      <c r="AF1630" s="379">
        <f t="shared" si="111"/>
        <v>0</v>
      </c>
      <c r="AH1630" s="189">
        <f t="shared" si="112"/>
        <v>0</v>
      </c>
    </row>
    <row r="1631" spans="29:34">
      <c r="AC1631" s="284">
        <f t="shared" si="110"/>
        <v>0</v>
      </c>
      <c r="AF1631" s="379">
        <f t="shared" si="111"/>
        <v>0</v>
      </c>
      <c r="AH1631" s="189">
        <f t="shared" si="112"/>
        <v>0</v>
      </c>
    </row>
    <row r="1632" spans="29:34">
      <c r="AC1632" s="284">
        <f t="shared" si="110"/>
        <v>0</v>
      </c>
      <c r="AF1632" s="379">
        <f t="shared" si="111"/>
        <v>0</v>
      </c>
      <c r="AH1632" s="189">
        <f t="shared" si="112"/>
        <v>0</v>
      </c>
    </row>
    <row r="1633" spans="29:34">
      <c r="AC1633" s="284">
        <f t="shared" si="110"/>
        <v>0</v>
      </c>
      <c r="AF1633" s="379">
        <f t="shared" si="111"/>
        <v>0</v>
      </c>
      <c r="AH1633" s="189">
        <f t="shared" si="112"/>
        <v>0</v>
      </c>
    </row>
    <row r="1634" spans="29:34">
      <c r="AC1634" s="284">
        <f t="shared" si="110"/>
        <v>0</v>
      </c>
      <c r="AF1634" s="379">
        <f t="shared" si="111"/>
        <v>0</v>
      </c>
      <c r="AH1634" s="189">
        <f t="shared" si="112"/>
        <v>0</v>
      </c>
    </row>
    <row r="1635" spans="29:34">
      <c r="AC1635" s="284">
        <f t="shared" si="110"/>
        <v>0</v>
      </c>
      <c r="AF1635" s="379">
        <f t="shared" si="111"/>
        <v>0</v>
      </c>
      <c r="AH1635" s="189">
        <f t="shared" si="112"/>
        <v>0</v>
      </c>
    </row>
    <row r="1636" spans="29:34">
      <c r="AC1636" s="284">
        <f t="shared" si="110"/>
        <v>0</v>
      </c>
      <c r="AF1636" s="379">
        <f t="shared" si="111"/>
        <v>0</v>
      </c>
      <c r="AH1636" s="189">
        <f t="shared" si="112"/>
        <v>0</v>
      </c>
    </row>
    <row r="1637" spans="29:34">
      <c r="AC1637" s="284">
        <f t="shared" si="110"/>
        <v>0</v>
      </c>
      <c r="AF1637" s="379">
        <f t="shared" si="111"/>
        <v>0</v>
      </c>
      <c r="AH1637" s="189">
        <f t="shared" si="112"/>
        <v>0</v>
      </c>
    </row>
    <row r="1638" spans="29:34">
      <c r="AC1638" s="284">
        <f t="shared" ref="AC1638:AC1701" si="113">Z1638*Q1638</f>
        <v>0</v>
      </c>
      <c r="AF1638" s="379">
        <f t="shared" ref="AF1638:AF1701" si="114">AD1638+AE1638</f>
        <v>0</v>
      </c>
      <c r="AH1638" s="189">
        <f t="shared" ref="AH1638:AH1701" si="115">R1638*AG1638</f>
        <v>0</v>
      </c>
    </row>
    <row r="1639" spans="29:34">
      <c r="AC1639" s="284">
        <f t="shared" si="113"/>
        <v>0</v>
      </c>
      <c r="AF1639" s="379">
        <f t="shared" si="114"/>
        <v>0</v>
      </c>
      <c r="AH1639" s="189">
        <f t="shared" si="115"/>
        <v>0</v>
      </c>
    </row>
    <row r="1640" spans="29:34">
      <c r="AC1640" s="284">
        <f t="shared" si="113"/>
        <v>0</v>
      </c>
      <c r="AF1640" s="379">
        <f t="shared" si="114"/>
        <v>0</v>
      </c>
      <c r="AH1640" s="189">
        <f t="shared" si="115"/>
        <v>0</v>
      </c>
    </row>
    <row r="1641" spans="29:34">
      <c r="AC1641" s="284">
        <f t="shared" si="113"/>
        <v>0</v>
      </c>
      <c r="AF1641" s="379">
        <f t="shared" si="114"/>
        <v>0</v>
      </c>
      <c r="AH1641" s="189">
        <f t="shared" si="115"/>
        <v>0</v>
      </c>
    </row>
    <row r="1642" spans="29:34">
      <c r="AC1642" s="284">
        <f t="shared" si="113"/>
        <v>0</v>
      </c>
      <c r="AF1642" s="379">
        <f t="shared" si="114"/>
        <v>0</v>
      </c>
      <c r="AH1642" s="189">
        <f t="shared" si="115"/>
        <v>0</v>
      </c>
    </row>
    <row r="1643" spans="29:34">
      <c r="AC1643" s="284">
        <f t="shared" si="113"/>
        <v>0</v>
      </c>
      <c r="AF1643" s="379">
        <f t="shared" si="114"/>
        <v>0</v>
      </c>
      <c r="AH1643" s="189">
        <f t="shared" si="115"/>
        <v>0</v>
      </c>
    </row>
    <row r="1644" spans="29:34">
      <c r="AC1644" s="284">
        <f t="shared" si="113"/>
        <v>0</v>
      </c>
      <c r="AF1644" s="379">
        <f t="shared" si="114"/>
        <v>0</v>
      </c>
      <c r="AH1644" s="189">
        <f t="shared" si="115"/>
        <v>0</v>
      </c>
    </row>
    <row r="1645" spans="29:34">
      <c r="AC1645" s="284">
        <f t="shared" si="113"/>
        <v>0</v>
      </c>
      <c r="AF1645" s="379">
        <f t="shared" si="114"/>
        <v>0</v>
      </c>
      <c r="AH1645" s="189">
        <f t="shared" si="115"/>
        <v>0</v>
      </c>
    </row>
    <row r="1646" spans="29:34">
      <c r="AC1646" s="284">
        <f t="shared" si="113"/>
        <v>0</v>
      </c>
      <c r="AF1646" s="379">
        <f t="shared" si="114"/>
        <v>0</v>
      </c>
      <c r="AH1646" s="189">
        <f t="shared" si="115"/>
        <v>0</v>
      </c>
    </row>
    <row r="1647" spans="29:34">
      <c r="AC1647" s="284">
        <f t="shared" si="113"/>
        <v>0</v>
      </c>
      <c r="AF1647" s="379">
        <f t="shared" si="114"/>
        <v>0</v>
      </c>
      <c r="AH1647" s="189">
        <f t="shared" si="115"/>
        <v>0</v>
      </c>
    </row>
    <row r="1648" spans="29:34">
      <c r="AC1648" s="284">
        <f t="shared" si="113"/>
        <v>0</v>
      </c>
      <c r="AF1648" s="379">
        <f t="shared" si="114"/>
        <v>0</v>
      </c>
      <c r="AH1648" s="189">
        <f t="shared" si="115"/>
        <v>0</v>
      </c>
    </row>
    <row r="1649" spans="29:34">
      <c r="AC1649" s="284">
        <f t="shared" si="113"/>
        <v>0</v>
      </c>
      <c r="AF1649" s="379">
        <f t="shared" si="114"/>
        <v>0</v>
      </c>
      <c r="AH1649" s="189">
        <f t="shared" si="115"/>
        <v>0</v>
      </c>
    </row>
    <row r="1650" spans="29:34">
      <c r="AC1650" s="284">
        <f t="shared" si="113"/>
        <v>0</v>
      </c>
      <c r="AF1650" s="379">
        <f t="shared" si="114"/>
        <v>0</v>
      </c>
      <c r="AH1650" s="189">
        <f t="shared" si="115"/>
        <v>0</v>
      </c>
    </row>
    <row r="1651" spans="29:34">
      <c r="AC1651" s="284">
        <f t="shared" si="113"/>
        <v>0</v>
      </c>
      <c r="AF1651" s="379">
        <f t="shared" si="114"/>
        <v>0</v>
      </c>
      <c r="AH1651" s="189">
        <f t="shared" si="115"/>
        <v>0</v>
      </c>
    </row>
    <row r="1652" spans="29:34">
      <c r="AC1652" s="284">
        <f t="shared" si="113"/>
        <v>0</v>
      </c>
      <c r="AF1652" s="379">
        <f t="shared" si="114"/>
        <v>0</v>
      </c>
      <c r="AH1652" s="189">
        <f t="shared" si="115"/>
        <v>0</v>
      </c>
    </row>
    <row r="1653" spans="29:34">
      <c r="AC1653" s="284">
        <f t="shared" si="113"/>
        <v>0</v>
      </c>
      <c r="AF1653" s="379">
        <f t="shared" si="114"/>
        <v>0</v>
      </c>
      <c r="AH1653" s="189">
        <f t="shared" si="115"/>
        <v>0</v>
      </c>
    </row>
    <row r="1654" spans="29:34">
      <c r="AC1654" s="284">
        <f t="shared" si="113"/>
        <v>0</v>
      </c>
      <c r="AF1654" s="379">
        <f t="shared" si="114"/>
        <v>0</v>
      </c>
      <c r="AH1654" s="189">
        <f t="shared" si="115"/>
        <v>0</v>
      </c>
    </row>
    <row r="1655" spans="29:34">
      <c r="AC1655" s="284">
        <f t="shared" si="113"/>
        <v>0</v>
      </c>
      <c r="AF1655" s="379">
        <f t="shared" si="114"/>
        <v>0</v>
      </c>
      <c r="AH1655" s="189">
        <f t="shared" si="115"/>
        <v>0</v>
      </c>
    </row>
    <row r="1656" spans="29:34">
      <c r="AC1656" s="284">
        <f t="shared" si="113"/>
        <v>0</v>
      </c>
      <c r="AF1656" s="379">
        <f t="shared" si="114"/>
        <v>0</v>
      </c>
      <c r="AH1656" s="189">
        <f t="shared" si="115"/>
        <v>0</v>
      </c>
    </row>
    <row r="1657" spans="29:34">
      <c r="AC1657" s="284">
        <f t="shared" si="113"/>
        <v>0</v>
      </c>
      <c r="AF1657" s="379">
        <f t="shared" si="114"/>
        <v>0</v>
      </c>
      <c r="AH1657" s="189">
        <f t="shared" si="115"/>
        <v>0</v>
      </c>
    </row>
    <row r="1658" spans="29:34">
      <c r="AC1658" s="284">
        <f t="shared" si="113"/>
        <v>0</v>
      </c>
      <c r="AF1658" s="379">
        <f t="shared" si="114"/>
        <v>0</v>
      </c>
      <c r="AH1658" s="189">
        <f t="shared" si="115"/>
        <v>0</v>
      </c>
    </row>
    <row r="1659" spans="29:34">
      <c r="AC1659" s="284">
        <f t="shared" si="113"/>
        <v>0</v>
      </c>
      <c r="AF1659" s="379">
        <f t="shared" si="114"/>
        <v>0</v>
      </c>
      <c r="AH1659" s="189">
        <f t="shared" si="115"/>
        <v>0</v>
      </c>
    </row>
    <row r="1660" spans="29:34">
      <c r="AC1660" s="284">
        <f t="shared" si="113"/>
        <v>0</v>
      </c>
      <c r="AF1660" s="379">
        <f t="shared" si="114"/>
        <v>0</v>
      </c>
      <c r="AH1660" s="189">
        <f t="shared" si="115"/>
        <v>0</v>
      </c>
    </row>
    <row r="1661" spans="29:34">
      <c r="AC1661" s="284">
        <f t="shared" si="113"/>
        <v>0</v>
      </c>
      <c r="AF1661" s="379">
        <f t="shared" si="114"/>
        <v>0</v>
      </c>
      <c r="AH1661" s="189">
        <f t="shared" si="115"/>
        <v>0</v>
      </c>
    </row>
    <row r="1662" spans="29:34">
      <c r="AC1662" s="284">
        <f t="shared" si="113"/>
        <v>0</v>
      </c>
      <c r="AF1662" s="379">
        <f t="shared" si="114"/>
        <v>0</v>
      </c>
      <c r="AH1662" s="189">
        <f t="shared" si="115"/>
        <v>0</v>
      </c>
    </row>
    <row r="1663" spans="29:34">
      <c r="AC1663" s="284">
        <f t="shared" si="113"/>
        <v>0</v>
      </c>
      <c r="AF1663" s="379">
        <f t="shared" si="114"/>
        <v>0</v>
      </c>
      <c r="AH1663" s="189">
        <f t="shared" si="115"/>
        <v>0</v>
      </c>
    </row>
    <row r="1664" spans="29:34">
      <c r="AC1664" s="284">
        <f t="shared" si="113"/>
        <v>0</v>
      </c>
      <c r="AF1664" s="379">
        <f t="shared" si="114"/>
        <v>0</v>
      </c>
      <c r="AH1664" s="189">
        <f t="shared" si="115"/>
        <v>0</v>
      </c>
    </row>
    <row r="1665" spans="29:34">
      <c r="AC1665" s="284">
        <f t="shared" si="113"/>
        <v>0</v>
      </c>
      <c r="AF1665" s="379">
        <f t="shared" si="114"/>
        <v>0</v>
      </c>
      <c r="AH1665" s="189">
        <f t="shared" si="115"/>
        <v>0</v>
      </c>
    </row>
    <row r="1666" spans="29:34">
      <c r="AC1666" s="284">
        <f t="shared" si="113"/>
        <v>0</v>
      </c>
      <c r="AF1666" s="379">
        <f t="shared" si="114"/>
        <v>0</v>
      </c>
      <c r="AH1666" s="189">
        <f t="shared" si="115"/>
        <v>0</v>
      </c>
    </row>
    <row r="1667" spans="29:34">
      <c r="AC1667" s="284">
        <f t="shared" si="113"/>
        <v>0</v>
      </c>
      <c r="AF1667" s="379">
        <f t="shared" si="114"/>
        <v>0</v>
      </c>
      <c r="AH1667" s="189">
        <f t="shared" si="115"/>
        <v>0</v>
      </c>
    </row>
    <row r="1668" spans="29:34">
      <c r="AC1668" s="284">
        <f t="shared" si="113"/>
        <v>0</v>
      </c>
      <c r="AF1668" s="379">
        <f t="shared" si="114"/>
        <v>0</v>
      </c>
      <c r="AH1668" s="189">
        <f t="shared" si="115"/>
        <v>0</v>
      </c>
    </row>
    <row r="1669" spans="29:34">
      <c r="AC1669" s="284">
        <f t="shared" si="113"/>
        <v>0</v>
      </c>
      <c r="AF1669" s="379">
        <f t="shared" si="114"/>
        <v>0</v>
      </c>
      <c r="AH1669" s="189">
        <f t="shared" si="115"/>
        <v>0</v>
      </c>
    </row>
    <row r="1670" spans="29:34">
      <c r="AC1670" s="284">
        <f t="shared" si="113"/>
        <v>0</v>
      </c>
      <c r="AF1670" s="379">
        <f t="shared" si="114"/>
        <v>0</v>
      </c>
      <c r="AH1670" s="189">
        <f t="shared" si="115"/>
        <v>0</v>
      </c>
    </row>
    <row r="1671" spans="29:34">
      <c r="AC1671" s="284">
        <f t="shared" si="113"/>
        <v>0</v>
      </c>
      <c r="AF1671" s="379">
        <f t="shared" si="114"/>
        <v>0</v>
      </c>
      <c r="AH1671" s="189">
        <f t="shared" si="115"/>
        <v>0</v>
      </c>
    </row>
    <row r="1672" spans="29:34">
      <c r="AC1672" s="284">
        <f t="shared" si="113"/>
        <v>0</v>
      </c>
      <c r="AF1672" s="379">
        <f t="shared" si="114"/>
        <v>0</v>
      </c>
      <c r="AH1672" s="189">
        <f t="shared" si="115"/>
        <v>0</v>
      </c>
    </row>
    <row r="1673" spans="29:34">
      <c r="AC1673" s="284">
        <f t="shared" si="113"/>
        <v>0</v>
      </c>
      <c r="AF1673" s="379">
        <f t="shared" si="114"/>
        <v>0</v>
      </c>
      <c r="AH1673" s="189">
        <f t="shared" si="115"/>
        <v>0</v>
      </c>
    </row>
    <row r="1674" spans="29:34">
      <c r="AC1674" s="284">
        <f t="shared" si="113"/>
        <v>0</v>
      </c>
      <c r="AF1674" s="379">
        <f t="shared" si="114"/>
        <v>0</v>
      </c>
      <c r="AH1674" s="189">
        <f t="shared" si="115"/>
        <v>0</v>
      </c>
    </row>
    <row r="1675" spans="29:34">
      <c r="AC1675" s="284">
        <f t="shared" si="113"/>
        <v>0</v>
      </c>
      <c r="AF1675" s="379">
        <f t="shared" si="114"/>
        <v>0</v>
      </c>
      <c r="AH1675" s="189">
        <f t="shared" si="115"/>
        <v>0</v>
      </c>
    </row>
    <row r="1676" spans="29:34">
      <c r="AC1676" s="284">
        <f t="shared" si="113"/>
        <v>0</v>
      </c>
      <c r="AF1676" s="379">
        <f t="shared" si="114"/>
        <v>0</v>
      </c>
      <c r="AH1676" s="189">
        <f t="shared" si="115"/>
        <v>0</v>
      </c>
    </row>
    <row r="1677" spans="29:34">
      <c r="AC1677" s="284">
        <f t="shared" si="113"/>
        <v>0</v>
      </c>
      <c r="AF1677" s="379">
        <f t="shared" si="114"/>
        <v>0</v>
      </c>
      <c r="AH1677" s="189">
        <f t="shared" si="115"/>
        <v>0</v>
      </c>
    </row>
    <row r="1678" spans="29:34">
      <c r="AC1678" s="284">
        <f t="shared" si="113"/>
        <v>0</v>
      </c>
      <c r="AF1678" s="379">
        <f t="shared" si="114"/>
        <v>0</v>
      </c>
      <c r="AH1678" s="189">
        <f t="shared" si="115"/>
        <v>0</v>
      </c>
    </row>
    <row r="1679" spans="29:34">
      <c r="AC1679" s="284">
        <f t="shared" si="113"/>
        <v>0</v>
      </c>
      <c r="AF1679" s="379">
        <f t="shared" si="114"/>
        <v>0</v>
      </c>
      <c r="AH1679" s="189">
        <f t="shared" si="115"/>
        <v>0</v>
      </c>
    </row>
    <row r="1680" spans="29:34">
      <c r="AC1680" s="284">
        <f t="shared" si="113"/>
        <v>0</v>
      </c>
      <c r="AF1680" s="379">
        <f t="shared" si="114"/>
        <v>0</v>
      </c>
      <c r="AH1680" s="189">
        <f t="shared" si="115"/>
        <v>0</v>
      </c>
    </row>
    <row r="1681" spans="29:34">
      <c r="AC1681" s="284">
        <f t="shared" si="113"/>
        <v>0</v>
      </c>
      <c r="AF1681" s="379">
        <f t="shared" si="114"/>
        <v>0</v>
      </c>
      <c r="AH1681" s="189">
        <f t="shared" si="115"/>
        <v>0</v>
      </c>
    </row>
    <row r="1682" spans="29:34">
      <c r="AC1682" s="284">
        <f t="shared" si="113"/>
        <v>0</v>
      </c>
      <c r="AF1682" s="379">
        <f t="shared" si="114"/>
        <v>0</v>
      </c>
      <c r="AH1682" s="189">
        <f t="shared" si="115"/>
        <v>0</v>
      </c>
    </row>
    <row r="1683" spans="29:34">
      <c r="AC1683" s="284">
        <f t="shared" si="113"/>
        <v>0</v>
      </c>
      <c r="AF1683" s="379">
        <f t="shared" si="114"/>
        <v>0</v>
      </c>
      <c r="AH1683" s="189">
        <f t="shared" si="115"/>
        <v>0</v>
      </c>
    </row>
    <row r="1684" spans="29:34">
      <c r="AC1684" s="284">
        <f t="shared" si="113"/>
        <v>0</v>
      </c>
      <c r="AF1684" s="379">
        <f t="shared" si="114"/>
        <v>0</v>
      </c>
      <c r="AH1684" s="189">
        <f t="shared" si="115"/>
        <v>0</v>
      </c>
    </row>
    <row r="1685" spans="29:34">
      <c r="AC1685" s="284">
        <f t="shared" si="113"/>
        <v>0</v>
      </c>
      <c r="AF1685" s="379">
        <f t="shared" si="114"/>
        <v>0</v>
      </c>
      <c r="AH1685" s="189">
        <f t="shared" si="115"/>
        <v>0</v>
      </c>
    </row>
    <row r="1686" spans="29:34">
      <c r="AC1686" s="284">
        <f t="shared" si="113"/>
        <v>0</v>
      </c>
      <c r="AF1686" s="379">
        <f t="shared" si="114"/>
        <v>0</v>
      </c>
      <c r="AH1686" s="189">
        <f t="shared" si="115"/>
        <v>0</v>
      </c>
    </row>
    <row r="1687" spans="29:34">
      <c r="AC1687" s="284">
        <f t="shared" si="113"/>
        <v>0</v>
      </c>
      <c r="AF1687" s="379">
        <f t="shared" si="114"/>
        <v>0</v>
      </c>
      <c r="AH1687" s="189">
        <f t="shared" si="115"/>
        <v>0</v>
      </c>
    </row>
    <row r="1688" spans="29:34">
      <c r="AC1688" s="284">
        <f t="shared" si="113"/>
        <v>0</v>
      </c>
      <c r="AF1688" s="379">
        <f t="shared" si="114"/>
        <v>0</v>
      </c>
      <c r="AH1688" s="189">
        <f t="shared" si="115"/>
        <v>0</v>
      </c>
    </row>
    <row r="1689" spans="29:34">
      <c r="AC1689" s="284">
        <f t="shared" si="113"/>
        <v>0</v>
      </c>
      <c r="AF1689" s="379">
        <f t="shared" si="114"/>
        <v>0</v>
      </c>
      <c r="AH1689" s="189">
        <f t="shared" si="115"/>
        <v>0</v>
      </c>
    </row>
    <row r="1690" spans="29:34">
      <c r="AC1690" s="284">
        <f t="shared" si="113"/>
        <v>0</v>
      </c>
      <c r="AF1690" s="379">
        <f t="shared" si="114"/>
        <v>0</v>
      </c>
      <c r="AH1690" s="189">
        <f t="shared" si="115"/>
        <v>0</v>
      </c>
    </row>
    <row r="1691" spans="29:34">
      <c r="AC1691" s="284">
        <f t="shared" si="113"/>
        <v>0</v>
      </c>
      <c r="AF1691" s="379">
        <f t="shared" si="114"/>
        <v>0</v>
      </c>
      <c r="AH1691" s="189">
        <f t="shared" si="115"/>
        <v>0</v>
      </c>
    </row>
    <row r="1692" spans="29:34">
      <c r="AC1692" s="284">
        <f t="shared" si="113"/>
        <v>0</v>
      </c>
      <c r="AF1692" s="379">
        <f t="shared" si="114"/>
        <v>0</v>
      </c>
      <c r="AH1692" s="189">
        <f t="shared" si="115"/>
        <v>0</v>
      </c>
    </row>
    <row r="1693" spans="29:34">
      <c r="AC1693" s="284">
        <f t="shared" si="113"/>
        <v>0</v>
      </c>
      <c r="AF1693" s="379">
        <f t="shared" si="114"/>
        <v>0</v>
      </c>
      <c r="AH1693" s="189">
        <f t="shared" si="115"/>
        <v>0</v>
      </c>
    </row>
    <row r="1694" spans="29:34">
      <c r="AC1694" s="284">
        <f t="shared" si="113"/>
        <v>0</v>
      </c>
      <c r="AF1694" s="379">
        <f t="shared" si="114"/>
        <v>0</v>
      </c>
      <c r="AH1694" s="189">
        <f t="shared" si="115"/>
        <v>0</v>
      </c>
    </row>
    <row r="1695" spans="29:34">
      <c r="AC1695" s="284">
        <f t="shared" si="113"/>
        <v>0</v>
      </c>
      <c r="AF1695" s="379">
        <f t="shared" si="114"/>
        <v>0</v>
      </c>
      <c r="AH1695" s="189">
        <f t="shared" si="115"/>
        <v>0</v>
      </c>
    </row>
    <row r="1696" spans="29:34">
      <c r="AC1696" s="284">
        <f t="shared" si="113"/>
        <v>0</v>
      </c>
      <c r="AF1696" s="379">
        <f t="shared" si="114"/>
        <v>0</v>
      </c>
      <c r="AH1696" s="189">
        <f t="shared" si="115"/>
        <v>0</v>
      </c>
    </row>
    <row r="1697" spans="29:34">
      <c r="AC1697" s="284">
        <f t="shared" si="113"/>
        <v>0</v>
      </c>
      <c r="AF1697" s="379">
        <f t="shared" si="114"/>
        <v>0</v>
      </c>
      <c r="AH1697" s="189">
        <f t="shared" si="115"/>
        <v>0</v>
      </c>
    </row>
    <row r="1698" spans="29:34">
      <c r="AC1698" s="284">
        <f t="shared" si="113"/>
        <v>0</v>
      </c>
      <c r="AF1698" s="379">
        <f t="shared" si="114"/>
        <v>0</v>
      </c>
      <c r="AH1698" s="189">
        <f t="shared" si="115"/>
        <v>0</v>
      </c>
    </row>
    <row r="1699" spans="29:34">
      <c r="AC1699" s="284">
        <f t="shared" si="113"/>
        <v>0</v>
      </c>
      <c r="AF1699" s="379">
        <f t="shared" si="114"/>
        <v>0</v>
      </c>
      <c r="AH1699" s="189">
        <f t="shared" si="115"/>
        <v>0</v>
      </c>
    </row>
    <row r="1700" spans="29:34">
      <c r="AC1700" s="284">
        <f t="shared" si="113"/>
        <v>0</v>
      </c>
      <c r="AF1700" s="379">
        <f t="shared" si="114"/>
        <v>0</v>
      </c>
      <c r="AH1700" s="189">
        <f t="shared" si="115"/>
        <v>0</v>
      </c>
    </row>
    <row r="1701" spans="29:34">
      <c r="AC1701" s="284">
        <f t="shared" si="113"/>
        <v>0</v>
      </c>
      <c r="AF1701" s="379">
        <f t="shared" si="114"/>
        <v>0</v>
      </c>
      <c r="AH1701" s="189">
        <f t="shared" si="115"/>
        <v>0</v>
      </c>
    </row>
    <row r="1702" spans="29:34">
      <c r="AC1702" s="284">
        <f t="shared" ref="AC1702:AC1765" si="116">Z1702*Q1702</f>
        <v>0</v>
      </c>
      <c r="AF1702" s="379">
        <f t="shared" ref="AF1702:AF1765" si="117">AD1702+AE1702</f>
        <v>0</v>
      </c>
      <c r="AH1702" s="189">
        <f t="shared" ref="AH1702:AH1765" si="118">R1702*AG1702</f>
        <v>0</v>
      </c>
    </row>
    <row r="1703" spans="29:34">
      <c r="AC1703" s="284">
        <f t="shared" si="116"/>
        <v>0</v>
      </c>
      <c r="AF1703" s="379">
        <f t="shared" si="117"/>
        <v>0</v>
      </c>
      <c r="AH1703" s="189">
        <f t="shared" si="118"/>
        <v>0</v>
      </c>
    </row>
    <row r="1704" spans="29:34">
      <c r="AC1704" s="284">
        <f t="shared" si="116"/>
        <v>0</v>
      </c>
      <c r="AF1704" s="379">
        <f t="shared" si="117"/>
        <v>0</v>
      </c>
      <c r="AH1704" s="189">
        <f t="shared" si="118"/>
        <v>0</v>
      </c>
    </row>
    <row r="1705" spans="29:34">
      <c r="AC1705" s="284">
        <f t="shared" si="116"/>
        <v>0</v>
      </c>
      <c r="AF1705" s="379">
        <f t="shared" si="117"/>
        <v>0</v>
      </c>
      <c r="AH1705" s="189">
        <f t="shared" si="118"/>
        <v>0</v>
      </c>
    </row>
    <row r="1706" spans="29:34">
      <c r="AC1706" s="284">
        <f t="shared" si="116"/>
        <v>0</v>
      </c>
      <c r="AF1706" s="379">
        <f t="shared" si="117"/>
        <v>0</v>
      </c>
      <c r="AH1706" s="189">
        <f t="shared" si="118"/>
        <v>0</v>
      </c>
    </row>
    <row r="1707" spans="29:34">
      <c r="AC1707" s="284">
        <f t="shared" si="116"/>
        <v>0</v>
      </c>
      <c r="AF1707" s="379">
        <f t="shared" si="117"/>
        <v>0</v>
      </c>
      <c r="AH1707" s="189">
        <f t="shared" si="118"/>
        <v>0</v>
      </c>
    </row>
    <row r="1708" spans="29:34">
      <c r="AC1708" s="284">
        <f t="shared" si="116"/>
        <v>0</v>
      </c>
      <c r="AF1708" s="379">
        <f t="shared" si="117"/>
        <v>0</v>
      </c>
      <c r="AH1708" s="189">
        <f t="shared" si="118"/>
        <v>0</v>
      </c>
    </row>
    <row r="1709" spans="29:34">
      <c r="AC1709" s="284">
        <f t="shared" si="116"/>
        <v>0</v>
      </c>
      <c r="AF1709" s="379">
        <f t="shared" si="117"/>
        <v>0</v>
      </c>
      <c r="AH1709" s="189">
        <f t="shared" si="118"/>
        <v>0</v>
      </c>
    </row>
    <row r="1710" spans="29:34">
      <c r="AC1710" s="284">
        <f t="shared" si="116"/>
        <v>0</v>
      </c>
      <c r="AF1710" s="379">
        <f t="shared" si="117"/>
        <v>0</v>
      </c>
      <c r="AH1710" s="189">
        <f t="shared" si="118"/>
        <v>0</v>
      </c>
    </row>
    <row r="1711" spans="29:34">
      <c r="AC1711" s="284">
        <f t="shared" si="116"/>
        <v>0</v>
      </c>
      <c r="AF1711" s="379">
        <f t="shared" si="117"/>
        <v>0</v>
      </c>
      <c r="AH1711" s="189">
        <f t="shared" si="118"/>
        <v>0</v>
      </c>
    </row>
    <row r="1712" spans="29:34">
      <c r="AC1712" s="284">
        <f t="shared" si="116"/>
        <v>0</v>
      </c>
      <c r="AF1712" s="379">
        <f t="shared" si="117"/>
        <v>0</v>
      </c>
      <c r="AH1712" s="189">
        <f t="shared" si="118"/>
        <v>0</v>
      </c>
    </row>
    <row r="1713" spans="29:34">
      <c r="AC1713" s="284">
        <f t="shared" si="116"/>
        <v>0</v>
      </c>
      <c r="AF1713" s="379">
        <f t="shared" si="117"/>
        <v>0</v>
      </c>
      <c r="AH1713" s="189">
        <f t="shared" si="118"/>
        <v>0</v>
      </c>
    </row>
    <row r="1714" spans="29:34">
      <c r="AC1714" s="284">
        <f t="shared" si="116"/>
        <v>0</v>
      </c>
      <c r="AF1714" s="379">
        <f t="shared" si="117"/>
        <v>0</v>
      </c>
      <c r="AH1714" s="189">
        <f t="shared" si="118"/>
        <v>0</v>
      </c>
    </row>
    <row r="1715" spans="29:34">
      <c r="AC1715" s="284">
        <f t="shared" si="116"/>
        <v>0</v>
      </c>
      <c r="AF1715" s="379">
        <f t="shared" si="117"/>
        <v>0</v>
      </c>
      <c r="AH1715" s="189">
        <f t="shared" si="118"/>
        <v>0</v>
      </c>
    </row>
    <row r="1716" spans="29:34">
      <c r="AC1716" s="284">
        <f t="shared" si="116"/>
        <v>0</v>
      </c>
      <c r="AF1716" s="379">
        <f t="shared" si="117"/>
        <v>0</v>
      </c>
      <c r="AH1716" s="189">
        <f t="shared" si="118"/>
        <v>0</v>
      </c>
    </row>
    <row r="1717" spans="29:34">
      <c r="AC1717" s="284">
        <f t="shared" si="116"/>
        <v>0</v>
      </c>
      <c r="AF1717" s="379">
        <f t="shared" si="117"/>
        <v>0</v>
      </c>
      <c r="AH1717" s="189">
        <f t="shared" si="118"/>
        <v>0</v>
      </c>
    </row>
    <row r="1718" spans="29:34">
      <c r="AC1718" s="284">
        <f t="shared" si="116"/>
        <v>0</v>
      </c>
      <c r="AF1718" s="379">
        <f t="shared" si="117"/>
        <v>0</v>
      </c>
      <c r="AH1718" s="189">
        <f t="shared" si="118"/>
        <v>0</v>
      </c>
    </row>
    <row r="1719" spans="29:34">
      <c r="AC1719" s="284">
        <f t="shared" si="116"/>
        <v>0</v>
      </c>
      <c r="AF1719" s="379">
        <f t="shared" si="117"/>
        <v>0</v>
      </c>
      <c r="AH1719" s="189">
        <f t="shared" si="118"/>
        <v>0</v>
      </c>
    </row>
    <row r="1720" spans="29:34">
      <c r="AC1720" s="284">
        <f t="shared" si="116"/>
        <v>0</v>
      </c>
      <c r="AF1720" s="379">
        <f t="shared" si="117"/>
        <v>0</v>
      </c>
      <c r="AH1720" s="189">
        <f t="shared" si="118"/>
        <v>0</v>
      </c>
    </row>
    <row r="1721" spans="29:34">
      <c r="AC1721" s="284">
        <f t="shared" si="116"/>
        <v>0</v>
      </c>
      <c r="AF1721" s="379">
        <f t="shared" si="117"/>
        <v>0</v>
      </c>
      <c r="AH1721" s="189">
        <f t="shared" si="118"/>
        <v>0</v>
      </c>
    </row>
    <row r="1722" spans="29:34">
      <c r="AC1722" s="284">
        <f t="shared" si="116"/>
        <v>0</v>
      </c>
      <c r="AF1722" s="379">
        <f t="shared" si="117"/>
        <v>0</v>
      </c>
      <c r="AH1722" s="189">
        <f t="shared" si="118"/>
        <v>0</v>
      </c>
    </row>
    <row r="1723" spans="29:34">
      <c r="AC1723" s="284">
        <f t="shared" si="116"/>
        <v>0</v>
      </c>
      <c r="AF1723" s="379">
        <f t="shared" si="117"/>
        <v>0</v>
      </c>
      <c r="AH1723" s="189">
        <f t="shared" si="118"/>
        <v>0</v>
      </c>
    </row>
    <row r="1724" spans="29:34">
      <c r="AC1724" s="284">
        <f t="shared" si="116"/>
        <v>0</v>
      </c>
      <c r="AF1724" s="379">
        <f t="shared" si="117"/>
        <v>0</v>
      </c>
      <c r="AH1724" s="189">
        <f t="shared" si="118"/>
        <v>0</v>
      </c>
    </row>
    <row r="1725" spans="29:34">
      <c r="AC1725" s="284">
        <f t="shared" si="116"/>
        <v>0</v>
      </c>
      <c r="AF1725" s="379">
        <f t="shared" si="117"/>
        <v>0</v>
      </c>
      <c r="AH1725" s="189">
        <f t="shared" si="118"/>
        <v>0</v>
      </c>
    </row>
    <row r="1726" spans="29:34">
      <c r="AC1726" s="284">
        <f t="shared" si="116"/>
        <v>0</v>
      </c>
      <c r="AF1726" s="379">
        <f t="shared" si="117"/>
        <v>0</v>
      </c>
      <c r="AH1726" s="189">
        <f t="shared" si="118"/>
        <v>0</v>
      </c>
    </row>
    <row r="1727" spans="29:34">
      <c r="AC1727" s="284">
        <f t="shared" si="116"/>
        <v>0</v>
      </c>
      <c r="AF1727" s="379">
        <f t="shared" si="117"/>
        <v>0</v>
      </c>
      <c r="AH1727" s="189">
        <f t="shared" si="118"/>
        <v>0</v>
      </c>
    </row>
    <row r="1728" spans="29:34">
      <c r="AC1728" s="284">
        <f t="shared" si="116"/>
        <v>0</v>
      </c>
      <c r="AF1728" s="379">
        <f t="shared" si="117"/>
        <v>0</v>
      </c>
      <c r="AH1728" s="189">
        <f t="shared" si="118"/>
        <v>0</v>
      </c>
    </row>
    <row r="1729" spans="29:34">
      <c r="AC1729" s="284">
        <f t="shared" si="116"/>
        <v>0</v>
      </c>
      <c r="AF1729" s="379">
        <f t="shared" si="117"/>
        <v>0</v>
      </c>
      <c r="AH1729" s="189">
        <f t="shared" si="118"/>
        <v>0</v>
      </c>
    </row>
    <row r="1730" spans="29:34">
      <c r="AC1730" s="284">
        <f t="shared" si="116"/>
        <v>0</v>
      </c>
      <c r="AF1730" s="379">
        <f t="shared" si="117"/>
        <v>0</v>
      </c>
      <c r="AH1730" s="189">
        <f t="shared" si="118"/>
        <v>0</v>
      </c>
    </row>
    <row r="1731" spans="29:34">
      <c r="AC1731" s="284">
        <f t="shared" si="116"/>
        <v>0</v>
      </c>
      <c r="AF1731" s="379">
        <f t="shared" si="117"/>
        <v>0</v>
      </c>
      <c r="AH1731" s="189">
        <f t="shared" si="118"/>
        <v>0</v>
      </c>
    </row>
    <row r="1732" spans="29:34">
      <c r="AC1732" s="284">
        <f t="shared" si="116"/>
        <v>0</v>
      </c>
      <c r="AF1732" s="379">
        <f t="shared" si="117"/>
        <v>0</v>
      </c>
      <c r="AH1732" s="189">
        <f t="shared" si="118"/>
        <v>0</v>
      </c>
    </row>
    <row r="1733" spans="29:34">
      <c r="AC1733" s="284">
        <f t="shared" si="116"/>
        <v>0</v>
      </c>
      <c r="AF1733" s="379">
        <f t="shared" si="117"/>
        <v>0</v>
      </c>
      <c r="AH1733" s="189">
        <f t="shared" si="118"/>
        <v>0</v>
      </c>
    </row>
    <row r="1734" spans="29:34">
      <c r="AC1734" s="284">
        <f t="shared" si="116"/>
        <v>0</v>
      </c>
      <c r="AF1734" s="379">
        <f t="shared" si="117"/>
        <v>0</v>
      </c>
      <c r="AH1734" s="189">
        <f t="shared" si="118"/>
        <v>0</v>
      </c>
    </row>
    <row r="1735" spans="29:34">
      <c r="AC1735" s="284">
        <f t="shared" si="116"/>
        <v>0</v>
      </c>
      <c r="AF1735" s="379">
        <f t="shared" si="117"/>
        <v>0</v>
      </c>
      <c r="AH1735" s="189">
        <f t="shared" si="118"/>
        <v>0</v>
      </c>
    </row>
    <row r="1736" spans="29:34">
      <c r="AC1736" s="284">
        <f t="shared" si="116"/>
        <v>0</v>
      </c>
      <c r="AF1736" s="379">
        <f t="shared" si="117"/>
        <v>0</v>
      </c>
      <c r="AH1736" s="189">
        <f t="shared" si="118"/>
        <v>0</v>
      </c>
    </row>
    <row r="1737" spans="29:34">
      <c r="AC1737" s="284">
        <f t="shared" si="116"/>
        <v>0</v>
      </c>
      <c r="AF1737" s="379">
        <f t="shared" si="117"/>
        <v>0</v>
      </c>
      <c r="AH1737" s="189">
        <f t="shared" si="118"/>
        <v>0</v>
      </c>
    </row>
    <row r="1738" spans="29:34">
      <c r="AC1738" s="284">
        <f t="shared" si="116"/>
        <v>0</v>
      </c>
      <c r="AF1738" s="379">
        <f t="shared" si="117"/>
        <v>0</v>
      </c>
      <c r="AH1738" s="189">
        <f t="shared" si="118"/>
        <v>0</v>
      </c>
    </row>
    <row r="1739" spans="29:34">
      <c r="AC1739" s="284">
        <f t="shared" si="116"/>
        <v>0</v>
      </c>
      <c r="AF1739" s="379">
        <f t="shared" si="117"/>
        <v>0</v>
      </c>
      <c r="AH1739" s="189">
        <f t="shared" si="118"/>
        <v>0</v>
      </c>
    </row>
    <row r="1740" spans="29:34">
      <c r="AC1740" s="284">
        <f t="shared" si="116"/>
        <v>0</v>
      </c>
      <c r="AF1740" s="379">
        <f t="shared" si="117"/>
        <v>0</v>
      </c>
      <c r="AH1740" s="189">
        <f t="shared" si="118"/>
        <v>0</v>
      </c>
    </row>
    <row r="1741" spans="29:34">
      <c r="AC1741" s="284">
        <f t="shared" si="116"/>
        <v>0</v>
      </c>
      <c r="AF1741" s="379">
        <f t="shared" si="117"/>
        <v>0</v>
      </c>
      <c r="AH1741" s="189">
        <f t="shared" si="118"/>
        <v>0</v>
      </c>
    </row>
    <row r="1742" spans="29:34">
      <c r="AC1742" s="284">
        <f t="shared" si="116"/>
        <v>0</v>
      </c>
      <c r="AF1742" s="379">
        <f t="shared" si="117"/>
        <v>0</v>
      </c>
      <c r="AH1742" s="189">
        <f t="shared" si="118"/>
        <v>0</v>
      </c>
    </row>
    <row r="1743" spans="29:34">
      <c r="AC1743" s="284">
        <f t="shared" si="116"/>
        <v>0</v>
      </c>
      <c r="AF1743" s="379">
        <f t="shared" si="117"/>
        <v>0</v>
      </c>
      <c r="AH1743" s="189">
        <f t="shared" si="118"/>
        <v>0</v>
      </c>
    </row>
    <row r="1744" spans="29:34">
      <c r="AC1744" s="284">
        <f t="shared" si="116"/>
        <v>0</v>
      </c>
      <c r="AF1744" s="379">
        <f t="shared" si="117"/>
        <v>0</v>
      </c>
      <c r="AH1744" s="189">
        <f t="shared" si="118"/>
        <v>0</v>
      </c>
    </row>
    <row r="1745" spans="29:34">
      <c r="AC1745" s="284">
        <f t="shared" si="116"/>
        <v>0</v>
      </c>
      <c r="AF1745" s="379">
        <f t="shared" si="117"/>
        <v>0</v>
      </c>
      <c r="AH1745" s="189">
        <f t="shared" si="118"/>
        <v>0</v>
      </c>
    </row>
    <row r="1746" spans="29:34">
      <c r="AC1746" s="284">
        <f t="shared" si="116"/>
        <v>0</v>
      </c>
      <c r="AF1746" s="379">
        <f t="shared" si="117"/>
        <v>0</v>
      </c>
      <c r="AH1746" s="189">
        <f t="shared" si="118"/>
        <v>0</v>
      </c>
    </row>
    <row r="1747" spans="29:34">
      <c r="AC1747" s="284">
        <f t="shared" si="116"/>
        <v>0</v>
      </c>
      <c r="AF1747" s="379">
        <f t="shared" si="117"/>
        <v>0</v>
      </c>
      <c r="AH1747" s="189">
        <f t="shared" si="118"/>
        <v>0</v>
      </c>
    </row>
    <row r="1748" spans="29:34">
      <c r="AC1748" s="284">
        <f t="shared" si="116"/>
        <v>0</v>
      </c>
      <c r="AF1748" s="379">
        <f t="shared" si="117"/>
        <v>0</v>
      </c>
      <c r="AH1748" s="189">
        <f t="shared" si="118"/>
        <v>0</v>
      </c>
    </row>
    <row r="1749" spans="29:34">
      <c r="AC1749" s="284">
        <f t="shared" si="116"/>
        <v>0</v>
      </c>
      <c r="AF1749" s="379">
        <f t="shared" si="117"/>
        <v>0</v>
      </c>
      <c r="AH1749" s="189">
        <f t="shared" si="118"/>
        <v>0</v>
      </c>
    </row>
    <row r="1750" spans="29:34">
      <c r="AC1750" s="284">
        <f t="shared" si="116"/>
        <v>0</v>
      </c>
      <c r="AF1750" s="379">
        <f t="shared" si="117"/>
        <v>0</v>
      </c>
      <c r="AH1750" s="189">
        <f t="shared" si="118"/>
        <v>0</v>
      </c>
    </row>
    <row r="1751" spans="29:34">
      <c r="AC1751" s="284">
        <f t="shared" si="116"/>
        <v>0</v>
      </c>
      <c r="AF1751" s="379">
        <f t="shared" si="117"/>
        <v>0</v>
      </c>
      <c r="AH1751" s="189">
        <f t="shared" si="118"/>
        <v>0</v>
      </c>
    </row>
    <row r="1752" spans="29:34">
      <c r="AC1752" s="284">
        <f t="shared" si="116"/>
        <v>0</v>
      </c>
      <c r="AF1752" s="379">
        <f t="shared" si="117"/>
        <v>0</v>
      </c>
      <c r="AH1752" s="189">
        <f t="shared" si="118"/>
        <v>0</v>
      </c>
    </row>
    <row r="1753" spans="29:34">
      <c r="AC1753" s="284">
        <f t="shared" si="116"/>
        <v>0</v>
      </c>
      <c r="AF1753" s="379">
        <f t="shared" si="117"/>
        <v>0</v>
      </c>
      <c r="AH1753" s="189">
        <f t="shared" si="118"/>
        <v>0</v>
      </c>
    </row>
    <row r="1754" spans="29:34">
      <c r="AC1754" s="284">
        <f t="shared" si="116"/>
        <v>0</v>
      </c>
      <c r="AF1754" s="379">
        <f t="shared" si="117"/>
        <v>0</v>
      </c>
      <c r="AH1754" s="189">
        <f t="shared" si="118"/>
        <v>0</v>
      </c>
    </row>
    <row r="1755" spans="29:34">
      <c r="AC1755" s="284">
        <f t="shared" si="116"/>
        <v>0</v>
      </c>
      <c r="AF1755" s="379">
        <f t="shared" si="117"/>
        <v>0</v>
      </c>
      <c r="AH1755" s="189">
        <f t="shared" si="118"/>
        <v>0</v>
      </c>
    </row>
    <row r="1756" spans="29:34">
      <c r="AC1756" s="284">
        <f t="shared" si="116"/>
        <v>0</v>
      </c>
      <c r="AF1756" s="379">
        <f t="shared" si="117"/>
        <v>0</v>
      </c>
      <c r="AH1756" s="189">
        <f t="shared" si="118"/>
        <v>0</v>
      </c>
    </row>
    <row r="1757" spans="29:34">
      <c r="AC1757" s="284">
        <f t="shared" si="116"/>
        <v>0</v>
      </c>
      <c r="AF1757" s="379">
        <f t="shared" si="117"/>
        <v>0</v>
      </c>
      <c r="AH1757" s="189">
        <f t="shared" si="118"/>
        <v>0</v>
      </c>
    </row>
    <row r="1758" spans="29:34">
      <c r="AC1758" s="284">
        <f t="shared" si="116"/>
        <v>0</v>
      </c>
      <c r="AF1758" s="379">
        <f t="shared" si="117"/>
        <v>0</v>
      </c>
      <c r="AH1758" s="189">
        <f t="shared" si="118"/>
        <v>0</v>
      </c>
    </row>
    <row r="1759" spans="29:34">
      <c r="AC1759" s="284">
        <f t="shared" si="116"/>
        <v>0</v>
      </c>
      <c r="AF1759" s="379">
        <f t="shared" si="117"/>
        <v>0</v>
      </c>
      <c r="AH1759" s="189">
        <f t="shared" si="118"/>
        <v>0</v>
      </c>
    </row>
    <row r="1760" spans="29:34">
      <c r="AC1760" s="284">
        <f t="shared" si="116"/>
        <v>0</v>
      </c>
      <c r="AF1760" s="379">
        <f t="shared" si="117"/>
        <v>0</v>
      </c>
      <c r="AH1760" s="189">
        <f t="shared" si="118"/>
        <v>0</v>
      </c>
    </row>
    <row r="1761" spans="29:34">
      <c r="AC1761" s="284">
        <f t="shared" si="116"/>
        <v>0</v>
      </c>
      <c r="AF1761" s="379">
        <f t="shared" si="117"/>
        <v>0</v>
      </c>
      <c r="AH1761" s="189">
        <f t="shared" si="118"/>
        <v>0</v>
      </c>
    </row>
    <row r="1762" spans="29:34">
      <c r="AC1762" s="284">
        <f t="shared" si="116"/>
        <v>0</v>
      </c>
      <c r="AF1762" s="379">
        <f t="shared" si="117"/>
        <v>0</v>
      </c>
      <c r="AH1762" s="189">
        <f t="shared" si="118"/>
        <v>0</v>
      </c>
    </row>
    <row r="1763" spans="29:34">
      <c r="AC1763" s="284">
        <f t="shared" si="116"/>
        <v>0</v>
      </c>
      <c r="AF1763" s="379">
        <f t="shared" si="117"/>
        <v>0</v>
      </c>
      <c r="AH1763" s="189">
        <f t="shared" si="118"/>
        <v>0</v>
      </c>
    </row>
    <row r="1764" spans="29:34">
      <c r="AC1764" s="284">
        <f t="shared" si="116"/>
        <v>0</v>
      </c>
      <c r="AF1764" s="379">
        <f t="shared" si="117"/>
        <v>0</v>
      </c>
      <c r="AH1764" s="189">
        <f t="shared" si="118"/>
        <v>0</v>
      </c>
    </row>
    <row r="1765" spans="29:34">
      <c r="AC1765" s="284">
        <f t="shared" si="116"/>
        <v>0</v>
      </c>
      <c r="AF1765" s="379">
        <f t="shared" si="117"/>
        <v>0</v>
      </c>
      <c r="AH1765" s="189">
        <f t="shared" si="118"/>
        <v>0</v>
      </c>
    </row>
    <row r="1766" spans="29:34">
      <c r="AC1766" s="284">
        <f t="shared" ref="AC1766:AC1829" si="119">Z1766*Q1766</f>
        <v>0</v>
      </c>
      <c r="AF1766" s="379">
        <f t="shared" ref="AF1766:AF1829" si="120">AD1766+AE1766</f>
        <v>0</v>
      </c>
      <c r="AH1766" s="189">
        <f t="shared" ref="AH1766:AH1829" si="121">R1766*AG1766</f>
        <v>0</v>
      </c>
    </row>
    <row r="1767" spans="29:34">
      <c r="AC1767" s="284">
        <f t="shared" si="119"/>
        <v>0</v>
      </c>
      <c r="AF1767" s="379">
        <f t="shared" si="120"/>
        <v>0</v>
      </c>
      <c r="AH1767" s="189">
        <f t="shared" si="121"/>
        <v>0</v>
      </c>
    </row>
    <row r="1768" spans="29:34">
      <c r="AC1768" s="284">
        <f t="shared" si="119"/>
        <v>0</v>
      </c>
      <c r="AF1768" s="379">
        <f t="shared" si="120"/>
        <v>0</v>
      </c>
      <c r="AH1768" s="189">
        <f t="shared" si="121"/>
        <v>0</v>
      </c>
    </row>
    <row r="1769" spans="29:34">
      <c r="AC1769" s="284">
        <f t="shared" si="119"/>
        <v>0</v>
      </c>
      <c r="AF1769" s="379">
        <f t="shared" si="120"/>
        <v>0</v>
      </c>
      <c r="AH1769" s="189">
        <f t="shared" si="121"/>
        <v>0</v>
      </c>
    </row>
    <row r="1770" spans="29:34">
      <c r="AC1770" s="284">
        <f t="shared" si="119"/>
        <v>0</v>
      </c>
      <c r="AF1770" s="379">
        <f t="shared" si="120"/>
        <v>0</v>
      </c>
      <c r="AH1770" s="189">
        <f t="shared" si="121"/>
        <v>0</v>
      </c>
    </row>
    <row r="1771" spans="29:34">
      <c r="AC1771" s="284">
        <f t="shared" si="119"/>
        <v>0</v>
      </c>
      <c r="AF1771" s="379">
        <f t="shared" si="120"/>
        <v>0</v>
      </c>
      <c r="AH1771" s="189">
        <f t="shared" si="121"/>
        <v>0</v>
      </c>
    </row>
    <row r="1772" spans="29:34">
      <c r="AC1772" s="284">
        <f t="shared" si="119"/>
        <v>0</v>
      </c>
      <c r="AF1772" s="379">
        <f t="shared" si="120"/>
        <v>0</v>
      </c>
      <c r="AH1772" s="189">
        <f t="shared" si="121"/>
        <v>0</v>
      </c>
    </row>
    <row r="1773" spans="29:34">
      <c r="AC1773" s="284">
        <f t="shared" si="119"/>
        <v>0</v>
      </c>
      <c r="AF1773" s="379">
        <f t="shared" si="120"/>
        <v>0</v>
      </c>
      <c r="AH1773" s="189">
        <f t="shared" si="121"/>
        <v>0</v>
      </c>
    </row>
    <row r="1774" spans="29:34">
      <c r="AC1774" s="284">
        <f t="shared" si="119"/>
        <v>0</v>
      </c>
      <c r="AF1774" s="379">
        <f t="shared" si="120"/>
        <v>0</v>
      </c>
      <c r="AH1774" s="189">
        <f t="shared" si="121"/>
        <v>0</v>
      </c>
    </row>
    <row r="1775" spans="29:34">
      <c r="AC1775" s="284">
        <f t="shared" si="119"/>
        <v>0</v>
      </c>
      <c r="AF1775" s="379">
        <f t="shared" si="120"/>
        <v>0</v>
      </c>
      <c r="AH1775" s="189">
        <f t="shared" si="121"/>
        <v>0</v>
      </c>
    </row>
    <row r="1776" spans="29:34">
      <c r="AC1776" s="284">
        <f t="shared" si="119"/>
        <v>0</v>
      </c>
      <c r="AF1776" s="379">
        <f t="shared" si="120"/>
        <v>0</v>
      </c>
      <c r="AH1776" s="189">
        <f t="shared" si="121"/>
        <v>0</v>
      </c>
    </row>
    <row r="1777" spans="29:34">
      <c r="AC1777" s="284">
        <f t="shared" si="119"/>
        <v>0</v>
      </c>
      <c r="AF1777" s="379">
        <f t="shared" si="120"/>
        <v>0</v>
      </c>
      <c r="AH1777" s="189">
        <f t="shared" si="121"/>
        <v>0</v>
      </c>
    </row>
    <row r="1778" spans="29:34">
      <c r="AC1778" s="284">
        <f t="shared" si="119"/>
        <v>0</v>
      </c>
      <c r="AF1778" s="379">
        <f t="shared" si="120"/>
        <v>0</v>
      </c>
      <c r="AH1778" s="189">
        <f t="shared" si="121"/>
        <v>0</v>
      </c>
    </row>
    <row r="1779" spans="29:34">
      <c r="AC1779" s="284">
        <f t="shared" si="119"/>
        <v>0</v>
      </c>
      <c r="AF1779" s="379">
        <f t="shared" si="120"/>
        <v>0</v>
      </c>
      <c r="AH1779" s="189">
        <f t="shared" si="121"/>
        <v>0</v>
      </c>
    </row>
    <row r="1780" spans="29:34">
      <c r="AC1780" s="284">
        <f t="shared" si="119"/>
        <v>0</v>
      </c>
      <c r="AF1780" s="379">
        <f t="shared" si="120"/>
        <v>0</v>
      </c>
      <c r="AH1780" s="189">
        <f t="shared" si="121"/>
        <v>0</v>
      </c>
    </row>
    <row r="1781" spans="29:34">
      <c r="AC1781" s="284">
        <f t="shared" si="119"/>
        <v>0</v>
      </c>
      <c r="AF1781" s="379">
        <f t="shared" si="120"/>
        <v>0</v>
      </c>
      <c r="AH1781" s="189">
        <f t="shared" si="121"/>
        <v>0</v>
      </c>
    </row>
    <row r="1782" spans="29:34">
      <c r="AC1782" s="284">
        <f t="shared" si="119"/>
        <v>0</v>
      </c>
      <c r="AF1782" s="379">
        <f t="shared" si="120"/>
        <v>0</v>
      </c>
      <c r="AH1782" s="189">
        <f t="shared" si="121"/>
        <v>0</v>
      </c>
    </row>
    <row r="1783" spans="29:34">
      <c r="AC1783" s="284">
        <f t="shared" si="119"/>
        <v>0</v>
      </c>
      <c r="AF1783" s="379">
        <f t="shared" si="120"/>
        <v>0</v>
      </c>
      <c r="AH1783" s="189">
        <f t="shared" si="121"/>
        <v>0</v>
      </c>
    </row>
    <row r="1784" spans="29:34">
      <c r="AC1784" s="284">
        <f t="shared" si="119"/>
        <v>0</v>
      </c>
      <c r="AF1784" s="379">
        <f t="shared" si="120"/>
        <v>0</v>
      </c>
      <c r="AH1784" s="189">
        <f t="shared" si="121"/>
        <v>0</v>
      </c>
    </row>
    <row r="1785" spans="29:34">
      <c r="AC1785" s="284">
        <f t="shared" si="119"/>
        <v>0</v>
      </c>
      <c r="AF1785" s="379">
        <f t="shared" si="120"/>
        <v>0</v>
      </c>
      <c r="AH1785" s="189">
        <f t="shared" si="121"/>
        <v>0</v>
      </c>
    </row>
    <row r="1786" spans="29:34">
      <c r="AC1786" s="284">
        <f t="shared" si="119"/>
        <v>0</v>
      </c>
      <c r="AF1786" s="379">
        <f t="shared" si="120"/>
        <v>0</v>
      </c>
      <c r="AH1786" s="189">
        <f t="shared" si="121"/>
        <v>0</v>
      </c>
    </row>
    <row r="1787" spans="29:34">
      <c r="AC1787" s="284">
        <f t="shared" si="119"/>
        <v>0</v>
      </c>
      <c r="AF1787" s="379">
        <f t="shared" si="120"/>
        <v>0</v>
      </c>
      <c r="AH1787" s="189">
        <f t="shared" si="121"/>
        <v>0</v>
      </c>
    </row>
    <row r="1788" spans="29:34">
      <c r="AC1788" s="284">
        <f t="shared" si="119"/>
        <v>0</v>
      </c>
      <c r="AF1788" s="379">
        <f t="shared" si="120"/>
        <v>0</v>
      </c>
      <c r="AH1788" s="189">
        <f t="shared" si="121"/>
        <v>0</v>
      </c>
    </row>
    <row r="1789" spans="29:34">
      <c r="AC1789" s="284">
        <f t="shared" si="119"/>
        <v>0</v>
      </c>
      <c r="AF1789" s="379">
        <f t="shared" si="120"/>
        <v>0</v>
      </c>
      <c r="AH1789" s="189">
        <f t="shared" si="121"/>
        <v>0</v>
      </c>
    </row>
    <row r="1790" spans="29:34">
      <c r="AC1790" s="284">
        <f t="shared" si="119"/>
        <v>0</v>
      </c>
      <c r="AF1790" s="379">
        <f t="shared" si="120"/>
        <v>0</v>
      </c>
      <c r="AH1790" s="189">
        <f t="shared" si="121"/>
        <v>0</v>
      </c>
    </row>
    <row r="1791" spans="29:34">
      <c r="AC1791" s="284">
        <f t="shared" si="119"/>
        <v>0</v>
      </c>
      <c r="AF1791" s="379">
        <f t="shared" si="120"/>
        <v>0</v>
      </c>
      <c r="AH1791" s="189">
        <f t="shared" si="121"/>
        <v>0</v>
      </c>
    </row>
    <row r="1792" spans="29:34">
      <c r="AC1792" s="284">
        <f t="shared" si="119"/>
        <v>0</v>
      </c>
      <c r="AF1792" s="379">
        <f t="shared" si="120"/>
        <v>0</v>
      </c>
      <c r="AH1792" s="189">
        <f t="shared" si="121"/>
        <v>0</v>
      </c>
    </row>
    <row r="1793" spans="29:34">
      <c r="AC1793" s="284">
        <f t="shared" si="119"/>
        <v>0</v>
      </c>
      <c r="AF1793" s="379">
        <f t="shared" si="120"/>
        <v>0</v>
      </c>
      <c r="AH1793" s="189">
        <f t="shared" si="121"/>
        <v>0</v>
      </c>
    </row>
    <row r="1794" spans="29:34">
      <c r="AC1794" s="284">
        <f t="shared" si="119"/>
        <v>0</v>
      </c>
      <c r="AF1794" s="379">
        <f t="shared" si="120"/>
        <v>0</v>
      </c>
      <c r="AH1794" s="189">
        <f t="shared" si="121"/>
        <v>0</v>
      </c>
    </row>
    <row r="1795" spans="29:34">
      <c r="AC1795" s="284">
        <f t="shared" si="119"/>
        <v>0</v>
      </c>
      <c r="AF1795" s="379">
        <f t="shared" si="120"/>
        <v>0</v>
      </c>
      <c r="AH1795" s="189">
        <f t="shared" si="121"/>
        <v>0</v>
      </c>
    </row>
    <row r="1796" spans="29:34">
      <c r="AC1796" s="284">
        <f t="shared" si="119"/>
        <v>0</v>
      </c>
      <c r="AF1796" s="379">
        <f t="shared" si="120"/>
        <v>0</v>
      </c>
      <c r="AH1796" s="189">
        <f t="shared" si="121"/>
        <v>0</v>
      </c>
    </row>
    <row r="1797" spans="29:34">
      <c r="AC1797" s="284">
        <f t="shared" si="119"/>
        <v>0</v>
      </c>
      <c r="AF1797" s="379">
        <f t="shared" si="120"/>
        <v>0</v>
      </c>
      <c r="AH1797" s="189">
        <f t="shared" si="121"/>
        <v>0</v>
      </c>
    </row>
    <row r="1798" spans="29:34">
      <c r="AC1798" s="284">
        <f t="shared" si="119"/>
        <v>0</v>
      </c>
      <c r="AF1798" s="379">
        <f t="shared" si="120"/>
        <v>0</v>
      </c>
      <c r="AH1798" s="189">
        <f t="shared" si="121"/>
        <v>0</v>
      </c>
    </row>
    <row r="1799" spans="29:34">
      <c r="AC1799" s="284">
        <f t="shared" si="119"/>
        <v>0</v>
      </c>
      <c r="AF1799" s="379">
        <f t="shared" si="120"/>
        <v>0</v>
      </c>
      <c r="AH1799" s="189">
        <f t="shared" si="121"/>
        <v>0</v>
      </c>
    </row>
    <row r="1800" spans="29:34">
      <c r="AC1800" s="284">
        <f t="shared" si="119"/>
        <v>0</v>
      </c>
      <c r="AF1800" s="379">
        <f t="shared" si="120"/>
        <v>0</v>
      </c>
      <c r="AH1800" s="189">
        <f t="shared" si="121"/>
        <v>0</v>
      </c>
    </row>
    <row r="1801" spans="29:34">
      <c r="AC1801" s="284">
        <f t="shared" si="119"/>
        <v>0</v>
      </c>
      <c r="AF1801" s="379">
        <f t="shared" si="120"/>
        <v>0</v>
      </c>
      <c r="AH1801" s="189">
        <f t="shared" si="121"/>
        <v>0</v>
      </c>
    </row>
    <row r="1802" spans="29:34">
      <c r="AC1802" s="284">
        <f t="shared" si="119"/>
        <v>0</v>
      </c>
      <c r="AF1802" s="379">
        <f t="shared" si="120"/>
        <v>0</v>
      </c>
      <c r="AH1802" s="189">
        <f t="shared" si="121"/>
        <v>0</v>
      </c>
    </row>
    <row r="1803" spans="29:34">
      <c r="AC1803" s="284">
        <f t="shared" si="119"/>
        <v>0</v>
      </c>
      <c r="AF1803" s="379">
        <f t="shared" si="120"/>
        <v>0</v>
      </c>
      <c r="AH1803" s="189">
        <f t="shared" si="121"/>
        <v>0</v>
      </c>
    </row>
    <row r="1804" spans="29:34">
      <c r="AC1804" s="284">
        <f t="shared" si="119"/>
        <v>0</v>
      </c>
      <c r="AF1804" s="379">
        <f t="shared" si="120"/>
        <v>0</v>
      </c>
      <c r="AH1804" s="189">
        <f t="shared" si="121"/>
        <v>0</v>
      </c>
    </row>
    <row r="1805" spans="29:34">
      <c r="AC1805" s="284">
        <f t="shared" si="119"/>
        <v>0</v>
      </c>
      <c r="AF1805" s="379">
        <f t="shared" si="120"/>
        <v>0</v>
      </c>
      <c r="AH1805" s="189">
        <f t="shared" si="121"/>
        <v>0</v>
      </c>
    </row>
    <row r="1806" spans="29:34">
      <c r="AC1806" s="284">
        <f t="shared" si="119"/>
        <v>0</v>
      </c>
      <c r="AF1806" s="379">
        <f t="shared" si="120"/>
        <v>0</v>
      </c>
      <c r="AH1806" s="189">
        <f t="shared" si="121"/>
        <v>0</v>
      </c>
    </row>
    <row r="1807" spans="29:34">
      <c r="AC1807" s="284">
        <f t="shared" si="119"/>
        <v>0</v>
      </c>
      <c r="AF1807" s="379">
        <f t="shared" si="120"/>
        <v>0</v>
      </c>
      <c r="AH1807" s="189">
        <f t="shared" si="121"/>
        <v>0</v>
      </c>
    </row>
    <row r="1808" spans="29:34">
      <c r="AC1808" s="284">
        <f t="shared" si="119"/>
        <v>0</v>
      </c>
      <c r="AF1808" s="379">
        <f t="shared" si="120"/>
        <v>0</v>
      </c>
      <c r="AH1808" s="189">
        <f t="shared" si="121"/>
        <v>0</v>
      </c>
    </row>
    <row r="1809" spans="29:34">
      <c r="AC1809" s="284">
        <f t="shared" si="119"/>
        <v>0</v>
      </c>
      <c r="AF1809" s="379">
        <f t="shared" si="120"/>
        <v>0</v>
      </c>
      <c r="AH1809" s="189">
        <f t="shared" si="121"/>
        <v>0</v>
      </c>
    </row>
    <row r="1810" spans="29:34">
      <c r="AC1810" s="284">
        <f t="shared" si="119"/>
        <v>0</v>
      </c>
      <c r="AF1810" s="379">
        <f t="shared" si="120"/>
        <v>0</v>
      </c>
      <c r="AH1810" s="189">
        <f t="shared" si="121"/>
        <v>0</v>
      </c>
    </row>
    <row r="1811" spans="29:34">
      <c r="AC1811" s="284">
        <f t="shared" si="119"/>
        <v>0</v>
      </c>
      <c r="AF1811" s="379">
        <f t="shared" si="120"/>
        <v>0</v>
      </c>
      <c r="AH1811" s="189">
        <f t="shared" si="121"/>
        <v>0</v>
      </c>
    </row>
    <row r="1812" spans="29:34">
      <c r="AC1812" s="284">
        <f t="shared" si="119"/>
        <v>0</v>
      </c>
      <c r="AF1812" s="379">
        <f t="shared" si="120"/>
        <v>0</v>
      </c>
      <c r="AH1812" s="189">
        <f t="shared" si="121"/>
        <v>0</v>
      </c>
    </row>
    <row r="1813" spans="29:34">
      <c r="AC1813" s="284">
        <f t="shared" si="119"/>
        <v>0</v>
      </c>
      <c r="AF1813" s="379">
        <f t="shared" si="120"/>
        <v>0</v>
      </c>
      <c r="AH1813" s="189">
        <f t="shared" si="121"/>
        <v>0</v>
      </c>
    </row>
    <row r="1814" spans="29:34">
      <c r="AC1814" s="284">
        <f t="shared" si="119"/>
        <v>0</v>
      </c>
      <c r="AF1814" s="379">
        <f t="shared" si="120"/>
        <v>0</v>
      </c>
      <c r="AH1814" s="189">
        <f t="shared" si="121"/>
        <v>0</v>
      </c>
    </row>
    <row r="1815" spans="29:34">
      <c r="AC1815" s="284">
        <f t="shared" si="119"/>
        <v>0</v>
      </c>
      <c r="AF1815" s="379">
        <f t="shared" si="120"/>
        <v>0</v>
      </c>
      <c r="AH1815" s="189">
        <f t="shared" si="121"/>
        <v>0</v>
      </c>
    </row>
    <row r="1816" spans="29:34">
      <c r="AC1816" s="284">
        <f t="shared" si="119"/>
        <v>0</v>
      </c>
      <c r="AF1816" s="379">
        <f t="shared" si="120"/>
        <v>0</v>
      </c>
      <c r="AH1816" s="189">
        <f t="shared" si="121"/>
        <v>0</v>
      </c>
    </row>
    <row r="1817" spans="29:34">
      <c r="AC1817" s="284">
        <f t="shared" si="119"/>
        <v>0</v>
      </c>
      <c r="AF1817" s="379">
        <f t="shared" si="120"/>
        <v>0</v>
      </c>
      <c r="AH1817" s="189">
        <f t="shared" si="121"/>
        <v>0</v>
      </c>
    </row>
    <row r="1818" spans="29:34">
      <c r="AC1818" s="284">
        <f t="shared" si="119"/>
        <v>0</v>
      </c>
      <c r="AF1818" s="379">
        <f t="shared" si="120"/>
        <v>0</v>
      </c>
      <c r="AH1818" s="189">
        <f t="shared" si="121"/>
        <v>0</v>
      </c>
    </row>
    <row r="1819" spans="29:34">
      <c r="AC1819" s="284">
        <f t="shared" si="119"/>
        <v>0</v>
      </c>
      <c r="AF1819" s="379">
        <f t="shared" si="120"/>
        <v>0</v>
      </c>
      <c r="AH1819" s="189">
        <f t="shared" si="121"/>
        <v>0</v>
      </c>
    </row>
    <row r="1820" spans="29:34">
      <c r="AC1820" s="284">
        <f t="shared" si="119"/>
        <v>0</v>
      </c>
      <c r="AF1820" s="379">
        <f t="shared" si="120"/>
        <v>0</v>
      </c>
      <c r="AH1820" s="189">
        <f t="shared" si="121"/>
        <v>0</v>
      </c>
    </row>
    <row r="1821" spans="29:34">
      <c r="AC1821" s="284">
        <f t="shared" si="119"/>
        <v>0</v>
      </c>
      <c r="AF1821" s="379">
        <f t="shared" si="120"/>
        <v>0</v>
      </c>
      <c r="AH1821" s="189">
        <f t="shared" si="121"/>
        <v>0</v>
      </c>
    </row>
    <row r="1822" spans="29:34">
      <c r="AC1822" s="284">
        <f t="shared" si="119"/>
        <v>0</v>
      </c>
      <c r="AF1822" s="379">
        <f t="shared" si="120"/>
        <v>0</v>
      </c>
      <c r="AH1822" s="189">
        <f t="shared" si="121"/>
        <v>0</v>
      </c>
    </row>
    <row r="1823" spans="29:34">
      <c r="AC1823" s="284">
        <f t="shared" si="119"/>
        <v>0</v>
      </c>
      <c r="AF1823" s="379">
        <f t="shared" si="120"/>
        <v>0</v>
      </c>
      <c r="AH1823" s="189">
        <f t="shared" si="121"/>
        <v>0</v>
      </c>
    </row>
    <row r="1824" spans="29:34">
      <c r="AC1824" s="284">
        <f t="shared" si="119"/>
        <v>0</v>
      </c>
      <c r="AF1824" s="379">
        <f t="shared" si="120"/>
        <v>0</v>
      </c>
      <c r="AH1824" s="189">
        <f t="shared" si="121"/>
        <v>0</v>
      </c>
    </row>
    <row r="1825" spans="29:34">
      <c r="AC1825" s="284">
        <f t="shared" si="119"/>
        <v>0</v>
      </c>
      <c r="AF1825" s="379">
        <f t="shared" si="120"/>
        <v>0</v>
      </c>
      <c r="AH1825" s="189">
        <f t="shared" si="121"/>
        <v>0</v>
      </c>
    </row>
    <row r="1826" spans="29:34">
      <c r="AC1826" s="284">
        <f t="shared" si="119"/>
        <v>0</v>
      </c>
      <c r="AF1826" s="379">
        <f t="shared" si="120"/>
        <v>0</v>
      </c>
      <c r="AH1826" s="189">
        <f t="shared" si="121"/>
        <v>0</v>
      </c>
    </row>
    <row r="1827" spans="29:34">
      <c r="AC1827" s="284">
        <f t="shared" si="119"/>
        <v>0</v>
      </c>
      <c r="AF1827" s="379">
        <f t="shared" si="120"/>
        <v>0</v>
      </c>
      <c r="AH1827" s="189">
        <f t="shared" si="121"/>
        <v>0</v>
      </c>
    </row>
    <row r="1828" spans="29:34">
      <c r="AC1828" s="284">
        <f t="shared" si="119"/>
        <v>0</v>
      </c>
      <c r="AF1828" s="379">
        <f t="shared" si="120"/>
        <v>0</v>
      </c>
      <c r="AH1828" s="189">
        <f t="shared" si="121"/>
        <v>0</v>
      </c>
    </row>
    <row r="1829" spans="29:34">
      <c r="AC1829" s="284">
        <f t="shared" si="119"/>
        <v>0</v>
      </c>
      <c r="AF1829" s="379">
        <f t="shared" si="120"/>
        <v>0</v>
      </c>
      <c r="AH1829" s="189">
        <f t="shared" si="121"/>
        <v>0</v>
      </c>
    </row>
    <row r="1830" spans="29:34">
      <c r="AC1830" s="284">
        <f t="shared" ref="AC1830:AC1893" si="122">Z1830*Q1830</f>
        <v>0</v>
      </c>
      <c r="AF1830" s="379">
        <f t="shared" ref="AF1830:AF1893" si="123">AD1830+AE1830</f>
        <v>0</v>
      </c>
      <c r="AH1830" s="189">
        <f t="shared" ref="AH1830:AH1893" si="124">R1830*AG1830</f>
        <v>0</v>
      </c>
    </row>
    <row r="1831" spans="29:34">
      <c r="AC1831" s="284">
        <f t="shared" si="122"/>
        <v>0</v>
      </c>
      <c r="AF1831" s="379">
        <f t="shared" si="123"/>
        <v>0</v>
      </c>
      <c r="AH1831" s="189">
        <f t="shared" si="124"/>
        <v>0</v>
      </c>
    </row>
    <row r="1832" spans="29:34">
      <c r="AC1832" s="284">
        <f t="shared" si="122"/>
        <v>0</v>
      </c>
      <c r="AF1832" s="379">
        <f t="shared" si="123"/>
        <v>0</v>
      </c>
      <c r="AH1832" s="189">
        <f t="shared" si="124"/>
        <v>0</v>
      </c>
    </row>
    <row r="1833" spans="29:34">
      <c r="AC1833" s="284">
        <f t="shared" si="122"/>
        <v>0</v>
      </c>
      <c r="AF1833" s="379">
        <f t="shared" si="123"/>
        <v>0</v>
      </c>
      <c r="AH1833" s="189">
        <f t="shared" si="124"/>
        <v>0</v>
      </c>
    </row>
    <row r="1834" spans="29:34">
      <c r="AC1834" s="284">
        <f t="shared" si="122"/>
        <v>0</v>
      </c>
      <c r="AF1834" s="379">
        <f t="shared" si="123"/>
        <v>0</v>
      </c>
      <c r="AH1834" s="189">
        <f t="shared" si="124"/>
        <v>0</v>
      </c>
    </row>
    <row r="1835" spans="29:34">
      <c r="AC1835" s="284">
        <f t="shared" si="122"/>
        <v>0</v>
      </c>
      <c r="AF1835" s="379">
        <f t="shared" si="123"/>
        <v>0</v>
      </c>
      <c r="AH1835" s="189">
        <f t="shared" si="124"/>
        <v>0</v>
      </c>
    </row>
    <row r="1836" spans="29:34">
      <c r="AC1836" s="284">
        <f t="shared" si="122"/>
        <v>0</v>
      </c>
      <c r="AF1836" s="379">
        <f t="shared" si="123"/>
        <v>0</v>
      </c>
      <c r="AH1836" s="189">
        <f t="shared" si="124"/>
        <v>0</v>
      </c>
    </row>
    <row r="1837" spans="29:34">
      <c r="AC1837" s="284">
        <f t="shared" si="122"/>
        <v>0</v>
      </c>
      <c r="AF1837" s="379">
        <f t="shared" si="123"/>
        <v>0</v>
      </c>
      <c r="AH1837" s="189">
        <f t="shared" si="124"/>
        <v>0</v>
      </c>
    </row>
    <row r="1838" spans="29:34">
      <c r="AC1838" s="284">
        <f t="shared" si="122"/>
        <v>0</v>
      </c>
      <c r="AF1838" s="379">
        <f t="shared" si="123"/>
        <v>0</v>
      </c>
      <c r="AH1838" s="189">
        <f t="shared" si="124"/>
        <v>0</v>
      </c>
    </row>
    <row r="1839" spans="29:34">
      <c r="AC1839" s="284">
        <f t="shared" si="122"/>
        <v>0</v>
      </c>
      <c r="AF1839" s="379">
        <f t="shared" si="123"/>
        <v>0</v>
      </c>
      <c r="AH1839" s="189">
        <f t="shared" si="124"/>
        <v>0</v>
      </c>
    </row>
    <row r="1840" spans="29:34">
      <c r="AC1840" s="284">
        <f t="shared" si="122"/>
        <v>0</v>
      </c>
      <c r="AF1840" s="379">
        <f t="shared" si="123"/>
        <v>0</v>
      </c>
      <c r="AH1840" s="189">
        <f t="shared" si="124"/>
        <v>0</v>
      </c>
    </row>
    <row r="1841" spans="29:34">
      <c r="AC1841" s="284">
        <f t="shared" si="122"/>
        <v>0</v>
      </c>
      <c r="AF1841" s="379">
        <f t="shared" si="123"/>
        <v>0</v>
      </c>
      <c r="AH1841" s="189">
        <f t="shared" si="124"/>
        <v>0</v>
      </c>
    </row>
    <row r="1842" spans="29:34">
      <c r="AC1842" s="284">
        <f t="shared" si="122"/>
        <v>0</v>
      </c>
      <c r="AF1842" s="379">
        <f t="shared" si="123"/>
        <v>0</v>
      </c>
      <c r="AH1842" s="189">
        <f t="shared" si="124"/>
        <v>0</v>
      </c>
    </row>
    <row r="1843" spans="29:34">
      <c r="AC1843" s="284">
        <f t="shared" si="122"/>
        <v>0</v>
      </c>
      <c r="AF1843" s="379">
        <f t="shared" si="123"/>
        <v>0</v>
      </c>
      <c r="AH1843" s="189">
        <f t="shared" si="124"/>
        <v>0</v>
      </c>
    </row>
    <row r="1844" spans="29:34">
      <c r="AC1844" s="284">
        <f t="shared" si="122"/>
        <v>0</v>
      </c>
      <c r="AF1844" s="379">
        <f t="shared" si="123"/>
        <v>0</v>
      </c>
      <c r="AH1844" s="189">
        <f t="shared" si="124"/>
        <v>0</v>
      </c>
    </row>
    <row r="1845" spans="29:34">
      <c r="AC1845" s="284">
        <f t="shared" si="122"/>
        <v>0</v>
      </c>
      <c r="AF1845" s="379">
        <f t="shared" si="123"/>
        <v>0</v>
      </c>
      <c r="AH1845" s="189">
        <f t="shared" si="124"/>
        <v>0</v>
      </c>
    </row>
    <row r="1846" spans="29:34">
      <c r="AC1846" s="284">
        <f t="shared" si="122"/>
        <v>0</v>
      </c>
      <c r="AF1846" s="379">
        <f t="shared" si="123"/>
        <v>0</v>
      </c>
      <c r="AH1846" s="189">
        <f t="shared" si="124"/>
        <v>0</v>
      </c>
    </row>
    <row r="1847" spans="29:34">
      <c r="AC1847" s="284">
        <f t="shared" si="122"/>
        <v>0</v>
      </c>
      <c r="AF1847" s="379">
        <f t="shared" si="123"/>
        <v>0</v>
      </c>
      <c r="AH1847" s="189">
        <f t="shared" si="124"/>
        <v>0</v>
      </c>
    </row>
    <row r="1848" spans="29:34">
      <c r="AC1848" s="284">
        <f t="shared" si="122"/>
        <v>0</v>
      </c>
      <c r="AF1848" s="379">
        <f t="shared" si="123"/>
        <v>0</v>
      </c>
      <c r="AH1848" s="189">
        <f t="shared" si="124"/>
        <v>0</v>
      </c>
    </row>
    <row r="1849" spans="29:34">
      <c r="AC1849" s="284">
        <f t="shared" si="122"/>
        <v>0</v>
      </c>
      <c r="AF1849" s="379">
        <f t="shared" si="123"/>
        <v>0</v>
      </c>
      <c r="AH1849" s="189">
        <f t="shared" si="124"/>
        <v>0</v>
      </c>
    </row>
    <row r="1850" spans="29:34">
      <c r="AC1850" s="284">
        <f t="shared" si="122"/>
        <v>0</v>
      </c>
      <c r="AF1850" s="379">
        <f t="shared" si="123"/>
        <v>0</v>
      </c>
      <c r="AH1850" s="189">
        <f t="shared" si="124"/>
        <v>0</v>
      </c>
    </row>
    <row r="1851" spans="29:34">
      <c r="AC1851" s="284">
        <f t="shared" si="122"/>
        <v>0</v>
      </c>
      <c r="AF1851" s="379">
        <f t="shared" si="123"/>
        <v>0</v>
      </c>
      <c r="AH1851" s="189">
        <f t="shared" si="124"/>
        <v>0</v>
      </c>
    </row>
    <row r="1852" spans="29:34">
      <c r="AC1852" s="284">
        <f t="shared" si="122"/>
        <v>0</v>
      </c>
      <c r="AF1852" s="379">
        <f t="shared" si="123"/>
        <v>0</v>
      </c>
      <c r="AH1852" s="189">
        <f t="shared" si="124"/>
        <v>0</v>
      </c>
    </row>
    <row r="1853" spans="29:34">
      <c r="AC1853" s="284">
        <f t="shared" si="122"/>
        <v>0</v>
      </c>
      <c r="AF1853" s="379">
        <f t="shared" si="123"/>
        <v>0</v>
      </c>
      <c r="AH1853" s="189">
        <f t="shared" si="124"/>
        <v>0</v>
      </c>
    </row>
    <row r="1854" spans="29:34">
      <c r="AC1854" s="284">
        <f t="shared" si="122"/>
        <v>0</v>
      </c>
      <c r="AF1854" s="379">
        <f t="shared" si="123"/>
        <v>0</v>
      </c>
      <c r="AH1854" s="189">
        <f t="shared" si="124"/>
        <v>0</v>
      </c>
    </row>
    <row r="1855" spans="29:34">
      <c r="AC1855" s="284">
        <f t="shared" si="122"/>
        <v>0</v>
      </c>
      <c r="AF1855" s="379">
        <f t="shared" si="123"/>
        <v>0</v>
      </c>
      <c r="AH1855" s="189">
        <f t="shared" si="124"/>
        <v>0</v>
      </c>
    </row>
    <row r="1856" spans="29:34">
      <c r="AC1856" s="284">
        <f t="shared" si="122"/>
        <v>0</v>
      </c>
      <c r="AF1856" s="379">
        <f t="shared" si="123"/>
        <v>0</v>
      </c>
      <c r="AH1856" s="189">
        <f t="shared" si="124"/>
        <v>0</v>
      </c>
    </row>
    <row r="1857" spans="29:34">
      <c r="AC1857" s="284">
        <f t="shared" si="122"/>
        <v>0</v>
      </c>
      <c r="AF1857" s="379">
        <f t="shared" si="123"/>
        <v>0</v>
      </c>
      <c r="AH1857" s="189">
        <f t="shared" si="124"/>
        <v>0</v>
      </c>
    </row>
    <row r="1858" spans="29:34">
      <c r="AC1858" s="284">
        <f t="shared" si="122"/>
        <v>0</v>
      </c>
      <c r="AF1858" s="379">
        <f t="shared" si="123"/>
        <v>0</v>
      </c>
      <c r="AH1858" s="189">
        <f t="shared" si="124"/>
        <v>0</v>
      </c>
    </row>
    <row r="1859" spans="29:34">
      <c r="AC1859" s="284">
        <f t="shared" si="122"/>
        <v>0</v>
      </c>
      <c r="AF1859" s="379">
        <f t="shared" si="123"/>
        <v>0</v>
      </c>
      <c r="AH1859" s="189">
        <f t="shared" si="124"/>
        <v>0</v>
      </c>
    </row>
    <row r="1860" spans="29:34">
      <c r="AC1860" s="284">
        <f t="shared" si="122"/>
        <v>0</v>
      </c>
      <c r="AF1860" s="379">
        <f t="shared" si="123"/>
        <v>0</v>
      </c>
      <c r="AH1860" s="189">
        <f t="shared" si="124"/>
        <v>0</v>
      </c>
    </row>
    <row r="1861" spans="29:34">
      <c r="AC1861" s="284">
        <f t="shared" si="122"/>
        <v>0</v>
      </c>
      <c r="AF1861" s="379">
        <f t="shared" si="123"/>
        <v>0</v>
      </c>
      <c r="AH1861" s="189">
        <f t="shared" si="124"/>
        <v>0</v>
      </c>
    </row>
    <row r="1862" spans="29:34">
      <c r="AC1862" s="284">
        <f t="shared" si="122"/>
        <v>0</v>
      </c>
      <c r="AF1862" s="379">
        <f t="shared" si="123"/>
        <v>0</v>
      </c>
      <c r="AH1862" s="189">
        <f t="shared" si="124"/>
        <v>0</v>
      </c>
    </row>
    <row r="1863" spans="29:34">
      <c r="AC1863" s="284">
        <f t="shared" si="122"/>
        <v>0</v>
      </c>
      <c r="AF1863" s="379">
        <f t="shared" si="123"/>
        <v>0</v>
      </c>
      <c r="AH1863" s="189">
        <f t="shared" si="124"/>
        <v>0</v>
      </c>
    </row>
    <row r="1864" spans="29:34">
      <c r="AC1864" s="284">
        <f t="shared" si="122"/>
        <v>0</v>
      </c>
      <c r="AF1864" s="379">
        <f t="shared" si="123"/>
        <v>0</v>
      </c>
      <c r="AH1864" s="189">
        <f t="shared" si="124"/>
        <v>0</v>
      </c>
    </row>
    <row r="1865" spans="29:34">
      <c r="AC1865" s="284">
        <f t="shared" si="122"/>
        <v>0</v>
      </c>
      <c r="AF1865" s="379">
        <f t="shared" si="123"/>
        <v>0</v>
      </c>
      <c r="AH1865" s="189">
        <f t="shared" si="124"/>
        <v>0</v>
      </c>
    </row>
    <row r="1866" spans="29:34">
      <c r="AC1866" s="284">
        <f t="shared" si="122"/>
        <v>0</v>
      </c>
      <c r="AF1866" s="379">
        <f t="shared" si="123"/>
        <v>0</v>
      </c>
      <c r="AH1866" s="189">
        <f t="shared" si="124"/>
        <v>0</v>
      </c>
    </row>
    <row r="1867" spans="29:34">
      <c r="AC1867" s="284">
        <f t="shared" si="122"/>
        <v>0</v>
      </c>
      <c r="AF1867" s="379">
        <f t="shared" si="123"/>
        <v>0</v>
      </c>
      <c r="AH1867" s="189">
        <f t="shared" si="124"/>
        <v>0</v>
      </c>
    </row>
    <row r="1868" spans="29:34">
      <c r="AC1868" s="284">
        <f t="shared" si="122"/>
        <v>0</v>
      </c>
      <c r="AF1868" s="379">
        <f t="shared" si="123"/>
        <v>0</v>
      </c>
      <c r="AH1868" s="189">
        <f t="shared" si="124"/>
        <v>0</v>
      </c>
    </row>
    <row r="1869" spans="29:34">
      <c r="AC1869" s="284">
        <f t="shared" si="122"/>
        <v>0</v>
      </c>
      <c r="AF1869" s="379">
        <f t="shared" si="123"/>
        <v>0</v>
      </c>
      <c r="AH1869" s="189">
        <f t="shared" si="124"/>
        <v>0</v>
      </c>
    </row>
    <row r="1870" spans="29:34">
      <c r="AC1870" s="284">
        <f t="shared" si="122"/>
        <v>0</v>
      </c>
      <c r="AF1870" s="379">
        <f t="shared" si="123"/>
        <v>0</v>
      </c>
      <c r="AH1870" s="189">
        <f t="shared" si="124"/>
        <v>0</v>
      </c>
    </row>
    <row r="1871" spans="29:34">
      <c r="AC1871" s="284">
        <f t="shared" si="122"/>
        <v>0</v>
      </c>
      <c r="AF1871" s="379">
        <f t="shared" si="123"/>
        <v>0</v>
      </c>
      <c r="AH1871" s="189">
        <f t="shared" si="124"/>
        <v>0</v>
      </c>
    </row>
    <row r="1872" spans="29:34">
      <c r="AC1872" s="284">
        <f t="shared" si="122"/>
        <v>0</v>
      </c>
      <c r="AF1872" s="379">
        <f t="shared" si="123"/>
        <v>0</v>
      </c>
      <c r="AH1872" s="189">
        <f t="shared" si="124"/>
        <v>0</v>
      </c>
    </row>
    <row r="1873" spans="29:34">
      <c r="AC1873" s="284">
        <f t="shared" si="122"/>
        <v>0</v>
      </c>
      <c r="AF1873" s="379">
        <f t="shared" si="123"/>
        <v>0</v>
      </c>
      <c r="AH1873" s="189">
        <f t="shared" si="124"/>
        <v>0</v>
      </c>
    </row>
    <row r="1874" spans="29:34">
      <c r="AC1874" s="284">
        <f t="shared" si="122"/>
        <v>0</v>
      </c>
      <c r="AF1874" s="379">
        <f t="shared" si="123"/>
        <v>0</v>
      </c>
      <c r="AH1874" s="189">
        <f t="shared" si="124"/>
        <v>0</v>
      </c>
    </row>
    <row r="1875" spans="29:34">
      <c r="AC1875" s="284">
        <f t="shared" si="122"/>
        <v>0</v>
      </c>
      <c r="AF1875" s="379">
        <f t="shared" si="123"/>
        <v>0</v>
      </c>
      <c r="AH1875" s="189">
        <f t="shared" si="124"/>
        <v>0</v>
      </c>
    </row>
    <row r="1876" spans="29:34">
      <c r="AC1876" s="284">
        <f t="shared" si="122"/>
        <v>0</v>
      </c>
      <c r="AF1876" s="379">
        <f t="shared" si="123"/>
        <v>0</v>
      </c>
      <c r="AH1876" s="189">
        <f t="shared" si="124"/>
        <v>0</v>
      </c>
    </row>
    <row r="1877" spans="29:34">
      <c r="AC1877" s="284">
        <f t="shared" si="122"/>
        <v>0</v>
      </c>
      <c r="AF1877" s="379">
        <f t="shared" si="123"/>
        <v>0</v>
      </c>
      <c r="AH1877" s="189">
        <f t="shared" si="124"/>
        <v>0</v>
      </c>
    </row>
    <row r="1878" spans="29:34">
      <c r="AC1878" s="284">
        <f t="shared" si="122"/>
        <v>0</v>
      </c>
      <c r="AF1878" s="379">
        <f t="shared" si="123"/>
        <v>0</v>
      </c>
      <c r="AH1878" s="189">
        <f t="shared" si="124"/>
        <v>0</v>
      </c>
    </row>
    <row r="1879" spans="29:34">
      <c r="AC1879" s="284">
        <f t="shared" si="122"/>
        <v>0</v>
      </c>
      <c r="AF1879" s="379">
        <f t="shared" si="123"/>
        <v>0</v>
      </c>
      <c r="AH1879" s="189">
        <f t="shared" si="124"/>
        <v>0</v>
      </c>
    </row>
    <row r="1880" spans="29:34">
      <c r="AC1880" s="284">
        <f t="shared" si="122"/>
        <v>0</v>
      </c>
      <c r="AF1880" s="379">
        <f t="shared" si="123"/>
        <v>0</v>
      </c>
      <c r="AH1880" s="189">
        <f t="shared" si="124"/>
        <v>0</v>
      </c>
    </row>
    <row r="1881" spans="29:34">
      <c r="AC1881" s="284">
        <f t="shared" si="122"/>
        <v>0</v>
      </c>
      <c r="AF1881" s="379">
        <f t="shared" si="123"/>
        <v>0</v>
      </c>
      <c r="AH1881" s="189">
        <f t="shared" si="124"/>
        <v>0</v>
      </c>
    </row>
    <row r="1882" spans="29:34">
      <c r="AC1882" s="284">
        <f t="shared" si="122"/>
        <v>0</v>
      </c>
      <c r="AF1882" s="379">
        <f t="shared" si="123"/>
        <v>0</v>
      </c>
      <c r="AH1882" s="189">
        <f t="shared" si="124"/>
        <v>0</v>
      </c>
    </row>
    <row r="1883" spans="29:34">
      <c r="AC1883" s="284">
        <f t="shared" si="122"/>
        <v>0</v>
      </c>
      <c r="AF1883" s="379">
        <f t="shared" si="123"/>
        <v>0</v>
      </c>
      <c r="AH1883" s="189">
        <f t="shared" si="124"/>
        <v>0</v>
      </c>
    </row>
    <row r="1884" spans="29:34">
      <c r="AC1884" s="284">
        <f t="shared" si="122"/>
        <v>0</v>
      </c>
      <c r="AF1884" s="379">
        <f t="shared" si="123"/>
        <v>0</v>
      </c>
      <c r="AH1884" s="189">
        <f t="shared" si="124"/>
        <v>0</v>
      </c>
    </row>
    <row r="1885" spans="29:34">
      <c r="AC1885" s="284">
        <f t="shared" si="122"/>
        <v>0</v>
      </c>
      <c r="AF1885" s="379">
        <f t="shared" si="123"/>
        <v>0</v>
      </c>
      <c r="AH1885" s="189">
        <f t="shared" si="124"/>
        <v>0</v>
      </c>
    </row>
    <row r="1886" spans="29:34">
      <c r="AC1886" s="284">
        <f t="shared" si="122"/>
        <v>0</v>
      </c>
      <c r="AF1886" s="379">
        <f t="shared" si="123"/>
        <v>0</v>
      </c>
      <c r="AH1886" s="189">
        <f t="shared" si="124"/>
        <v>0</v>
      </c>
    </row>
    <row r="1887" spans="29:34">
      <c r="AC1887" s="284">
        <f t="shared" si="122"/>
        <v>0</v>
      </c>
      <c r="AF1887" s="379">
        <f t="shared" si="123"/>
        <v>0</v>
      </c>
      <c r="AH1887" s="189">
        <f t="shared" si="124"/>
        <v>0</v>
      </c>
    </row>
    <row r="1888" spans="29:34">
      <c r="AC1888" s="284">
        <f t="shared" si="122"/>
        <v>0</v>
      </c>
      <c r="AF1888" s="379">
        <f t="shared" si="123"/>
        <v>0</v>
      </c>
      <c r="AH1888" s="189">
        <f t="shared" si="124"/>
        <v>0</v>
      </c>
    </row>
    <row r="1889" spans="29:34">
      <c r="AC1889" s="284">
        <f t="shared" si="122"/>
        <v>0</v>
      </c>
      <c r="AF1889" s="379">
        <f t="shared" si="123"/>
        <v>0</v>
      </c>
      <c r="AH1889" s="189">
        <f t="shared" si="124"/>
        <v>0</v>
      </c>
    </row>
    <row r="1890" spans="29:34">
      <c r="AC1890" s="284">
        <f t="shared" si="122"/>
        <v>0</v>
      </c>
      <c r="AF1890" s="379">
        <f t="shared" si="123"/>
        <v>0</v>
      </c>
      <c r="AH1890" s="189">
        <f t="shared" si="124"/>
        <v>0</v>
      </c>
    </row>
    <row r="1891" spans="29:34">
      <c r="AC1891" s="284">
        <f t="shared" si="122"/>
        <v>0</v>
      </c>
      <c r="AF1891" s="379">
        <f t="shared" si="123"/>
        <v>0</v>
      </c>
      <c r="AH1891" s="189">
        <f t="shared" si="124"/>
        <v>0</v>
      </c>
    </row>
    <row r="1892" spans="29:34">
      <c r="AC1892" s="284">
        <f t="shared" si="122"/>
        <v>0</v>
      </c>
      <c r="AF1892" s="379">
        <f t="shared" si="123"/>
        <v>0</v>
      </c>
      <c r="AH1892" s="189">
        <f t="shared" si="124"/>
        <v>0</v>
      </c>
    </row>
    <row r="1893" spans="29:34">
      <c r="AC1893" s="284">
        <f t="shared" si="122"/>
        <v>0</v>
      </c>
      <c r="AF1893" s="379">
        <f t="shared" si="123"/>
        <v>0</v>
      </c>
      <c r="AH1893" s="189">
        <f t="shared" si="124"/>
        <v>0</v>
      </c>
    </row>
    <row r="1894" spans="29:34">
      <c r="AC1894" s="284">
        <f t="shared" ref="AC1894:AC1957" si="125">Z1894*Q1894</f>
        <v>0</v>
      </c>
      <c r="AF1894" s="379">
        <f t="shared" ref="AF1894:AF1957" si="126">AD1894+AE1894</f>
        <v>0</v>
      </c>
      <c r="AH1894" s="189">
        <f t="shared" ref="AH1894:AH1957" si="127">R1894*AG1894</f>
        <v>0</v>
      </c>
    </row>
    <row r="1895" spans="29:34">
      <c r="AC1895" s="284">
        <f t="shared" si="125"/>
        <v>0</v>
      </c>
      <c r="AF1895" s="379">
        <f t="shared" si="126"/>
        <v>0</v>
      </c>
      <c r="AH1895" s="189">
        <f t="shared" si="127"/>
        <v>0</v>
      </c>
    </row>
    <row r="1896" spans="29:34">
      <c r="AC1896" s="284">
        <f t="shared" si="125"/>
        <v>0</v>
      </c>
      <c r="AF1896" s="379">
        <f t="shared" si="126"/>
        <v>0</v>
      </c>
      <c r="AH1896" s="189">
        <f t="shared" si="127"/>
        <v>0</v>
      </c>
    </row>
    <row r="1897" spans="29:34">
      <c r="AC1897" s="284">
        <f t="shared" si="125"/>
        <v>0</v>
      </c>
      <c r="AF1897" s="379">
        <f t="shared" si="126"/>
        <v>0</v>
      </c>
      <c r="AH1897" s="189">
        <f t="shared" si="127"/>
        <v>0</v>
      </c>
    </row>
    <row r="1898" spans="29:34">
      <c r="AC1898" s="284">
        <f t="shared" si="125"/>
        <v>0</v>
      </c>
      <c r="AF1898" s="379">
        <f t="shared" si="126"/>
        <v>0</v>
      </c>
      <c r="AH1898" s="189">
        <f t="shared" si="127"/>
        <v>0</v>
      </c>
    </row>
    <row r="1899" spans="29:34">
      <c r="AC1899" s="284">
        <f t="shared" si="125"/>
        <v>0</v>
      </c>
      <c r="AF1899" s="379">
        <f t="shared" si="126"/>
        <v>0</v>
      </c>
      <c r="AH1899" s="189">
        <f t="shared" si="127"/>
        <v>0</v>
      </c>
    </row>
    <row r="1900" spans="29:34">
      <c r="AC1900" s="284">
        <f t="shared" si="125"/>
        <v>0</v>
      </c>
      <c r="AF1900" s="379">
        <f t="shared" si="126"/>
        <v>0</v>
      </c>
      <c r="AH1900" s="189">
        <f t="shared" si="127"/>
        <v>0</v>
      </c>
    </row>
    <row r="1901" spans="29:34">
      <c r="AC1901" s="284">
        <f t="shared" si="125"/>
        <v>0</v>
      </c>
      <c r="AF1901" s="379">
        <f t="shared" si="126"/>
        <v>0</v>
      </c>
      <c r="AH1901" s="189">
        <f t="shared" si="127"/>
        <v>0</v>
      </c>
    </row>
    <row r="1902" spans="29:34">
      <c r="AC1902" s="284">
        <f t="shared" si="125"/>
        <v>0</v>
      </c>
      <c r="AF1902" s="379">
        <f t="shared" si="126"/>
        <v>0</v>
      </c>
      <c r="AH1902" s="189">
        <f t="shared" si="127"/>
        <v>0</v>
      </c>
    </row>
    <row r="1903" spans="29:34">
      <c r="AC1903" s="284">
        <f t="shared" si="125"/>
        <v>0</v>
      </c>
      <c r="AF1903" s="379">
        <f t="shared" si="126"/>
        <v>0</v>
      </c>
      <c r="AH1903" s="189">
        <f t="shared" si="127"/>
        <v>0</v>
      </c>
    </row>
    <row r="1904" spans="29:34">
      <c r="AC1904" s="284">
        <f t="shared" si="125"/>
        <v>0</v>
      </c>
      <c r="AF1904" s="379">
        <f t="shared" si="126"/>
        <v>0</v>
      </c>
      <c r="AH1904" s="189">
        <f t="shared" si="127"/>
        <v>0</v>
      </c>
    </row>
    <row r="1905" spans="29:34">
      <c r="AC1905" s="284">
        <f t="shared" si="125"/>
        <v>0</v>
      </c>
      <c r="AF1905" s="379">
        <f t="shared" si="126"/>
        <v>0</v>
      </c>
      <c r="AH1905" s="189">
        <f t="shared" si="127"/>
        <v>0</v>
      </c>
    </row>
    <row r="1906" spans="29:34">
      <c r="AC1906" s="284">
        <f t="shared" si="125"/>
        <v>0</v>
      </c>
      <c r="AF1906" s="379">
        <f t="shared" si="126"/>
        <v>0</v>
      </c>
      <c r="AH1906" s="189">
        <f t="shared" si="127"/>
        <v>0</v>
      </c>
    </row>
    <row r="1907" spans="29:34">
      <c r="AC1907" s="284">
        <f t="shared" si="125"/>
        <v>0</v>
      </c>
      <c r="AF1907" s="379">
        <f t="shared" si="126"/>
        <v>0</v>
      </c>
      <c r="AH1907" s="189">
        <f t="shared" si="127"/>
        <v>0</v>
      </c>
    </row>
    <row r="1908" spans="29:34">
      <c r="AC1908" s="284">
        <f t="shared" si="125"/>
        <v>0</v>
      </c>
      <c r="AF1908" s="379">
        <f t="shared" si="126"/>
        <v>0</v>
      </c>
      <c r="AH1908" s="189">
        <f t="shared" si="127"/>
        <v>0</v>
      </c>
    </row>
    <row r="1909" spans="29:34">
      <c r="AC1909" s="284">
        <f t="shared" si="125"/>
        <v>0</v>
      </c>
      <c r="AF1909" s="379">
        <f t="shared" si="126"/>
        <v>0</v>
      </c>
      <c r="AH1909" s="189">
        <f t="shared" si="127"/>
        <v>0</v>
      </c>
    </row>
    <row r="1910" spans="29:34">
      <c r="AC1910" s="284">
        <f t="shared" si="125"/>
        <v>0</v>
      </c>
      <c r="AF1910" s="379">
        <f t="shared" si="126"/>
        <v>0</v>
      </c>
      <c r="AH1910" s="189">
        <f t="shared" si="127"/>
        <v>0</v>
      </c>
    </row>
    <row r="1911" spans="29:34">
      <c r="AC1911" s="284">
        <f t="shared" si="125"/>
        <v>0</v>
      </c>
      <c r="AF1911" s="379">
        <f t="shared" si="126"/>
        <v>0</v>
      </c>
      <c r="AH1911" s="189">
        <f t="shared" si="127"/>
        <v>0</v>
      </c>
    </row>
    <row r="1912" spans="29:34">
      <c r="AC1912" s="284">
        <f t="shared" si="125"/>
        <v>0</v>
      </c>
      <c r="AF1912" s="379">
        <f t="shared" si="126"/>
        <v>0</v>
      </c>
      <c r="AH1912" s="189">
        <f t="shared" si="127"/>
        <v>0</v>
      </c>
    </row>
    <row r="1913" spans="29:34">
      <c r="AC1913" s="284">
        <f t="shared" si="125"/>
        <v>0</v>
      </c>
      <c r="AF1913" s="379">
        <f t="shared" si="126"/>
        <v>0</v>
      </c>
      <c r="AH1913" s="189">
        <f t="shared" si="127"/>
        <v>0</v>
      </c>
    </row>
    <row r="1914" spans="29:34">
      <c r="AC1914" s="284">
        <f t="shared" si="125"/>
        <v>0</v>
      </c>
      <c r="AF1914" s="379">
        <f t="shared" si="126"/>
        <v>0</v>
      </c>
      <c r="AH1914" s="189">
        <f t="shared" si="127"/>
        <v>0</v>
      </c>
    </row>
    <row r="1915" spans="29:34">
      <c r="AC1915" s="284">
        <f t="shared" si="125"/>
        <v>0</v>
      </c>
      <c r="AF1915" s="379">
        <f t="shared" si="126"/>
        <v>0</v>
      </c>
      <c r="AH1915" s="189">
        <f t="shared" si="127"/>
        <v>0</v>
      </c>
    </row>
    <row r="1916" spans="29:34">
      <c r="AC1916" s="284">
        <f t="shared" si="125"/>
        <v>0</v>
      </c>
      <c r="AF1916" s="379">
        <f t="shared" si="126"/>
        <v>0</v>
      </c>
      <c r="AH1916" s="189">
        <f t="shared" si="127"/>
        <v>0</v>
      </c>
    </row>
    <row r="1917" spans="29:34">
      <c r="AC1917" s="284">
        <f t="shared" si="125"/>
        <v>0</v>
      </c>
      <c r="AF1917" s="379">
        <f t="shared" si="126"/>
        <v>0</v>
      </c>
      <c r="AH1917" s="189">
        <f t="shared" si="127"/>
        <v>0</v>
      </c>
    </row>
    <row r="1918" spans="29:34">
      <c r="AC1918" s="284">
        <f t="shared" si="125"/>
        <v>0</v>
      </c>
      <c r="AF1918" s="379">
        <f t="shared" si="126"/>
        <v>0</v>
      </c>
      <c r="AH1918" s="189">
        <f t="shared" si="127"/>
        <v>0</v>
      </c>
    </row>
    <row r="1919" spans="29:34">
      <c r="AC1919" s="284">
        <f t="shared" si="125"/>
        <v>0</v>
      </c>
      <c r="AF1919" s="379">
        <f t="shared" si="126"/>
        <v>0</v>
      </c>
      <c r="AH1919" s="189">
        <f t="shared" si="127"/>
        <v>0</v>
      </c>
    </row>
    <row r="1920" spans="29:34">
      <c r="AC1920" s="284">
        <f t="shared" si="125"/>
        <v>0</v>
      </c>
      <c r="AF1920" s="379">
        <f t="shared" si="126"/>
        <v>0</v>
      </c>
      <c r="AH1920" s="189">
        <f t="shared" si="127"/>
        <v>0</v>
      </c>
    </row>
    <row r="1921" spans="29:34">
      <c r="AC1921" s="284">
        <f t="shared" si="125"/>
        <v>0</v>
      </c>
      <c r="AF1921" s="379">
        <f t="shared" si="126"/>
        <v>0</v>
      </c>
      <c r="AH1921" s="189">
        <f t="shared" si="127"/>
        <v>0</v>
      </c>
    </row>
    <row r="1922" spans="29:34">
      <c r="AC1922" s="284">
        <f t="shared" si="125"/>
        <v>0</v>
      </c>
      <c r="AF1922" s="379">
        <f t="shared" si="126"/>
        <v>0</v>
      </c>
      <c r="AH1922" s="189">
        <f t="shared" si="127"/>
        <v>0</v>
      </c>
    </row>
    <row r="1923" spans="29:34">
      <c r="AC1923" s="284">
        <f t="shared" si="125"/>
        <v>0</v>
      </c>
      <c r="AF1923" s="379">
        <f t="shared" si="126"/>
        <v>0</v>
      </c>
      <c r="AH1923" s="189">
        <f t="shared" si="127"/>
        <v>0</v>
      </c>
    </row>
    <row r="1924" spans="29:34">
      <c r="AC1924" s="284">
        <f t="shared" si="125"/>
        <v>0</v>
      </c>
      <c r="AF1924" s="379">
        <f t="shared" si="126"/>
        <v>0</v>
      </c>
      <c r="AH1924" s="189">
        <f t="shared" si="127"/>
        <v>0</v>
      </c>
    </row>
    <row r="1925" spans="29:34">
      <c r="AC1925" s="284">
        <f t="shared" si="125"/>
        <v>0</v>
      </c>
      <c r="AF1925" s="379">
        <f t="shared" si="126"/>
        <v>0</v>
      </c>
      <c r="AH1925" s="189">
        <f t="shared" si="127"/>
        <v>0</v>
      </c>
    </row>
    <row r="1926" spans="29:34">
      <c r="AC1926" s="284">
        <f t="shared" si="125"/>
        <v>0</v>
      </c>
      <c r="AF1926" s="379">
        <f t="shared" si="126"/>
        <v>0</v>
      </c>
      <c r="AH1926" s="189">
        <f t="shared" si="127"/>
        <v>0</v>
      </c>
    </row>
    <row r="1927" spans="29:34">
      <c r="AC1927" s="284">
        <f t="shared" si="125"/>
        <v>0</v>
      </c>
      <c r="AF1927" s="379">
        <f t="shared" si="126"/>
        <v>0</v>
      </c>
      <c r="AH1927" s="189">
        <f t="shared" si="127"/>
        <v>0</v>
      </c>
    </row>
    <row r="1928" spans="29:34">
      <c r="AC1928" s="284">
        <f t="shared" si="125"/>
        <v>0</v>
      </c>
      <c r="AF1928" s="379">
        <f t="shared" si="126"/>
        <v>0</v>
      </c>
      <c r="AH1928" s="189">
        <f t="shared" si="127"/>
        <v>0</v>
      </c>
    </row>
    <row r="1929" spans="29:34">
      <c r="AC1929" s="284">
        <f t="shared" si="125"/>
        <v>0</v>
      </c>
      <c r="AF1929" s="379">
        <f t="shared" si="126"/>
        <v>0</v>
      </c>
      <c r="AH1929" s="189">
        <f t="shared" si="127"/>
        <v>0</v>
      </c>
    </row>
    <row r="1930" spans="29:34">
      <c r="AC1930" s="284">
        <f t="shared" si="125"/>
        <v>0</v>
      </c>
      <c r="AF1930" s="379">
        <f t="shared" si="126"/>
        <v>0</v>
      </c>
      <c r="AH1930" s="189">
        <f t="shared" si="127"/>
        <v>0</v>
      </c>
    </row>
    <row r="1931" spans="29:34">
      <c r="AC1931" s="284">
        <f t="shared" si="125"/>
        <v>0</v>
      </c>
      <c r="AF1931" s="379">
        <f t="shared" si="126"/>
        <v>0</v>
      </c>
      <c r="AH1931" s="189">
        <f t="shared" si="127"/>
        <v>0</v>
      </c>
    </row>
    <row r="1932" spans="29:34">
      <c r="AC1932" s="284">
        <f t="shared" si="125"/>
        <v>0</v>
      </c>
      <c r="AF1932" s="379">
        <f t="shared" si="126"/>
        <v>0</v>
      </c>
      <c r="AH1932" s="189">
        <f t="shared" si="127"/>
        <v>0</v>
      </c>
    </row>
    <row r="1933" spans="29:34">
      <c r="AC1933" s="284">
        <f t="shared" si="125"/>
        <v>0</v>
      </c>
      <c r="AF1933" s="379">
        <f t="shared" si="126"/>
        <v>0</v>
      </c>
      <c r="AH1933" s="189">
        <f t="shared" si="127"/>
        <v>0</v>
      </c>
    </row>
    <row r="1934" spans="29:34">
      <c r="AC1934" s="284">
        <f t="shared" si="125"/>
        <v>0</v>
      </c>
      <c r="AF1934" s="379">
        <f t="shared" si="126"/>
        <v>0</v>
      </c>
      <c r="AH1934" s="189">
        <f t="shared" si="127"/>
        <v>0</v>
      </c>
    </row>
    <row r="1935" spans="29:34">
      <c r="AC1935" s="284">
        <f t="shared" si="125"/>
        <v>0</v>
      </c>
      <c r="AF1935" s="379">
        <f t="shared" si="126"/>
        <v>0</v>
      </c>
      <c r="AH1935" s="189">
        <f t="shared" si="127"/>
        <v>0</v>
      </c>
    </row>
    <row r="1936" spans="29:34">
      <c r="AC1936" s="284">
        <f t="shared" si="125"/>
        <v>0</v>
      </c>
      <c r="AF1936" s="379">
        <f t="shared" si="126"/>
        <v>0</v>
      </c>
      <c r="AH1936" s="189">
        <f t="shared" si="127"/>
        <v>0</v>
      </c>
    </row>
    <row r="1937" spans="29:34">
      <c r="AC1937" s="284">
        <f t="shared" si="125"/>
        <v>0</v>
      </c>
      <c r="AF1937" s="379">
        <f t="shared" si="126"/>
        <v>0</v>
      </c>
      <c r="AH1937" s="189">
        <f t="shared" si="127"/>
        <v>0</v>
      </c>
    </row>
    <row r="1938" spans="29:34">
      <c r="AC1938" s="284">
        <f t="shared" si="125"/>
        <v>0</v>
      </c>
      <c r="AF1938" s="379">
        <f t="shared" si="126"/>
        <v>0</v>
      </c>
      <c r="AH1938" s="189">
        <f t="shared" si="127"/>
        <v>0</v>
      </c>
    </row>
    <row r="1939" spans="29:34">
      <c r="AC1939" s="284">
        <f t="shared" si="125"/>
        <v>0</v>
      </c>
      <c r="AF1939" s="379">
        <f t="shared" si="126"/>
        <v>0</v>
      </c>
      <c r="AH1939" s="189">
        <f t="shared" si="127"/>
        <v>0</v>
      </c>
    </row>
    <row r="1940" spans="29:34">
      <c r="AC1940" s="284">
        <f t="shared" si="125"/>
        <v>0</v>
      </c>
      <c r="AF1940" s="379">
        <f t="shared" si="126"/>
        <v>0</v>
      </c>
      <c r="AH1940" s="189">
        <f t="shared" si="127"/>
        <v>0</v>
      </c>
    </row>
    <row r="1941" spans="29:34">
      <c r="AC1941" s="284">
        <f t="shared" si="125"/>
        <v>0</v>
      </c>
      <c r="AF1941" s="379">
        <f t="shared" si="126"/>
        <v>0</v>
      </c>
      <c r="AH1941" s="189">
        <f t="shared" si="127"/>
        <v>0</v>
      </c>
    </row>
    <row r="1942" spans="29:34">
      <c r="AC1942" s="284">
        <f t="shared" si="125"/>
        <v>0</v>
      </c>
      <c r="AF1942" s="379">
        <f t="shared" si="126"/>
        <v>0</v>
      </c>
      <c r="AH1942" s="189">
        <f t="shared" si="127"/>
        <v>0</v>
      </c>
    </row>
    <row r="1943" spans="29:34">
      <c r="AC1943" s="284">
        <f t="shared" si="125"/>
        <v>0</v>
      </c>
      <c r="AF1943" s="379">
        <f t="shared" si="126"/>
        <v>0</v>
      </c>
      <c r="AH1943" s="189">
        <f t="shared" si="127"/>
        <v>0</v>
      </c>
    </row>
    <row r="1944" spans="29:34">
      <c r="AC1944" s="284">
        <f t="shared" si="125"/>
        <v>0</v>
      </c>
      <c r="AF1944" s="379">
        <f t="shared" si="126"/>
        <v>0</v>
      </c>
      <c r="AH1944" s="189">
        <f t="shared" si="127"/>
        <v>0</v>
      </c>
    </row>
    <row r="1945" spans="29:34">
      <c r="AC1945" s="284">
        <f t="shared" si="125"/>
        <v>0</v>
      </c>
      <c r="AF1945" s="379">
        <f t="shared" si="126"/>
        <v>0</v>
      </c>
      <c r="AH1945" s="189">
        <f t="shared" si="127"/>
        <v>0</v>
      </c>
    </row>
    <row r="1946" spans="29:34">
      <c r="AC1946" s="284">
        <f t="shared" si="125"/>
        <v>0</v>
      </c>
      <c r="AF1946" s="379">
        <f t="shared" si="126"/>
        <v>0</v>
      </c>
      <c r="AH1946" s="189">
        <f t="shared" si="127"/>
        <v>0</v>
      </c>
    </row>
    <row r="1947" spans="29:34">
      <c r="AC1947" s="284">
        <f t="shared" si="125"/>
        <v>0</v>
      </c>
      <c r="AF1947" s="379">
        <f t="shared" si="126"/>
        <v>0</v>
      </c>
      <c r="AH1947" s="189">
        <f t="shared" si="127"/>
        <v>0</v>
      </c>
    </row>
    <row r="1948" spans="29:34">
      <c r="AC1948" s="284">
        <f t="shared" si="125"/>
        <v>0</v>
      </c>
      <c r="AF1948" s="379">
        <f t="shared" si="126"/>
        <v>0</v>
      </c>
      <c r="AH1948" s="189">
        <f t="shared" si="127"/>
        <v>0</v>
      </c>
    </row>
    <row r="1949" spans="29:34">
      <c r="AC1949" s="284">
        <f t="shared" si="125"/>
        <v>0</v>
      </c>
      <c r="AF1949" s="379">
        <f t="shared" si="126"/>
        <v>0</v>
      </c>
      <c r="AH1949" s="189">
        <f t="shared" si="127"/>
        <v>0</v>
      </c>
    </row>
    <row r="1950" spans="29:34">
      <c r="AC1950" s="284">
        <f t="shared" si="125"/>
        <v>0</v>
      </c>
      <c r="AF1950" s="379">
        <f t="shared" si="126"/>
        <v>0</v>
      </c>
      <c r="AH1950" s="189">
        <f t="shared" si="127"/>
        <v>0</v>
      </c>
    </row>
    <row r="1951" spans="29:34">
      <c r="AC1951" s="284">
        <f t="shared" si="125"/>
        <v>0</v>
      </c>
      <c r="AF1951" s="379">
        <f t="shared" si="126"/>
        <v>0</v>
      </c>
      <c r="AH1951" s="189">
        <f t="shared" si="127"/>
        <v>0</v>
      </c>
    </row>
    <row r="1952" spans="29:34">
      <c r="AC1952" s="284">
        <f t="shared" si="125"/>
        <v>0</v>
      </c>
      <c r="AF1952" s="379">
        <f t="shared" si="126"/>
        <v>0</v>
      </c>
      <c r="AH1952" s="189">
        <f t="shared" si="127"/>
        <v>0</v>
      </c>
    </row>
    <row r="1953" spans="29:34">
      <c r="AC1953" s="284">
        <f t="shared" si="125"/>
        <v>0</v>
      </c>
      <c r="AF1953" s="379">
        <f t="shared" si="126"/>
        <v>0</v>
      </c>
      <c r="AH1953" s="189">
        <f t="shared" si="127"/>
        <v>0</v>
      </c>
    </row>
    <row r="1954" spans="29:34">
      <c r="AC1954" s="284">
        <f t="shared" si="125"/>
        <v>0</v>
      </c>
      <c r="AF1954" s="379">
        <f t="shared" si="126"/>
        <v>0</v>
      </c>
      <c r="AH1954" s="189">
        <f t="shared" si="127"/>
        <v>0</v>
      </c>
    </row>
    <row r="1955" spans="29:34">
      <c r="AC1955" s="284">
        <f t="shared" si="125"/>
        <v>0</v>
      </c>
      <c r="AF1955" s="379">
        <f t="shared" si="126"/>
        <v>0</v>
      </c>
      <c r="AH1955" s="189">
        <f t="shared" si="127"/>
        <v>0</v>
      </c>
    </row>
    <row r="1956" spans="29:34">
      <c r="AC1956" s="284">
        <f t="shared" si="125"/>
        <v>0</v>
      </c>
      <c r="AF1956" s="379">
        <f t="shared" si="126"/>
        <v>0</v>
      </c>
      <c r="AH1956" s="189">
        <f t="shared" si="127"/>
        <v>0</v>
      </c>
    </row>
    <row r="1957" spans="29:34">
      <c r="AC1957" s="284">
        <f t="shared" si="125"/>
        <v>0</v>
      </c>
      <c r="AF1957" s="379">
        <f t="shared" si="126"/>
        <v>0</v>
      </c>
      <c r="AH1957" s="189">
        <f t="shared" si="127"/>
        <v>0</v>
      </c>
    </row>
    <row r="1958" spans="29:34">
      <c r="AC1958" s="284">
        <f t="shared" ref="AC1958:AC2021" si="128">Z1958*Q1958</f>
        <v>0</v>
      </c>
      <c r="AF1958" s="379">
        <f t="shared" ref="AF1958:AF2021" si="129">AD1958+AE1958</f>
        <v>0</v>
      </c>
      <c r="AH1958" s="189">
        <f t="shared" ref="AH1958:AH2021" si="130">R1958*AG1958</f>
        <v>0</v>
      </c>
    </row>
    <row r="1959" spans="29:34">
      <c r="AC1959" s="284">
        <f t="shared" si="128"/>
        <v>0</v>
      </c>
      <c r="AF1959" s="379">
        <f t="shared" si="129"/>
        <v>0</v>
      </c>
      <c r="AH1959" s="189">
        <f t="shared" si="130"/>
        <v>0</v>
      </c>
    </row>
    <row r="1960" spans="29:34">
      <c r="AC1960" s="284">
        <f t="shared" si="128"/>
        <v>0</v>
      </c>
      <c r="AF1960" s="379">
        <f t="shared" si="129"/>
        <v>0</v>
      </c>
      <c r="AH1960" s="189">
        <f t="shared" si="130"/>
        <v>0</v>
      </c>
    </row>
    <row r="1961" spans="29:34">
      <c r="AC1961" s="284">
        <f t="shared" si="128"/>
        <v>0</v>
      </c>
      <c r="AF1961" s="379">
        <f t="shared" si="129"/>
        <v>0</v>
      </c>
      <c r="AH1961" s="189">
        <f t="shared" si="130"/>
        <v>0</v>
      </c>
    </row>
    <row r="1962" spans="29:34">
      <c r="AC1962" s="284">
        <f t="shared" si="128"/>
        <v>0</v>
      </c>
      <c r="AF1962" s="379">
        <f t="shared" si="129"/>
        <v>0</v>
      </c>
      <c r="AH1962" s="189">
        <f t="shared" si="130"/>
        <v>0</v>
      </c>
    </row>
    <row r="1963" spans="29:34">
      <c r="AC1963" s="284">
        <f t="shared" si="128"/>
        <v>0</v>
      </c>
      <c r="AF1963" s="379">
        <f t="shared" si="129"/>
        <v>0</v>
      </c>
      <c r="AH1963" s="189">
        <f t="shared" si="130"/>
        <v>0</v>
      </c>
    </row>
    <row r="1964" spans="29:34">
      <c r="AC1964" s="284">
        <f t="shared" si="128"/>
        <v>0</v>
      </c>
      <c r="AF1964" s="379">
        <f t="shared" si="129"/>
        <v>0</v>
      </c>
      <c r="AH1964" s="189">
        <f t="shared" si="130"/>
        <v>0</v>
      </c>
    </row>
    <row r="1965" spans="29:34">
      <c r="AC1965" s="284">
        <f t="shared" si="128"/>
        <v>0</v>
      </c>
      <c r="AF1965" s="379">
        <f t="shared" si="129"/>
        <v>0</v>
      </c>
      <c r="AH1965" s="189">
        <f t="shared" si="130"/>
        <v>0</v>
      </c>
    </row>
    <row r="1966" spans="29:34">
      <c r="AC1966" s="284">
        <f t="shared" si="128"/>
        <v>0</v>
      </c>
      <c r="AF1966" s="379">
        <f t="shared" si="129"/>
        <v>0</v>
      </c>
      <c r="AH1966" s="189">
        <f t="shared" si="130"/>
        <v>0</v>
      </c>
    </row>
    <row r="1967" spans="29:34">
      <c r="AC1967" s="284">
        <f t="shared" si="128"/>
        <v>0</v>
      </c>
      <c r="AF1967" s="379">
        <f t="shared" si="129"/>
        <v>0</v>
      </c>
      <c r="AH1967" s="189">
        <f t="shared" si="130"/>
        <v>0</v>
      </c>
    </row>
    <row r="1968" spans="29:34">
      <c r="AC1968" s="284">
        <f t="shared" si="128"/>
        <v>0</v>
      </c>
      <c r="AF1968" s="379">
        <f t="shared" si="129"/>
        <v>0</v>
      </c>
      <c r="AH1968" s="189">
        <f t="shared" si="130"/>
        <v>0</v>
      </c>
    </row>
    <row r="1969" spans="29:34">
      <c r="AC1969" s="284">
        <f t="shared" si="128"/>
        <v>0</v>
      </c>
      <c r="AF1969" s="379">
        <f t="shared" si="129"/>
        <v>0</v>
      </c>
      <c r="AH1969" s="189">
        <f t="shared" si="130"/>
        <v>0</v>
      </c>
    </row>
    <row r="1970" spans="29:34">
      <c r="AC1970" s="284">
        <f t="shared" si="128"/>
        <v>0</v>
      </c>
      <c r="AF1970" s="379">
        <f t="shared" si="129"/>
        <v>0</v>
      </c>
      <c r="AH1970" s="189">
        <f t="shared" si="130"/>
        <v>0</v>
      </c>
    </row>
    <row r="1971" spans="29:34">
      <c r="AC1971" s="284">
        <f t="shared" si="128"/>
        <v>0</v>
      </c>
      <c r="AF1971" s="379">
        <f t="shared" si="129"/>
        <v>0</v>
      </c>
      <c r="AH1971" s="189">
        <f t="shared" si="130"/>
        <v>0</v>
      </c>
    </row>
    <row r="1972" spans="29:34">
      <c r="AC1972" s="284">
        <f t="shared" si="128"/>
        <v>0</v>
      </c>
      <c r="AF1972" s="379">
        <f t="shared" si="129"/>
        <v>0</v>
      </c>
      <c r="AH1972" s="189">
        <f t="shared" si="130"/>
        <v>0</v>
      </c>
    </row>
    <row r="1973" spans="29:34">
      <c r="AC1973" s="284">
        <f t="shared" si="128"/>
        <v>0</v>
      </c>
      <c r="AF1973" s="379">
        <f t="shared" si="129"/>
        <v>0</v>
      </c>
      <c r="AH1973" s="189">
        <f t="shared" si="130"/>
        <v>0</v>
      </c>
    </row>
    <row r="1974" spans="29:34">
      <c r="AC1974" s="284">
        <f t="shared" si="128"/>
        <v>0</v>
      </c>
      <c r="AF1974" s="379">
        <f t="shared" si="129"/>
        <v>0</v>
      </c>
      <c r="AH1974" s="189">
        <f t="shared" si="130"/>
        <v>0</v>
      </c>
    </row>
    <row r="1975" spans="29:34">
      <c r="AC1975" s="284">
        <f t="shared" si="128"/>
        <v>0</v>
      </c>
      <c r="AF1975" s="379">
        <f t="shared" si="129"/>
        <v>0</v>
      </c>
      <c r="AH1975" s="189">
        <f t="shared" si="130"/>
        <v>0</v>
      </c>
    </row>
    <row r="1976" spans="29:34">
      <c r="AC1976" s="284">
        <f t="shared" si="128"/>
        <v>0</v>
      </c>
      <c r="AF1976" s="379">
        <f t="shared" si="129"/>
        <v>0</v>
      </c>
      <c r="AH1976" s="189">
        <f t="shared" si="130"/>
        <v>0</v>
      </c>
    </row>
    <row r="1977" spans="29:34">
      <c r="AC1977" s="284">
        <f t="shared" si="128"/>
        <v>0</v>
      </c>
      <c r="AF1977" s="379">
        <f t="shared" si="129"/>
        <v>0</v>
      </c>
      <c r="AH1977" s="189">
        <f t="shared" si="130"/>
        <v>0</v>
      </c>
    </row>
    <row r="1978" spans="29:34">
      <c r="AC1978" s="284">
        <f t="shared" si="128"/>
        <v>0</v>
      </c>
      <c r="AF1978" s="379">
        <f t="shared" si="129"/>
        <v>0</v>
      </c>
      <c r="AH1978" s="189">
        <f t="shared" si="130"/>
        <v>0</v>
      </c>
    </row>
    <row r="1979" spans="29:34">
      <c r="AC1979" s="284">
        <f t="shared" si="128"/>
        <v>0</v>
      </c>
      <c r="AF1979" s="379">
        <f t="shared" si="129"/>
        <v>0</v>
      </c>
      <c r="AH1979" s="189">
        <f t="shared" si="130"/>
        <v>0</v>
      </c>
    </row>
    <row r="1980" spans="29:34">
      <c r="AC1980" s="284">
        <f t="shared" si="128"/>
        <v>0</v>
      </c>
      <c r="AF1980" s="379">
        <f t="shared" si="129"/>
        <v>0</v>
      </c>
      <c r="AH1980" s="189">
        <f t="shared" si="130"/>
        <v>0</v>
      </c>
    </row>
    <row r="1981" spans="29:34">
      <c r="AC1981" s="284">
        <f t="shared" si="128"/>
        <v>0</v>
      </c>
      <c r="AF1981" s="379">
        <f t="shared" si="129"/>
        <v>0</v>
      </c>
      <c r="AH1981" s="189">
        <f t="shared" si="130"/>
        <v>0</v>
      </c>
    </row>
    <row r="1982" spans="29:34">
      <c r="AC1982" s="284">
        <f t="shared" si="128"/>
        <v>0</v>
      </c>
      <c r="AF1982" s="379">
        <f t="shared" si="129"/>
        <v>0</v>
      </c>
      <c r="AH1982" s="189">
        <f t="shared" si="130"/>
        <v>0</v>
      </c>
    </row>
    <row r="1983" spans="29:34">
      <c r="AC1983" s="284">
        <f t="shared" si="128"/>
        <v>0</v>
      </c>
      <c r="AF1983" s="379">
        <f t="shared" si="129"/>
        <v>0</v>
      </c>
      <c r="AH1983" s="189">
        <f t="shared" si="130"/>
        <v>0</v>
      </c>
    </row>
    <row r="1984" spans="29:34">
      <c r="AC1984" s="284">
        <f t="shared" si="128"/>
        <v>0</v>
      </c>
      <c r="AF1984" s="379">
        <f t="shared" si="129"/>
        <v>0</v>
      </c>
      <c r="AH1984" s="189">
        <f t="shared" si="130"/>
        <v>0</v>
      </c>
    </row>
    <row r="1985" spans="29:34">
      <c r="AC1985" s="284">
        <f t="shared" si="128"/>
        <v>0</v>
      </c>
      <c r="AF1985" s="379">
        <f t="shared" si="129"/>
        <v>0</v>
      </c>
      <c r="AH1985" s="189">
        <f t="shared" si="130"/>
        <v>0</v>
      </c>
    </row>
    <row r="1986" spans="29:34">
      <c r="AC1986" s="284">
        <f t="shared" si="128"/>
        <v>0</v>
      </c>
      <c r="AF1986" s="379">
        <f t="shared" si="129"/>
        <v>0</v>
      </c>
      <c r="AH1986" s="189">
        <f t="shared" si="130"/>
        <v>0</v>
      </c>
    </row>
    <row r="1987" spans="29:34">
      <c r="AC1987" s="284">
        <f t="shared" si="128"/>
        <v>0</v>
      </c>
      <c r="AF1987" s="379">
        <f t="shared" si="129"/>
        <v>0</v>
      </c>
      <c r="AH1987" s="189">
        <f t="shared" si="130"/>
        <v>0</v>
      </c>
    </row>
    <row r="1988" spans="29:34">
      <c r="AC1988" s="284">
        <f t="shared" si="128"/>
        <v>0</v>
      </c>
      <c r="AF1988" s="379">
        <f t="shared" si="129"/>
        <v>0</v>
      </c>
      <c r="AH1988" s="189">
        <f t="shared" si="130"/>
        <v>0</v>
      </c>
    </row>
    <row r="1989" spans="29:34">
      <c r="AC1989" s="284">
        <f t="shared" si="128"/>
        <v>0</v>
      </c>
      <c r="AF1989" s="379">
        <f t="shared" si="129"/>
        <v>0</v>
      </c>
      <c r="AH1989" s="189">
        <f t="shared" si="130"/>
        <v>0</v>
      </c>
    </row>
    <row r="1990" spans="29:34">
      <c r="AC1990" s="284">
        <f t="shared" si="128"/>
        <v>0</v>
      </c>
      <c r="AF1990" s="379">
        <f t="shared" si="129"/>
        <v>0</v>
      </c>
      <c r="AH1990" s="189">
        <f t="shared" si="130"/>
        <v>0</v>
      </c>
    </row>
    <row r="1991" spans="29:34">
      <c r="AC1991" s="284">
        <f t="shared" si="128"/>
        <v>0</v>
      </c>
      <c r="AF1991" s="379">
        <f t="shared" si="129"/>
        <v>0</v>
      </c>
      <c r="AH1991" s="189">
        <f t="shared" si="130"/>
        <v>0</v>
      </c>
    </row>
    <row r="1992" spans="29:34">
      <c r="AC1992" s="284">
        <f t="shared" si="128"/>
        <v>0</v>
      </c>
      <c r="AF1992" s="379">
        <f t="shared" si="129"/>
        <v>0</v>
      </c>
      <c r="AH1992" s="189">
        <f t="shared" si="130"/>
        <v>0</v>
      </c>
    </row>
    <row r="1993" spans="29:34">
      <c r="AC1993" s="284">
        <f t="shared" si="128"/>
        <v>0</v>
      </c>
      <c r="AF1993" s="379">
        <f t="shared" si="129"/>
        <v>0</v>
      </c>
      <c r="AH1993" s="189">
        <f t="shared" si="130"/>
        <v>0</v>
      </c>
    </row>
    <row r="1994" spans="29:34">
      <c r="AC1994" s="284">
        <f t="shared" si="128"/>
        <v>0</v>
      </c>
      <c r="AF1994" s="379">
        <f t="shared" si="129"/>
        <v>0</v>
      </c>
      <c r="AH1994" s="189">
        <f t="shared" si="130"/>
        <v>0</v>
      </c>
    </row>
    <row r="1995" spans="29:34">
      <c r="AC1995" s="284">
        <f t="shared" si="128"/>
        <v>0</v>
      </c>
      <c r="AF1995" s="379">
        <f t="shared" si="129"/>
        <v>0</v>
      </c>
      <c r="AH1995" s="189">
        <f t="shared" si="130"/>
        <v>0</v>
      </c>
    </row>
    <row r="1996" spans="29:34">
      <c r="AC1996" s="284">
        <f t="shared" si="128"/>
        <v>0</v>
      </c>
      <c r="AF1996" s="379">
        <f t="shared" si="129"/>
        <v>0</v>
      </c>
      <c r="AH1996" s="189">
        <f t="shared" si="130"/>
        <v>0</v>
      </c>
    </row>
    <row r="1997" spans="29:34">
      <c r="AC1997" s="284">
        <f t="shared" si="128"/>
        <v>0</v>
      </c>
      <c r="AF1997" s="379">
        <f t="shared" si="129"/>
        <v>0</v>
      </c>
      <c r="AH1997" s="189">
        <f t="shared" si="130"/>
        <v>0</v>
      </c>
    </row>
    <row r="1998" spans="29:34">
      <c r="AC1998" s="284">
        <f t="shared" si="128"/>
        <v>0</v>
      </c>
      <c r="AF1998" s="379">
        <f t="shared" si="129"/>
        <v>0</v>
      </c>
      <c r="AH1998" s="189">
        <f t="shared" si="130"/>
        <v>0</v>
      </c>
    </row>
    <row r="1999" spans="29:34">
      <c r="AC1999" s="284">
        <f t="shared" si="128"/>
        <v>0</v>
      </c>
      <c r="AF1999" s="379">
        <f t="shared" si="129"/>
        <v>0</v>
      </c>
      <c r="AH1999" s="189">
        <f t="shared" si="130"/>
        <v>0</v>
      </c>
    </row>
    <row r="2000" spans="29:34">
      <c r="AC2000" s="284">
        <f t="shared" si="128"/>
        <v>0</v>
      </c>
      <c r="AF2000" s="379">
        <f t="shared" si="129"/>
        <v>0</v>
      </c>
      <c r="AH2000" s="189">
        <f t="shared" si="130"/>
        <v>0</v>
      </c>
    </row>
    <row r="2001" spans="29:34">
      <c r="AC2001" s="284">
        <f t="shared" si="128"/>
        <v>0</v>
      </c>
      <c r="AF2001" s="379">
        <f t="shared" si="129"/>
        <v>0</v>
      </c>
      <c r="AH2001" s="189">
        <f t="shared" si="130"/>
        <v>0</v>
      </c>
    </row>
    <row r="2002" spans="29:34">
      <c r="AC2002" s="284">
        <f t="shared" si="128"/>
        <v>0</v>
      </c>
      <c r="AF2002" s="379">
        <f t="shared" si="129"/>
        <v>0</v>
      </c>
      <c r="AH2002" s="189">
        <f t="shared" si="130"/>
        <v>0</v>
      </c>
    </row>
    <row r="2003" spans="29:34">
      <c r="AC2003" s="284">
        <f t="shared" si="128"/>
        <v>0</v>
      </c>
      <c r="AF2003" s="379">
        <f t="shared" si="129"/>
        <v>0</v>
      </c>
      <c r="AH2003" s="189">
        <f t="shared" si="130"/>
        <v>0</v>
      </c>
    </row>
    <row r="2004" spans="29:34">
      <c r="AC2004" s="284">
        <f t="shared" si="128"/>
        <v>0</v>
      </c>
      <c r="AF2004" s="379">
        <f t="shared" si="129"/>
        <v>0</v>
      </c>
      <c r="AH2004" s="189">
        <f t="shared" si="130"/>
        <v>0</v>
      </c>
    </row>
    <row r="2005" spans="29:34">
      <c r="AC2005" s="284">
        <f t="shared" si="128"/>
        <v>0</v>
      </c>
      <c r="AF2005" s="379">
        <f t="shared" si="129"/>
        <v>0</v>
      </c>
      <c r="AH2005" s="189">
        <f t="shared" si="130"/>
        <v>0</v>
      </c>
    </row>
    <row r="2006" spans="29:34">
      <c r="AC2006" s="284">
        <f t="shared" si="128"/>
        <v>0</v>
      </c>
      <c r="AF2006" s="379">
        <f t="shared" si="129"/>
        <v>0</v>
      </c>
      <c r="AH2006" s="189">
        <f t="shared" si="130"/>
        <v>0</v>
      </c>
    </row>
    <row r="2007" spans="29:34">
      <c r="AC2007" s="284">
        <f t="shared" si="128"/>
        <v>0</v>
      </c>
      <c r="AF2007" s="379">
        <f t="shared" si="129"/>
        <v>0</v>
      </c>
      <c r="AH2007" s="189">
        <f t="shared" si="130"/>
        <v>0</v>
      </c>
    </row>
    <row r="2008" spans="29:34">
      <c r="AC2008" s="284">
        <f t="shared" si="128"/>
        <v>0</v>
      </c>
      <c r="AF2008" s="379">
        <f t="shared" si="129"/>
        <v>0</v>
      </c>
      <c r="AH2008" s="189">
        <f t="shared" si="130"/>
        <v>0</v>
      </c>
    </row>
    <row r="2009" spans="29:34">
      <c r="AC2009" s="284">
        <f t="shared" si="128"/>
        <v>0</v>
      </c>
      <c r="AF2009" s="379">
        <f t="shared" si="129"/>
        <v>0</v>
      </c>
      <c r="AH2009" s="189">
        <f t="shared" si="130"/>
        <v>0</v>
      </c>
    </row>
    <row r="2010" spans="29:34">
      <c r="AC2010" s="284">
        <f t="shared" si="128"/>
        <v>0</v>
      </c>
      <c r="AF2010" s="379">
        <f t="shared" si="129"/>
        <v>0</v>
      </c>
      <c r="AH2010" s="189">
        <f t="shared" si="130"/>
        <v>0</v>
      </c>
    </row>
    <row r="2011" spans="29:34">
      <c r="AC2011" s="284">
        <f t="shared" si="128"/>
        <v>0</v>
      </c>
      <c r="AF2011" s="379">
        <f t="shared" si="129"/>
        <v>0</v>
      </c>
      <c r="AH2011" s="189">
        <f t="shared" si="130"/>
        <v>0</v>
      </c>
    </row>
    <row r="2012" spans="29:34">
      <c r="AC2012" s="284">
        <f t="shared" si="128"/>
        <v>0</v>
      </c>
      <c r="AF2012" s="379">
        <f t="shared" si="129"/>
        <v>0</v>
      </c>
      <c r="AH2012" s="189">
        <f t="shared" si="130"/>
        <v>0</v>
      </c>
    </row>
    <row r="2013" spans="29:34">
      <c r="AC2013" s="284">
        <f t="shared" si="128"/>
        <v>0</v>
      </c>
      <c r="AF2013" s="379">
        <f t="shared" si="129"/>
        <v>0</v>
      </c>
      <c r="AH2013" s="189">
        <f t="shared" si="130"/>
        <v>0</v>
      </c>
    </row>
    <row r="2014" spans="29:34">
      <c r="AC2014" s="284">
        <f t="shared" si="128"/>
        <v>0</v>
      </c>
      <c r="AF2014" s="379">
        <f t="shared" si="129"/>
        <v>0</v>
      </c>
      <c r="AH2014" s="189">
        <f t="shared" si="130"/>
        <v>0</v>
      </c>
    </row>
    <row r="2015" spans="29:34">
      <c r="AC2015" s="284">
        <f t="shared" si="128"/>
        <v>0</v>
      </c>
      <c r="AF2015" s="379">
        <f t="shared" si="129"/>
        <v>0</v>
      </c>
      <c r="AH2015" s="189">
        <f t="shared" si="130"/>
        <v>0</v>
      </c>
    </row>
    <row r="2016" spans="29:34">
      <c r="AC2016" s="284">
        <f t="shared" si="128"/>
        <v>0</v>
      </c>
      <c r="AF2016" s="379">
        <f t="shared" si="129"/>
        <v>0</v>
      </c>
      <c r="AH2016" s="189">
        <f t="shared" si="130"/>
        <v>0</v>
      </c>
    </row>
    <row r="2017" spans="29:34">
      <c r="AC2017" s="284">
        <f t="shared" si="128"/>
        <v>0</v>
      </c>
      <c r="AF2017" s="379">
        <f t="shared" si="129"/>
        <v>0</v>
      </c>
      <c r="AH2017" s="189">
        <f t="shared" si="130"/>
        <v>0</v>
      </c>
    </row>
    <row r="2018" spans="29:34">
      <c r="AC2018" s="284">
        <f t="shared" si="128"/>
        <v>0</v>
      </c>
      <c r="AF2018" s="379">
        <f t="shared" si="129"/>
        <v>0</v>
      </c>
      <c r="AH2018" s="189">
        <f t="shared" si="130"/>
        <v>0</v>
      </c>
    </row>
    <row r="2019" spans="29:34">
      <c r="AC2019" s="284">
        <f t="shared" si="128"/>
        <v>0</v>
      </c>
      <c r="AF2019" s="379">
        <f t="shared" si="129"/>
        <v>0</v>
      </c>
      <c r="AH2019" s="189">
        <f t="shared" si="130"/>
        <v>0</v>
      </c>
    </row>
    <row r="2020" spans="29:34">
      <c r="AC2020" s="284">
        <f t="shared" si="128"/>
        <v>0</v>
      </c>
      <c r="AF2020" s="379">
        <f t="shared" si="129"/>
        <v>0</v>
      </c>
      <c r="AH2020" s="189">
        <f t="shared" si="130"/>
        <v>0</v>
      </c>
    </row>
    <row r="2021" spans="29:34">
      <c r="AC2021" s="284">
        <f t="shared" si="128"/>
        <v>0</v>
      </c>
      <c r="AF2021" s="379">
        <f t="shared" si="129"/>
        <v>0</v>
      </c>
      <c r="AH2021" s="189">
        <f t="shared" si="130"/>
        <v>0</v>
      </c>
    </row>
    <row r="2022" spans="29:34">
      <c r="AC2022" s="284">
        <f t="shared" ref="AC2022:AC2085" si="131">Z2022*Q2022</f>
        <v>0</v>
      </c>
      <c r="AF2022" s="379">
        <f t="shared" ref="AF2022:AF2085" si="132">AD2022+AE2022</f>
        <v>0</v>
      </c>
      <c r="AH2022" s="189">
        <f t="shared" ref="AH2022:AH2085" si="133">R2022*AG2022</f>
        <v>0</v>
      </c>
    </row>
    <row r="2023" spans="29:34">
      <c r="AC2023" s="284">
        <f t="shared" si="131"/>
        <v>0</v>
      </c>
      <c r="AF2023" s="379">
        <f t="shared" si="132"/>
        <v>0</v>
      </c>
      <c r="AH2023" s="189">
        <f t="shared" si="133"/>
        <v>0</v>
      </c>
    </row>
    <row r="2024" spans="29:34">
      <c r="AC2024" s="284">
        <f t="shared" si="131"/>
        <v>0</v>
      </c>
      <c r="AF2024" s="379">
        <f t="shared" si="132"/>
        <v>0</v>
      </c>
      <c r="AH2024" s="189">
        <f t="shared" si="133"/>
        <v>0</v>
      </c>
    </row>
    <row r="2025" spans="29:34">
      <c r="AC2025" s="284">
        <f t="shared" si="131"/>
        <v>0</v>
      </c>
      <c r="AF2025" s="379">
        <f t="shared" si="132"/>
        <v>0</v>
      </c>
      <c r="AH2025" s="189">
        <f t="shared" si="133"/>
        <v>0</v>
      </c>
    </row>
    <row r="2026" spans="29:34">
      <c r="AC2026" s="284">
        <f t="shared" si="131"/>
        <v>0</v>
      </c>
      <c r="AF2026" s="379">
        <f t="shared" si="132"/>
        <v>0</v>
      </c>
      <c r="AH2026" s="189">
        <f t="shared" si="133"/>
        <v>0</v>
      </c>
    </row>
    <row r="2027" spans="29:34">
      <c r="AC2027" s="284">
        <f t="shared" si="131"/>
        <v>0</v>
      </c>
      <c r="AF2027" s="379">
        <f t="shared" si="132"/>
        <v>0</v>
      </c>
      <c r="AH2027" s="189">
        <f t="shared" si="133"/>
        <v>0</v>
      </c>
    </row>
    <row r="2028" spans="29:34">
      <c r="AC2028" s="284">
        <f t="shared" si="131"/>
        <v>0</v>
      </c>
      <c r="AF2028" s="379">
        <f t="shared" si="132"/>
        <v>0</v>
      </c>
      <c r="AH2028" s="189">
        <f t="shared" si="133"/>
        <v>0</v>
      </c>
    </row>
    <row r="2029" spans="29:34">
      <c r="AC2029" s="284">
        <f t="shared" si="131"/>
        <v>0</v>
      </c>
      <c r="AF2029" s="379">
        <f t="shared" si="132"/>
        <v>0</v>
      </c>
      <c r="AH2029" s="189">
        <f t="shared" si="133"/>
        <v>0</v>
      </c>
    </row>
    <row r="2030" spans="29:34">
      <c r="AC2030" s="284">
        <f t="shared" si="131"/>
        <v>0</v>
      </c>
      <c r="AF2030" s="379">
        <f t="shared" si="132"/>
        <v>0</v>
      </c>
      <c r="AH2030" s="189">
        <f t="shared" si="133"/>
        <v>0</v>
      </c>
    </row>
    <row r="2031" spans="29:34">
      <c r="AC2031" s="284">
        <f t="shared" si="131"/>
        <v>0</v>
      </c>
      <c r="AF2031" s="379">
        <f t="shared" si="132"/>
        <v>0</v>
      </c>
      <c r="AH2031" s="189">
        <f t="shared" si="133"/>
        <v>0</v>
      </c>
    </row>
    <row r="2032" spans="29:34">
      <c r="AC2032" s="284">
        <f t="shared" si="131"/>
        <v>0</v>
      </c>
      <c r="AF2032" s="379">
        <f t="shared" si="132"/>
        <v>0</v>
      </c>
      <c r="AH2032" s="189">
        <f t="shared" si="133"/>
        <v>0</v>
      </c>
    </row>
    <row r="2033" spans="29:34">
      <c r="AC2033" s="284">
        <f t="shared" si="131"/>
        <v>0</v>
      </c>
      <c r="AF2033" s="379">
        <f t="shared" si="132"/>
        <v>0</v>
      </c>
      <c r="AH2033" s="189">
        <f t="shared" si="133"/>
        <v>0</v>
      </c>
    </row>
    <row r="2034" spans="29:34">
      <c r="AC2034" s="284">
        <f t="shared" si="131"/>
        <v>0</v>
      </c>
      <c r="AF2034" s="379">
        <f t="shared" si="132"/>
        <v>0</v>
      </c>
      <c r="AH2034" s="189">
        <f t="shared" si="133"/>
        <v>0</v>
      </c>
    </row>
    <row r="2035" spans="29:34">
      <c r="AC2035" s="284">
        <f t="shared" si="131"/>
        <v>0</v>
      </c>
      <c r="AF2035" s="379">
        <f t="shared" si="132"/>
        <v>0</v>
      </c>
      <c r="AH2035" s="189">
        <f t="shared" si="133"/>
        <v>0</v>
      </c>
    </row>
    <row r="2036" spans="29:34">
      <c r="AC2036" s="284">
        <f t="shared" si="131"/>
        <v>0</v>
      </c>
      <c r="AF2036" s="379">
        <f t="shared" si="132"/>
        <v>0</v>
      </c>
      <c r="AH2036" s="189">
        <f t="shared" si="133"/>
        <v>0</v>
      </c>
    </row>
    <row r="2037" spans="29:34">
      <c r="AC2037" s="284">
        <f t="shared" si="131"/>
        <v>0</v>
      </c>
      <c r="AF2037" s="379">
        <f t="shared" si="132"/>
        <v>0</v>
      </c>
      <c r="AH2037" s="189">
        <f t="shared" si="133"/>
        <v>0</v>
      </c>
    </row>
    <row r="2038" spans="29:34">
      <c r="AC2038" s="284">
        <f t="shared" si="131"/>
        <v>0</v>
      </c>
      <c r="AF2038" s="379">
        <f t="shared" si="132"/>
        <v>0</v>
      </c>
      <c r="AH2038" s="189">
        <f t="shared" si="133"/>
        <v>0</v>
      </c>
    </row>
    <row r="2039" spans="29:34">
      <c r="AC2039" s="284">
        <f t="shared" si="131"/>
        <v>0</v>
      </c>
      <c r="AF2039" s="379">
        <f t="shared" si="132"/>
        <v>0</v>
      </c>
      <c r="AH2039" s="189">
        <f t="shared" si="133"/>
        <v>0</v>
      </c>
    </row>
    <row r="2040" spans="29:34">
      <c r="AC2040" s="284">
        <f t="shared" si="131"/>
        <v>0</v>
      </c>
      <c r="AF2040" s="379">
        <f t="shared" si="132"/>
        <v>0</v>
      </c>
      <c r="AH2040" s="189">
        <f t="shared" si="133"/>
        <v>0</v>
      </c>
    </row>
    <row r="2041" spans="29:34">
      <c r="AC2041" s="284">
        <f t="shared" si="131"/>
        <v>0</v>
      </c>
      <c r="AF2041" s="379">
        <f t="shared" si="132"/>
        <v>0</v>
      </c>
      <c r="AH2041" s="189">
        <f t="shared" si="133"/>
        <v>0</v>
      </c>
    </row>
    <row r="2042" spans="29:34">
      <c r="AC2042" s="284">
        <f t="shared" si="131"/>
        <v>0</v>
      </c>
      <c r="AF2042" s="379">
        <f t="shared" si="132"/>
        <v>0</v>
      </c>
      <c r="AH2042" s="189">
        <f t="shared" si="133"/>
        <v>0</v>
      </c>
    </row>
    <row r="2043" spans="29:34">
      <c r="AC2043" s="284">
        <f t="shared" si="131"/>
        <v>0</v>
      </c>
      <c r="AF2043" s="379">
        <f t="shared" si="132"/>
        <v>0</v>
      </c>
      <c r="AH2043" s="189">
        <f t="shared" si="133"/>
        <v>0</v>
      </c>
    </row>
    <row r="2044" spans="29:34">
      <c r="AC2044" s="284">
        <f t="shared" si="131"/>
        <v>0</v>
      </c>
      <c r="AF2044" s="379">
        <f t="shared" si="132"/>
        <v>0</v>
      </c>
      <c r="AH2044" s="189">
        <f t="shared" si="133"/>
        <v>0</v>
      </c>
    </row>
    <row r="2045" spans="29:34">
      <c r="AC2045" s="284">
        <f t="shared" si="131"/>
        <v>0</v>
      </c>
      <c r="AF2045" s="379">
        <f t="shared" si="132"/>
        <v>0</v>
      </c>
      <c r="AH2045" s="189">
        <f t="shared" si="133"/>
        <v>0</v>
      </c>
    </row>
    <row r="2046" spans="29:34">
      <c r="AC2046" s="284">
        <f t="shared" si="131"/>
        <v>0</v>
      </c>
      <c r="AF2046" s="379">
        <f t="shared" si="132"/>
        <v>0</v>
      </c>
      <c r="AH2046" s="189">
        <f t="shared" si="133"/>
        <v>0</v>
      </c>
    </row>
    <row r="2047" spans="29:34">
      <c r="AC2047" s="284">
        <f t="shared" si="131"/>
        <v>0</v>
      </c>
      <c r="AF2047" s="379">
        <f t="shared" si="132"/>
        <v>0</v>
      </c>
      <c r="AH2047" s="189">
        <f t="shared" si="133"/>
        <v>0</v>
      </c>
    </row>
    <row r="2048" spans="29:34">
      <c r="AC2048" s="284">
        <f t="shared" si="131"/>
        <v>0</v>
      </c>
      <c r="AF2048" s="379">
        <f t="shared" si="132"/>
        <v>0</v>
      </c>
      <c r="AH2048" s="189">
        <f t="shared" si="133"/>
        <v>0</v>
      </c>
    </row>
    <row r="2049" spans="29:34">
      <c r="AC2049" s="284">
        <f t="shared" si="131"/>
        <v>0</v>
      </c>
      <c r="AF2049" s="379">
        <f t="shared" si="132"/>
        <v>0</v>
      </c>
      <c r="AH2049" s="189">
        <f t="shared" si="133"/>
        <v>0</v>
      </c>
    </row>
    <row r="2050" spans="29:34">
      <c r="AC2050" s="284">
        <f t="shared" si="131"/>
        <v>0</v>
      </c>
      <c r="AF2050" s="379">
        <f t="shared" si="132"/>
        <v>0</v>
      </c>
      <c r="AH2050" s="189">
        <f t="shared" si="133"/>
        <v>0</v>
      </c>
    </row>
    <row r="2051" spans="29:34">
      <c r="AC2051" s="284">
        <f t="shared" si="131"/>
        <v>0</v>
      </c>
      <c r="AF2051" s="379">
        <f t="shared" si="132"/>
        <v>0</v>
      </c>
      <c r="AH2051" s="189">
        <f t="shared" si="133"/>
        <v>0</v>
      </c>
    </row>
    <row r="2052" spans="29:34">
      <c r="AC2052" s="284">
        <f t="shared" si="131"/>
        <v>0</v>
      </c>
      <c r="AF2052" s="379">
        <f t="shared" si="132"/>
        <v>0</v>
      </c>
      <c r="AH2052" s="189">
        <f t="shared" si="133"/>
        <v>0</v>
      </c>
    </row>
    <row r="2053" spans="29:34">
      <c r="AC2053" s="284">
        <f t="shared" si="131"/>
        <v>0</v>
      </c>
      <c r="AF2053" s="379">
        <f t="shared" si="132"/>
        <v>0</v>
      </c>
      <c r="AH2053" s="189">
        <f t="shared" si="133"/>
        <v>0</v>
      </c>
    </row>
    <row r="2054" spans="29:34">
      <c r="AC2054" s="284">
        <f t="shared" si="131"/>
        <v>0</v>
      </c>
      <c r="AF2054" s="379">
        <f t="shared" si="132"/>
        <v>0</v>
      </c>
      <c r="AH2054" s="189">
        <f t="shared" si="133"/>
        <v>0</v>
      </c>
    </row>
    <row r="2055" spans="29:34">
      <c r="AC2055" s="284">
        <f t="shared" si="131"/>
        <v>0</v>
      </c>
      <c r="AF2055" s="379">
        <f t="shared" si="132"/>
        <v>0</v>
      </c>
      <c r="AH2055" s="189">
        <f t="shared" si="133"/>
        <v>0</v>
      </c>
    </row>
    <row r="2056" spans="29:34">
      <c r="AC2056" s="284">
        <f t="shared" si="131"/>
        <v>0</v>
      </c>
      <c r="AF2056" s="379">
        <f t="shared" si="132"/>
        <v>0</v>
      </c>
      <c r="AH2056" s="189">
        <f t="shared" si="133"/>
        <v>0</v>
      </c>
    </row>
    <row r="2057" spans="29:34">
      <c r="AC2057" s="284">
        <f t="shared" si="131"/>
        <v>0</v>
      </c>
      <c r="AF2057" s="379">
        <f t="shared" si="132"/>
        <v>0</v>
      </c>
      <c r="AH2057" s="189">
        <f t="shared" si="133"/>
        <v>0</v>
      </c>
    </row>
    <row r="2058" spans="29:34">
      <c r="AC2058" s="284">
        <f t="shared" si="131"/>
        <v>0</v>
      </c>
      <c r="AF2058" s="379">
        <f t="shared" si="132"/>
        <v>0</v>
      </c>
      <c r="AH2058" s="189">
        <f t="shared" si="133"/>
        <v>0</v>
      </c>
    </row>
    <row r="2059" spans="29:34">
      <c r="AC2059" s="284">
        <f t="shared" si="131"/>
        <v>0</v>
      </c>
      <c r="AF2059" s="379">
        <f t="shared" si="132"/>
        <v>0</v>
      </c>
      <c r="AH2059" s="189">
        <f t="shared" si="133"/>
        <v>0</v>
      </c>
    </row>
    <row r="2060" spans="29:34">
      <c r="AC2060" s="284">
        <f t="shared" si="131"/>
        <v>0</v>
      </c>
      <c r="AF2060" s="379">
        <f t="shared" si="132"/>
        <v>0</v>
      </c>
      <c r="AH2060" s="189">
        <f t="shared" si="133"/>
        <v>0</v>
      </c>
    </row>
    <row r="2061" spans="29:34">
      <c r="AC2061" s="284">
        <f t="shared" si="131"/>
        <v>0</v>
      </c>
      <c r="AF2061" s="379">
        <f t="shared" si="132"/>
        <v>0</v>
      </c>
      <c r="AH2061" s="189">
        <f t="shared" si="133"/>
        <v>0</v>
      </c>
    </row>
    <row r="2062" spans="29:34">
      <c r="AC2062" s="284">
        <f t="shared" si="131"/>
        <v>0</v>
      </c>
      <c r="AF2062" s="379">
        <f t="shared" si="132"/>
        <v>0</v>
      </c>
      <c r="AH2062" s="189">
        <f t="shared" si="133"/>
        <v>0</v>
      </c>
    </row>
    <row r="2063" spans="29:34">
      <c r="AC2063" s="284">
        <f t="shared" si="131"/>
        <v>0</v>
      </c>
      <c r="AF2063" s="379">
        <f t="shared" si="132"/>
        <v>0</v>
      </c>
      <c r="AH2063" s="189">
        <f t="shared" si="133"/>
        <v>0</v>
      </c>
    </row>
    <row r="2064" spans="29:34">
      <c r="AC2064" s="284">
        <f t="shared" si="131"/>
        <v>0</v>
      </c>
      <c r="AF2064" s="379">
        <f t="shared" si="132"/>
        <v>0</v>
      </c>
      <c r="AH2064" s="189">
        <f t="shared" si="133"/>
        <v>0</v>
      </c>
    </row>
    <row r="2065" spans="29:34">
      <c r="AC2065" s="284">
        <f t="shared" si="131"/>
        <v>0</v>
      </c>
      <c r="AF2065" s="379">
        <f t="shared" si="132"/>
        <v>0</v>
      </c>
      <c r="AH2065" s="189">
        <f t="shared" si="133"/>
        <v>0</v>
      </c>
    </row>
    <row r="2066" spans="29:34">
      <c r="AC2066" s="284">
        <f t="shared" si="131"/>
        <v>0</v>
      </c>
      <c r="AF2066" s="379">
        <f t="shared" si="132"/>
        <v>0</v>
      </c>
      <c r="AH2066" s="189">
        <f t="shared" si="133"/>
        <v>0</v>
      </c>
    </row>
    <row r="2067" spans="29:34">
      <c r="AC2067" s="284">
        <f t="shared" si="131"/>
        <v>0</v>
      </c>
      <c r="AF2067" s="379">
        <f t="shared" si="132"/>
        <v>0</v>
      </c>
      <c r="AH2067" s="189">
        <f t="shared" si="133"/>
        <v>0</v>
      </c>
    </row>
    <row r="2068" spans="29:34">
      <c r="AC2068" s="284">
        <f t="shared" si="131"/>
        <v>0</v>
      </c>
      <c r="AF2068" s="379">
        <f t="shared" si="132"/>
        <v>0</v>
      </c>
      <c r="AH2068" s="189">
        <f t="shared" si="133"/>
        <v>0</v>
      </c>
    </row>
    <row r="2069" spans="29:34">
      <c r="AC2069" s="284">
        <f t="shared" si="131"/>
        <v>0</v>
      </c>
      <c r="AF2069" s="379">
        <f t="shared" si="132"/>
        <v>0</v>
      </c>
      <c r="AH2069" s="189">
        <f t="shared" si="133"/>
        <v>0</v>
      </c>
    </row>
    <row r="2070" spans="29:34">
      <c r="AC2070" s="284">
        <f t="shared" si="131"/>
        <v>0</v>
      </c>
      <c r="AF2070" s="379">
        <f t="shared" si="132"/>
        <v>0</v>
      </c>
      <c r="AH2070" s="189">
        <f t="shared" si="133"/>
        <v>0</v>
      </c>
    </row>
    <row r="2071" spans="29:34">
      <c r="AC2071" s="284">
        <f t="shared" si="131"/>
        <v>0</v>
      </c>
      <c r="AF2071" s="379">
        <f t="shared" si="132"/>
        <v>0</v>
      </c>
      <c r="AH2071" s="189">
        <f t="shared" si="133"/>
        <v>0</v>
      </c>
    </row>
    <row r="2072" spans="29:34">
      <c r="AC2072" s="284">
        <f t="shared" si="131"/>
        <v>0</v>
      </c>
      <c r="AF2072" s="379">
        <f t="shared" si="132"/>
        <v>0</v>
      </c>
      <c r="AH2072" s="189">
        <f t="shared" si="133"/>
        <v>0</v>
      </c>
    </row>
    <row r="2073" spans="29:34">
      <c r="AC2073" s="284">
        <f t="shared" si="131"/>
        <v>0</v>
      </c>
      <c r="AF2073" s="379">
        <f t="shared" si="132"/>
        <v>0</v>
      </c>
      <c r="AH2073" s="189">
        <f t="shared" si="133"/>
        <v>0</v>
      </c>
    </row>
    <row r="2074" spans="29:34">
      <c r="AC2074" s="284">
        <f t="shared" si="131"/>
        <v>0</v>
      </c>
      <c r="AF2074" s="379">
        <f t="shared" si="132"/>
        <v>0</v>
      </c>
      <c r="AH2074" s="189">
        <f t="shared" si="133"/>
        <v>0</v>
      </c>
    </row>
    <row r="2075" spans="29:34">
      <c r="AC2075" s="284">
        <f t="shared" si="131"/>
        <v>0</v>
      </c>
      <c r="AF2075" s="379">
        <f t="shared" si="132"/>
        <v>0</v>
      </c>
      <c r="AH2075" s="189">
        <f t="shared" si="133"/>
        <v>0</v>
      </c>
    </row>
    <row r="2076" spans="29:34">
      <c r="AC2076" s="284">
        <f t="shared" si="131"/>
        <v>0</v>
      </c>
      <c r="AF2076" s="379">
        <f t="shared" si="132"/>
        <v>0</v>
      </c>
      <c r="AH2076" s="189">
        <f t="shared" si="133"/>
        <v>0</v>
      </c>
    </row>
    <row r="2077" spans="29:34">
      <c r="AC2077" s="284">
        <f t="shared" si="131"/>
        <v>0</v>
      </c>
      <c r="AF2077" s="379">
        <f t="shared" si="132"/>
        <v>0</v>
      </c>
      <c r="AH2077" s="189">
        <f t="shared" si="133"/>
        <v>0</v>
      </c>
    </row>
    <row r="2078" spans="29:34">
      <c r="AC2078" s="284">
        <f t="shared" si="131"/>
        <v>0</v>
      </c>
      <c r="AF2078" s="379">
        <f t="shared" si="132"/>
        <v>0</v>
      </c>
      <c r="AH2078" s="189">
        <f t="shared" si="133"/>
        <v>0</v>
      </c>
    </row>
    <row r="2079" spans="29:34">
      <c r="AC2079" s="284">
        <f t="shared" si="131"/>
        <v>0</v>
      </c>
      <c r="AF2079" s="379">
        <f t="shared" si="132"/>
        <v>0</v>
      </c>
      <c r="AH2079" s="189">
        <f t="shared" si="133"/>
        <v>0</v>
      </c>
    </row>
    <row r="2080" spans="29:34">
      <c r="AC2080" s="284">
        <f t="shared" si="131"/>
        <v>0</v>
      </c>
      <c r="AF2080" s="379">
        <f t="shared" si="132"/>
        <v>0</v>
      </c>
      <c r="AH2080" s="189">
        <f t="shared" si="133"/>
        <v>0</v>
      </c>
    </row>
    <row r="2081" spans="29:34">
      <c r="AC2081" s="284">
        <f t="shared" si="131"/>
        <v>0</v>
      </c>
      <c r="AF2081" s="379">
        <f t="shared" si="132"/>
        <v>0</v>
      </c>
      <c r="AH2081" s="189">
        <f t="shared" si="133"/>
        <v>0</v>
      </c>
    </row>
    <row r="2082" spans="29:34">
      <c r="AC2082" s="284">
        <f t="shared" si="131"/>
        <v>0</v>
      </c>
      <c r="AF2082" s="379">
        <f t="shared" si="132"/>
        <v>0</v>
      </c>
      <c r="AH2082" s="189">
        <f t="shared" si="133"/>
        <v>0</v>
      </c>
    </row>
    <row r="2083" spans="29:34">
      <c r="AC2083" s="284">
        <f t="shared" si="131"/>
        <v>0</v>
      </c>
      <c r="AF2083" s="379">
        <f t="shared" si="132"/>
        <v>0</v>
      </c>
      <c r="AH2083" s="189">
        <f t="shared" si="133"/>
        <v>0</v>
      </c>
    </row>
    <row r="2084" spans="29:34">
      <c r="AC2084" s="284">
        <f t="shared" si="131"/>
        <v>0</v>
      </c>
      <c r="AF2084" s="379">
        <f t="shared" si="132"/>
        <v>0</v>
      </c>
      <c r="AH2084" s="189">
        <f t="shared" si="133"/>
        <v>0</v>
      </c>
    </row>
    <row r="2085" spans="29:34">
      <c r="AC2085" s="284">
        <f t="shared" si="131"/>
        <v>0</v>
      </c>
      <c r="AF2085" s="379">
        <f t="shared" si="132"/>
        <v>0</v>
      </c>
      <c r="AH2085" s="189">
        <f t="shared" si="133"/>
        <v>0</v>
      </c>
    </row>
    <row r="2086" spans="29:34">
      <c r="AC2086" s="284">
        <f t="shared" ref="AC2086:AC2149" si="134">Z2086*Q2086</f>
        <v>0</v>
      </c>
      <c r="AF2086" s="379">
        <f t="shared" ref="AF2086:AF2149" si="135">AD2086+AE2086</f>
        <v>0</v>
      </c>
      <c r="AH2086" s="189">
        <f t="shared" ref="AH2086:AH2149" si="136">R2086*AG2086</f>
        <v>0</v>
      </c>
    </row>
    <row r="2087" spans="29:34">
      <c r="AC2087" s="284">
        <f t="shared" si="134"/>
        <v>0</v>
      </c>
      <c r="AF2087" s="379">
        <f t="shared" si="135"/>
        <v>0</v>
      </c>
      <c r="AH2087" s="189">
        <f t="shared" si="136"/>
        <v>0</v>
      </c>
    </row>
    <row r="2088" spans="29:34">
      <c r="AC2088" s="284">
        <f t="shared" si="134"/>
        <v>0</v>
      </c>
      <c r="AF2088" s="379">
        <f t="shared" si="135"/>
        <v>0</v>
      </c>
      <c r="AH2088" s="189">
        <f t="shared" si="136"/>
        <v>0</v>
      </c>
    </row>
    <row r="2089" spans="29:34">
      <c r="AC2089" s="284">
        <f t="shared" si="134"/>
        <v>0</v>
      </c>
      <c r="AF2089" s="379">
        <f t="shared" si="135"/>
        <v>0</v>
      </c>
      <c r="AH2089" s="189">
        <f t="shared" si="136"/>
        <v>0</v>
      </c>
    </row>
    <row r="2090" spans="29:34">
      <c r="AC2090" s="284">
        <f t="shared" si="134"/>
        <v>0</v>
      </c>
      <c r="AF2090" s="379">
        <f t="shared" si="135"/>
        <v>0</v>
      </c>
      <c r="AH2090" s="189">
        <f t="shared" si="136"/>
        <v>0</v>
      </c>
    </row>
    <row r="2091" spans="29:34">
      <c r="AC2091" s="284">
        <f t="shared" si="134"/>
        <v>0</v>
      </c>
      <c r="AF2091" s="379">
        <f t="shared" si="135"/>
        <v>0</v>
      </c>
      <c r="AH2091" s="189">
        <f t="shared" si="136"/>
        <v>0</v>
      </c>
    </row>
    <row r="2092" spans="29:34">
      <c r="AC2092" s="284">
        <f t="shared" si="134"/>
        <v>0</v>
      </c>
      <c r="AF2092" s="379">
        <f t="shared" si="135"/>
        <v>0</v>
      </c>
      <c r="AH2092" s="189">
        <f t="shared" si="136"/>
        <v>0</v>
      </c>
    </row>
    <row r="2093" spans="29:34">
      <c r="AC2093" s="284">
        <f t="shared" si="134"/>
        <v>0</v>
      </c>
      <c r="AF2093" s="379">
        <f t="shared" si="135"/>
        <v>0</v>
      </c>
      <c r="AH2093" s="189">
        <f t="shared" si="136"/>
        <v>0</v>
      </c>
    </row>
    <row r="2094" spans="29:34">
      <c r="AC2094" s="284">
        <f t="shared" si="134"/>
        <v>0</v>
      </c>
      <c r="AF2094" s="379">
        <f t="shared" si="135"/>
        <v>0</v>
      </c>
      <c r="AH2094" s="189">
        <f t="shared" si="136"/>
        <v>0</v>
      </c>
    </row>
    <row r="2095" spans="29:34">
      <c r="AC2095" s="284">
        <f t="shared" si="134"/>
        <v>0</v>
      </c>
      <c r="AF2095" s="379">
        <f t="shared" si="135"/>
        <v>0</v>
      </c>
      <c r="AH2095" s="189">
        <f t="shared" si="136"/>
        <v>0</v>
      </c>
    </row>
    <row r="2096" spans="29:34">
      <c r="AC2096" s="284">
        <f t="shared" si="134"/>
        <v>0</v>
      </c>
      <c r="AF2096" s="379">
        <f t="shared" si="135"/>
        <v>0</v>
      </c>
      <c r="AH2096" s="189">
        <f t="shared" si="136"/>
        <v>0</v>
      </c>
    </row>
    <row r="2097" spans="29:34">
      <c r="AC2097" s="284">
        <f t="shared" si="134"/>
        <v>0</v>
      </c>
      <c r="AF2097" s="379">
        <f t="shared" si="135"/>
        <v>0</v>
      </c>
      <c r="AH2097" s="189">
        <f t="shared" si="136"/>
        <v>0</v>
      </c>
    </row>
    <row r="2098" spans="29:34">
      <c r="AC2098" s="284">
        <f t="shared" si="134"/>
        <v>0</v>
      </c>
      <c r="AF2098" s="379">
        <f t="shared" si="135"/>
        <v>0</v>
      </c>
      <c r="AH2098" s="189">
        <f t="shared" si="136"/>
        <v>0</v>
      </c>
    </row>
    <row r="2099" spans="29:34">
      <c r="AC2099" s="284">
        <f t="shared" si="134"/>
        <v>0</v>
      </c>
      <c r="AF2099" s="379">
        <f t="shared" si="135"/>
        <v>0</v>
      </c>
      <c r="AH2099" s="189">
        <f t="shared" si="136"/>
        <v>0</v>
      </c>
    </row>
    <row r="2100" spans="29:34">
      <c r="AC2100" s="284">
        <f t="shared" si="134"/>
        <v>0</v>
      </c>
      <c r="AF2100" s="379">
        <f t="shared" si="135"/>
        <v>0</v>
      </c>
      <c r="AH2100" s="189">
        <f t="shared" si="136"/>
        <v>0</v>
      </c>
    </row>
    <row r="2101" spans="29:34">
      <c r="AC2101" s="284">
        <f t="shared" si="134"/>
        <v>0</v>
      </c>
      <c r="AF2101" s="379">
        <f t="shared" si="135"/>
        <v>0</v>
      </c>
      <c r="AH2101" s="189">
        <f t="shared" si="136"/>
        <v>0</v>
      </c>
    </row>
    <row r="2102" spans="29:34">
      <c r="AC2102" s="284">
        <f t="shared" si="134"/>
        <v>0</v>
      </c>
      <c r="AF2102" s="379">
        <f t="shared" si="135"/>
        <v>0</v>
      </c>
      <c r="AH2102" s="189">
        <f t="shared" si="136"/>
        <v>0</v>
      </c>
    </row>
    <row r="2103" spans="29:34">
      <c r="AC2103" s="284">
        <f t="shared" si="134"/>
        <v>0</v>
      </c>
      <c r="AF2103" s="379">
        <f t="shared" si="135"/>
        <v>0</v>
      </c>
      <c r="AH2103" s="189">
        <f t="shared" si="136"/>
        <v>0</v>
      </c>
    </row>
    <row r="2104" spans="29:34">
      <c r="AC2104" s="284">
        <f t="shared" si="134"/>
        <v>0</v>
      </c>
      <c r="AF2104" s="379">
        <f t="shared" si="135"/>
        <v>0</v>
      </c>
      <c r="AH2104" s="189">
        <f t="shared" si="136"/>
        <v>0</v>
      </c>
    </row>
    <row r="2105" spans="29:34">
      <c r="AC2105" s="284">
        <f t="shared" si="134"/>
        <v>0</v>
      </c>
      <c r="AF2105" s="379">
        <f t="shared" si="135"/>
        <v>0</v>
      </c>
      <c r="AH2105" s="189">
        <f t="shared" si="136"/>
        <v>0</v>
      </c>
    </row>
    <row r="2106" spans="29:34">
      <c r="AC2106" s="284">
        <f t="shared" si="134"/>
        <v>0</v>
      </c>
      <c r="AF2106" s="379">
        <f t="shared" si="135"/>
        <v>0</v>
      </c>
      <c r="AH2106" s="189">
        <f t="shared" si="136"/>
        <v>0</v>
      </c>
    </row>
    <row r="2107" spans="29:34">
      <c r="AC2107" s="284">
        <f t="shared" si="134"/>
        <v>0</v>
      </c>
      <c r="AF2107" s="379">
        <f t="shared" si="135"/>
        <v>0</v>
      </c>
      <c r="AH2107" s="189">
        <f t="shared" si="136"/>
        <v>0</v>
      </c>
    </row>
    <row r="2108" spans="29:34">
      <c r="AC2108" s="284">
        <f t="shared" si="134"/>
        <v>0</v>
      </c>
      <c r="AF2108" s="379">
        <f t="shared" si="135"/>
        <v>0</v>
      </c>
      <c r="AH2108" s="189">
        <f t="shared" si="136"/>
        <v>0</v>
      </c>
    </row>
    <row r="2109" spans="29:34">
      <c r="AC2109" s="284">
        <f t="shared" si="134"/>
        <v>0</v>
      </c>
      <c r="AF2109" s="379">
        <f t="shared" si="135"/>
        <v>0</v>
      </c>
      <c r="AH2109" s="189">
        <f t="shared" si="136"/>
        <v>0</v>
      </c>
    </row>
    <row r="2110" spans="29:34">
      <c r="AC2110" s="284">
        <f t="shared" si="134"/>
        <v>0</v>
      </c>
      <c r="AF2110" s="379">
        <f t="shared" si="135"/>
        <v>0</v>
      </c>
      <c r="AH2110" s="189">
        <f t="shared" si="136"/>
        <v>0</v>
      </c>
    </row>
    <row r="2111" spans="29:34">
      <c r="AC2111" s="284">
        <f t="shared" si="134"/>
        <v>0</v>
      </c>
      <c r="AF2111" s="379">
        <f t="shared" si="135"/>
        <v>0</v>
      </c>
      <c r="AH2111" s="189">
        <f t="shared" si="136"/>
        <v>0</v>
      </c>
    </row>
    <row r="2112" spans="29:34">
      <c r="AC2112" s="284">
        <f t="shared" si="134"/>
        <v>0</v>
      </c>
      <c r="AF2112" s="379">
        <f t="shared" si="135"/>
        <v>0</v>
      </c>
      <c r="AH2112" s="189">
        <f t="shared" si="136"/>
        <v>0</v>
      </c>
    </row>
    <row r="2113" spans="29:34">
      <c r="AC2113" s="284">
        <f t="shared" si="134"/>
        <v>0</v>
      </c>
      <c r="AF2113" s="379">
        <f t="shared" si="135"/>
        <v>0</v>
      </c>
      <c r="AH2113" s="189">
        <f t="shared" si="136"/>
        <v>0</v>
      </c>
    </row>
    <row r="2114" spans="29:34">
      <c r="AC2114" s="284">
        <f t="shared" si="134"/>
        <v>0</v>
      </c>
      <c r="AF2114" s="379">
        <f t="shared" si="135"/>
        <v>0</v>
      </c>
      <c r="AH2114" s="189">
        <f t="shared" si="136"/>
        <v>0</v>
      </c>
    </row>
    <row r="2115" spans="29:34">
      <c r="AC2115" s="284">
        <f t="shared" si="134"/>
        <v>0</v>
      </c>
      <c r="AF2115" s="379">
        <f t="shared" si="135"/>
        <v>0</v>
      </c>
      <c r="AH2115" s="189">
        <f t="shared" si="136"/>
        <v>0</v>
      </c>
    </row>
    <row r="2116" spans="29:34">
      <c r="AC2116" s="284">
        <f t="shared" si="134"/>
        <v>0</v>
      </c>
      <c r="AF2116" s="379">
        <f t="shared" si="135"/>
        <v>0</v>
      </c>
      <c r="AH2116" s="189">
        <f t="shared" si="136"/>
        <v>0</v>
      </c>
    </row>
    <row r="2117" spans="29:34">
      <c r="AC2117" s="284">
        <f t="shared" si="134"/>
        <v>0</v>
      </c>
      <c r="AF2117" s="379">
        <f t="shared" si="135"/>
        <v>0</v>
      </c>
      <c r="AH2117" s="189">
        <f t="shared" si="136"/>
        <v>0</v>
      </c>
    </row>
    <row r="2118" spans="29:34">
      <c r="AC2118" s="284">
        <f t="shared" si="134"/>
        <v>0</v>
      </c>
      <c r="AF2118" s="379">
        <f t="shared" si="135"/>
        <v>0</v>
      </c>
      <c r="AH2118" s="189">
        <f t="shared" si="136"/>
        <v>0</v>
      </c>
    </row>
    <row r="2119" spans="29:34">
      <c r="AC2119" s="284">
        <f t="shared" si="134"/>
        <v>0</v>
      </c>
      <c r="AF2119" s="379">
        <f t="shared" si="135"/>
        <v>0</v>
      </c>
      <c r="AH2119" s="189">
        <f t="shared" si="136"/>
        <v>0</v>
      </c>
    </row>
    <row r="2120" spans="29:34">
      <c r="AC2120" s="284">
        <f t="shared" si="134"/>
        <v>0</v>
      </c>
      <c r="AF2120" s="379">
        <f t="shared" si="135"/>
        <v>0</v>
      </c>
      <c r="AH2120" s="189">
        <f t="shared" si="136"/>
        <v>0</v>
      </c>
    </row>
    <row r="2121" spans="29:34">
      <c r="AC2121" s="284">
        <f t="shared" si="134"/>
        <v>0</v>
      </c>
      <c r="AF2121" s="379">
        <f t="shared" si="135"/>
        <v>0</v>
      </c>
      <c r="AH2121" s="189">
        <f t="shared" si="136"/>
        <v>0</v>
      </c>
    </row>
    <row r="2122" spans="29:34">
      <c r="AC2122" s="284">
        <f t="shared" si="134"/>
        <v>0</v>
      </c>
      <c r="AF2122" s="379">
        <f t="shared" si="135"/>
        <v>0</v>
      </c>
      <c r="AH2122" s="189">
        <f t="shared" si="136"/>
        <v>0</v>
      </c>
    </row>
    <row r="2123" spans="29:34">
      <c r="AC2123" s="284">
        <f t="shared" si="134"/>
        <v>0</v>
      </c>
      <c r="AF2123" s="379">
        <f t="shared" si="135"/>
        <v>0</v>
      </c>
      <c r="AH2123" s="189">
        <f t="shared" si="136"/>
        <v>0</v>
      </c>
    </row>
    <row r="2124" spans="29:34">
      <c r="AC2124" s="284">
        <f t="shared" si="134"/>
        <v>0</v>
      </c>
      <c r="AF2124" s="379">
        <f t="shared" si="135"/>
        <v>0</v>
      </c>
      <c r="AH2124" s="189">
        <f t="shared" si="136"/>
        <v>0</v>
      </c>
    </row>
    <row r="2125" spans="29:34">
      <c r="AC2125" s="284">
        <f t="shared" si="134"/>
        <v>0</v>
      </c>
      <c r="AF2125" s="379">
        <f t="shared" si="135"/>
        <v>0</v>
      </c>
      <c r="AH2125" s="189">
        <f t="shared" si="136"/>
        <v>0</v>
      </c>
    </row>
    <row r="2126" spans="29:34">
      <c r="AC2126" s="284">
        <f t="shared" si="134"/>
        <v>0</v>
      </c>
      <c r="AF2126" s="379">
        <f t="shared" si="135"/>
        <v>0</v>
      </c>
      <c r="AH2126" s="189">
        <f t="shared" si="136"/>
        <v>0</v>
      </c>
    </row>
    <row r="2127" spans="29:34">
      <c r="AC2127" s="284">
        <f t="shared" si="134"/>
        <v>0</v>
      </c>
      <c r="AF2127" s="379">
        <f t="shared" si="135"/>
        <v>0</v>
      </c>
      <c r="AH2127" s="189">
        <f t="shared" si="136"/>
        <v>0</v>
      </c>
    </row>
    <row r="2128" spans="29:34">
      <c r="AC2128" s="284">
        <f t="shared" si="134"/>
        <v>0</v>
      </c>
      <c r="AF2128" s="379">
        <f t="shared" si="135"/>
        <v>0</v>
      </c>
      <c r="AH2128" s="189">
        <f t="shared" si="136"/>
        <v>0</v>
      </c>
    </row>
    <row r="2129" spans="29:34">
      <c r="AC2129" s="284">
        <f t="shared" si="134"/>
        <v>0</v>
      </c>
      <c r="AF2129" s="379">
        <f t="shared" si="135"/>
        <v>0</v>
      </c>
      <c r="AH2129" s="189">
        <f t="shared" si="136"/>
        <v>0</v>
      </c>
    </row>
    <row r="2130" spans="29:34">
      <c r="AC2130" s="284">
        <f t="shared" si="134"/>
        <v>0</v>
      </c>
      <c r="AF2130" s="379">
        <f t="shared" si="135"/>
        <v>0</v>
      </c>
      <c r="AH2130" s="189">
        <f t="shared" si="136"/>
        <v>0</v>
      </c>
    </row>
    <row r="2131" spans="29:34">
      <c r="AC2131" s="284">
        <f t="shared" si="134"/>
        <v>0</v>
      </c>
      <c r="AF2131" s="379">
        <f t="shared" si="135"/>
        <v>0</v>
      </c>
      <c r="AH2131" s="189">
        <f t="shared" si="136"/>
        <v>0</v>
      </c>
    </row>
    <row r="2132" spans="29:34">
      <c r="AC2132" s="284">
        <f t="shared" si="134"/>
        <v>0</v>
      </c>
      <c r="AF2132" s="379">
        <f t="shared" si="135"/>
        <v>0</v>
      </c>
      <c r="AH2132" s="189">
        <f t="shared" si="136"/>
        <v>0</v>
      </c>
    </row>
    <row r="2133" spans="29:34">
      <c r="AC2133" s="284">
        <f t="shared" si="134"/>
        <v>0</v>
      </c>
      <c r="AF2133" s="379">
        <f t="shared" si="135"/>
        <v>0</v>
      </c>
      <c r="AH2133" s="189">
        <f t="shared" si="136"/>
        <v>0</v>
      </c>
    </row>
    <row r="2134" spans="29:34">
      <c r="AC2134" s="284">
        <f t="shared" si="134"/>
        <v>0</v>
      </c>
      <c r="AF2134" s="379">
        <f t="shared" si="135"/>
        <v>0</v>
      </c>
      <c r="AH2134" s="189">
        <f t="shared" si="136"/>
        <v>0</v>
      </c>
    </row>
    <row r="2135" spans="29:34">
      <c r="AC2135" s="284">
        <f t="shared" si="134"/>
        <v>0</v>
      </c>
      <c r="AF2135" s="379">
        <f t="shared" si="135"/>
        <v>0</v>
      </c>
      <c r="AH2135" s="189">
        <f t="shared" si="136"/>
        <v>0</v>
      </c>
    </row>
    <row r="2136" spans="29:34">
      <c r="AC2136" s="284">
        <f t="shared" si="134"/>
        <v>0</v>
      </c>
      <c r="AF2136" s="379">
        <f t="shared" si="135"/>
        <v>0</v>
      </c>
      <c r="AH2136" s="189">
        <f t="shared" si="136"/>
        <v>0</v>
      </c>
    </row>
    <row r="2137" spans="29:34">
      <c r="AC2137" s="284">
        <f t="shared" si="134"/>
        <v>0</v>
      </c>
      <c r="AF2137" s="379">
        <f t="shared" si="135"/>
        <v>0</v>
      </c>
      <c r="AH2137" s="189">
        <f t="shared" si="136"/>
        <v>0</v>
      </c>
    </row>
    <row r="2138" spans="29:34">
      <c r="AC2138" s="284">
        <f t="shared" si="134"/>
        <v>0</v>
      </c>
      <c r="AF2138" s="379">
        <f t="shared" si="135"/>
        <v>0</v>
      </c>
      <c r="AH2138" s="189">
        <f t="shared" si="136"/>
        <v>0</v>
      </c>
    </row>
    <row r="2139" spans="29:34">
      <c r="AC2139" s="284">
        <f t="shared" si="134"/>
        <v>0</v>
      </c>
      <c r="AF2139" s="379">
        <f t="shared" si="135"/>
        <v>0</v>
      </c>
      <c r="AH2139" s="189">
        <f t="shared" si="136"/>
        <v>0</v>
      </c>
    </row>
    <row r="2140" spans="29:34">
      <c r="AC2140" s="284">
        <f t="shared" si="134"/>
        <v>0</v>
      </c>
      <c r="AF2140" s="379">
        <f t="shared" si="135"/>
        <v>0</v>
      </c>
      <c r="AH2140" s="189">
        <f t="shared" si="136"/>
        <v>0</v>
      </c>
    </row>
    <row r="2141" spans="29:34">
      <c r="AC2141" s="284">
        <f t="shared" si="134"/>
        <v>0</v>
      </c>
      <c r="AF2141" s="379">
        <f t="shared" si="135"/>
        <v>0</v>
      </c>
      <c r="AH2141" s="189">
        <f t="shared" si="136"/>
        <v>0</v>
      </c>
    </row>
    <row r="2142" spans="29:34">
      <c r="AC2142" s="284">
        <f t="shared" si="134"/>
        <v>0</v>
      </c>
      <c r="AF2142" s="379">
        <f t="shared" si="135"/>
        <v>0</v>
      </c>
      <c r="AH2142" s="189">
        <f t="shared" si="136"/>
        <v>0</v>
      </c>
    </row>
    <row r="2143" spans="29:34">
      <c r="AC2143" s="284">
        <f t="shared" si="134"/>
        <v>0</v>
      </c>
      <c r="AF2143" s="379">
        <f t="shared" si="135"/>
        <v>0</v>
      </c>
      <c r="AH2143" s="189">
        <f t="shared" si="136"/>
        <v>0</v>
      </c>
    </row>
    <row r="2144" spans="29:34">
      <c r="AC2144" s="284">
        <f t="shared" si="134"/>
        <v>0</v>
      </c>
      <c r="AF2144" s="379">
        <f t="shared" si="135"/>
        <v>0</v>
      </c>
      <c r="AH2144" s="189">
        <f t="shared" si="136"/>
        <v>0</v>
      </c>
    </row>
    <row r="2145" spans="29:34">
      <c r="AC2145" s="284">
        <f t="shared" si="134"/>
        <v>0</v>
      </c>
      <c r="AF2145" s="379">
        <f t="shared" si="135"/>
        <v>0</v>
      </c>
      <c r="AH2145" s="189">
        <f t="shared" si="136"/>
        <v>0</v>
      </c>
    </row>
    <row r="2146" spans="29:34">
      <c r="AC2146" s="284">
        <f t="shared" si="134"/>
        <v>0</v>
      </c>
      <c r="AF2146" s="379">
        <f t="shared" si="135"/>
        <v>0</v>
      </c>
      <c r="AH2146" s="189">
        <f t="shared" si="136"/>
        <v>0</v>
      </c>
    </row>
    <row r="2147" spans="29:34">
      <c r="AC2147" s="284">
        <f t="shared" si="134"/>
        <v>0</v>
      </c>
      <c r="AF2147" s="379">
        <f t="shared" si="135"/>
        <v>0</v>
      </c>
      <c r="AH2147" s="189">
        <f t="shared" si="136"/>
        <v>0</v>
      </c>
    </row>
    <row r="2148" spans="29:34">
      <c r="AC2148" s="284">
        <f t="shared" si="134"/>
        <v>0</v>
      </c>
      <c r="AF2148" s="379">
        <f t="shared" si="135"/>
        <v>0</v>
      </c>
      <c r="AH2148" s="189">
        <f t="shared" si="136"/>
        <v>0</v>
      </c>
    </row>
    <row r="2149" spans="29:34">
      <c r="AC2149" s="284">
        <f t="shared" si="134"/>
        <v>0</v>
      </c>
      <c r="AF2149" s="379">
        <f t="shared" si="135"/>
        <v>0</v>
      </c>
      <c r="AH2149" s="189">
        <f t="shared" si="136"/>
        <v>0</v>
      </c>
    </row>
    <row r="2150" spans="29:34">
      <c r="AC2150" s="284">
        <f t="shared" ref="AC2150:AC2213" si="137">Z2150*Q2150</f>
        <v>0</v>
      </c>
      <c r="AF2150" s="379">
        <f t="shared" ref="AF2150:AF2213" si="138">AD2150+AE2150</f>
        <v>0</v>
      </c>
      <c r="AH2150" s="189">
        <f t="shared" ref="AH2150:AH2213" si="139">R2150*AG2150</f>
        <v>0</v>
      </c>
    </row>
    <row r="2151" spans="29:34">
      <c r="AC2151" s="284">
        <f t="shared" si="137"/>
        <v>0</v>
      </c>
      <c r="AF2151" s="379">
        <f t="shared" si="138"/>
        <v>0</v>
      </c>
      <c r="AH2151" s="189">
        <f t="shared" si="139"/>
        <v>0</v>
      </c>
    </row>
    <row r="2152" spans="29:34">
      <c r="AC2152" s="284">
        <f t="shared" si="137"/>
        <v>0</v>
      </c>
      <c r="AF2152" s="379">
        <f t="shared" si="138"/>
        <v>0</v>
      </c>
      <c r="AH2152" s="189">
        <f t="shared" si="139"/>
        <v>0</v>
      </c>
    </row>
    <row r="2153" spans="29:34">
      <c r="AC2153" s="284">
        <f t="shared" si="137"/>
        <v>0</v>
      </c>
      <c r="AF2153" s="379">
        <f t="shared" si="138"/>
        <v>0</v>
      </c>
      <c r="AH2153" s="189">
        <f t="shared" si="139"/>
        <v>0</v>
      </c>
    </row>
    <row r="2154" spans="29:34">
      <c r="AC2154" s="284">
        <f t="shared" si="137"/>
        <v>0</v>
      </c>
      <c r="AF2154" s="379">
        <f t="shared" si="138"/>
        <v>0</v>
      </c>
      <c r="AH2154" s="189">
        <f t="shared" si="139"/>
        <v>0</v>
      </c>
    </row>
    <row r="2155" spans="29:34">
      <c r="AC2155" s="284">
        <f t="shared" si="137"/>
        <v>0</v>
      </c>
      <c r="AF2155" s="379">
        <f t="shared" si="138"/>
        <v>0</v>
      </c>
      <c r="AH2155" s="189">
        <f t="shared" si="139"/>
        <v>0</v>
      </c>
    </row>
    <row r="2156" spans="29:34">
      <c r="AC2156" s="284">
        <f t="shared" si="137"/>
        <v>0</v>
      </c>
      <c r="AF2156" s="379">
        <f t="shared" si="138"/>
        <v>0</v>
      </c>
      <c r="AH2156" s="189">
        <f t="shared" si="139"/>
        <v>0</v>
      </c>
    </row>
    <row r="2157" spans="29:34">
      <c r="AC2157" s="284">
        <f t="shared" si="137"/>
        <v>0</v>
      </c>
      <c r="AF2157" s="379">
        <f t="shared" si="138"/>
        <v>0</v>
      </c>
      <c r="AH2157" s="189">
        <f t="shared" si="139"/>
        <v>0</v>
      </c>
    </row>
    <row r="2158" spans="29:34">
      <c r="AC2158" s="284">
        <f t="shared" si="137"/>
        <v>0</v>
      </c>
      <c r="AF2158" s="379">
        <f t="shared" si="138"/>
        <v>0</v>
      </c>
      <c r="AH2158" s="189">
        <f t="shared" si="139"/>
        <v>0</v>
      </c>
    </row>
    <row r="2159" spans="29:34">
      <c r="AC2159" s="284">
        <f t="shared" si="137"/>
        <v>0</v>
      </c>
      <c r="AF2159" s="379">
        <f t="shared" si="138"/>
        <v>0</v>
      </c>
      <c r="AH2159" s="189">
        <f t="shared" si="139"/>
        <v>0</v>
      </c>
    </row>
    <row r="2160" spans="29:34">
      <c r="AC2160" s="284">
        <f t="shared" si="137"/>
        <v>0</v>
      </c>
      <c r="AF2160" s="379">
        <f t="shared" si="138"/>
        <v>0</v>
      </c>
      <c r="AH2160" s="189">
        <f t="shared" si="139"/>
        <v>0</v>
      </c>
    </row>
    <row r="2161" spans="29:34">
      <c r="AC2161" s="284">
        <f t="shared" si="137"/>
        <v>0</v>
      </c>
      <c r="AF2161" s="379">
        <f t="shared" si="138"/>
        <v>0</v>
      </c>
      <c r="AH2161" s="189">
        <f t="shared" si="139"/>
        <v>0</v>
      </c>
    </row>
    <row r="2162" spans="29:34">
      <c r="AC2162" s="284">
        <f t="shared" si="137"/>
        <v>0</v>
      </c>
      <c r="AF2162" s="379">
        <f t="shared" si="138"/>
        <v>0</v>
      </c>
      <c r="AH2162" s="189">
        <f t="shared" si="139"/>
        <v>0</v>
      </c>
    </row>
    <row r="2163" spans="29:34">
      <c r="AC2163" s="284">
        <f t="shared" si="137"/>
        <v>0</v>
      </c>
      <c r="AF2163" s="379">
        <f t="shared" si="138"/>
        <v>0</v>
      </c>
      <c r="AH2163" s="189">
        <f t="shared" si="139"/>
        <v>0</v>
      </c>
    </row>
    <row r="2164" spans="29:34">
      <c r="AC2164" s="284">
        <f t="shared" si="137"/>
        <v>0</v>
      </c>
      <c r="AF2164" s="379">
        <f t="shared" si="138"/>
        <v>0</v>
      </c>
      <c r="AH2164" s="189">
        <f t="shared" si="139"/>
        <v>0</v>
      </c>
    </row>
    <row r="2165" spans="29:34">
      <c r="AC2165" s="284">
        <f t="shared" si="137"/>
        <v>0</v>
      </c>
      <c r="AF2165" s="379">
        <f t="shared" si="138"/>
        <v>0</v>
      </c>
      <c r="AH2165" s="189">
        <f t="shared" si="139"/>
        <v>0</v>
      </c>
    </row>
    <row r="2166" spans="29:34">
      <c r="AC2166" s="284">
        <f t="shared" si="137"/>
        <v>0</v>
      </c>
      <c r="AF2166" s="379">
        <f t="shared" si="138"/>
        <v>0</v>
      </c>
      <c r="AH2166" s="189">
        <f t="shared" si="139"/>
        <v>0</v>
      </c>
    </row>
    <row r="2167" spans="29:34">
      <c r="AC2167" s="284">
        <f t="shared" si="137"/>
        <v>0</v>
      </c>
      <c r="AF2167" s="379">
        <f t="shared" si="138"/>
        <v>0</v>
      </c>
      <c r="AH2167" s="189">
        <f t="shared" si="139"/>
        <v>0</v>
      </c>
    </row>
    <row r="2168" spans="29:34">
      <c r="AC2168" s="284">
        <f t="shared" si="137"/>
        <v>0</v>
      </c>
      <c r="AF2168" s="379">
        <f t="shared" si="138"/>
        <v>0</v>
      </c>
      <c r="AH2168" s="189">
        <f t="shared" si="139"/>
        <v>0</v>
      </c>
    </row>
    <row r="2169" spans="29:34">
      <c r="AC2169" s="284">
        <f t="shared" si="137"/>
        <v>0</v>
      </c>
      <c r="AF2169" s="379">
        <f t="shared" si="138"/>
        <v>0</v>
      </c>
      <c r="AH2169" s="189">
        <f t="shared" si="139"/>
        <v>0</v>
      </c>
    </row>
    <row r="2170" spans="29:34">
      <c r="AC2170" s="284">
        <f t="shared" si="137"/>
        <v>0</v>
      </c>
      <c r="AF2170" s="379">
        <f t="shared" si="138"/>
        <v>0</v>
      </c>
      <c r="AH2170" s="189">
        <f t="shared" si="139"/>
        <v>0</v>
      </c>
    </row>
    <row r="2171" spans="29:34">
      <c r="AC2171" s="284">
        <f t="shared" si="137"/>
        <v>0</v>
      </c>
      <c r="AF2171" s="379">
        <f t="shared" si="138"/>
        <v>0</v>
      </c>
      <c r="AH2171" s="189">
        <f t="shared" si="139"/>
        <v>0</v>
      </c>
    </row>
    <row r="2172" spans="29:34">
      <c r="AC2172" s="284">
        <f t="shared" si="137"/>
        <v>0</v>
      </c>
      <c r="AF2172" s="379">
        <f t="shared" si="138"/>
        <v>0</v>
      </c>
      <c r="AH2172" s="189">
        <f t="shared" si="139"/>
        <v>0</v>
      </c>
    </row>
    <row r="2173" spans="29:34">
      <c r="AC2173" s="284">
        <f t="shared" si="137"/>
        <v>0</v>
      </c>
      <c r="AF2173" s="379">
        <f t="shared" si="138"/>
        <v>0</v>
      </c>
      <c r="AH2173" s="189">
        <f t="shared" si="139"/>
        <v>0</v>
      </c>
    </row>
    <row r="2174" spans="29:34">
      <c r="AC2174" s="284">
        <f t="shared" si="137"/>
        <v>0</v>
      </c>
      <c r="AF2174" s="379">
        <f t="shared" si="138"/>
        <v>0</v>
      </c>
      <c r="AH2174" s="189">
        <f t="shared" si="139"/>
        <v>0</v>
      </c>
    </row>
    <row r="2175" spans="29:34">
      <c r="AC2175" s="284">
        <f t="shared" si="137"/>
        <v>0</v>
      </c>
      <c r="AF2175" s="379">
        <f t="shared" si="138"/>
        <v>0</v>
      </c>
      <c r="AH2175" s="189">
        <f t="shared" si="139"/>
        <v>0</v>
      </c>
    </row>
    <row r="2176" spans="29:34">
      <c r="AC2176" s="284">
        <f t="shared" si="137"/>
        <v>0</v>
      </c>
      <c r="AF2176" s="379">
        <f t="shared" si="138"/>
        <v>0</v>
      </c>
      <c r="AH2176" s="189">
        <f t="shared" si="139"/>
        <v>0</v>
      </c>
    </row>
    <row r="2177" spans="29:34">
      <c r="AC2177" s="284">
        <f t="shared" si="137"/>
        <v>0</v>
      </c>
      <c r="AF2177" s="379">
        <f t="shared" si="138"/>
        <v>0</v>
      </c>
      <c r="AH2177" s="189">
        <f t="shared" si="139"/>
        <v>0</v>
      </c>
    </row>
    <row r="2178" spans="29:34">
      <c r="AC2178" s="284">
        <f t="shared" si="137"/>
        <v>0</v>
      </c>
      <c r="AF2178" s="379">
        <f t="shared" si="138"/>
        <v>0</v>
      </c>
      <c r="AH2178" s="189">
        <f t="shared" si="139"/>
        <v>0</v>
      </c>
    </row>
    <row r="2179" spans="29:34">
      <c r="AC2179" s="284">
        <f t="shared" si="137"/>
        <v>0</v>
      </c>
      <c r="AF2179" s="379">
        <f t="shared" si="138"/>
        <v>0</v>
      </c>
      <c r="AH2179" s="189">
        <f t="shared" si="139"/>
        <v>0</v>
      </c>
    </row>
    <row r="2180" spans="29:34">
      <c r="AC2180" s="284">
        <f t="shared" si="137"/>
        <v>0</v>
      </c>
      <c r="AF2180" s="379">
        <f t="shared" si="138"/>
        <v>0</v>
      </c>
      <c r="AH2180" s="189">
        <f t="shared" si="139"/>
        <v>0</v>
      </c>
    </row>
    <row r="2181" spans="29:34">
      <c r="AC2181" s="284">
        <f t="shared" si="137"/>
        <v>0</v>
      </c>
      <c r="AF2181" s="379">
        <f t="shared" si="138"/>
        <v>0</v>
      </c>
      <c r="AH2181" s="189">
        <f t="shared" si="139"/>
        <v>0</v>
      </c>
    </row>
    <row r="2182" spans="29:34">
      <c r="AC2182" s="284">
        <f t="shared" si="137"/>
        <v>0</v>
      </c>
      <c r="AF2182" s="379">
        <f t="shared" si="138"/>
        <v>0</v>
      </c>
      <c r="AH2182" s="189">
        <f t="shared" si="139"/>
        <v>0</v>
      </c>
    </row>
    <row r="2183" spans="29:34">
      <c r="AC2183" s="284">
        <f t="shared" si="137"/>
        <v>0</v>
      </c>
      <c r="AF2183" s="379">
        <f t="shared" si="138"/>
        <v>0</v>
      </c>
      <c r="AH2183" s="189">
        <f t="shared" si="139"/>
        <v>0</v>
      </c>
    </row>
    <row r="2184" spans="29:34">
      <c r="AC2184" s="284">
        <f t="shared" si="137"/>
        <v>0</v>
      </c>
      <c r="AF2184" s="379">
        <f t="shared" si="138"/>
        <v>0</v>
      </c>
      <c r="AH2184" s="189">
        <f t="shared" si="139"/>
        <v>0</v>
      </c>
    </row>
    <row r="2185" spans="29:34">
      <c r="AC2185" s="284">
        <f t="shared" si="137"/>
        <v>0</v>
      </c>
      <c r="AF2185" s="379">
        <f t="shared" si="138"/>
        <v>0</v>
      </c>
      <c r="AH2185" s="189">
        <f t="shared" si="139"/>
        <v>0</v>
      </c>
    </row>
    <row r="2186" spans="29:34">
      <c r="AC2186" s="284">
        <f t="shared" si="137"/>
        <v>0</v>
      </c>
      <c r="AF2186" s="379">
        <f t="shared" si="138"/>
        <v>0</v>
      </c>
      <c r="AH2186" s="189">
        <f t="shared" si="139"/>
        <v>0</v>
      </c>
    </row>
    <row r="2187" spans="29:34">
      <c r="AC2187" s="284">
        <f t="shared" si="137"/>
        <v>0</v>
      </c>
      <c r="AF2187" s="379">
        <f t="shared" si="138"/>
        <v>0</v>
      </c>
      <c r="AH2187" s="189">
        <f t="shared" si="139"/>
        <v>0</v>
      </c>
    </row>
    <row r="2188" spans="29:34">
      <c r="AC2188" s="284">
        <f t="shared" si="137"/>
        <v>0</v>
      </c>
      <c r="AF2188" s="379">
        <f t="shared" si="138"/>
        <v>0</v>
      </c>
      <c r="AH2188" s="189">
        <f t="shared" si="139"/>
        <v>0</v>
      </c>
    </row>
    <row r="2189" spans="29:34">
      <c r="AC2189" s="284">
        <f t="shared" si="137"/>
        <v>0</v>
      </c>
      <c r="AF2189" s="379">
        <f t="shared" si="138"/>
        <v>0</v>
      </c>
      <c r="AH2189" s="189">
        <f t="shared" si="139"/>
        <v>0</v>
      </c>
    </row>
    <row r="2190" spans="29:34">
      <c r="AC2190" s="284">
        <f t="shared" si="137"/>
        <v>0</v>
      </c>
      <c r="AF2190" s="379">
        <f t="shared" si="138"/>
        <v>0</v>
      </c>
      <c r="AH2190" s="189">
        <f t="shared" si="139"/>
        <v>0</v>
      </c>
    </row>
    <row r="2191" spans="29:34">
      <c r="AC2191" s="284">
        <f t="shared" si="137"/>
        <v>0</v>
      </c>
      <c r="AF2191" s="379">
        <f t="shared" si="138"/>
        <v>0</v>
      </c>
      <c r="AH2191" s="189">
        <f t="shared" si="139"/>
        <v>0</v>
      </c>
    </row>
    <row r="2192" spans="29:34">
      <c r="AC2192" s="284">
        <f t="shared" si="137"/>
        <v>0</v>
      </c>
      <c r="AF2192" s="379">
        <f t="shared" si="138"/>
        <v>0</v>
      </c>
      <c r="AH2192" s="189">
        <f t="shared" si="139"/>
        <v>0</v>
      </c>
    </row>
    <row r="2193" spans="29:34">
      <c r="AC2193" s="284">
        <f t="shared" si="137"/>
        <v>0</v>
      </c>
      <c r="AF2193" s="379">
        <f t="shared" si="138"/>
        <v>0</v>
      </c>
      <c r="AH2193" s="189">
        <f t="shared" si="139"/>
        <v>0</v>
      </c>
    </row>
    <row r="2194" spans="29:34">
      <c r="AC2194" s="284">
        <f t="shared" si="137"/>
        <v>0</v>
      </c>
      <c r="AF2194" s="379">
        <f t="shared" si="138"/>
        <v>0</v>
      </c>
      <c r="AH2194" s="189">
        <f t="shared" si="139"/>
        <v>0</v>
      </c>
    </row>
    <row r="2195" spans="29:34">
      <c r="AC2195" s="284">
        <f t="shared" si="137"/>
        <v>0</v>
      </c>
      <c r="AF2195" s="379">
        <f t="shared" si="138"/>
        <v>0</v>
      </c>
      <c r="AH2195" s="189">
        <f t="shared" si="139"/>
        <v>0</v>
      </c>
    </row>
    <row r="2196" spans="29:34">
      <c r="AC2196" s="284">
        <f t="shared" si="137"/>
        <v>0</v>
      </c>
      <c r="AF2196" s="379">
        <f t="shared" si="138"/>
        <v>0</v>
      </c>
      <c r="AH2196" s="189">
        <f t="shared" si="139"/>
        <v>0</v>
      </c>
    </row>
    <row r="2197" spans="29:34">
      <c r="AC2197" s="284">
        <f t="shared" si="137"/>
        <v>0</v>
      </c>
      <c r="AF2197" s="379">
        <f t="shared" si="138"/>
        <v>0</v>
      </c>
      <c r="AH2197" s="189">
        <f t="shared" si="139"/>
        <v>0</v>
      </c>
    </row>
    <row r="2198" spans="29:34">
      <c r="AC2198" s="284">
        <f t="shared" si="137"/>
        <v>0</v>
      </c>
      <c r="AF2198" s="379">
        <f t="shared" si="138"/>
        <v>0</v>
      </c>
      <c r="AH2198" s="189">
        <f t="shared" si="139"/>
        <v>0</v>
      </c>
    </row>
    <row r="2199" spans="29:34">
      <c r="AC2199" s="284">
        <f t="shared" si="137"/>
        <v>0</v>
      </c>
      <c r="AF2199" s="379">
        <f t="shared" si="138"/>
        <v>0</v>
      </c>
      <c r="AH2199" s="189">
        <f t="shared" si="139"/>
        <v>0</v>
      </c>
    </row>
    <row r="2200" spans="29:34">
      <c r="AC2200" s="284">
        <f t="shared" si="137"/>
        <v>0</v>
      </c>
      <c r="AF2200" s="379">
        <f t="shared" si="138"/>
        <v>0</v>
      </c>
      <c r="AH2200" s="189">
        <f t="shared" si="139"/>
        <v>0</v>
      </c>
    </row>
    <row r="2201" spans="29:34">
      <c r="AC2201" s="284">
        <f t="shared" si="137"/>
        <v>0</v>
      </c>
      <c r="AF2201" s="379">
        <f t="shared" si="138"/>
        <v>0</v>
      </c>
      <c r="AH2201" s="189">
        <f t="shared" si="139"/>
        <v>0</v>
      </c>
    </row>
    <row r="2202" spans="29:34">
      <c r="AC2202" s="284">
        <f t="shared" si="137"/>
        <v>0</v>
      </c>
      <c r="AF2202" s="379">
        <f t="shared" si="138"/>
        <v>0</v>
      </c>
      <c r="AH2202" s="189">
        <f t="shared" si="139"/>
        <v>0</v>
      </c>
    </row>
    <row r="2203" spans="29:34">
      <c r="AC2203" s="284">
        <f t="shared" si="137"/>
        <v>0</v>
      </c>
      <c r="AF2203" s="379">
        <f t="shared" si="138"/>
        <v>0</v>
      </c>
      <c r="AH2203" s="189">
        <f t="shared" si="139"/>
        <v>0</v>
      </c>
    </row>
    <row r="2204" spans="29:34">
      <c r="AC2204" s="284">
        <f t="shared" si="137"/>
        <v>0</v>
      </c>
      <c r="AF2204" s="379">
        <f t="shared" si="138"/>
        <v>0</v>
      </c>
      <c r="AH2204" s="189">
        <f t="shared" si="139"/>
        <v>0</v>
      </c>
    </row>
    <row r="2205" spans="29:34">
      <c r="AC2205" s="284">
        <f t="shared" si="137"/>
        <v>0</v>
      </c>
      <c r="AF2205" s="379">
        <f t="shared" si="138"/>
        <v>0</v>
      </c>
      <c r="AH2205" s="189">
        <f t="shared" si="139"/>
        <v>0</v>
      </c>
    </row>
    <row r="2206" spans="29:34">
      <c r="AC2206" s="284">
        <f t="shared" si="137"/>
        <v>0</v>
      </c>
      <c r="AF2206" s="379">
        <f t="shared" si="138"/>
        <v>0</v>
      </c>
      <c r="AH2206" s="189">
        <f t="shared" si="139"/>
        <v>0</v>
      </c>
    </row>
    <row r="2207" spans="29:34">
      <c r="AC2207" s="284">
        <f t="shared" si="137"/>
        <v>0</v>
      </c>
      <c r="AF2207" s="379">
        <f t="shared" si="138"/>
        <v>0</v>
      </c>
      <c r="AH2207" s="189">
        <f t="shared" si="139"/>
        <v>0</v>
      </c>
    </row>
    <row r="2208" spans="29:34">
      <c r="AC2208" s="284">
        <f t="shared" si="137"/>
        <v>0</v>
      </c>
      <c r="AF2208" s="379">
        <f t="shared" si="138"/>
        <v>0</v>
      </c>
      <c r="AH2208" s="189">
        <f t="shared" si="139"/>
        <v>0</v>
      </c>
    </row>
    <row r="2209" spans="29:34">
      <c r="AC2209" s="284">
        <f t="shared" si="137"/>
        <v>0</v>
      </c>
      <c r="AF2209" s="379">
        <f t="shared" si="138"/>
        <v>0</v>
      </c>
      <c r="AH2209" s="189">
        <f t="shared" si="139"/>
        <v>0</v>
      </c>
    </row>
    <row r="2210" spans="29:34">
      <c r="AC2210" s="284">
        <f t="shared" si="137"/>
        <v>0</v>
      </c>
      <c r="AF2210" s="379">
        <f t="shared" si="138"/>
        <v>0</v>
      </c>
      <c r="AH2210" s="189">
        <f t="shared" si="139"/>
        <v>0</v>
      </c>
    </row>
    <row r="2211" spans="29:34">
      <c r="AC2211" s="284">
        <f t="shared" si="137"/>
        <v>0</v>
      </c>
      <c r="AF2211" s="379">
        <f t="shared" si="138"/>
        <v>0</v>
      </c>
      <c r="AH2211" s="189">
        <f t="shared" si="139"/>
        <v>0</v>
      </c>
    </row>
    <row r="2212" spans="29:34">
      <c r="AC2212" s="284">
        <f t="shared" si="137"/>
        <v>0</v>
      </c>
      <c r="AF2212" s="379">
        <f t="shared" si="138"/>
        <v>0</v>
      </c>
      <c r="AH2212" s="189">
        <f t="shared" si="139"/>
        <v>0</v>
      </c>
    </row>
    <row r="2213" spans="29:34">
      <c r="AC2213" s="284">
        <f t="shared" si="137"/>
        <v>0</v>
      </c>
      <c r="AF2213" s="379">
        <f t="shared" si="138"/>
        <v>0</v>
      </c>
      <c r="AH2213" s="189">
        <f t="shared" si="139"/>
        <v>0</v>
      </c>
    </row>
    <row r="2214" spans="29:34">
      <c r="AC2214" s="284">
        <f t="shared" ref="AC2214:AC2277" si="140">Z2214*Q2214</f>
        <v>0</v>
      </c>
      <c r="AF2214" s="379">
        <f t="shared" ref="AF2214:AF2277" si="141">AD2214+AE2214</f>
        <v>0</v>
      </c>
      <c r="AH2214" s="189">
        <f t="shared" ref="AH2214:AH2277" si="142">R2214*AG2214</f>
        <v>0</v>
      </c>
    </row>
    <row r="2215" spans="29:34">
      <c r="AC2215" s="284">
        <f t="shared" si="140"/>
        <v>0</v>
      </c>
      <c r="AF2215" s="379">
        <f t="shared" si="141"/>
        <v>0</v>
      </c>
      <c r="AH2215" s="189">
        <f t="shared" si="142"/>
        <v>0</v>
      </c>
    </row>
    <row r="2216" spans="29:34">
      <c r="AC2216" s="284">
        <f t="shared" si="140"/>
        <v>0</v>
      </c>
      <c r="AF2216" s="379">
        <f t="shared" si="141"/>
        <v>0</v>
      </c>
      <c r="AH2216" s="189">
        <f t="shared" si="142"/>
        <v>0</v>
      </c>
    </row>
    <row r="2217" spans="29:34">
      <c r="AC2217" s="284">
        <f t="shared" si="140"/>
        <v>0</v>
      </c>
      <c r="AF2217" s="379">
        <f t="shared" si="141"/>
        <v>0</v>
      </c>
      <c r="AH2217" s="189">
        <f t="shared" si="142"/>
        <v>0</v>
      </c>
    </row>
    <row r="2218" spans="29:34">
      <c r="AC2218" s="284">
        <f t="shared" si="140"/>
        <v>0</v>
      </c>
      <c r="AF2218" s="379">
        <f t="shared" si="141"/>
        <v>0</v>
      </c>
      <c r="AH2218" s="189">
        <f t="shared" si="142"/>
        <v>0</v>
      </c>
    </row>
    <row r="2219" spans="29:34">
      <c r="AC2219" s="284">
        <f t="shared" si="140"/>
        <v>0</v>
      </c>
      <c r="AF2219" s="379">
        <f t="shared" si="141"/>
        <v>0</v>
      </c>
      <c r="AH2219" s="189">
        <f t="shared" si="142"/>
        <v>0</v>
      </c>
    </row>
    <row r="2220" spans="29:34">
      <c r="AC2220" s="284">
        <f t="shared" si="140"/>
        <v>0</v>
      </c>
      <c r="AF2220" s="379">
        <f t="shared" si="141"/>
        <v>0</v>
      </c>
      <c r="AH2220" s="189">
        <f t="shared" si="142"/>
        <v>0</v>
      </c>
    </row>
    <row r="2221" spans="29:34">
      <c r="AC2221" s="284">
        <f t="shared" si="140"/>
        <v>0</v>
      </c>
      <c r="AF2221" s="379">
        <f t="shared" si="141"/>
        <v>0</v>
      </c>
      <c r="AH2221" s="189">
        <f t="shared" si="142"/>
        <v>0</v>
      </c>
    </row>
    <row r="2222" spans="29:34">
      <c r="AC2222" s="284">
        <f t="shared" si="140"/>
        <v>0</v>
      </c>
      <c r="AF2222" s="379">
        <f t="shared" si="141"/>
        <v>0</v>
      </c>
      <c r="AH2222" s="189">
        <f t="shared" si="142"/>
        <v>0</v>
      </c>
    </row>
    <row r="2223" spans="29:34">
      <c r="AC2223" s="284">
        <f t="shared" si="140"/>
        <v>0</v>
      </c>
      <c r="AF2223" s="379">
        <f t="shared" si="141"/>
        <v>0</v>
      </c>
      <c r="AH2223" s="189">
        <f t="shared" si="142"/>
        <v>0</v>
      </c>
    </row>
    <row r="2224" spans="29:34">
      <c r="AC2224" s="284">
        <f t="shared" si="140"/>
        <v>0</v>
      </c>
      <c r="AF2224" s="379">
        <f t="shared" si="141"/>
        <v>0</v>
      </c>
      <c r="AH2224" s="189">
        <f t="shared" si="142"/>
        <v>0</v>
      </c>
    </row>
    <row r="2225" spans="29:34">
      <c r="AC2225" s="284">
        <f t="shared" si="140"/>
        <v>0</v>
      </c>
      <c r="AF2225" s="379">
        <f t="shared" si="141"/>
        <v>0</v>
      </c>
      <c r="AH2225" s="189">
        <f t="shared" si="142"/>
        <v>0</v>
      </c>
    </row>
    <row r="2226" spans="29:34">
      <c r="AC2226" s="284">
        <f t="shared" si="140"/>
        <v>0</v>
      </c>
      <c r="AF2226" s="379">
        <f t="shared" si="141"/>
        <v>0</v>
      </c>
      <c r="AH2226" s="189">
        <f t="shared" si="142"/>
        <v>0</v>
      </c>
    </row>
    <row r="2227" spans="29:34">
      <c r="AC2227" s="284">
        <f t="shared" si="140"/>
        <v>0</v>
      </c>
      <c r="AF2227" s="379">
        <f t="shared" si="141"/>
        <v>0</v>
      </c>
      <c r="AH2227" s="189">
        <f t="shared" si="142"/>
        <v>0</v>
      </c>
    </row>
    <row r="2228" spans="29:34">
      <c r="AC2228" s="284">
        <f t="shared" si="140"/>
        <v>0</v>
      </c>
      <c r="AF2228" s="379">
        <f t="shared" si="141"/>
        <v>0</v>
      </c>
      <c r="AH2228" s="189">
        <f t="shared" si="142"/>
        <v>0</v>
      </c>
    </row>
    <row r="2229" spans="29:34">
      <c r="AC2229" s="284">
        <f t="shared" si="140"/>
        <v>0</v>
      </c>
      <c r="AF2229" s="379">
        <f t="shared" si="141"/>
        <v>0</v>
      </c>
      <c r="AH2229" s="189">
        <f t="shared" si="142"/>
        <v>0</v>
      </c>
    </row>
    <row r="2230" spans="29:34">
      <c r="AC2230" s="284">
        <f t="shared" si="140"/>
        <v>0</v>
      </c>
      <c r="AF2230" s="379">
        <f t="shared" si="141"/>
        <v>0</v>
      </c>
      <c r="AH2230" s="189">
        <f t="shared" si="142"/>
        <v>0</v>
      </c>
    </row>
    <row r="2231" spans="29:34">
      <c r="AC2231" s="284">
        <f t="shared" si="140"/>
        <v>0</v>
      </c>
      <c r="AF2231" s="379">
        <f t="shared" si="141"/>
        <v>0</v>
      </c>
      <c r="AH2231" s="189">
        <f t="shared" si="142"/>
        <v>0</v>
      </c>
    </row>
    <row r="2232" spans="29:34">
      <c r="AC2232" s="284">
        <f t="shared" si="140"/>
        <v>0</v>
      </c>
      <c r="AF2232" s="379">
        <f t="shared" si="141"/>
        <v>0</v>
      </c>
      <c r="AH2232" s="189">
        <f t="shared" si="142"/>
        <v>0</v>
      </c>
    </row>
    <row r="2233" spans="29:34">
      <c r="AC2233" s="284">
        <f t="shared" si="140"/>
        <v>0</v>
      </c>
      <c r="AF2233" s="379">
        <f t="shared" si="141"/>
        <v>0</v>
      </c>
      <c r="AH2233" s="189">
        <f t="shared" si="142"/>
        <v>0</v>
      </c>
    </row>
    <row r="2234" spans="29:34">
      <c r="AC2234" s="284">
        <f t="shared" si="140"/>
        <v>0</v>
      </c>
      <c r="AF2234" s="379">
        <f t="shared" si="141"/>
        <v>0</v>
      </c>
      <c r="AH2234" s="189">
        <f t="shared" si="142"/>
        <v>0</v>
      </c>
    </row>
    <row r="2235" spans="29:34">
      <c r="AC2235" s="284">
        <f t="shared" si="140"/>
        <v>0</v>
      </c>
      <c r="AF2235" s="379">
        <f t="shared" si="141"/>
        <v>0</v>
      </c>
      <c r="AH2235" s="189">
        <f t="shared" si="142"/>
        <v>0</v>
      </c>
    </row>
    <row r="2236" spans="29:34">
      <c r="AC2236" s="284">
        <f t="shared" si="140"/>
        <v>0</v>
      </c>
      <c r="AF2236" s="379">
        <f t="shared" si="141"/>
        <v>0</v>
      </c>
      <c r="AH2236" s="189">
        <f t="shared" si="142"/>
        <v>0</v>
      </c>
    </row>
    <row r="2237" spans="29:34">
      <c r="AC2237" s="284">
        <f t="shared" si="140"/>
        <v>0</v>
      </c>
      <c r="AF2237" s="379">
        <f t="shared" si="141"/>
        <v>0</v>
      </c>
      <c r="AH2237" s="189">
        <f t="shared" si="142"/>
        <v>0</v>
      </c>
    </row>
    <row r="2238" spans="29:34">
      <c r="AC2238" s="284">
        <f t="shared" si="140"/>
        <v>0</v>
      </c>
      <c r="AF2238" s="379">
        <f t="shared" si="141"/>
        <v>0</v>
      </c>
      <c r="AH2238" s="189">
        <f t="shared" si="142"/>
        <v>0</v>
      </c>
    </row>
    <row r="2239" spans="29:34">
      <c r="AC2239" s="284">
        <f t="shared" si="140"/>
        <v>0</v>
      </c>
      <c r="AF2239" s="379">
        <f t="shared" si="141"/>
        <v>0</v>
      </c>
      <c r="AH2239" s="189">
        <f t="shared" si="142"/>
        <v>0</v>
      </c>
    </row>
    <row r="2240" spans="29:34">
      <c r="AC2240" s="284">
        <f t="shared" si="140"/>
        <v>0</v>
      </c>
      <c r="AF2240" s="379">
        <f t="shared" si="141"/>
        <v>0</v>
      </c>
      <c r="AH2240" s="189">
        <f t="shared" si="142"/>
        <v>0</v>
      </c>
    </row>
    <row r="2241" spans="29:34">
      <c r="AC2241" s="284">
        <f t="shared" si="140"/>
        <v>0</v>
      </c>
      <c r="AF2241" s="379">
        <f t="shared" si="141"/>
        <v>0</v>
      </c>
      <c r="AH2241" s="189">
        <f t="shared" si="142"/>
        <v>0</v>
      </c>
    </row>
    <row r="2242" spans="29:34">
      <c r="AC2242" s="284">
        <f t="shared" si="140"/>
        <v>0</v>
      </c>
      <c r="AF2242" s="379">
        <f t="shared" si="141"/>
        <v>0</v>
      </c>
      <c r="AH2242" s="189">
        <f t="shared" si="142"/>
        <v>0</v>
      </c>
    </row>
    <row r="2243" spans="29:34">
      <c r="AC2243" s="284">
        <f t="shared" si="140"/>
        <v>0</v>
      </c>
      <c r="AF2243" s="379">
        <f t="shared" si="141"/>
        <v>0</v>
      </c>
      <c r="AH2243" s="189">
        <f t="shared" si="142"/>
        <v>0</v>
      </c>
    </row>
    <row r="2244" spans="29:34">
      <c r="AC2244" s="284">
        <f t="shared" si="140"/>
        <v>0</v>
      </c>
      <c r="AF2244" s="379">
        <f t="shared" si="141"/>
        <v>0</v>
      </c>
      <c r="AH2244" s="189">
        <f t="shared" si="142"/>
        <v>0</v>
      </c>
    </row>
    <row r="2245" spans="29:34">
      <c r="AC2245" s="284">
        <f t="shared" si="140"/>
        <v>0</v>
      </c>
      <c r="AF2245" s="379">
        <f t="shared" si="141"/>
        <v>0</v>
      </c>
      <c r="AH2245" s="189">
        <f t="shared" si="142"/>
        <v>0</v>
      </c>
    </row>
    <row r="2246" spans="29:34">
      <c r="AC2246" s="284">
        <f t="shared" si="140"/>
        <v>0</v>
      </c>
      <c r="AF2246" s="379">
        <f t="shared" si="141"/>
        <v>0</v>
      </c>
      <c r="AH2246" s="189">
        <f t="shared" si="142"/>
        <v>0</v>
      </c>
    </row>
    <row r="2247" spans="29:34">
      <c r="AC2247" s="284">
        <f t="shared" si="140"/>
        <v>0</v>
      </c>
      <c r="AF2247" s="379">
        <f t="shared" si="141"/>
        <v>0</v>
      </c>
      <c r="AH2247" s="189">
        <f t="shared" si="142"/>
        <v>0</v>
      </c>
    </row>
    <row r="2248" spans="29:34">
      <c r="AC2248" s="284">
        <f t="shared" si="140"/>
        <v>0</v>
      </c>
      <c r="AF2248" s="379">
        <f t="shared" si="141"/>
        <v>0</v>
      </c>
      <c r="AH2248" s="189">
        <f t="shared" si="142"/>
        <v>0</v>
      </c>
    </row>
    <row r="2249" spans="29:34">
      <c r="AC2249" s="284">
        <f t="shared" si="140"/>
        <v>0</v>
      </c>
      <c r="AF2249" s="379">
        <f t="shared" si="141"/>
        <v>0</v>
      </c>
      <c r="AH2249" s="189">
        <f t="shared" si="142"/>
        <v>0</v>
      </c>
    </row>
    <row r="2250" spans="29:34">
      <c r="AC2250" s="284">
        <f t="shared" si="140"/>
        <v>0</v>
      </c>
      <c r="AF2250" s="379">
        <f t="shared" si="141"/>
        <v>0</v>
      </c>
      <c r="AH2250" s="189">
        <f t="shared" si="142"/>
        <v>0</v>
      </c>
    </row>
    <row r="2251" spans="29:34">
      <c r="AC2251" s="284">
        <f t="shared" si="140"/>
        <v>0</v>
      </c>
      <c r="AF2251" s="379">
        <f t="shared" si="141"/>
        <v>0</v>
      </c>
      <c r="AH2251" s="189">
        <f t="shared" si="142"/>
        <v>0</v>
      </c>
    </row>
    <row r="2252" spans="29:34">
      <c r="AC2252" s="284">
        <f t="shared" si="140"/>
        <v>0</v>
      </c>
      <c r="AF2252" s="379">
        <f t="shared" si="141"/>
        <v>0</v>
      </c>
      <c r="AH2252" s="189">
        <f t="shared" si="142"/>
        <v>0</v>
      </c>
    </row>
    <row r="2253" spans="29:34">
      <c r="AC2253" s="284">
        <f t="shared" si="140"/>
        <v>0</v>
      </c>
      <c r="AF2253" s="379">
        <f t="shared" si="141"/>
        <v>0</v>
      </c>
      <c r="AH2253" s="189">
        <f t="shared" si="142"/>
        <v>0</v>
      </c>
    </row>
    <row r="2254" spans="29:34">
      <c r="AC2254" s="284">
        <f t="shared" si="140"/>
        <v>0</v>
      </c>
      <c r="AF2254" s="379">
        <f t="shared" si="141"/>
        <v>0</v>
      </c>
      <c r="AH2254" s="189">
        <f t="shared" si="142"/>
        <v>0</v>
      </c>
    </row>
    <row r="2255" spans="29:34">
      <c r="AC2255" s="284">
        <f t="shared" si="140"/>
        <v>0</v>
      </c>
      <c r="AF2255" s="379">
        <f t="shared" si="141"/>
        <v>0</v>
      </c>
      <c r="AH2255" s="189">
        <f t="shared" si="142"/>
        <v>0</v>
      </c>
    </row>
    <row r="2256" spans="29:34">
      <c r="AC2256" s="284">
        <f t="shared" si="140"/>
        <v>0</v>
      </c>
      <c r="AF2256" s="379">
        <f t="shared" si="141"/>
        <v>0</v>
      </c>
      <c r="AH2256" s="189">
        <f t="shared" si="142"/>
        <v>0</v>
      </c>
    </row>
    <row r="2257" spans="29:34">
      <c r="AC2257" s="284">
        <f t="shared" si="140"/>
        <v>0</v>
      </c>
      <c r="AF2257" s="379">
        <f t="shared" si="141"/>
        <v>0</v>
      </c>
      <c r="AH2257" s="189">
        <f t="shared" si="142"/>
        <v>0</v>
      </c>
    </row>
    <row r="2258" spans="29:34">
      <c r="AC2258" s="284">
        <f t="shared" si="140"/>
        <v>0</v>
      </c>
      <c r="AF2258" s="379">
        <f t="shared" si="141"/>
        <v>0</v>
      </c>
      <c r="AH2258" s="189">
        <f t="shared" si="142"/>
        <v>0</v>
      </c>
    </row>
    <row r="2259" spans="29:34">
      <c r="AC2259" s="284">
        <f t="shared" si="140"/>
        <v>0</v>
      </c>
      <c r="AF2259" s="379">
        <f t="shared" si="141"/>
        <v>0</v>
      </c>
      <c r="AH2259" s="189">
        <f t="shared" si="142"/>
        <v>0</v>
      </c>
    </row>
    <row r="2260" spans="29:34">
      <c r="AC2260" s="284">
        <f t="shared" si="140"/>
        <v>0</v>
      </c>
      <c r="AF2260" s="379">
        <f t="shared" si="141"/>
        <v>0</v>
      </c>
      <c r="AH2260" s="189">
        <f t="shared" si="142"/>
        <v>0</v>
      </c>
    </row>
    <row r="2261" spans="29:34">
      <c r="AC2261" s="284">
        <f t="shared" si="140"/>
        <v>0</v>
      </c>
      <c r="AF2261" s="379">
        <f t="shared" si="141"/>
        <v>0</v>
      </c>
      <c r="AH2261" s="189">
        <f t="shared" si="142"/>
        <v>0</v>
      </c>
    </row>
    <row r="2262" spans="29:34">
      <c r="AC2262" s="284">
        <f t="shared" si="140"/>
        <v>0</v>
      </c>
      <c r="AF2262" s="379">
        <f t="shared" si="141"/>
        <v>0</v>
      </c>
      <c r="AH2262" s="189">
        <f t="shared" si="142"/>
        <v>0</v>
      </c>
    </row>
    <row r="2263" spans="29:34">
      <c r="AC2263" s="284">
        <f t="shared" si="140"/>
        <v>0</v>
      </c>
      <c r="AF2263" s="379">
        <f t="shared" si="141"/>
        <v>0</v>
      </c>
      <c r="AH2263" s="189">
        <f t="shared" si="142"/>
        <v>0</v>
      </c>
    </row>
    <row r="2264" spans="29:34">
      <c r="AC2264" s="284">
        <f t="shared" si="140"/>
        <v>0</v>
      </c>
      <c r="AF2264" s="379">
        <f t="shared" si="141"/>
        <v>0</v>
      </c>
      <c r="AH2264" s="189">
        <f t="shared" si="142"/>
        <v>0</v>
      </c>
    </row>
    <row r="2265" spans="29:34">
      <c r="AC2265" s="284">
        <f t="shared" si="140"/>
        <v>0</v>
      </c>
      <c r="AF2265" s="379">
        <f t="shared" si="141"/>
        <v>0</v>
      </c>
      <c r="AH2265" s="189">
        <f t="shared" si="142"/>
        <v>0</v>
      </c>
    </row>
    <row r="2266" spans="29:34">
      <c r="AC2266" s="284">
        <f t="shared" si="140"/>
        <v>0</v>
      </c>
      <c r="AF2266" s="379">
        <f t="shared" si="141"/>
        <v>0</v>
      </c>
      <c r="AH2266" s="189">
        <f t="shared" si="142"/>
        <v>0</v>
      </c>
    </row>
    <row r="2267" spans="29:34">
      <c r="AC2267" s="284">
        <f t="shared" si="140"/>
        <v>0</v>
      </c>
      <c r="AF2267" s="379">
        <f t="shared" si="141"/>
        <v>0</v>
      </c>
      <c r="AH2267" s="189">
        <f t="shared" si="142"/>
        <v>0</v>
      </c>
    </row>
    <row r="2268" spans="29:34">
      <c r="AC2268" s="284">
        <f t="shared" si="140"/>
        <v>0</v>
      </c>
      <c r="AF2268" s="379">
        <f t="shared" si="141"/>
        <v>0</v>
      </c>
      <c r="AH2268" s="189">
        <f t="shared" si="142"/>
        <v>0</v>
      </c>
    </row>
    <row r="2269" spans="29:34">
      <c r="AC2269" s="284">
        <f t="shared" si="140"/>
        <v>0</v>
      </c>
      <c r="AF2269" s="379">
        <f t="shared" si="141"/>
        <v>0</v>
      </c>
      <c r="AH2269" s="189">
        <f t="shared" si="142"/>
        <v>0</v>
      </c>
    </row>
    <row r="2270" spans="29:34">
      <c r="AC2270" s="284">
        <f t="shared" si="140"/>
        <v>0</v>
      </c>
      <c r="AF2270" s="379">
        <f t="shared" si="141"/>
        <v>0</v>
      </c>
      <c r="AH2270" s="189">
        <f t="shared" si="142"/>
        <v>0</v>
      </c>
    </row>
    <row r="2271" spans="29:34">
      <c r="AC2271" s="284">
        <f t="shared" si="140"/>
        <v>0</v>
      </c>
      <c r="AF2271" s="379">
        <f t="shared" si="141"/>
        <v>0</v>
      </c>
      <c r="AH2271" s="189">
        <f t="shared" si="142"/>
        <v>0</v>
      </c>
    </row>
    <row r="2272" spans="29:34">
      <c r="AC2272" s="284">
        <f t="shared" si="140"/>
        <v>0</v>
      </c>
      <c r="AF2272" s="379">
        <f t="shared" si="141"/>
        <v>0</v>
      </c>
      <c r="AH2272" s="189">
        <f t="shared" si="142"/>
        <v>0</v>
      </c>
    </row>
    <row r="2273" spans="29:34">
      <c r="AC2273" s="284">
        <f t="shared" si="140"/>
        <v>0</v>
      </c>
      <c r="AF2273" s="379">
        <f t="shared" si="141"/>
        <v>0</v>
      </c>
      <c r="AH2273" s="189">
        <f t="shared" si="142"/>
        <v>0</v>
      </c>
    </row>
    <row r="2274" spans="29:34">
      <c r="AC2274" s="284">
        <f t="shared" si="140"/>
        <v>0</v>
      </c>
      <c r="AF2274" s="379">
        <f t="shared" si="141"/>
        <v>0</v>
      </c>
      <c r="AH2274" s="189">
        <f t="shared" si="142"/>
        <v>0</v>
      </c>
    </row>
    <row r="2275" spans="29:34">
      <c r="AC2275" s="284">
        <f t="shared" si="140"/>
        <v>0</v>
      </c>
      <c r="AF2275" s="379">
        <f t="shared" si="141"/>
        <v>0</v>
      </c>
      <c r="AH2275" s="189">
        <f t="shared" si="142"/>
        <v>0</v>
      </c>
    </row>
    <row r="2276" spans="29:34">
      <c r="AC2276" s="284">
        <f t="shared" si="140"/>
        <v>0</v>
      </c>
      <c r="AF2276" s="379">
        <f t="shared" si="141"/>
        <v>0</v>
      </c>
      <c r="AH2276" s="189">
        <f t="shared" si="142"/>
        <v>0</v>
      </c>
    </row>
    <row r="2277" spans="29:34">
      <c r="AC2277" s="284">
        <f t="shared" si="140"/>
        <v>0</v>
      </c>
      <c r="AF2277" s="379">
        <f t="shared" si="141"/>
        <v>0</v>
      </c>
      <c r="AH2277" s="189">
        <f t="shared" si="142"/>
        <v>0</v>
      </c>
    </row>
    <row r="2278" spans="29:34">
      <c r="AC2278" s="284">
        <f t="shared" ref="AC2278:AC2341" si="143">Z2278*Q2278</f>
        <v>0</v>
      </c>
      <c r="AF2278" s="379">
        <f t="shared" ref="AF2278:AF2341" si="144">AD2278+AE2278</f>
        <v>0</v>
      </c>
      <c r="AH2278" s="189">
        <f t="shared" ref="AH2278:AH2341" si="145">R2278*AG2278</f>
        <v>0</v>
      </c>
    </row>
    <row r="2279" spans="29:34">
      <c r="AC2279" s="284">
        <f t="shared" si="143"/>
        <v>0</v>
      </c>
      <c r="AF2279" s="379">
        <f t="shared" si="144"/>
        <v>0</v>
      </c>
      <c r="AH2279" s="189">
        <f t="shared" si="145"/>
        <v>0</v>
      </c>
    </row>
    <row r="2280" spans="29:34">
      <c r="AC2280" s="284">
        <f t="shared" si="143"/>
        <v>0</v>
      </c>
      <c r="AF2280" s="379">
        <f t="shared" si="144"/>
        <v>0</v>
      </c>
      <c r="AH2280" s="189">
        <f t="shared" si="145"/>
        <v>0</v>
      </c>
    </row>
    <row r="2281" spans="29:34">
      <c r="AC2281" s="284">
        <f t="shared" si="143"/>
        <v>0</v>
      </c>
      <c r="AF2281" s="379">
        <f t="shared" si="144"/>
        <v>0</v>
      </c>
      <c r="AH2281" s="189">
        <f t="shared" si="145"/>
        <v>0</v>
      </c>
    </row>
    <row r="2282" spans="29:34">
      <c r="AC2282" s="284">
        <f t="shared" si="143"/>
        <v>0</v>
      </c>
      <c r="AF2282" s="379">
        <f t="shared" si="144"/>
        <v>0</v>
      </c>
      <c r="AH2282" s="189">
        <f t="shared" si="145"/>
        <v>0</v>
      </c>
    </row>
    <row r="2283" spans="29:34">
      <c r="AC2283" s="284">
        <f t="shared" si="143"/>
        <v>0</v>
      </c>
      <c r="AF2283" s="379">
        <f t="shared" si="144"/>
        <v>0</v>
      </c>
      <c r="AH2283" s="189">
        <f t="shared" si="145"/>
        <v>0</v>
      </c>
    </row>
    <row r="2284" spans="29:34">
      <c r="AC2284" s="284">
        <f t="shared" si="143"/>
        <v>0</v>
      </c>
      <c r="AF2284" s="379">
        <f t="shared" si="144"/>
        <v>0</v>
      </c>
      <c r="AH2284" s="189">
        <f t="shared" si="145"/>
        <v>0</v>
      </c>
    </row>
    <row r="2285" spans="29:34">
      <c r="AC2285" s="284">
        <f t="shared" si="143"/>
        <v>0</v>
      </c>
      <c r="AF2285" s="379">
        <f t="shared" si="144"/>
        <v>0</v>
      </c>
      <c r="AH2285" s="189">
        <f t="shared" si="145"/>
        <v>0</v>
      </c>
    </row>
    <row r="2286" spans="29:34">
      <c r="AC2286" s="284">
        <f t="shared" si="143"/>
        <v>0</v>
      </c>
      <c r="AF2286" s="379">
        <f t="shared" si="144"/>
        <v>0</v>
      </c>
      <c r="AH2286" s="189">
        <f t="shared" si="145"/>
        <v>0</v>
      </c>
    </row>
    <row r="2287" spans="29:34">
      <c r="AC2287" s="284">
        <f t="shared" si="143"/>
        <v>0</v>
      </c>
      <c r="AF2287" s="379">
        <f t="shared" si="144"/>
        <v>0</v>
      </c>
      <c r="AH2287" s="189">
        <f t="shared" si="145"/>
        <v>0</v>
      </c>
    </row>
    <row r="2288" spans="29:34">
      <c r="AC2288" s="284">
        <f t="shared" si="143"/>
        <v>0</v>
      </c>
      <c r="AF2288" s="379">
        <f t="shared" si="144"/>
        <v>0</v>
      </c>
      <c r="AH2288" s="189">
        <f t="shared" si="145"/>
        <v>0</v>
      </c>
    </row>
    <row r="2289" spans="29:34">
      <c r="AC2289" s="284">
        <f t="shared" si="143"/>
        <v>0</v>
      </c>
      <c r="AF2289" s="379">
        <f t="shared" si="144"/>
        <v>0</v>
      </c>
      <c r="AH2289" s="189">
        <f t="shared" si="145"/>
        <v>0</v>
      </c>
    </row>
    <row r="2290" spans="29:34">
      <c r="AC2290" s="284">
        <f t="shared" si="143"/>
        <v>0</v>
      </c>
      <c r="AF2290" s="379">
        <f t="shared" si="144"/>
        <v>0</v>
      </c>
      <c r="AH2290" s="189">
        <f t="shared" si="145"/>
        <v>0</v>
      </c>
    </row>
    <row r="2291" spans="29:34">
      <c r="AC2291" s="284">
        <f t="shared" si="143"/>
        <v>0</v>
      </c>
      <c r="AF2291" s="379">
        <f t="shared" si="144"/>
        <v>0</v>
      </c>
      <c r="AH2291" s="189">
        <f t="shared" si="145"/>
        <v>0</v>
      </c>
    </row>
    <row r="2292" spans="29:34">
      <c r="AC2292" s="284">
        <f t="shared" si="143"/>
        <v>0</v>
      </c>
      <c r="AF2292" s="379">
        <f t="shared" si="144"/>
        <v>0</v>
      </c>
      <c r="AH2292" s="189">
        <f t="shared" si="145"/>
        <v>0</v>
      </c>
    </row>
    <row r="2293" spans="29:34">
      <c r="AC2293" s="284">
        <f t="shared" si="143"/>
        <v>0</v>
      </c>
      <c r="AF2293" s="379">
        <f t="shared" si="144"/>
        <v>0</v>
      </c>
      <c r="AH2293" s="189">
        <f t="shared" si="145"/>
        <v>0</v>
      </c>
    </row>
    <row r="2294" spans="29:34">
      <c r="AC2294" s="284">
        <f t="shared" si="143"/>
        <v>0</v>
      </c>
      <c r="AF2294" s="379">
        <f t="shared" si="144"/>
        <v>0</v>
      </c>
      <c r="AH2294" s="189">
        <f t="shared" si="145"/>
        <v>0</v>
      </c>
    </row>
    <row r="2295" spans="29:34">
      <c r="AC2295" s="284">
        <f t="shared" si="143"/>
        <v>0</v>
      </c>
      <c r="AF2295" s="379">
        <f t="shared" si="144"/>
        <v>0</v>
      </c>
      <c r="AH2295" s="189">
        <f t="shared" si="145"/>
        <v>0</v>
      </c>
    </row>
    <row r="2296" spans="29:34">
      <c r="AC2296" s="284">
        <f t="shared" si="143"/>
        <v>0</v>
      </c>
      <c r="AF2296" s="379">
        <f t="shared" si="144"/>
        <v>0</v>
      </c>
      <c r="AH2296" s="189">
        <f t="shared" si="145"/>
        <v>0</v>
      </c>
    </row>
    <row r="2297" spans="29:34">
      <c r="AC2297" s="284">
        <f t="shared" si="143"/>
        <v>0</v>
      </c>
      <c r="AF2297" s="379">
        <f t="shared" si="144"/>
        <v>0</v>
      </c>
      <c r="AH2297" s="189">
        <f t="shared" si="145"/>
        <v>0</v>
      </c>
    </row>
    <row r="2298" spans="29:34">
      <c r="AC2298" s="284">
        <f t="shared" si="143"/>
        <v>0</v>
      </c>
      <c r="AF2298" s="379">
        <f t="shared" si="144"/>
        <v>0</v>
      </c>
      <c r="AH2298" s="189">
        <f t="shared" si="145"/>
        <v>0</v>
      </c>
    </row>
    <row r="2299" spans="29:34">
      <c r="AC2299" s="284">
        <f t="shared" si="143"/>
        <v>0</v>
      </c>
      <c r="AF2299" s="379">
        <f t="shared" si="144"/>
        <v>0</v>
      </c>
      <c r="AH2299" s="189">
        <f t="shared" si="145"/>
        <v>0</v>
      </c>
    </row>
    <row r="2300" spans="29:34">
      <c r="AC2300" s="284">
        <f t="shared" si="143"/>
        <v>0</v>
      </c>
      <c r="AF2300" s="379">
        <f t="shared" si="144"/>
        <v>0</v>
      </c>
      <c r="AH2300" s="189">
        <f t="shared" si="145"/>
        <v>0</v>
      </c>
    </row>
    <row r="2301" spans="29:34">
      <c r="AC2301" s="284">
        <f t="shared" si="143"/>
        <v>0</v>
      </c>
      <c r="AF2301" s="379">
        <f t="shared" si="144"/>
        <v>0</v>
      </c>
      <c r="AH2301" s="189">
        <f t="shared" si="145"/>
        <v>0</v>
      </c>
    </row>
    <row r="2302" spans="29:34">
      <c r="AC2302" s="284">
        <f t="shared" si="143"/>
        <v>0</v>
      </c>
      <c r="AF2302" s="379">
        <f t="shared" si="144"/>
        <v>0</v>
      </c>
      <c r="AH2302" s="189">
        <f t="shared" si="145"/>
        <v>0</v>
      </c>
    </row>
    <row r="2303" spans="29:34">
      <c r="AC2303" s="284">
        <f t="shared" si="143"/>
        <v>0</v>
      </c>
      <c r="AF2303" s="379">
        <f t="shared" si="144"/>
        <v>0</v>
      </c>
      <c r="AH2303" s="189">
        <f t="shared" si="145"/>
        <v>0</v>
      </c>
    </row>
    <row r="2304" spans="29:34">
      <c r="AC2304" s="284">
        <f t="shared" si="143"/>
        <v>0</v>
      </c>
      <c r="AF2304" s="379">
        <f t="shared" si="144"/>
        <v>0</v>
      </c>
      <c r="AH2304" s="189">
        <f t="shared" si="145"/>
        <v>0</v>
      </c>
    </row>
    <row r="2305" spans="29:34">
      <c r="AC2305" s="284">
        <f t="shared" si="143"/>
        <v>0</v>
      </c>
      <c r="AF2305" s="379">
        <f t="shared" si="144"/>
        <v>0</v>
      </c>
      <c r="AH2305" s="189">
        <f t="shared" si="145"/>
        <v>0</v>
      </c>
    </row>
    <row r="2306" spans="29:34">
      <c r="AC2306" s="284">
        <f t="shared" si="143"/>
        <v>0</v>
      </c>
      <c r="AF2306" s="379">
        <f t="shared" si="144"/>
        <v>0</v>
      </c>
      <c r="AH2306" s="189">
        <f t="shared" si="145"/>
        <v>0</v>
      </c>
    </row>
    <row r="2307" spans="29:34">
      <c r="AC2307" s="284">
        <f t="shared" si="143"/>
        <v>0</v>
      </c>
      <c r="AF2307" s="379">
        <f t="shared" si="144"/>
        <v>0</v>
      </c>
      <c r="AH2307" s="189">
        <f t="shared" si="145"/>
        <v>0</v>
      </c>
    </row>
    <row r="2308" spans="29:34">
      <c r="AC2308" s="284">
        <f t="shared" si="143"/>
        <v>0</v>
      </c>
      <c r="AF2308" s="379">
        <f t="shared" si="144"/>
        <v>0</v>
      </c>
      <c r="AH2308" s="189">
        <f t="shared" si="145"/>
        <v>0</v>
      </c>
    </row>
    <row r="2309" spans="29:34">
      <c r="AC2309" s="284">
        <f t="shared" si="143"/>
        <v>0</v>
      </c>
      <c r="AF2309" s="379">
        <f t="shared" si="144"/>
        <v>0</v>
      </c>
      <c r="AH2309" s="189">
        <f t="shared" si="145"/>
        <v>0</v>
      </c>
    </row>
    <row r="2310" spans="29:34">
      <c r="AC2310" s="284">
        <f t="shared" si="143"/>
        <v>0</v>
      </c>
      <c r="AF2310" s="379">
        <f t="shared" si="144"/>
        <v>0</v>
      </c>
      <c r="AH2310" s="189">
        <f t="shared" si="145"/>
        <v>0</v>
      </c>
    </row>
    <row r="2311" spans="29:34">
      <c r="AC2311" s="284">
        <f t="shared" si="143"/>
        <v>0</v>
      </c>
      <c r="AF2311" s="379">
        <f t="shared" si="144"/>
        <v>0</v>
      </c>
      <c r="AH2311" s="189">
        <f t="shared" si="145"/>
        <v>0</v>
      </c>
    </row>
    <row r="2312" spans="29:34">
      <c r="AC2312" s="284">
        <f t="shared" si="143"/>
        <v>0</v>
      </c>
      <c r="AF2312" s="379">
        <f t="shared" si="144"/>
        <v>0</v>
      </c>
      <c r="AH2312" s="189">
        <f t="shared" si="145"/>
        <v>0</v>
      </c>
    </row>
    <row r="2313" spans="29:34">
      <c r="AC2313" s="284">
        <f t="shared" si="143"/>
        <v>0</v>
      </c>
      <c r="AF2313" s="379">
        <f t="shared" si="144"/>
        <v>0</v>
      </c>
      <c r="AH2313" s="189">
        <f t="shared" si="145"/>
        <v>0</v>
      </c>
    </row>
    <row r="2314" spans="29:34">
      <c r="AC2314" s="284">
        <f t="shared" si="143"/>
        <v>0</v>
      </c>
      <c r="AF2314" s="379">
        <f t="shared" si="144"/>
        <v>0</v>
      </c>
      <c r="AH2314" s="189">
        <f t="shared" si="145"/>
        <v>0</v>
      </c>
    </row>
    <row r="2315" spans="29:34">
      <c r="AC2315" s="284">
        <f t="shared" si="143"/>
        <v>0</v>
      </c>
      <c r="AF2315" s="379">
        <f t="shared" si="144"/>
        <v>0</v>
      </c>
      <c r="AH2315" s="189">
        <f t="shared" si="145"/>
        <v>0</v>
      </c>
    </row>
    <row r="2316" spans="29:34">
      <c r="AC2316" s="284">
        <f t="shared" si="143"/>
        <v>0</v>
      </c>
      <c r="AF2316" s="379">
        <f t="shared" si="144"/>
        <v>0</v>
      </c>
      <c r="AH2316" s="189">
        <f t="shared" si="145"/>
        <v>0</v>
      </c>
    </row>
    <row r="2317" spans="29:34">
      <c r="AC2317" s="284">
        <f t="shared" si="143"/>
        <v>0</v>
      </c>
      <c r="AF2317" s="379">
        <f t="shared" si="144"/>
        <v>0</v>
      </c>
      <c r="AH2317" s="189">
        <f t="shared" si="145"/>
        <v>0</v>
      </c>
    </row>
    <row r="2318" spans="29:34">
      <c r="AC2318" s="284">
        <f t="shared" si="143"/>
        <v>0</v>
      </c>
      <c r="AF2318" s="379">
        <f t="shared" si="144"/>
        <v>0</v>
      </c>
      <c r="AH2318" s="189">
        <f t="shared" si="145"/>
        <v>0</v>
      </c>
    </row>
    <row r="2319" spans="29:34">
      <c r="AC2319" s="284">
        <f t="shared" si="143"/>
        <v>0</v>
      </c>
      <c r="AF2319" s="379">
        <f t="shared" si="144"/>
        <v>0</v>
      </c>
      <c r="AH2319" s="189">
        <f t="shared" si="145"/>
        <v>0</v>
      </c>
    </row>
    <row r="2320" spans="29:34">
      <c r="AC2320" s="284">
        <f t="shared" si="143"/>
        <v>0</v>
      </c>
      <c r="AF2320" s="379">
        <f t="shared" si="144"/>
        <v>0</v>
      </c>
      <c r="AH2320" s="189">
        <f t="shared" si="145"/>
        <v>0</v>
      </c>
    </row>
    <row r="2321" spans="29:34">
      <c r="AC2321" s="284">
        <f t="shared" si="143"/>
        <v>0</v>
      </c>
      <c r="AF2321" s="379">
        <f t="shared" si="144"/>
        <v>0</v>
      </c>
      <c r="AH2321" s="189">
        <f t="shared" si="145"/>
        <v>0</v>
      </c>
    </row>
    <row r="2322" spans="29:34">
      <c r="AC2322" s="284">
        <f t="shared" si="143"/>
        <v>0</v>
      </c>
      <c r="AF2322" s="379">
        <f t="shared" si="144"/>
        <v>0</v>
      </c>
      <c r="AH2322" s="189">
        <f t="shared" si="145"/>
        <v>0</v>
      </c>
    </row>
    <row r="2323" spans="29:34">
      <c r="AC2323" s="284">
        <f t="shared" si="143"/>
        <v>0</v>
      </c>
      <c r="AF2323" s="379">
        <f t="shared" si="144"/>
        <v>0</v>
      </c>
      <c r="AH2323" s="189">
        <f t="shared" si="145"/>
        <v>0</v>
      </c>
    </row>
    <row r="2324" spans="29:34">
      <c r="AC2324" s="284">
        <f t="shared" si="143"/>
        <v>0</v>
      </c>
      <c r="AF2324" s="379">
        <f t="shared" si="144"/>
        <v>0</v>
      </c>
      <c r="AH2324" s="189">
        <f t="shared" si="145"/>
        <v>0</v>
      </c>
    </row>
    <row r="2325" spans="29:34">
      <c r="AC2325" s="284">
        <f t="shared" si="143"/>
        <v>0</v>
      </c>
      <c r="AF2325" s="379">
        <f t="shared" si="144"/>
        <v>0</v>
      </c>
      <c r="AH2325" s="189">
        <f t="shared" si="145"/>
        <v>0</v>
      </c>
    </row>
    <row r="2326" spans="29:34">
      <c r="AC2326" s="284">
        <f t="shared" si="143"/>
        <v>0</v>
      </c>
      <c r="AF2326" s="379">
        <f t="shared" si="144"/>
        <v>0</v>
      </c>
      <c r="AH2326" s="189">
        <f t="shared" si="145"/>
        <v>0</v>
      </c>
    </row>
    <row r="2327" spans="29:34">
      <c r="AC2327" s="284">
        <f t="shared" si="143"/>
        <v>0</v>
      </c>
      <c r="AF2327" s="379">
        <f t="shared" si="144"/>
        <v>0</v>
      </c>
      <c r="AH2327" s="189">
        <f t="shared" si="145"/>
        <v>0</v>
      </c>
    </row>
    <row r="2328" spans="29:34">
      <c r="AC2328" s="284">
        <f t="shared" si="143"/>
        <v>0</v>
      </c>
      <c r="AF2328" s="379">
        <f t="shared" si="144"/>
        <v>0</v>
      </c>
      <c r="AH2328" s="189">
        <f t="shared" si="145"/>
        <v>0</v>
      </c>
    </row>
    <row r="2329" spans="29:34">
      <c r="AC2329" s="284">
        <f t="shared" si="143"/>
        <v>0</v>
      </c>
      <c r="AF2329" s="379">
        <f t="shared" si="144"/>
        <v>0</v>
      </c>
      <c r="AH2329" s="189">
        <f t="shared" si="145"/>
        <v>0</v>
      </c>
    </row>
    <row r="2330" spans="29:34">
      <c r="AC2330" s="284">
        <f t="shared" si="143"/>
        <v>0</v>
      </c>
      <c r="AF2330" s="379">
        <f t="shared" si="144"/>
        <v>0</v>
      </c>
      <c r="AH2330" s="189">
        <f t="shared" si="145"/>
        <v>0</v>
      </c>
    </row>
    <row r="2331" spans="29:34">
      <c r="AC2331" s="284">
        <f t="shared" si="143"/>
        <v>0</v>
      </c>
      <c r="AF2331" s="379">
        <f t="shared" si="144"/>
        <v>0</v>
      </c>
      <c r="AH2331" s="189">
        <f t="shared" si="145"/>
        <v>0</v>
      </c>
    </row>
    <row r="2332" spans="29:34">
      <c r="AC2332" s="284">
        <f t="shared" si="143"/>
        <v>0</v>
      </c>
      <c r="AF2332" s="379">
        <f t="shared" si="144"/>
        <v>0</v>
      </c>
      <c r="AH2332" s="189">
        <f t="shared" si="145"/>
        <v>0</v>
      </c>
    </row>
    <row r="2333" spans="29:34">
      <c r="AC2333" s="284">
        <f t="shared" si="143"/>
        <v>0</v>
      </c>
      <c r="AF2333" s="379">
        <f t="shared" si="144"/>
        <v>0</v>
      </c>
      <c r="AH2333" s="189">
        <f t="shared" si="145"/>
        <v>0</v>
      </c>
    </row>
    <row r="2334" spans="29:34">
      <c r="AC2334" s="284">
        <f t="shared" si="143"/>
        <v>0</v>
      </c>
      <c r="AF2334" s="379">
        <f t="shared" si="144"/>
        <v>0</v>
      </c>
      <c r="AH2334" s="189">
        <f t="shared" si="145"/>
        <v>0</v>
      </c>
    </row>
    <row r="2335" spans="29:34">
      <c r="AC2335" s="284">
        <f t="shared" si="143"/>
        <v>0</v>
      </c>
      <c r="AF2335" s="379">
        <f t="shared" si="144"/>
        <v>0</v>
      </c>
      <c r="AH2335" s="189">
        <f t="shared" si="145"/>
        <v>0</v>
      </c>
    </row>
    <row r="2336" spans="29:34">
      <c r="AC2336" s="284">
        <f t="shared" si="143"/>
        <v>0</v>
      </c>
      <c r="AF2336" s="379">
        <f t="shared" si="144"/>
        <v>0</v>
      </c>
      <c r="AH2336" s="189">
        <f t="shared" si="145"/>
        <v>0</v>
      </c>
    </row>
    <row r="2337" spans="29:34">
      <c r="AC2337" s="284">
        <f t="shared" si="143"/>
        <v>0</v>
      </c>
      <c r="AF2337" s="379">
        <f t="shared" si="144"/>
        <v>0</v>
      </c>
      <c r="AH2337" s="189">
        <f t="shared" si="145"/>
        <v>0</v>
      </c>
    </row>
    <row r="2338" spans="29:34">
      <c r="AC2338" s="284">
        <f t="shared" si="143"/>
        <v>0</v>
      </c>
      <c r="AF2338" s="379">
        <f t="shared" si="144"/>
        <v>0</v>
      </c>
      <c r="AH2338" s="189">
        <f t="shared" si="145"/>
        <v>0</v>
      </c>
    </row>
    <row r="2339" spans="29:34">
      <c r="AC2339" s="284">
        <f t="shared" si="143"/>
        <v>0</v>
      </c>
      <c r="AF2339" s="379">
        <f t="shared" si="144"/>
        <v>0</v>
      </c>
      <c r="AH2339" s="189">
        <f t="shared" si="145"/>
        <v>0</v>
      </c>
    </row>
    <row r="2340" spans="29:34">
      <c r="AC2340" s="284">
        <f t="shared" si="143"/>
        <v>0</v>
      </c>
      <c r="AF2340" s="379">
        <f t="shared" si="144"/>
        <v>0</v>
      </c>
      <c r="AH2340" s="189">
        <f t="shared" si="145"/>
        <v>0</v>
      </c>
    </row>
    <row r="2341" spans="29:34">
      <c r="AC2341" s="284">
        <f t="shared" si="143"/>
        <v>0</v>
      </c>
      <c r="AF2341" s="379">
        <f t="shared" si="144"/>
        <v>0</v>
      </c>
      <c r="AH2341" s="189">
        <f t="shared" si="145"/>
        <v>0</v>
      </c>
    </row>
    <row r="2342" spans="29:34">
      <c r="AC2342" s="284">
        <f t="shared" ref="AC2342:AC2405" si="146">Z2342*Q2342</f>
        <v>0</v>
      </c>
      <c r="AF2342" s="379">
        <f t="shared" ref="AF2342:AF2405" si="147">AD2342+AE2342</f>
        <v>0</v>
      </c>
      <c r="AH2342" s="189">
        <f t="shared" ref="AH2342:AH2405" si="148">R2342*AG2342</f>
        <v>0</v>
      </c>
    </row>
    <row r="2343" spans="29:34">
      <c r="AC2343" s="284">
        <f t="shared" si="146"/>
        <v>0</v>
      </c>
      <c r="AF2343" s="379">
        <f t="shared" si="147"/>
        <v>0</v>
      </c>
      <c r="AH2343" s="189">
        <f t="shared" si="148"/>
        <v>0</v>
      </c>
    </row>
    <row r="2344" spans="29:34">
      <c r="AC2344" s="284">
        <f t="shared" si="146"/>
        <v>0</v>
      </c>
      <c r="AF2344" s="379">
        <f t="shared" si="147"/>
        <v>0</v>
      </c>
      <c r="AH2344" s="189">
        <f t="shared" si="148"/>
        <v>0</v>
      </c>
    </row>
    <row r="2345" spans="29:34">
      <c r="AC2345" s="284">
        <f t="shared" si="146"/>
        <v>0</v>
      </c>
      <c r="AF2345" s="379">
        <f t="shared" si="147"/>
        <v>0</v>
      </c>
      <c r="AH2345" s="189">
        <f t="shared" si="148"/>
        <v>0</v>
      </c>
    </row>
    <row r="2346" spans="29:34">
      <c r="AC2346" s="284">
        <f t="shared" si="146"/>
        <v>0</v>
      </c>
      <c r="AF2346" s="379">
        <f t="shared" si="147"/>
        <v>0</v>
      </c>
      <c r="AH2346" s="189">
        <f t="shared" si="148"/>
        <v>0</v>
      </c>
    </row>
    <row r="2347" spans="29:34">
      <c r="AC2347" s="284">
        <f t="shared" si="146"/>
        <v>0</v>
      </c>
      <c r="AF2347" s="379">
        <f t="shared" si="147"/>
        <v>0</v>
      </c>
      <c r="AH2347" s="189">
        <f t="shared" si="148"/>
        <v>0</v>
      </c>
    </row>
    <row r="2348" spans="29:34">
      <c r="AC2348" s="284">
        <f t="shared" si="146"/>
        <v>0</v>
      </c>
      <c r="AF2348" s="379">
        <f t="shared" si="147"/>
        <v>0</v>
      </c>
      <c r="AH2348" s="189">
        <f t="shared" si="148"/>
        <v>0</v>
      </c>
    </row>
    <row r="2349" spans="29:34">
      <c r="AC2349" s="284">
        <f t="shared" si="146"/>
        <v>0</v>
      </c>
      <c r="AF2349" s="379">
        <f t="shared" si="147"/>
        <v>0</v>
      </c>
      <c r="AH2349" s="189">
        <f t="shared" si="148"/>
        <v>0</v>
      </c>
    </row>
    <row r="2350" spans="29:34">
      <c r="AC2350" s="284">
        <f t="shared" si="146"/>
        <v>0</v>
      </c>
      <c r="AF2350" s="379">
        <f t="shared" si="147"/>
        <v>0</v>
      </c>
      <c r="AH2350" s="189">
        <f t="shared" si="148"/>
        <v>0</v>
      </c>
    </row>
    <row r="2351" spans="29:34">
      <c r="AC2351" s="284">
        <f t="shared" si="146"/>
        <v>0</v>
      </c>
      <c r="AF2351" s="379">
        <f t="shared" si="147"/>
        <v>0</v>
      </c>
      <c r="AH2351" s="189">
        <f t="shared" si="148"/>
        <v>0</v>
      </c>
    </row>
    <row r="2352" spans="29:34">
      <c r="AC2352" s="284">
        <f t="shared" si="146"/>
        <v>0</v>
      </c>
      <c r="AF2352" s="379">
        <f t="shared" si="147"/>
        <v>0</v>
      </c>
      <c r="AH2352" s="189">
        <f t="shared" si="148"/>
        <v>0</v>
      </c>
    </row>
    <row r="2353" spans="29:34">
      <c r="AC2353" s="284">
        <f t="shared" si="146"/>
        <v>0</v>
      </c>
      <c r="AF2353" s="379">
        <f t="shared" si="147"/>
        <v>0</v>
      </c>
      <c r="AH2353" s="189">
        <f t="shared" si="148"/>
        <v>0</v>
      </c>
    </row>
    <row r="2354" spans="29:34">
      <c r="AC2354" s="284">
        <f t="shared" si="146"/>
        <v>0</v>
      </c>
      <c r="AF2354" s="379">
        <f t="shared" si="147"/>
        <v>0</v>
      </c>
      <c r="AH2354" s="189">
        <f t="shared" si="148"/>
        <v>0</v>
      </c>
    </row>
    <row r="2355" spans="29:34">
      <c r="AC2355" s="284">
        <f t="shared" si="146"/>
        <v>0</v>
      </c>
      <c r="AF2355" s="379">
        <f t="shared" si="147"/>
        <v>0</v>
      </c>
      <c r="AH2355" s="189">
        <f t="shared" si="148"/>
        <v>0</v>
      </c>
    </row>
    <row r="2356" spans="29:34">
      <c r="AC2356" s="284">
        <f t="shared" si="146"/>
        <v>0</v>
      </c>
      <c r="AF2356" s="379">
        <f t="shared" si="147"/>
        <v>0</v>
      </c>
      <c r="AH2356" s="189">
        <f t="shared" si="148"/>
        <v>0</v>
      </c>
    </row>
    <row r="2357" spans="29:34">
      <c r="AC2357" s="284">
        <f t="shared" si="146"/>
        <v>0</v>
      </c>
      <c r="AF2357" s="379">
        <f t="shared" si="147"/>
        <v>0</v>
      </c>
      <c r="AH2357" s="189">
        <f t="shared" si="148"/>
        <v>0</v>
      </c>
    </row>
    <row r="2358" spans="29:34">
      <c r="AC2358" s="284">
        <f t="shared" si="146"/>
        <v>0</v>
      </c>
      <c r="AF2358" s="379">
        <f t="shared" si="147"/>
        <v>0</v>
      </c>
      <c r="AH2358" s="189">
        <f t="shared" si="148"/>
        <v>0</v>
      </c>
    </row>
    <row r="2359" spans="29:34">
      <c r="AC2359" s="284">
        <f t="shared" si="146"/>
        <v>0</v>
      </c>
      <c r="AF2359" s="379">
        <f t="shared" si="147"/>
        <v>0</v>
      </c>
      <c r="AH2359" s="189">
        <f t="shared" si="148"/>
        <v>0</v>
      </c>
    </row>
    <row r="2360" spans="29:34">
      <c r="AC2360" s="284">
        <f t="shared" si="146"/>
        <v>0</v>
      </c>
      <c r="AF2360" s="379">
        <f t="shared" si="147"/>
        <v>0</v>
      </c>
      <c r="AH2360" s="189">
        <f t="shared" si="148"/>
        <v>0</v>
      </c>
    </row>
    <row r="2361" spans="29:34">
      <c r="AC2361" s="284">
        <f t="shared" si="146"/>
        <v>0</v>
      </c>
      <c r="AF2361" s="379">
        <f t="shared" si="147"/>
        <v>0</v>
      </c>
      <c r="AH2361" s="189">
        <f t="shared" si="148"/>
        <v>0</v>
      </c>
    </row>
    <row r="2362" spans="29:34">
      <c r="AC2362" s="284">
        <f t="shared" si="146"/>
        <v>0</v>
      </c>
      <c r="AF2362" s="379">
        <f t="shared" si="147"/>
        <v>0</v>
      </c>
      <c r="AH2362" s="189">
        <f t="shared" si="148"/>
        <v>0</v>
      </c>
    </row>
    <row r="2363" spans="29:34">
      <c r="AC2363" s="284">
        <f t="shared" si="146"/>
        <v>0</v>
      </c>
      <c r="AF2363" s="379">
        <f t="shared" si="147"/>
        <v>0</v>
      </c>
      <c r="AH2363" s="189">
        <f t="shared" si="148"/>
        <v>0</v>
      </c>
    </row>
    <row r="2364" spans="29:34">
      <c r="AC2364" s="284">
        <f t="shared" si="146"/>
        <v>0</v>
      </c>
      <c r="AF2364" s="379">
        <f t="shared" si="147"/>
        <v>0</v>
      </c>
      <c r="AH2364" s="189">
        <f t="shared" si="148"/>
        <v>0</v>
      </c>
    </row>
    <row r="2365" spans="29:34">
      <c r="AC2365" s="284">
        <f t="shared" si="146"/>
        <v>0</v>
      </c>
      <c r="AF2365" s="379">
        <f t="shared" si="147"/>
        <v>0</v>
      </c>
      <c r="AH2365" s="189">
        <f t="shared" si="148"/>
        <v>0</v>
      </c>
    </row>
    <row r="2366" spans="29:34">
      <c r="AC2366" s="284">
        <f t="shared" si="146"/>
        <v>0</v>
      </c>
      <c r="AF2366" s="379">
        <f t="shared" si="147"/>
        <v>0</v>
      </c>
      <c r="AH2366" s="189">
        <f t="shared" si="148"/>
        <v>0</v>
      </c>
    </row>
    <row r="2367" spans="29:34">
      <c r="AC2367" s="284">
        <f t="shared" si="146"/>
        <v>0</v>
      </c>
      <c r="AF2367" s="379">
        <f t="shared" si="147"/>
        <v>0</v>
      </c>
      <c r="AH2367" s="189">
        <f t="shared" si="148"/>
        <v>0</v>
      </c>
    </row>
    <row r="2368" spans="29:34">
      <c r="AC2368" s="284">
        <f t="shared" si="146"/>
        <v>0</v>
      </c>
      <c r="AF2368" s="379">
        <f t="shared" si="147"/>
        <v>0</v>
      </c>
      <c r="AH2368" s="189">
        <f t="shared" si="148"/>
        <v>0</v>
      </c>
    </row>
    <row r="2369" spans="29:34">
      <c r="AC2369" s="284">
        <f t="shared" si="146"/>
        <v>0</v>
      </c>
      <c r="AF2369" s="379">
        <f t="shared" si="147"/>
        <v>0</v>
      </c>
      <c r="AH2369" s="189">
        <f t="shared" si="148"/>
        <v>0</v>
      </c>
    </row>
    <row r="2370" spans="29:34">
      <c r="AC2370" s="284">
        <f t="shared" si="146"/>
        <v>0</v>
      </c>
      <c r="AF2370" s="379">
        <f t="shared" si="147"/>
        <v>0</v>
      </c>
      <c r="AH2370" s="189">
        <f t="shared" si="148"/>
        <v>0</v>
      </c>
    </row>
    <row r="2371" spans="29:34">
      <c r="AC2371" s="284">
        <f t="shared" si="146"/>
        <v>0</v>
      </c>
      <c r="AF2371" s="379">
        <f t="shared" si="147"/>
        <v>0</v>
      </c>
      <c r="AH2371" s="189">
        <f t="shared" si="148"/>
        <v>0</v>
      </c>
    </row>
    <row r="2372" spans="29:34">
      <c r="AC2372" s="284">
        <f t="shared" si="146"/>
        <v>0</v>
      </c>
      <c r="AF2372" s="379">
        <f t="shared" si="147"/>
        <v>0</v>
      </c>
      <c r="AH2372" s="189">
        <f t="shared" si="148"/>
        <v>0</v>
      </c>
    </row>
    <row r="2373" spans="29:34">
      <c r="AC2373" s="284">
        <f t="shared" si="146"/>
        <v>0</v>
      </c>
      <c r="AF2373" s="379">
        <f t="shared" si="147"/>
        <v>0</v>
      </c>
      <c r="AH2373" s="189">
        <f t="shared" si="148"/>
        <v>0</v>
      </c>
    </row>
    <row r="2374" spans="29:34">
      <c r="AC2374" s="284">
        <f t="shared" si="146"/>
        <v>0</v>
      </c>
      <c r="AF2374" s="379">
        <f t="shared" si="147"/>
        <v>0</v>
      </c>
      <c r="AH2374" s="189">
        <f t="shared" si="148"/>
        <v>0</v>
      </c>
    </row>
    <row r="2375" spans="29:34">
      <c r="AC2375" s="284">
        <f t="shared" si="146"/>
        <v>0</v>
      </c>
      <c r="AF2375" s="379">
        <f t="shared" si="147"/>
        <v>0</v>
      </c>
      <c r="AH2375" s="189">
        <f t="shared" si="148"/>
        <v>0</v>
      </c>
    </row>
    <row r="2376" spans="29:34">
      <c r="AC2376" s="284">
        <f t="shared" si="146"/>
        <v>0</v>
      </c>
      <c r="AF2376" s="379">
        <f t="shared" si="147"/>
        <v>0</v>
      </c>
      <c r="AH2376" s="189">
        <f t="shared" si="148"/>
        <v>0</v>
      </c>
    </row>
    <row r="2377" spans="29:34">
      <c r="AC2377" s="284">
        <f t="shared" si="146"/>
        <v>0</v>
      </c>
      <c r="AF2377" s="379">
        <f t="shared" si="147"/>
        <v>0</v>
      </c>
      <c r="AH2377" s="189">
        <f t="shared" si="148"/>
        <v>0</v>
      </c>
    </row>
    <row r="2378" spans="29:34">
      <c r="AC2378" s="284">
        <f t="shared" si="146"/>
        <v>0</v>
      </c>
      <c r="AF2378" s="379">
        <f t="shared" si="147"/>
        <v>0</v>
      </c>
      <c r="AH2378" s="189">
        <f t="shared" si="148"/>
        <v>0</v>
      </c>
    </row>
    <row r="2379" spans="29:34">
      <c r="AC2379" s="284">
        <f t="shared" si="146"/>
        <v>0</v>
      </c>
      <c r="AF2379" s="379">
        <f t="shared" si="147"/>
        <v>0</v>
      </c>
      <c r="AH2379" s="189">
        <f t="shared" si="148"/>
        <v>0</v>
      </c>
    </row>
    <row r="2380" spans="29:34">
      <c r="AC2380" s="284">
        <f t="shared" si="146"/>
        <v>0</v>
      </c>
      <c r="AF2380" s="379">
        <f t="shared" si="147"/>
        <v>0</v>
      </c>
      <c r="AH2380" s="189">
        <f t="shared" si="148"/>
        <v>0</v>
      </c>
    </row>
    <row r="2381" spans="29:34">
      <c r="AC2381" s="284">
        <f t="shared" si="146"/>
        <v>0</v>
      </c>
      <c r="AF2381" s="379">
        <f t="shared" si="147"/>
        <v>0</v>
      </c>
      <c r="AH2381" s="189">
        <f t="shared" si="148"/>
        <v>0</v>
      </c>
    </row>
    <row r="2382" spans="29:34">
      <c r="AC2382" s="284">
        <f t="shared" si="146"/>
        <v>0</v>
      </c>
      <c r="AF2382" s="379">
        <f t="shared" si="147"/>
        <v>0</v>
      </c>
      <c r="AH2382" s="189">
        <f t="shared" si="148"/>
        <v>0</v>
      </c>
    </row>
    <row r="2383" spans="29:34">
      <c r="AC2383" s="284">
        <f t="shared" si="146"/>
        <v>0</v>
      </c>
      <c r="AF2383" s="379">
        <f t="shared" si="147"/>
        <v>0</v>
      </c>
      <c r="AH2383" s="189">
        <f t="shared" si="148"/>
        <v>0</v>
      </c>
    </row>
    <row r="2384" spans="29:34">
      <c r="AC2384" s="284">
        <f t="shared" si="146"/>
        <v>0</v>
      </c>
      <c r="AF2384" s="379">
        <f t="shared" si="147"/>
        <v>0</v>
      </c>
      <c r="AH2384" s="189">
        <f t="shared" si="148"/>
        <v>0</v>
      </c>
    </row>
    <row r="2385" spans="29:34">
      <c r="AC2385" s="284">
        <f t="shared" si="146"/>
        <v>0</v>
      </c>
      <c r="AF2385" s="379">
        <f t="shared" si="147"/>
        <v>0</v>
      </c>
      <c r="AH2385" s="189">
        <f t="shared" si="148"/>
        <v>0</v>
      </c>
    </row>
    <row r="2386" spans="29:34">
      <c r="AC2386" s="284">
        <f t="shared" si="146"/>
        <v>0</v>
      </c>
      <c r="AF2386" s="379">
        <f t="shared" si="147"/>
        <v>0</v>
      </c>
      <c r="AH2386" s="189">
        <f t="shared" si="148"/>
        <v>0</v>
      </c>
    </row>
    <row r="2387" spans="29:34">
      <c r="AC2387" s="284">
        <f t="shared" si="146"/>
        <v>0</v>
      </c>
      <c r="AF2387" s="379">
        <f t="shared" si="147"/>
        <v>0</v>
      </c>
      <c r="AH2387" s="189">
        <f t="shared" si="148"/>
        <v>0</v>
      </c>
    </row>
    <row r="2388" spans="29:34">
      <c r="AC2388" s="284">
        <f t="shared" si="146"/>
        <v>0</v>
      </c>
      <c r="AF2388" s="379">
        <f t="shared" si="147"/>
        <v>0</v>
      </c>
      <c r="AH2388" s="189">
        <f t="shared" si="148"/>
        <v>0</v>
      </c>
    </row>
    <row r="2389" spans="29:34">
      <c r="AC2389" s="284">
        <f t="shared" si="146"/>
        <v>0</v>
      </c>
      <c r="AF2389" s="379">
        <f t="shared" si="147"/>
        <v>0</v>
      </c>
      <c r="AH2389" s="189">
        <f t="shared" si="148"/>
        <v>0</v>
      </c>
    </row>
    <row r="2390" spans="29:34">
      <c r="AC2390" s="284">
        <f t="shared" si="146"/>
        <v>0</v>
      </c>
      <c r="AF2390" s="379">
        <f t="shared" si="147"/>
        <v>0</v>
      </c>
      <c r="AH2390" s="189">
        <f t="shared" si="148"/>
        <v>0</v>
      </c>
    </row>
    <row r="2391" spans="29:34">
      <c r="AC2391" s="284">
        <f t="shared" si="146"/>
        <v>0</v>
      </c>
      <c r="AF2391" s="379">
        <f t="shared" si="147"/>
        <v>0</v>
      </c>
      <c r="AH2391" s="189">
        <f t="shared" si="148"/>
        <v>0</v>
      </c>
    </row>
    <row r="2392" spans="29:34">
      <c r="AC2392" s="284">
        <f t="shared" si="146"/>
        <v>0</v>
      </c>
      <c r="AF2392" s="379">
        <f t="shared" si="147"/>
        <v>0</v>
      </c>
      <c r="AH2392" s="189">
        <f t="shared" si="148"/>
        <v>0</v>
      </c>
    </row>
    <row r="2393" spans="29:34">
      <c r="AC2393" s="284">
        <f t="shared" si="146"/>
        <v>0</v>
      </c>
      <c r="AF2393" s="379">
        <f t="shared" si="147"/>
        <v>0</v>
      </c>
      <c r="AH2393" s="189">
        <f t="shared" si="148"/>
        <v>0</v>
      </c>
    </row>
    <row r="2394" spans="29:34">
      <c r="AC2394" s="284">
        <f t="shared" si="146"/>
        <v>0</v>
      </c>
      <c r="AF2394" s="379">
        <f t="shared" si="147"/>
        <v>0</v>
      </c>
      <c r="AH2394" s="189">
        <f t="shared" si="148"/>
        <v>0</v>
      </c>
    </row>
    <row r="2395" spans="29:34">
      <c r="AC2395" s="284">
        <f t="shared" si="146"/>
        <v>0</v>
      </c>
      <c r="AF2395" s="379">
        <f t="shared" si="147"/>
        <v>0</v>
      </c>
      <c r="AH2395" s="189">
        <f t="shared" si="148"/>
        <v>0</v>
      </c>
    </row>
    <row r="2396" spans="29:34">
      <c r="AC2396" s="284">
        <f t="shared" si="146"/>
        <v>0</v>
      </c>
      <c r="AF2396" s="379">
        <f t="shared" si="147"/>
        <v>0</v>
      </c>
      <c r="AH2396" s="189">
        <f t="shared" si="148"/>
        <v>0</v>
      </c>
    </row>
    <row r="2397" spans="29:34">
      <c r="AC2397" s="284">
        <f t="shared" si="146"/>
        <v>0</v>
      </c>
      <c r="AF2397" s="379">
        <f t="shared" si="147"/>
        <v>0</v>
      </c>
      <c r="AH2397" s="189">
        <f t="shared" si="148"/>
        <v>0</v>
      </c>
    </row>
    <row r="2398" spans="29:34">
      <c r="AC2398" s="284">
        <f t="shared" si="146"/>
        <v>0</v>
      </c>
      <c r="AF2398" s="379">
        <f t="shared" si="147"/>
        <v>0</v>
      </c>
      <c r="AH2398" s="189">
        <f t="shared" si="148"/>
        <v>0</v>
      </c>
    </row>
    <row r="2399" spans="29:34">
      <c r="AC2399" s="284">
        <f t="shared" si="146"/>
        <v>0</v>
      </c>
      <c r="AF2399" s="379">
        <f t="shared" si="147"/>
        <v>0</v>
      </c>
      <c r="AH2399" s="189">
        <f t="shared" si="148"/>
        <v>0</v>
      </c>
    </row>
    <row r="2400" spans="29:34">
      <c r="AC2400" s="284">
        <f t="shared" si="146"/>
        <v>0</v>
      </c>
      <c r="AF2400" s="379">
        <f t="shared" si="147"/>
        <v>0</v>
      </c>
      <c r="AH2400" s="189">
        <f t="shared" si="148"/>
        <v>0</v>
      </c>
    </row>
    <row r="2401" spans="29:34">
      <c r="AC2401" s="284">
        <f t="shared" si="146"/>
        <v>0</v>
      </c>
      <c r="AF2401" s="379">
        <f t="shared" si="147"/>
        <v>0</v>
      </c>
      <c r="AH2401" s="189">
        <f t="shared" si="148"/>
        <v>0</v>
      </c>
    </row>
    <row r="2402" spans="29:34">
      <c r="AC2402" s="284">
        <f t="shared" si="146"/>
        <v>0</v>
      </c>
      <c r="AF2402" s="379">
        <f t="shared" si="147"/>
        <v>0</v>
      </c>
      <c r="AH2402" s="189">
        <f t="shared" si="148"/>
        <v>0</v>
      </c>
    </row>
    <row r="2403" spans="29:34">
      <c r="AC2403" s="284">
        <f t="shared" si="146"/>
        <v>0</v>
      </c>
      <c r="AF2403" s="379">
        <f t="shared" si="147"/>
        <v>0</v>
      </c>
      <c r="AH2403" s="189">
        <f t="shared" si="148"/>
        <v>0</v>
      </c>
    </row>
    <row r="2404" spans="29:34">
      <c r="AC2404" s="284">
        <f t="shared" si="146"/>
        <v>0</v>
      </c>
      <c r="AF2404" s="379">
        <f t="shared" si="147"/>
        <v>0</v>
      </c>
      <c r="AH2404" s="189">
        <f t="shared" si="148"/>
        <v>0</v>
      </c>
    </row>
    <row r="2405" spans="29:34">
      <c r="AC2405" s="284">
        <f t="shared" si="146"/>
        <v>0</v>
      </c>
      <c r="AF2405" s="379">
        <f t="shared" si="147"/>
        <v>0</v>
      </c>
      <c r="AH2405" s="189">
        <f t="shared" si="148"/>
        <v>0</v>
      </c>
    </row>
    <row r="2406" spans="29:34">
      <c r="AC2406" s="284">
        <f t="shared" ref="AC2406:AC2469" si="149">Z2406*Q2406</f>
        <v>0</v>
      </c>
      <c r="AF2406" s="379">
        <f t="shared" ref="AF2406:AF2469" si="150">AD2406+AE2406</f>
        <v>0</v>
      </c>
      <c r="AH2406" s="189">
        <f t="shared" ref="AH2406:AH2469" si="151">R2406*AG2406</f>
        <v>0</v>
      </c>
    </row>
    <row r="2407" spans="29:34">
      <c r="AC2407" s="284">
        <f t="shared" si="149"/>
        <v>0</v>
      </c>
      <c r="AF2407" s="379">
        <f t="shared" si="150"/>
        <v>0</v>
      </c>
      <c r="AH2407" s="189">
        <f t="shared" si="151"/>
        <v>0</v>
      </c>
    </row>
    <row r="2408" spans="29:34">
      <c r="AC2408" s="284">
        <f t="shared" si="149"/>
        <v>0</v>
      </c>
      <c r="AF2408" s="379">
        <f t="shared" si="150"/>
        <v>0</v>
      </c>
      <c r="AH2408" s="189">
        <f t="shared" si="151"/>
        <v>0</v>
      </c>
    </row>
    <row r="2409" spans="29:34">
      <c r="AC2409" s="284">
        <f t="shared" si="149"/>
        <v>0</v>
      </c>
      <c r="AF2409" s="379">
        <f t="shared" si="150"/>
        <v>0</v>
      </c>
      <c r="AH2409" s="189">
        <f t="shared" si="151"/>
        <v>0</v>
      </c>
    </row>
    <row r="2410" spans="29:34">
      <c r="AC2410" s="284">
        <f t="shared" si="149"/>
        <v>0</v>
      </c>
      <c r="AF2410" s="379">
        <f t="shared" si="150"/>
        <v>0</v>
      </c>
      <c r="AH2410" s="189">
        <f t="shared" si="151"/>
        <v>0</v>
      </c>
    </row>
    <row r="2411" spans="29:34">
      <c r="AC2411" s="284">
        <f t="shared" si="149"/>
        <v>0</v>
      </c>
      <c r="AF2411" s="379">
        <f t="shared" si="150"/>
        <v>0</v>
      </c>
      <c r="AH2411" s="189">
        <f t="shared" si="151"/>
        <v>0</v>
      </c>
    </row>
    <row r="2412" spans="29:34">
      <c r="AC2412" s="284">
        <f t="shared" si="149"/>
        <v>0</v>
      </c>
      <c r="AF2412" s="379">
        <f t="shared" si="150"/>
        <v>0</v>
      </c>
      <c r="AH2412" s="189">
        <f t="shared" si="151"/>
        <v>0</v>
      </c>
    </row>
    <row r="2413" spans="29:34">
      <c r="AC2413" s="284">
        <f t="shared" si="149"/>
        <v>0</v>
      </c>
      <c r="AF2413" s="379">
        <f t="shared" si="150"/>
        <v>0</v>
      </c>
      <c r="AH2413" s="189">
        <f t="shared" si="151"/>
        <v>0</v>
      </c>
    </row>
    <row r="2414" spans="29:34">
      <c r="AC2414" s="284">
        <f t="shared" si="149"/>
        <v>0</v>
      </c>
      <c r="AF2414" s="379">
        <f t="shared" si="150"/>
        <v>0</v>
      </c>
      <c r="AH2414" s="189">
        <f t="shared" si="151"/>
        <v>0</v>
      </c>
    </row>
    <row r="2415" spans="29:34">
      <c r="AC2415" s="284">
        <f t="shared" si="149"/>
        <v>0</v>
      </c>
      <c r="AF2415" s="379">
        <f t="shared" si="150"/>
        <v>0</v>
      </c>
      <c r="AH2415" s="189">
        <f t="shared" si="151"/>
        <v>0</v>
      </c>
    </row>
    <row r="2416" spans="29:34">
      <c r="AC2416" s="284">
        <f t="shared" si="149"/>
        <v>0</v>
      </c>
      <c r="AF2416" s="379">
        <f t="shared" si="150"/>
        <v>0</v>
      </c>
      <c r="AH2416" s="189">
        <f t="shared" si="151"/>
        <v>0</v>
      </c>
    </row>
    <row r="2417" spans="29:34">
      <c r="AC2417" s="284">
        <f t="shared" si="149"/>
        <v>0</v>
      </c>
      <c r="AF2417" s="379">
        <f t="shared" si="150"/>
        <v>0</v>
      </c>
      <c r="AH2417" s="189">
        <f t="shared" si="151"/>
        <v>0</v>
      </c>
    </row>
    <row r="2418" spans="29:34">
      <c r="AC2418" s="284">
        <f t="shared" si="149"/>
        <v>0</v>
      </c>
      <c r="AF2418" s="379">
        <f t="shared" si="150"/>
        <v>0</v>
      </c>
      <c r="AH2418" s="189">
        <f t="shared" si="151"/>
        <v>0</v>
      </c>
    </row>
    <row r="2419" spans="29:34">
      <c r="AC2419" s="284">
        <f t="shared" si="149"/>
        <v>0</v>
      </c>
      <c r="AF2419" s="379">
        <f t="shared" si="150"/>
        <v>0</v>
      </c>
      <c r="AH2419" s="189">
        <f t="shared" si="151"/>
        <v>0</v>
      </c>
    </row>
    <row r="2420" spans="29:34">
      <c r="AC2420" s="284">
        <f t="shared" si="149"/>
        <v>0</v>
      </c>
      <c r="AF2420" s="379">
        <f t="shared" si="150"/>
        <v>0</v>
      </c>
      <c r="AH2420" s="189">
        <f t="shared" si="151"/>
        <v>0</v>
      </c>
    </row>
    <row r="2421" spans="29:34">
      <c r="AC2421" s="284">
        <f t="shared" si="149"/>
        <v>0</v>
      </c>
      <c r="AF2421" s="379">
        <f t="shared" si="150"/>
        <v>0</v>
      </c>
      <c r="AH2421" s="189">
        <f t="shared" si="151"/>
        <v>0</v>
      </c>
    </row>
    <row r="2422" spans="29:34">
      <c r="AC2422" s="284">
        <f t="shared" si="149"/>
        <v>0</v>
      </c>
      <c r="AF2422" s="379">
        <f t="shared" si="150"/>
        <v>0</v>
      </c>
      <c r="AH2422" s="189">
        <f t="shared" si="151"/>
        <v>0</v>
      </c>
    </row>
    <row r="2423" spans="29:34">
      <c r="AC2423" s="284">
        <f t="shared" si="149"/>
        <v>0</v>
      </c>
      <c r="AF2423" s="379">
        <f t="shared" si="150"/>
        <v>0</v>
      </c>
      <c r="AH2423" s="189">
        <f t="shared" si="151"/>
        <v>0</v>
      </c>
    </row>
    <row r="2424" spans="29:34">
      <c r="AC2424" s="284">
        <f t="shared" si="149"/>
        <v>0</v>
      </c>
      <c r="AF2424" s="379">
        <f t="shared" si="150"/>
        <v>0</v>
      </c>
      <c r="AH2424" s="189">
        <f t="shared" si="151"/>
        <v>0</v>
      </c>
    </row>
    <row r="2425" spans="29:34">
      <c r="AC2425" s="284">
        <f t="shared" si="149"/>
        <v>0</v>
      </c>
      <c r="AF2425" s="379">
        <f t="shared" si="150"/>
        <v>0</v>
      </c>
      <c r="AH2425" s="189">
        <f t="shared" si="151"/>
        <v>0</v>
      </c>
    </row>
    <row r="2426" spans="29:34">
      <c r="AC2426" s="284">
        <f t="shared" si="149"/>
        <v>0</v>
      </c>
      <c r="AF2426" s="379">
        <f t="shared" si="150"/>
        <v>0</v>
      </c>
      <c r="AH2426" s="189">
        <f t="shared" si="151"/>
        <v>0</v>
      </c>
    </row>
    <row r="2427" spans="29:34">
      <c r="AC2427" s="284">
        <f t="shared" si="149"/>
        <v>0</v>
      </c>
      <c r="AF2427" s="379">
        <f t="shared" si="150"/>
        <v>0</v>
      </c>
      <c r="AH2427" s="189">
        <f t="shared" si="151"/>
        <v>0</v>
      </c>
    </row>
    <row r="2428" spans="29:34">
      <c r="AC2428" s="284">
        <f t="shared" si="149"/>
        <v>0</v>
      </c>
      <c r="AF2428" s="379">
        <f t="shared" si="150"/>
        <v>0</v>
      </c>
      <c r="AH2428" s="189">
        <f t="shared" si="151"/>
        <v>0</v>
      </c>
    </row>
    <row r="2429" spans="29:34">
      <c r="AC2429" s="284">
        <f t="shared" si="149"/>
        <v>0</v>
      </c>
      <c r="AF2429" s="379">
        <f t="shared" si="150"/>
        <v>0</v>
      </c>
      <c r="AH2429" s="189">
        <f t="shared" si="151"/>
        <v>0</v>
      </c>
    </row>
    <row r="2430" spans="29:34">
      <c r="AC2430" s="284">
        <f t="shared" si="149"/>
        <v>0</v>
      </c>
      <c r="AF2430" s="379">
        <f t="shared" si="150"/>
        <v>0</v>
      </c>
      <c r="AH2430" s="189">
        <f t="shared" si="151"/>
        <v>0</v>
      </c>
    </row>
    <row r="2431" spans="29:34">
      <c r="AC2431" s="284">
        <f t="shared" si="149"/>
        <v>0</v>
      </c>
      <c r="AF2431" s="379">
        <f t="shared" si="150"/>
        <v>0</v>
      </c>
      <c r="AH2431" s="189">
        <f t="shared" si="151"/>
        <v>0</v>
      </c>
    </row>
    <row r="2432" spans="29:34">
      <c r="AC2432" s="284">
        <f t="shared" si="149"/>
        <v>0</v>
      </c>
      <c r="AF2432" s="379">
        <f t="shared" si="150"/>
        <v>0</v>
      </c>
      <c r="AH2432" s="189">
        <f t="shared" si="151"/>
        <v>0</v>
      </c>
    </row>
    <row r="2433" spans="29:34">
      <c r="AC2433" s="284">
        <f t="shared" si="149"/>
        <v>0</v>
      </c>
      <c r="AF2433" s="379">
        <f t="shared" si="150"/>
        <v>0</v>
      </c>
      <c r="AH2433" s="189">
        <f t="shared" si="151"/>
        <v>0</v>
      </c>
    </row>
    <row r="2434" spans="29:34">
      <c r="AC2434" s="284">
        <f t="shared" si="149"/>
        <v>0</v>
      </c>
      <c r="AF2434" s="379">
        <f t="shared" si="150"/>
        <v>0</v>
      </c>
      <c r="AH2434" s="189">
        <f t="shared" si="151"/>
        <v>0</v>
      </c>
    </row>
    <row r="2435" spans="29:34">
      <c r="AC2435" s="284">
        <f t="shared" si="149"/>
        <v>0</v>
      </c>
      <c r="AF2435" s="379">
        <f t="shared" si="150"/>
        <v>0</v>
      </c>
      <c r="AH2435" s="189">
        <f t="shared" si="151"/>
        <v>0</v>
      </c>
    </row>
    <row r="2436" spans="29:34">
      <c r="AC2436" s="284">
        <f t="shared" si="149"/>
        <v>0</v>
      </c>
      <c r="AF2436" s="379">
        <f t="shared" si="150"/>
        <v>0</v>
      </c>
      <c r="AH2436" s="189">
        <f t="shared" si="151"/>
        <v>0</v>
      </c>
    </row>
    <row r="2437" spans="29:34">
      <c r="AC2437" s="284">
        <f t="shared" si="149"/>
        <v>0</v>
      </c>
      <c r="AF2437" s="379">
        <f t="shared" si="150"/>
        <v>0</v>
      </c>
      <c r="AH2437" s="189">
        <f t="shared" si="151"/>
        <v>0</v>
      </c>
    </row>
    <row r="2438" spans="29:34">
      <c r="AC2438" s="284">
        <f t="shared" si="149"/>
        <v>0</v>
      </c>
      <c r="AF2438" s="379">
        <f t="shared" si="150"/>
        <v>0</v>
      </c>
      <c r="AH2438" s="189">
        <f t="shared" si="151"/>
        <v>0</v>
      </c>
    </row>
    <row r="2439" spans="29:34">
      <c r="AC2439" s="284">
        <f t="shared" si="149"/>
        <v>0</v>
      </c>
      <c r="AF2439" s="379">
        <f t="shared" si="150"/>
        <v>0</v>
      </c>
      <c r="AH2439" s="189">
        <f t="shared" si="151"/>
        <v>0</v>
      </c>
    </row>
    <row r="2440" spans="29:34">
      <c r="AC2440" s="284">
        <f t="shared" si="149"/>
        <v>0</v>
      </c>
      <c r="AF2440" s="379">
        <f t="shared" si="150"/>
        <v>0</v>
      </c>
      <c r="AH2440" s="189">
        <f t="shared" si="151"/>
        <v>0</v>
      </c>
    </row>
    <row r="2441" spans="29:34">
      <c r="AC2441" s="284">
        <f t="shared" si="149"/>
        <v>0</v>
      </c>
      <c r="AF2441" s="379">
        <f t="shared" si="150"/>
        <v>0</v>
      </c>
      <c r="AH2441" s="189">
        <f t="shared" si="151"/>
        <v>0</v>
      </c>
    </row>
    <row r="2442" spans="29:34">
      <c r="AC2442" s="284">
        <f t="shared" si="149"/>
        <v>0</v>
      </c>
      <c r="AF2442" s="379">
        <f t="shared" si="150"/>
        <v>0</v>
      </c>
      <c r="AH2442" s="189">
        <f t="shared" si="151"/>
        <v>0</v>
      </c>
    </row>
    <row r="2443" spans="29:34">
      <c r="AC2443" s="284">
        <f t="shared" si="149"/>
        <v>0</v>
      </c>
      <c r="AF2443" s="379">
        <f t="shared" si="150"/>
        <v>0</v>
      </c>
      <c r="AH2443" s="189">
        <f t="shared" si="151"/>
        <v>0</v>
      </c>
    </row>
    <row r="2444" spans="29:34">
      <c r="AC2444" s="284">
        <f t="shared" si="149"/>
        <v>0</v>
      </c>
      <c r="AF2444" s="379">
        <f t="shared" si="150"/>
        <v>0</v>
      </c>
      <c r="AH2444" s="189">
        <f t="shared" si="151"/>
        <v>0</v>
      </c>
    </row>
    <row r="2445" spans="29:34">
      <c r="AC2445" s="284">
        <f t="shared" si="149"/>
        <v>0</v>
      </c>
      <c r="AF2445" s="379">
        <f t="shared" si="150"/>
        <v>0</v>
      </c>
      <c r="AH2445" s="189">
        <f t="shared" si="151"/>
        <v>0</v>
      </c>
    </row>
    <row r="2446" spans="29:34">
      <c r="AC2446" s="284">
        <f t="shared" si="149"/>
        <v>0</v>
      </c>
      <c r="AF2446" s="379">
        <f t="shared" si="150"/>
        <v>0</v>
      </c>
      <c r="AH2446" s="189">
        <f t="shared" si="151"/>
        <v>0</v>
      </c>
    </row>
    <row r="2447" spans="29:34">
      <c r="AC2447" s="284">
        <f t="shared" si="149"/>
        <v>0</v>
      </c>
      <c r="AF2447" s="379">
        <f t="shared" si="150"/>
        <v>0</v>
      </c>
      <c r="AH2447" s="189">
        <f t="shared" si="151"/>
        <v>0</v>
      </c>
    </row>
    <row r="2448" spans="29:34">
      <c r="AC2448" s="284">
        <f t="shared" si="149"/>
        <v>0</v>
      </c>
      <c r="AF2448" s="379">
        <f t="shared" si="150"/>
        <v>0</v>
      </c>
      <c r="AH2448" s="189">
        <f t="shared" si="151"/>
        <v>0</v>
      </c>
    </row>
    <row r="2449" spans="29:34">
      <c r="AC2449" s="284">
        <f t="shared" si="149"/>
        <v>0</v>
      </c>
      <c r="AF2449" s="379">
        <f t="shared" si="150"/>
        <v>0</v>
      </c>
      <c r="AH2449" s="189">
        <f t="shared" si="151"/>
        <v>0</v>
      </c>
    </row>
    <row r="2450" spans="29:34">
      <c r="AC2450" s="284">
        <f t="shared" si="149"/>
        <v>0</v>
      </c>
      <c r="AF2450" s="379">
        <f t="shared" si="150"/>
        <v>0</v>
      </c>
      <c r="AH2450" s="189">
        <f t="shared" si="151"/>
        <v>0</v>
      </c>
    </row>
    <row r="2451" spans="29:34">
      <c r="AC2451" s="284">
        <f t="shared" si="149"/>
        <v>0</v>
      </c>
      <c r="AF2451" s="379">
        <f t="shared" si="150"/>
        <v>0</v>
      </c>
      <c r="AH2451" s="189">
        <f t="shared" si="151"/>
        <v>0</v>
      </c>
    </row>
    <row r="2452" spans="29:34">
      <c r="AC2452" s="284">
        <f t="shared" si="149"/>
        <v>0</v>
      </c>
      <c r="AF2452" s="379">
        <f t="shared" si="150"/>
        <v>0</v>
      </c>
      <c r="AH2452" s="189">
        <f t="shared" si="151"/>
        <v>0</v>
      </c>
    </row>
    <row r="2453" spans="29:34">
      <c r="AC2453" s="284">
        <f t="shared" si="149"/>
        <v>0</v>
      </c>
      <c r="AF2453" s="379">
        <f t="shared" si="150"/>
        <v>0</v>
      </c>
      <c r="AH2453" s="189">
        <f t="shared" si="151"/>
        <v>0</v>
      </c>
    </row>
    <row r="2454" spans="29:34">
      <c r="AC2454" s="284">
        <f t="shared" si="149"/>
        <v>0</v>
      </c>
      <c r="AF2454" s="379">
        <f t="shared" si="150"/>
        <v>0</v>
      </c>
      <c r="AH2454" s="189">
        <f t="shared" si="151"/>
        <v>0</v>
      </c>
    </row>
    <row r="2455" spans="29:34">
      <c r="AC2455" s="284">
        <f t="shared" si="149"/>
        <v>0</v>
      </c>
      <c r="AF2455" s="379">
        <f t="shared" si="150"/>
        <v>0</v>
      </c>
      <c r="AH2455" s="189">
        <f t="shared" si="151"/>
        <v>0</v>
      </c>
    </row>
    <row r="2456" spans="29:34">
      <c r="AC2456" s="284">
        <f t="shared" si="149"/>
        <v>0</v>
      </c>
      <c r="AF2456" s="379">
        <f t="shared" si="150"/>
        <v>0</v>
      </c>
      <c r="AH2456" s="189">
        <f t="shared" si="151"/>
        <v>0</v>
      </c>
    </row>
    <row r="2457" spans="29:34">
      <c r="AC2457" s="284">
        <f t="shared" si="149"/>
        <v>0</v>
      </c>
      <c r="AF2457" s="379">
        <f t="shared" si="150"/>
        <v>0</v>
      </c>
      <c r="AH2457" s="189">
        <f t="shared" si="151"/>
        <v>0</v>
      </c>
    </row>
    <row r="2458" spans="29:34">
      <c r="AC2458" s="284">
        <f t="shared" si="149"/>
        <v>0</v>
      </c>
      <c r="AF2458" s="379">
        <f t="shared" si="150"/>
        <v>0</v>
      </c>
      <c r="AH2458" s="189">
        <f t="shared" si="151"/>
        <v>0</v>
      </c>
    </row>
    <row r="2459" spans="29:34">
      <c r="AC2459" s="284">
        <f t="shared" si="149"/>
        <v>0</v>
      </c>
      <c r="AF2459" s="379">
        <f t="shared" si="150"/>
        <v>0</v>
      </c>
      <c r="AH2459" s="189">
        <f t="shared" si="151"/>
        <v>0</v>
      </c>
    </row>
    <row r="2460" spans="29:34">
      <c r="AC2460" s="284">
        <f t="shared" si="149"/>
        <v>0</v>
      </c>
      <c r="AF2460" s="379">
        <f t="shared" si="150"/>
        <v>0</v>
      </c>
      <c r="AH2460" s="189">
        <f t="shared" si="151"/>
        <v>0</v>
      </c>
    </row>
    <row r="2461" spans="29:34">
      <c r="AC2461" s="284">
        <f t="shared" si="149"/>
        <v>0</v>
      </c>
      <c r="AF2461" s="379">
        <f t="shared" si="150"/>
        <v>0</v>
      </c>
      <c r="AH2461" s="189">
        <f t="shared" si="151"/>
        <v>0</v>
      </c>
    </row>
    <row r="2462" spans="29:34">
      <c r="AC2462" s="284">
        <f t="shared" si="149"/>
        <v>0</v>
      </c>
      <c r="AF2462" s="379">
        <f t="shared" si="150"/>
        <v>0</v>
      </c>
      <c r="AH2462" s="189">
        <f t="shared" si="151"/>
        <v>0</v>
      </c>
    </row>
    <row r="2463" spans="29:34">
      <c r="AC2463" s="284">
        <f t="shared" si="149"/>
        <v>0</v>
      </c>
      <c r="AF2463" s="379">
        <f t="shared" si="150"/>
        <v>0</v>
      </c>
      <c r="AH2463" s="189">
        <f t="shared" si="151"/>
        <v>0</v>
      </c>
    </row>
    <row r="2464" spans="29:34">
      <c r="AC2464" s="284">
        <f t="shared" si="149"/>
        <v>0</v>
      </c>
      <c r="AF2464" s="379">
        <f t="shared" si="150"/>
        <v>0</v>
      </c>
      <c r="AH2464" s="189">
        <f t="shared" si="151"/>
        <v>0</v>
      </c>
    </row>
    <row r="2465" spans="29:34">
      <c r="AC2465" s="284">
        <f t="shared" si="149"/>
        <v>0</v>
      </c>
      <c r="AF2465" s="379">
        <f t="shared" si="150"/>
        <v>0</v>
      </c>
      <c r="AH2465" s="189">
        <f t="shared" si="151"/>
        <v>0</v>
      </c>
    </row>
    <row r="2466" spans="29:34">
      <c r="AC2466" s="284">
        <f t="shared" si="149"/>
        <v>0</v>
      </c>
      <c r="AF2466" s="379">
        <f t="shared" si="150"/>
        <v>0</v>
      </c>
      <c r="AH2466" s="189">
        <f t="shared" si="151"/>
        <v>0</v>
      </c>
    </row>
    <row r="2467" spans="29:34">
      <c r="AC2467" s="284">
        <f t="shared" si="149"/>
        <v>0</v>
      </c>
      <c r="AF2467" s="379">
        <f t="shared" si="150"/>
        <v>0</v>
      </c>
      <c r="AH2467" s="189">
        <f t="shared" si="151"/>
        <v>0</v>
      </c>
    </row>
    <row r="2468" spans="29:34">
      <c r="AC2468" s="284">
        <f t="shared" si="149"/>
        <v>0</v>
      </c>
      <c r="AF2468" s="379">
        <f t="shared" si="150"/>
        <v>0</v>
      </c>
      <c r="AH2468" s="189">
        <f t="shared" si="151"/>
        <v>0</v>
      </c>
    </row>
    <row r="2469" spans="29:34">
      <c r="AC2469" s="284">
        <f t="shared" si="149"/>
        <v>0</v>
      </c>
      <c r="AF2469" s="379">
        <f t="shared" si="150"/>
        <v>0</v>
      </c>
      <c r="AH2469" s="189">
        <f t="shared" si="151"/>
        <v>0</v>
      </c>
    </row>
    <row r="2470" spans="29:34">
      <c r="AC2470" s="284">
        <f t="shared" ref="AC2470:AC2533" si="152">Z2470*Q2470</f>
        <v>0</v>
      </c>
      <c r="AF2470" s="379">
        <f t="shared" ref="AF2470:AF2533" si="153">AD2470+AE2470</f>
        <v>0</v>
      </c>
      <c r="AH2470" s="189">
        <f t="shared" ref="AH2470:AH2533" si="154">R2470*AG2470</f>
        <v>0</v>
      </c>
    </row>
    <row r="2471" spans="29:34">
      <c r="AC2471" s="284">
        <f t="shared" si="152"/>
        <v>0</v>
      </c>
      <c r="AF2471" s="379">
        <f t="shared" si="153"/>
        <v>0</v>
      </c>
      <c r="AH2471" s="189">
        <f t="shared" si="154"/>
        <v>0</v>
      </c>
    </row>
    <row r="2472" spans="29:34">
      <c r="AC2472" s="284">
        <f t="shared" si="152"/>
        <v>0</v>
      </c>
      <c r="AF2472" s="379">
        <f t="shared" si="153"/>
        <v>0</v>
      </c>
      <c r="AH2472" s="189">
        <f t="shared" si="154"/>
        <v>0</v>
      </c>
    </row>
    <row r="2473" spans="29:34">
      <c r="AC2473" s="284">
        <f t="shared" si="152"/>
        <v>0</v>
      </c>
      <c r="AF2473" s="379">
        <f t="shared" si="153"/>
        <v>0</v>
      </c>
      <c r="AH2473" s="189">
        <f t="shared" si="154"/>
        <v>0</v>
      </c>
    </row>
    <row r="2474" spans="29:34">
      <c r="AC2474" s="284">
        <f t="shared" si="152"/>
        <v>0</v>
      </c>
      <c r="AF2474" s="379">
        <f t="shared" si="153"/>
        <v>0</v>
      </c>
      <c r="AH2474" s="189">
        <f t="shared" si="154"/>
        <v>0</v>
      </c>
    </row>
    <row r="2475" spans="29:34">
      <c r="AC2475" s="284">
        <f t="shared" si="152"/>
        <v>0</v>
      </c>
      <c r="AF2475" s="379">
        <f t="shared" si="153"/>
        <v>0</v>
      </c>
      <c r="AH2475" s="189">
        <f t="shared" si="154"/>
        <v>0</v>
      </c>
    </row>
    <row r="2476" spans="29:34">
      <c r="AC2476" s="284">
        <f t="shared" si="152"/>
        <v>0</v>
      </c>
      <c r="AF2476" s="379">
        <f t="shared" si="153"/>
        <v>0</v>
      </c>
      <c r="AH2476" s="189">
        <f t="shared" si="154"/>
        <v>0</v>
      </c>
    </row>
    <row r="2477" spans="29:34">
      <c r="AC2477" s="284">
        <f t="shared" si="152"/>
        <v>0</v>
      </c>
      <c r="AF2477" s="379">
        <f t="shared" si="153"/>
        <v>0</v>
      </c>
      <c r="AH2477" s="189">
        <f t="shared" si="154"/>
        <v>0</v>
      </c>
    </row>
    <row r="2478" spans="29:34">
      <c r="AC2478" s="284">
        <f t="shared" si="152"/>
        <v>0</v>
      </c>
      <c r="AF2478" s="379">
        <f t="shared" si="153"/>
        <v>0</v>
      </c>
      <c r="AH2478" s="189">
        <f t="shared" si="154"/>
        <v>0</v>
      </c>
    </row>
    <row r="2479" spans="29:34">
      <c r="AC2479" s="284">
        <f t="shared" si="152"/>
        <v>0</v>
      </c>
      <c r="AF2479" s="379">
        <f t="shared" si="153"/>
        <v>0</v>
      </c>
      <c r="AH2479" s="189">
        <f t="shared" si="154"/>
        <v>0</v>
      </c>
    </row>
    <row r="2480" spans="29:34">
      <c r="AC2480" s="284">
        <f t="shared" si="152"/>
        <v>0</v>
      </c>
      <c r="AF2480" s="379">
        <f t="shared" si="153"/>
        <v>0</v>
      </c>
      <c r="AH2480" s="189">
        <f t="shared" si="154"/>
        <v>0</v>
      </c>
    </row>
    <row r="2481" spans="29:34">
      <c r="AC2481" s="284">
        <f t="shared" si="152"/>
        <v>0</v>
      </c>
      <c r="AF2481" s="379">
        <f t="shared" si="153"/>
        <v>0</v>
      </c>
      <c r="AH2481" s="189">
        <f t="shared" si="154"/>
        <v>0</v>
      </c>
    </row>
    <row r="2482" spans="29:34">
      <c r="AC2482" s="284">
        <f t="shared" si="152"/>
        <v>0</v>
      </c>
      <c r="AF2482" s="379">
        <f t="shared" si="153"/>
        <v>0</v>
      </c>
      <c r="AH2482" s="189">
        <f t="shared" si="154"/>
        <v>0</v>
      </c>
    </row>
    <row r="2483" spans="29:34">
      <c r="AC2483" s="284">
        <f t="shared" si="152"/>
        <v>0</v>
      </c>
      <c r="AF2483" s="379">
        <f t="shared" si="153"/>
        <v>0</v>
      </c>
      <c r="AH2483" s="189">
        <f t="shared" si="154"/>
        <v>0</v>
      </c>
    </row>
    <row r="2484" spans="29:34">
      <c r="AC2484" s="284">
        <f t="shared" si="152"/>
        <v>0</v>
      </c>
      <c r="AF2484" s="379">
        <f t="shared" si="153"/>
        <v>0</v>
      </c>
      <c r="AH2484" s="189">
        <f t="shared" si="154"/>
        <v>0</v>
      </c>
    </row>
    <row r="2485" spans="29:34">
      <c r="AC2485" s="284">
        <f t="shared" si="152"/>
        <v>0</v>
      </c>
      <c r="AF2485" s="379">
        <f t="shared" si="153"/>
        <v>0</v>
      </c>
      <c r="AH2485" s="189">
        <f t="shared" si="154"/>
        <v>0</v>
      </c>
    </row>
    <row r="2486" spans="29:34">
      <c r="AC2486" s="284">
        <f t="shared" si="152"/>
        <v>0</v>
      </c>
      <c r="AF2486" s="379">
        <f t="shared" si="153"/>
        <v>0</v>
      </c>
      <c r="AH2486" s="189">
        <f t="shared" si="154"/>
        <v>0</v>
      </c>
    </row>
    <row r="2487" spans="29:34">
      <c r="AC2487" s="284">
        <f t="shared" si="152"/>
        <v>0</v>
      </c>
      <c r="AF2487" s="379">
        <f t="shared" si="153"/>
        <v>0</v>
      </c>
      <c r="AH2487" s="189">
        <f t="shared" si="154"/>
        <v>0</v>
      </c>
    </row>
    <row r="2488" spans="29:34">
      <c r="AC2488" s="284">
        <f t="shared" si="152"/>
        <v>0</v>
      </c>
      <c r="AF2488" s="379">
        <f t="shared" si="153"/>
        <v>0</v>
      </c>
      <c r="AH2488" s="189">
        <f t="shared" si="154"/>
        <v>0</v>
      </c>
    </row>
    <row r="2489" spans="29:34">
      <c r="AC2489" s="284">
        <f t="shared" si="152"/>
        <v>0</v>
      </c>
      <c r="AF2489" s="379">
        <f t="shared" si="153"/>
        <v>0</v>
      </c>
      <c r="AH2489" s="189">
        <f t="shared" si="154"/>
        <v>0</v>
      </c>
    </row>
    <row r="2490" spans="29:34">
      <c r="AC2490" s="284">
        <f t="shared" si="152"/>
        <v>0</v>
      </c>
      <c r="AF2490" s="379">
        <f t="shared" si="153"/>
        <v>0</v>
      </c>
      <c r="AH2490" s="189">
        <f t="shared" si="154"/>
        <v>0</v>
      </c>
    </row>
    <row r="2491" spans="29:34">
      <c r="AC2491" s="284">
        <f t="shared" si="152"/>
        <v>0</v>
      </c>
      <c r="AF2491" s="379">
        <f t="shared" si="153"/>
        <v>0</v>
      </c>
      <c r="AH2491" s="189">
        <f t="shared" si="154"/>
        <v>0</v>
      </c>
    </row>
    <row r="2492" spans="29:34">
      <c r="AC2492" s="284">
        <f t="shared" si="152"/>
        <v>0</v>
      </c>
      <c r="AF2492" s="379">
        <f t="shared" si="153"/>
        <v>0</v>
      </c>
      <c r="AH2492" s="189">
        <f t="shared" si="154"/>
        <v>0</v>
      </c>
    </row>
    <row r="2493" spans="29:34">
      <c r="AC2493" s="284">
        <f t="shared" si="152"/>
        <v>0</v>
      </c>
      <c r="AF2493" s="379">
        <f t="shared" si="153"/>
        <v>0</v>
      </c>
      <c r="AH2493" s="189">
        <f t="shared" si="154"/>
        <v>0</v>
      </c>
    </row>
    <row r="2494" spans="29:34">
      <c r="AC2494" s="284">
        <f t="shared" si="152"/>
        <v>0</v>
      </c>
      <c r="AF2494" s="379">
        <f t="shared" si="153"/>
        <v>0</v>
      </c>
      <c r="AH2494" s="189">
        <f t="shared" si="154"/>
        <v>0</v>
      </c>
    </row>
    <row r="2495" spans="29:34">
      <c r="AC2495" s="284">
        <f t="shared" si="152"/>
        <v>0</v>
      </c>
      <c r="AF2495" s="379">
        <f t="shared" si="153"/>
        <v>0</v>
      </c>
      <c r="AH2495" s="189">
        <f t="shared" si="154"/>
        <v>0</v>
      </c>
    </row>
    <row r="2496" spans="29:34">
      <c r="AC2496" s="284">
        <f t="shared" si="152"/>
        <v>0</v>
      </c>
      <c r="AF2496" s="379">
        <f t="shared" si="153"/>
        <v>0</v>
      </c>
      <c r="AH2496" s="189">
        <f t="shared" si="154"/>
        <v>0</v>
      </c>
    </row>
    <row r="2497" spans="29:34">
      <c r="AC2497" s="284">
        <f t="shared" si="152"/>
        <v>0</v>
      </c>
      <c r="AF2497" s="379">
        <f t="shared" si="153"/>
        <v>0</v>
      </c>
      <c r="AH2497" s="189">
        <f t="shared" si="154"/>
        <v>0</v>
      </c>
    </row>
    <row r="2498" spans="29:34">
      <c r="AC2498" s="284">
        <f t="shared" si="152"/>
        <v>0</v>
      </c>
      <c r="AF2498" s="379">
        <f t="shared" si="153"/>
        <v>0</v>
      </c>
      <c r="AH2498" s="189">
        <f t="shared" si="154"/>
        <v>0</v>
      </c>
    </row>
    <row r="2499" spans="29:34">
      <c r="AC2499" s="284">
        <f t="shared" si="152"/>
        <v>0</v>
      </c>
      <c r="AF2499" s="379">
        <f t="shared" si="153"/>
        <v>0</v>
      </c>
      <c r="AH2499" s="189">
        <f t="shared" si="154"/>
        <v>0</v>
      </c>
    </row>
    <row r="2500" spans="29:34">
      <c r="AC2500" s="284">
        <f t="shared" si="152"/>
        <v>0</v>
      </c>
      <c r="AF2500" s="379">
        <f t="shared" si="153"/>
        <v>0</v>
      </c>
      <c r="AH2500" s="189">
        <f t="shared" si="154"/>
        <v>0</v>
      </c>
    </row>
    <row r="2501" spans="29:34">
      <c r="AC2501" s="284">
        <f t="shared" si="152"/>
        <v>0</v>
      </c>
      <c r="AF2501" s="379">
        <f t="shared" si="153"/>
        <v>0</v>
      </c>
      <c r="AH2501" s="189">
        <f t="shared" si="154"/>
        <v>0</v>
      </c>
    </row>
    <row r="2502" spans="29:34">
      <c r="AC2502" s="284">
        <f t="shared" si="152"/>
        <v>0</v>
      </c>
      <c r="AF2502" s="379">
        <f t="shared" si="153"/>
        <v>0</v>
      </c>
      <c r="AH2502" s="189">
        <f t="shared" si="154"/>
        <v>0</v>
      </c>
    </row>
    <row r="2503" spans="29:34">
      <c r="AC2503" s="284">
        <f t="shared" si="152"/>
        <v>0</v>
      </c>
      <c r="AF2503" s="379">
        <f t="shared" si="153"/>
        <v>0</v>
      </c>
      <c r="AH2503" s="189">
        <f t="shared" si="154"/>
        <v>0</v>
      </c>
    </row>
    <row r="2504" spans="29:34">
      <c r="AC2504" s="284">
        <f t="shared" si="152"/>
        <v>0</v>
      </c>
      <c r="AF2504" s="379">
        <f t="shared" si="153"/>
        <v>0</v>
      </c>
      <c r="AH2504" s="189">
        <f t="shared" si="154"/>
        <v>0</v>
      </c>
    </row>
    <row r="2505" spans="29:34">
      <c r="AC2505" s="284">
        <f t="shared" si="152"/>
        <v>0</v>
      </c>
      <c r="AF2505" s="379">
        <f t="shared" si="153"/>
        <v>0</v>
      </c>
      <c r="AH2505" s="189">
        <f t="shared" si="154"/>
        <v>0</v>
      </c>
    </row>
    <row r="2506" spans="29:34">
      <c r="AC2506" s="284">
        <f t="shared" si="152"/>
        <v>0</v>
      </c>
      <c r="AF2506" s="379">
        <f t="shared" si="153"/>
        <v>0</v>
      </c>
      <c r="AH2506" s="189">
        <f t="shared" si="154"/>
        <v>0</v>
      </c>
    </row>
    <row r="2507" spans="29:34">
      <c r="AC2507" s="284">
        <f t="shared" si="152"/>
        <v>0</v>
      </c>
      <c r="AF2507" s="379">
        <f t="shared" si="153"/>
        <v>0</v>
      </c>
      <c r="AH2507" s="189">
        <f t="shared" si="154"/>
        <v>0</v>
      </c>
    </row>
    <row r="2508" spans="29:34">
      <c r="AC2508" s="284">
        <f t="shared" si="152"/>
        <v>0</v>
      </c>
      <c r="AF2508" s="379">
        <f t="shared" si="153"/>
        <v>0</v>
      </c>
      <c r="AH2508" s="189">
        <f t="shared" si="154"/>
        <v>0</v>
      </c>
    </row>
    <row r="2509" spans="29:34">
      <c r="AC2509" s="284">
        <f t="shared" si="152"/>
        <v>0</v>
      </c>
      <c r="AF2509" s="379">
        <f t="shared" si="153"/>
        <v>0</v>
      </c>
      <c r="AH2509" s="189">
        <f t="shared" si="154"/>
        <v>0</v>
      </c>
    </row>
    <row r="2510" spans="29:34">
      <c r="AC2510" s="284">
        <f t="shared" si="152"/>
        <v>0</v>
      </c>
      <c r="AF2510" s="379">
        <f t="shared" si="153"/>
        <v>0</v>
      </c>
      <c r="AH2510" s="189">
        <f t="shared" si="154"/>
        <v>0</v>
      </c>
    </row>
    <row r="2511" spans="29:34">
      <c r="AC2511" s="284">
        <f t="shared" si="152"/>
        <v>0</v>
      </c>
      <c r="AF2511" s="379">
        <f t="shared" si="153"/>
        <v>0</v>
      </c>
      <c r="AH2511" s="189">
        <f t="shared" si="154"/>
        <v>0</v>
      </c>
    </row>
    <row r="2512" spans="29:34">
      <c r="AC2512" s="284">
        <f t="shared" si="152"/>
        <v>0</v>
      </c>
      <c r="AF2512" s="379">
        <f t="shared" si="153"/>
        <v>0</v>
      </c>
      <c r="AH2512" s="189">
        <f t="shared" si="154"/>
        <v>0</v>
      </c>
    </row>
    <row r="2513" spans="29:34">
      <c r="AC2513" s="284">
        <f t="shared" si="152"/>
        <v>0</v>
      </c>
      <c r="AF2513" s="379">
        <f t="shared" si="153"/>
        <v>0</v>
      </c>
      <c r="AH2513" s="189">
        <f t="shared" si="154"/>
        <v>0</v>
      </c>
    </row>
    <row r="2514" spans="29:34">
      <c r="AC2514" s="284">
        <f t="shared" si="152"/>
        <v>0</v>
      </c>
      <c r="AF2514" s="379">
        <f t="shared" si="153"/>
        <v>0</v>
      </c>
      <c r="AH2514" s="189">
        <f t="shared" si="154"/>
        <v>0</v>
      </c>
    </row>
    <row r="2515" spans="29:34">
      <c r="AC2515" s="284">
        <f t="shared" si="152"/>
        <v>0</v>
      </c>
      <c r="AF2515" s="379">
        <f t="shared" si="153"/>
        <v>0</v>
      </c>
      <c r="AH2515" s="189">
        <f t="shared" si="154"/>
        <v>0</v>
      </c>
    </row>
    <row r="2516" spans="29:34">
      <c r="AC2516" s="284">
        <f t="shared" si="152"/>
        <v>0</v>
      </c>
      <c r="AF2516" s="379">
        <f t="shared" si="153"/>
        <v>0</v>
      </c>
      <c r="AH2516" s="189">
        <f t="shared" si="154"/>
        <v>0</v>
      </c>
    </row>
    <row r="2517" spans="29:34">
      <c r="AC2517" s="284">
        <f t="shared" si="152"/>
        <v>0</v>
      </c>
      <c r="AF2517" s="379">
        <f t="shared" si="153"/>
        <v>0</v>
      </c>
      <c r="AH2517" s="189">
        <f t="shared" si="154"/>
        <v>0</v>
      </c>
    </row>
    <row r="2518" spans="29:34">
      <c r="AC2518" s="284">
        <f t="shared" si="152"/>
        <v>0</v>
      </c>
      <c r="AF2518" s="379">
        <f t="shared" si="153"/>
        <v>0</v>
      </c>
      <c r="AH2518" s="189">
        <f t="shared" si="154"/>
        <v>0</v>
      </c>
    </row>
    <row r="2519" spans="29:34">
      <c r="AC2519" s="284">
        <f t="shared" si="152"/>
        <v>0</v>
      </c>
      <c r="AF2519" s="379">
        <f t="shared" si="153"/>
        <v>0</v>
      </c>
      <c r="AH2519" s="189">
        <f t="shared" si="154"/>
        <v>0</v>
      </c>
    </row>
    <row r="2520" spans="29:34">
      <c r="AC2520" s="284">
        <f t="shared" si="152"/>
        <v>0</v>
      </c>
      <c r="AF2520" s="379">
        <f t="shared" si="153"/>
        <v>0</v>
      </c>
      <c r="AH2520" s="189">
        <f t="shared" si="154"/>
        <v>0</v>
      </c>
    </row>
    <row r="2521" spans="29:34">
      <c r="AC2521" s="284">
        <f t="shared" si="152"/>
        <v>0</v>
      </c>
      <c r="AF2521" s="379">
        <f t="shared" si="153"/>
        <v>0</v>
      </c>
      <c r="AH2521" s="189">
        <f t="shared" si="154"/>
        <v>0</v>
      </c>
    </row>
    <row r="2522" spans="29:34">
      <c r="AC2522" s="284">
        <f t="shared" si="152"/>
        <v>0</v>
      </c>
      <c r="AF2522" s="379">
        <f t="shared" si="153"/>
        <v>0</v>
      </c>
      <c r="AH2522" s="189">
        <f t="shared" si="154"/>
        <v>0</v>
      </c>
    </row>
    <row r="2523" spans="29:34">
      <c r="AC2523" s="284">
        <f t="shared" si="152"/>
        <v>0</v>
      </c>
      <c r="AF2523" s="379">
        <f t="shared" si="153"/>
        <v>0</v>
      </c>
      <c r="AH2523" s="189">
        <f t="shared" si="154"/>
        <v>0</v>
      </c>
    </row>
    <row r="2524" spans="29:34">
      <c r="AC2524" s="284">
        <f t="shared" si="152"/>
        <v>0</v>
      </c>
      <c r="AF2524" s="379">
        <f t="shared" si="153"/>
        <v>0</v>
      </c>
      <c r="AH2524" s="189">
        <f t="shared" si="154"/>
        <v>0</v>
      </c>
    </row>
    <row r="2525" spans="29:34">
      <c r="AC2525" s="284">
        <f t="shared" si="152"/>
        <v>0</v>
      </c>
      <c r="AF2525" s="379">
        <f t="shared" si="153"/>
        <v>0</v>
      </c>
      <c r="AH2525" s="189">
        <f t="shared" si="154"/>
        <v>0</v>
      </c>
    </row>
    <row r="2526" spans="29:34">
      <c r="AC2526" s="284">
        <f t="shared" si="152"/>
        <v>0</v>
      </c>
      <c r="AF2526" s="379">
        <f t="shared" si="153"/>
        <v>0</v>
      </c>
      <c r="AH2526" s="189">
        <f t="shared" si="154"/>
        <v>0</v>
      </c>
    </row>
    <row r="2527" spans="29:34">
      <c r="AC2527" s="284">
        <f t="shared" si="152"/>
        <v>0</v>
      </c>
      <c r="AF2527" s="379">
        <f t="shared" si="153"/>
        <v>0</v>
      </c>
      <c r="AH2527" s="189">
        <f t="shared" si="154"/>
        <v>0</v>
      </c>
    </row>
    <row r="2528" spans="29:34">
      <c r="AC2528" s="284">
        <f t="shared" si="152"/>
        <v>0</v>
      </c>
      <c r="AF2528" s="379">
        <f t="shared" si="153"/>
        <v>0</v>
      </c>
      <c r="AH2528" s="189">
        <f t="shared" si="154"/>
        <v>0</v>
      </c>
    </row>
    <row r="2529" spans="29:34">
      <c r="AC2529" s="284">
        <f t="shared" si="152"/>
        <v>0</v>
      </c>
      <c r="AF2529" s="379">
        <f t="shared" si="153"/>
        <v>0</v>
      </c>
      <c r="AH2529" s="189">
        <f t="shared" si="154"/>
        <v>0</v>
      </c>
    </row>
    <row r="2530" spans="29:34">
      <c r="AC2530" s="284">
        <f t="shared" si="152"/>
        <v>0</v>
      </c>
      <c r="AF2530" s="379">
        <f t="shared" si="153"/>
        <v>0</v>
      </c>
      <c r="AH2530" s="189">
        <f t="shared" si="154"/>
        <v>0</v>
      </c>
    </row>
    <row r="2531" spans="29:34">
      <c r="AC2531" s="284">
        <f t="shared" si="152"/>
        <v>0</v>
      </c>
      <c r="AF2531" s="379">
        <f t="shared" si="153"/>
        <v>0</v>
      </c>
      <c r="AH2531" s="189">
        <f t="shared" si="154"/>
        <v>0</v>
      </c>
    </row>
    <row r="2532" spans="29:34">
      <c r="AC2532" s="284">
        <f t="shared" si="152"/>
        <v>0</v>
      </c>
      <c r="AF2532" s="379">
        <f t="shared" si="153"/>
        <v>0</v>
      </c>
      <c r="AH2532" s="189">
        <f t="shared" si="154"/>
        <v>0</v>
      </c>
    </row>
    <row r="2533" spans="29:34">
      <c r="AC2533" s="284">
        <f t="shared" si="152"/>
        <v>0</v>
      </c>
      <c r="AF2533" s="379">
        <f t="shared" si="153"/>
        <v>0</v>
      </c>
      <c r="AH2533" s="189">
        <f t="shared" si="154"/>
        <v>0</v>
      </c>
    </row>
    <row r="2534" spans="29:34">
      <c r="AC2534" s="284">
        <f t="shared" ref="AC2534:AC2597" si="155">Z2534*Q2534</f>
        <v>0</v>
      </c>
      <c r="AF2534" s="379">
        <f t="shared" ref="AF2534:AF2597" si="156">AD2534+AE2534</f>
        <v>0</v>
      </c>
      <c r="AH2534" s="189">
        <f t="shared" ref="AH2534:AH2597" si="157">R2534*AG2534</f>
        <v>0</v>
      </c>
    </row>
    <row r="2535" spans="29:34">
      <c r="AC2535" s="284">
        <f t="shared" si="155"/>
        <v>0</v>
      </c>
      <c r="AF2535" s="379">
        <f t="shared" si="156"/>
        <v>0</v>
      </c>
      <c r="AH2535" s="189">
        <f t="shared" si="157"/>
        <v>0</v>
      </c>
    </row>
    <row r="2536" spans="29:34">
      <c r="AC2536" s="284">
        <f t="shared" si="155"/>
        <v>0</v>
      </c>
      <c r="AF2536" s="379">
        <f t="shared" si="156"/>
        <v>0</v>
      </c>
      <c r="AH2536" s="189">
        <f t="shared" si="157"/>
        <v>0</v>
      </c>
    </row>
    <row r="2537" spans="29:34">
      <c r="AC2537" s="284">
        <f t="shared" si="155"/>
        <v>0</v>
      </c>
      <c r="AF2537" s="379">
        <f t="shared" si="156"/>
        <v>0</v>
      </c>
      <c r="AH2537" s="189">
        <f t="shared" si="157"/>
        <v>0</v>
      </c>
    </row>
    <row r="2538" spans="29:34">
      <c r="AC2538" s="284">
        <f t="shared" si="155"/>
        <v>0</v>
      </c>
      <c r="AF2538" s="379">
        <f t="shared" si="156"/>
        <v>0</v>
      </c>
      <c r="AH2538" s="189">
        <f t="shared" si="157"/>
        <v>0</v>
      </c>
    </row>
    <row r="2539" spans="29:34">
      <c r="AC2539" s="284">
        <f t="shared" si="155"/>
        <v>0</v>
      </c>
      <c r="AF2539" s="379">
        <f t="shared" si="156"/>
        <v>0</v>
      </c>
      <c r="AH2539" s="189">
        <f t="shared" si="157"/>
        <v>0</v>
      </c>
    </row>
    <row r="2540" spans="29:34">
      <c r="AC2540" s="284">
        <f t="shared" si="155"/>
        <v>0</v>
      </c>
      <c r="AF2540" s="379">
        <f t="shared" si="156"/>
        <v>0</v>
      </c>
      <c r="AH2540" s="189">
        <f t="shared" si="157"/>
        <v>0</v>
      </c>
    </row>
    <row r="2541" spans="29:34">
      <c r="AC2541" s="284">
        <f t="shared" si="155"/>
        <v>0</v>
      </c>
      <c r="AF2541" s="379">
        <f t="shared" si="156"/>
        <v>0</v>
      </c>
      <c r="AH2541" s="189">
        <f t="shared" si="157"/>
        <v>0</v>
      </c>
    </row>
    <row r="2542" spans="29:34">
      <c r="AC2542" s="284">
        <f t="shared" si="155"/>
        <v>0</v>
      </c>
      <c r="AF2542" s="379">
        <f t="shared" si="156"/>
        <v>0</v>
      </c>
      <c r="AH2542" s="189">
        <f t="shared" si="157"/>
        <v>0</v>
      </c>
    </row>
    <row r="2543" spans="29:34">
      <c r="AC2543" s="284">
        <f t="shared" si="155"/>
        <v>0</v>
      </c>
      <c r="AF2543" s="379">
        <f t="shared" si="156"/>
        <v>0</v>
      </c>
      <c r="AH2543" s="189">
        <f t="shared" si="157"/>
        <v>0</v>
      </c>
    </row>
    <row r="2544" spans="29:34">
      <c r="AC2544" s="284">
        <f t="shared" si="155"/>
        <v>0</v>
      </c>
      <c r="AF2544" s="379">
        <f t="shared" si="156"/>
        <v>0</v>
      </c>
      <c r="AH2544" s="189">
        <f t="shared" si="157"/>
        <v>0</v>
      </c>
    </row>
    <row r="2545" spans="29:34">
      <c r="AC2545" s="284">
        <f t="shared" si="155"/>
        <v>0</v>
      </c>
      <c r="AF2545" s="379">
        <f t="shared" si="156"/>
        <v>0</v>
      </c>
      <c r="AH2545" s="189">
        <f t="shared" si="157"/>
        <v>0</v>
      </c>
    </row>
    <row r="2546" spans="29:34">
      <c r="AC2546" s="284">
        <f t="shared" si="155"/>
        <v>0</v>
      </c>
      <c r="AF2546" s="379">
        <f t="shared" si="156"/>
        <v>0</v>
      </c>
      <c r="AH2546" s="189">
        <f t="shared" si="157"/>
        <v>0</v>
      </c>
    </row>
    <row r="2547" spans="29:34">
      <c r="AC2547" s="284">
        <f t="shared" si="155"/>
        <v>0</v>
      </c>
      <c r="AF2547" s="379">
        <f t="shared" si="156"/>
        <v>0</v>
      </c>
      <c r="AH2547" s="189">
        <f t="shared" si="157"/>
        <v>0</v>
      </c>
    </row>
    <row r="2548" spans="29:34">
      <c r="AC2548" s="284">
        <f t="shared" si="155"/>
        <v>0</v>
      </c>
      <c r="AF2548" s="379">
        <f t="shared" si="156"/>
        <v>0</v>
      </c>
      <c r="AH2548" s="189">
        <f t="shared" si="157"/>
        <v>0</v>
      </c>
    </row>
    <row r="2549" spans="29:34">
      <c r="AC2549" s="284">
        <f t="shared" si="155"/>
        <v>0</v>
      </c>
      <c r="AF2549" s="379">
        <f t="shared" si="156"/>
        <v>0</v>
      </c>
      <c r="AH2549" s="189">
        <f t="shared" si="157"/>
        <v>0</v>
      </c>
    </row>
    <row r="2550" spans="29:34">
      <c r="AC2550" s="284">
        <f t="shared" si="155"/>
        <v>0</v>
      </c>
      <c r="AF2550" s="379">
        <f t="shared" si="156"/>
        <v>0</v>
      </c>
      <c r="AH2550" s="189">
        <f t="shared" si="157"/>
        <v>0</v>
      </c>
    </row>
    <row r="2551" spans="29:34">
      <c r="AC2551" s="284">
        <f t="shared" si="155"/>
        <v>0</v>
      </c>
      <c r="AF2551" s="379">
        <f t="shared" si="156"/>
        <v>0</v>
      </c>
      <c r="AH2551" s="189">
        <f t="shared" si="157"/>
        <v>0</v>
      </c>
    </row>
    <row r="2552" spans="29:34">
      <c r="AC2552" s="284">
        <f t="shared" si="155"/>
        <v>0</v>
      </c>
      <c r="AF2552" s="379">
        <f t="shared" si="156"/>
        <v>0</v>
      </c>
      <c r="AH2552" s="189">
        <f t="shared" si="157"/>
        <v>0</v>
      </c>
    </row>
    <row r="2553" spans="29:34">
      <c r="AC2553" s="284">
        <f t="shared" si="155"/>
        <v>0</v>
      </c>
      <c r="AF2553" s="379">
        <f t="shared" si="156"/>
        <v>0</v>
      </c>
      <c r="AH2553" s="189">
        <f t="shared" si="157"/>
        <v>0</v>
      </c>
    </row>
    <row r="2554" spans="29:34">
      <c r="AC2554" s="284">
        <f t="shared" si="155"/>
        <v>0</v>
      </c>
      <c r="AF2554" s="379">
        <f t="shared" si="156"/>
        <v>0</v>
      </c>
      <c r="AH2554" s="189">
        <f t="shared" si="157"/>
        <v>0</v>
      </c>
    </row>
    <row r="2555" spans="29:34">
      <c r="AC2555" s="284">
        <f t="shared" si="155"/>
        <v>0</v>
      </c>
      <c r="AF2555" s="379">
        <f t="shared" si="156"/>
        <v>0</v>
      </c>
      <c r="AH2555" s="189">
        <f t="shared" si="157"/>
        <v>0</v>
      </c>
    </row>
    <row r="2556" spans="29:34">
      <c r="AC2556" s="284">
        <f t="shared" si="155"/>
        <v>0</v>
      </c>
      <c r="AF2556" s="379">
        <f t="shared" si="156"/>
        <v>0</v>
      </c>
      <c r="AH2556" s="189">
        <f t="shared" si="157"/>
        <v>0</v>
      </c>
    </row>
    <row r="2557" spans="29:34">
      <c r="AC2557" s="284">
        <f t="shared" si="155"/>
        <v>0</v>
      </c>
      <c r="AF2557" s="379">
        <f t="shared" si="156"/>
        <v>0</v>
      </c>
      <c r="AH2557" s="189">
        <f t="shared" si="157"/>
        <v>0</v>
      </c>
    </row>
    <row r="2558" spans="29:34">
      <c r="AC2558" s="284">
        <f t="shared" si="155"/>
        <v>0</v>
      </c>
      <c r="AF2558" s="379">
        <f t="shared" si="156"/>
        <v>0</v>
      </c>
      <c r="AH2558" s="189">
        <f t="shared" si="157"/>
        <v>0</v>
      </c>
    </row>
    <row r="2559" spans="29:34">
      <c r="AC2559" s="284">
        <f t="shared" si="155"/>
        <v>0</v>
      </c>
      <c r="AF2559" s="379">
        <f t="shared" si="156"/>
        <v>0</v>
      </c>
      <c r="AH2559" s="189">
        <f t="shared" si="157"/>
        <v>0</v>
      </c>
    </row>
    <row r="2560" spans="29:34">
      <c r="AC2560" s="284">
        <f t="shared" si="155"/>
        <v>0</v>
      </c>
      <c r="AF2560" s="379">
        <f t="shared" si="156"/>
        <v>0</v>
      </c>
      <c r="AH2560" s="189">
        <f t="shared" si="157"/>
        <v>0</v>
      </c>
    </row>
    <row r="2561" spans="29:34">
      <c r="AC2561" s="284">
        <f t="shared" si="155"/>
        <v>0</v>
      </c>
      <c r="AF2561" s="379">
        <f t="shared" si="156"/>
        <v>0</v>
      </c>
      <c r="AH2561" s="189">
        <f t="shared" si="157"/>
        <v>0</v>
      </c>
    </row>
    <row r="2562" spans="29:34">
      <c r="AC2562" s="284">
        <f t="shared" si="155"/>
        <v>0</v>
      </c>
      <c r="AF2562" s="379">
        <f t="shared" si="156"/>
        <v>0</v>
      </c>
      <c r="AH2562" s="189">
        <f t="shared" si="157"/>
        <v>0</v>
      </c>
    </row>
    <row r="2563" spans="29:34">
      <c r="AC2563" s="284">
        <f t="shared" si="155"/>
        <v>0</v>
      </c>
      <c r="AF2563" s="379">
        <f t="shared" si="156"/>
        <v>0</v>
      </c>
      <c r="AH2563" s="189">
        <f t="shared" si="157"/>
        <v>0</v>
      </c>
    </row>
    <row r="2564" spans="29:34">
      <c r="AC2564" s="284">
        <f t="shared" si="155"/>
        <v>0</v>
      </c>
      <c r="AF2564" s="379">
        <f t="shared" si="156"/>
        <v>0</v>
      </c>
      <c r="AH2564" s="189">
        <f t="shared" si="157"/>
        <v>0</v>
      </c>
    </row>
    <row r="2565" spans="29:34">
      <c r="AC2565" s="284">
        <f t="shared" si="155"/>
        <v>0</v>
      </c>
      <c r="AF2565" s="379">
        <f t="shared" si="156"/>
        <v>0</v>
      </c>
      <c r="AH2565" s="189">
        <f t="shared" si="157"/>
        <v>0</v>
      </c>
    </row>
    <row r="2566" spans="29:34">
      <c r="AC2566" s="284">
        <f t="shared" si="155"/>
        <v>0</v>
      </c>
      <c r="AF2566" s="379">
        <f t="shared" si="156"/>
        <v>0</v>
      </c>
      <c r="AH2566" s="189">
        <f t="shared" si="157"/>
        <v>0</v>
      </c>
    </row>
    <row r="2567" spans="29:34">
      <c r="AC2567" s="284">
        <f t="shared" si="155"/>
        <v>0</v>
      </c>
      <c r="AF2567" s="379">
        <f t="shared" si="156"/>
        <v>0</v>
      </c>
      <c r="AH2567" s="189">
        <f t="shared" si="157"/>
        <v>0</v>
      </c>
    </row>
    <row r="2568" spans="29:34">
      <c r="AC2568" s="284">
        <f t="shared" si="155"/>
        <v>0</v>
      </c>
      <c r="AF2568" s="379">
        <f t="shared" si="156"/>
        <v>0</v>
      </c>
      <c r="AH2568" s="189">
        <f t="shared" si="157"/>
        <v>0</v>
      </c>
    </row>
    <row r="2569" spans="29:34">
      <c r="AC2569" s="284">
        <f t="shared" si="155"/>
        <v>0</v>
      </c>
      <c r="AF2569" s="379">
        <f t="shared" si="156"/>
        <v>0</v>
      </c>
      <c r="AH2569" s="189">
        <f t="shared" si="157"/>
        <v>0</v>
      </c>
    </row>
    <row r="2570" spans="29:34">
      <c r="AC2570" s="284">
        <f t="shared" si="155"/>
        <v>0</v>
      </c>
      <c r="AF2570" s="379">
        <f t="shared" si="156"/>
        <v>0</v>
      </c>
      <c r="AH2570" s="189">
        <f t="shared" si="157"/>
        <v>0</v>
      </c>
    </row>
    <row r="2571" spans="29:34">
      <c r="AC2571" s="284">
        <f t="shared" si="155"/>
        <v>0</v>
      </c>
      <c r="AF2571" s="379">
        <f t="shared" si="156"/>
        <v>0</v>
      </c>
      <c r="AH2571" s="189">
        <f t="shared" si="157"/>
        <v>0</v>
      </c>
    </row>
    <row r="2572" spans="29:34">
      <c r="AC2572" s="284">
        <f t="shared" si="155"/>
        <v>0</v>
      </c>
      <c r="AF2572" s="379">
        <f t="shared" si="156"/>
        <v>0</v>
      </c>
      <c r="AH2572" s="189">
        <f t="shared" si="157"/>
        <v>0</v>
      </c>
    </row>
    <row r="2573" spans="29:34">
      <c r="AC2573" s="284">
        <f t="shared" si="155"/>
        <v>0</v>
      </c>
      <c r="AF2573" s="379">
        <f t="shared" si="156"/>
        <v>0</v>
      </c>
      <c r="AH2573" s="189">
        <f t="shared" si="157"/>
        <v>0</v>
      </c>
    </row>
    <row r="2574" spans="29:34">
      <c r="AC2574" s="284">
        <f t="shared" si="155"/>
        <v>0</v>
      </c>
      <c r="AF2574" s="379">
        <f t="shared" si="156"/>
        <v>0</v>
      </c>
      <c r="AH2574" s="189">
        <f t="shared" si="157"/>
        <v>0</v>
      </c>
    </row>
    <row r="2575" spans="29:34">
      <c r="AC2575" s="284">
        <f t="shared" si="155"/>
        <v>0</v>
      </c>
      <c r="AF2575" s="379">
        <f t="shared" si="156"/>
        <v>0</v>
      </c>
      <c r="AH2575" s="189">
        <f t="shared" si="157"/>
        <v>0</v>
      </c>
    </row>
    <row r="2576" spans="29:34">
      <c r="AC2576" s="284">
        <f t="shared" si="155"/>
        <v>0</v>
      </c>
      <c r="AF2576" s="379">
        <f t="shared" si="156"/>
        <v>0</v>
      </c>
      <c r="AH2576" s="189">
        <f t="shared" si="157"/>
        <v>0</v>
      </c>
    </row>
    <row r="2577" spans="29:34">
      <c r="AC2577" s="284">
        <f t="shared" si="155"/>
        <v>0</v>
      </c>
      <c r="AF2577" s="379">
        <f t="shared" si="156"/>
        <v>0</v>
      </c>
      <c r="AH2577" s="189">
        <f t="shared" si="157"/>
        <v>0</v>
      </c>
    </row>
    <row r="2578" spans="29:34">
      <c r="AC2578" s="284">
        <f t="shared" si="155"/>
        <v>0</v>
      </c>
      <c r="AF2578" s="379">
        <f t="shared" si="156"/>
        <v>0</v>
      </c>
      <c r="AH2578" s="189">
        <f t="shared" si="157"/>
        <v>0</v>
      </c>
    </row>
    <row r="2579" spans="29:34">
      <c r="AC2579" s="284">
        <f t="shared" si="155"/>
        <v>0</v>
      </c>
      <c r="AF2579" s="379">
        <f t="shared" si="156"/>
        <v>0</v>
      </c>
      <c r="AH2579" s="189">
        <f t="shared" si="157"/>
        <v>0</v>
      </c>
    </row>
    <row r="2580" spans="29:34">
      <c r="AC2580" s="284">
        <f t="shared" si="155"/>
        <v>0</v>
      </c>
      <c r="AF2580" s="379">
        <f t="shared" si="156"/>
        <v>0</v>
      </c>
      <c r="AH2580" s="189">
        <f t="shared" si="157"/>
        <v>0</v>
      </c>
    </row>
    <row r="2581" spans="29:34">
      <c r="AC2581" s="284">
        <f t="shared" si="155"/>
        <v>0</v>
      </c>
      <c r="AF2581" s="379">
        <f t="shared" si="156"/>
        <v>0</v>
      </c>
      <c r="AH2581" s="189">
        <f t="shared" si="157"/>
        <v>0</v>
      </c>
    </row>
    <row r="2582" spans="29:34">
      <c r="AC2582" s="284">
        <f t="shared" si="155"/>
        <v>0</v>
      </c>
      <c r="AF2582" s="379">
        <f t="shared" si="156"/>
        <v>0</v>
      </c>
      <c r="AH2582" s="189">
        <f t="shared" si="157"/>
        <v>0</v>
      </c>
    </row>
    <row r="2583" spans="29:34">
      <c r="AC2583" s="284">
        <f t="shared" si="155"/>
        <v>0</v>
      </c>
      <c r="AF2583" s="379">
        <f t="shared" si="156"/>
        <v>0</v>
      </c>
      <c r="AH2583" s="189">
        <f t="shared" si="157"/>
        <v>0</v>
      </c>
    </row>
    <row r="2584" spans="29:34">
      <c r="AC2584" s="284">
        <f t="shared" si="155"/>
        <v>0</v>
      </c>
      <c r="AF2584" s="379">
        <f t="shared" si="156"/>
        <v>0</v>
      </c>
      <c r="AH2584" s="189">
        <f t="shared" si="157"/>
        <v>0</v>
      </c>
    </row>
    <row r="2585" spans="29:34">
      <c r="AC2585" s="284">
        <f t="shared" si="155"/>
        <v>0</v>
      </c>
      <c r="AF2585" s="379">
        <f t="shared" si="156"/>
        <v>0</v>
      </c>
      <c r="AH2585" s="189">
        <f t="shared" si="157"/>
        <v>0</v>
      </c>
    </row>
    <row r="2586" spans="29:34">
      <c r="AC2586" s="284">
        <f t="shared" si="155"/>
        <v>0</v>
      </c>
      <c r="AF2586" s="379">
        <f t="shared" si="156"/>
        <v>0</v>
      </c>
      <c r="AH2586" s="189">
        <f t="shared" si="157"/>
        <v>0</v>
      </c>
    </row>
    <row r="2587" spans="29:34">
      <c r="AC2587" s="284">
        <f t="shared" si="155"/>
        <v>0</v>
      </c>
      <c r="AF2587" s="379">
        <f t="shared" si="156"/>
        <v>0</v>
      </c>
      <c r="AH2587" s="189">
        <f t="shared" si="157"/>
        <v>0</v>
      </c>
    </row>
    <row r="2588" spans="29:34">
      <c r="AC2588" s="284">
        <f t="shared" si="155"/>
        <v>0</v>
      </c>
      <c r="AF2588" s="379">
        <f t="shared" si="156"/>
        <v>0</v>
      </c>
      <c r="AH2588" s="189">
        <f t="shared" si="157"/>
        <v>0</v>
      </c>
    </row>
    <row r="2589" spans="29:34">
      <c r="AC2589" s="284">
        <f t="shared" si="155"/>
        <v>0</v>
      </c>
      <c r="AF2589" s="379">
        <f t="shared" si="156"/>
        <v>0</v>
      </c>
      <c r="AH2589" s="189">
        <f t="shared" si="157"/>
        <v>0</v>
      </c>
    </row>
    <row r="2590" spans="29:34">
      <c r="AC2590" s="284">
        <f t="shared" si="155"/>
        <v>0</v>
      </c>
      <c r="AF2590" s="379">
        <f t="shared" si="156"/>
        <v>0</v>
      </c>
      <c r="AH2590" s="189">
        <f t="shared" si="157"/>
        <v>0</v>
      </c>
    </row>
    <row r="2591" spans="29:34">
      <c r="AC2591" s="284">
        <f t="shared" si="155"/>
        <v>0</v>
      </c>
      <c r="AF2591" s="379">
        <f t="shared" si="156"/>
        <v>0</v>
      </c>
      <c r="AH2591" s="189">
        <f t="shared" si="157"/>
        <v>0</v>
      </c>
    </row>
    <row r="2592" spans="29:34">
      <c r="AC2592" s="284">
        <f t="shared" si="155"/>
        <v>0</v>
      </c>
      <c r="AF2592" s="379">
        <f t="shared" si="156"/>
        <v>0</v>
      </c>
      <c r="AH2592" s="189">
        <f t="shared" si="157"/>
        <v>0</v>
      </c>
    </row>
    <row r="2593" spans="29:34">
      <c r="AC2593" s="284">
        <f t="shared" si="155"/>
        <v>0</v>
      </c>
      <c r="AF2593" s="379">
        <f t="shared" si="156"/>
        <v>0</v>
      </c>
      <c r="AH2593" s="189">
        <f t="shared" si="157"/>
        <v>0</v>
      </c>
    </row>
    <row r="2594" spans="29:34">
      <c r="AC2594" s="284">
        <f t="shared" si="155"/>
        <v>0</v>
      </c>
      <c r="AF2594" s="379">
        <f t="shared" si="156"/>
        <v>0</v>
      </c>
      <c r="AH2594" s="189">
        <f t="shared" si="157"/>
        <v>0</v>
      </c>
    </row>
    <row r="2595" spans="29:34">
      <c r="AC2595" s="284">
        <f t="shared" si="155"/>
        <v>0</v>
      </c>
      <c r="AF2595" s="379">
        <f t="shared" si="156"/>
        <v>0</v>
      </c>
      <c r="AH2595" s="189">
        <f t="shared" si="157"/>
        <v>0</v>
      </c>
    </row>
    <row r="2596" spans="29:34">
      <c r="AC2596" s="284">
        <f t="shared" si="155"/>
        <v>0</v>
      </c>
      <c r="AF2596" s="379">
        <f t="shared" si="156"/>
        <v>0</v>
      </c>
      <c r="AH2596" s="189">
        <f t="shared" si="157"/>
        <v>0</v>
      </c>
    </row>
    <row r="2597" spans="29:34">
      <c r="AC2597" s="284">
        <f t="shared" si="155"/>
        <v>0</v>
      </c>
      <c r="AF2597" s="379">
        <f t="shared" si="156"/>
        <v>0</v>
      </c>
      <c r="AH2597" s="189">
        <f t="shared" si="157"/>
        <v>0</v>
      </c>
    </row>
    <row r="2598" spans="29:34">
      <c r="AC2598" s="284">
        <f t="shared" ref="AC2598:AC2608" si="158">Z2598*Q2598</f>
        <v>0</v>
      </c>
      <c r="AF2598" s="379">
        <f t="shared" ref="AF2598:AF2608" si="159">AD2598+AE2598</f>
        <v>0</v>
      </c>
      <c r="AH2598" s="189">
        <f t="shared" ref="AH2598:AH2608" si="160">R2598*AG2598</f>
        <v>0</v>
      </c>
    </row>
    <row r="2599" spans="29:34">
      <c r="AC2599" s="284">
        <f t="shared" si="158"/>
        <v>0</v>
      </c>
      <c r="AF2599" s="379">
        <f t="shared" si="159"/>
        <v>0</v>
      </c>
      <c r="AH2599" s="189">
        <f t="shared" si="160"/>
        <v>0</v>
      </c>
    </row>
    <row r="2600" spans="29:34">
      <c r="AC2600" s="284">
        <f t="shared" si="158"/>
        <v>0</v>
      </c>
      <c r="AF2600" s="379">
        <f t="shared" si="159"/>
        <v>0</v>
      </c>
      <c r="AH2600" s="189">
        <f t="shared" si="160"/>
        <v>0</v>
      </c>
    </row>
    <row r="2601" spans="29:34">
      <c r="AC2601" s="284">
        <f t="shared" si="158"/>
        <v>0</v>
      </c>
      <c r="AF2601" s="379">
        <f t="shared" si="159"/>
        <v>0</v>
      </c>
      <c r="AH2601" s="189">
        <f t="shared" si="160"/>
        <v>0</v>
      </c>
    </row>
    <row r="2602" spans="29:34">
      <c r="AC2602" s="284">
        <f t="shared" si="158"/>
        <v>0</v>
      </c>
      <c r="AF2602" s="379">
        <f t="shared" si="159"/>
        <v>0</v>
      </c>
      <c r="AH2602" s="189">
        <f t="shared" si="160"/>
        <v>0</v>
      </c>
    </row>
    <row r="2603" spans="29:34">
      <c r="AC2603" s="284">
        <f t="shared" si="158"/>
        <v>0</v>
      </c>
      <c r="AF2603" s="379">
        <f t="shared" si="159"/>
        <v>0</v>
      </c>
      <c r="AH2603" s="189">
        <f t="shared" si="160"/>
        <v>0</v>
      </c>
    </row>
    <row r="2604" spans="29:34">
      <c r="AC2604" s="284">
        <f t="shared" si="158"/>
        <v>0</v>
      </c>
      <c r="AF2604" s="379">
        <f t="shared" si="159"/>
        <v>0</v>
      </c>
      <c r="AH2604" s="189">
        <f t="shared" si="160"/>
        <v>0</v>
      </c>
    </row>
    <row r="2605" spans="29:34">
      <c r="AC2605" s="284">
        <f t="shared" si="158"/>
        <v>0</v>
      </c>
      <c r="AF2605" s="379">
        <f t="shared" si="159"/>
        <v>0</v>
      </c>
      <c r="AH2605" s="189">
        <f t="shared" si="160"/>
        <v>0</v>
      </c>
    </row>
    <row r="2606" spans="29:34">
      <c r="AC2606" s="284">
        <f t="shared" si="158"/>
        <v>0</v>
      </c>
      <c r="AF2606" s="379">
        <f t="shared" si="159"/>
        <v>0</v>
      </c>
      <c r="AH2606" s="189">
        <f t="shared" si="160"/>
        <v>0</v>
      </c>
    </row>
    <row r="2607" spans="29:34">
      <c r="AC2607" s="284">
        <f t="shared" si="158"/>
        <v>0</v>
      </c>
      <c r="AF2607" s="379">
        <f t="shared" si="159"/>
        <v>0</v>
      </c>
      <c r="AH2607" s="189">
        <f t="shared" si="160"/>
        <v>0</v>
      </c>
    </row>
    <row r="2608" spans="29:34">
      <c r="AC2608" s="284">
        <f t="shared" si="158"/>
        <v>0</v>
      </c>
      <c r="AF2608" s="379">
        <f t="shared" si="159"/>
        <v>0</v>
      </c>
      <c r="AH2608" s="189">
        <f t="shared" si="160"/>
        <v>0</v>
      </c>
    </row>
  </sheetData>
  <sheetProtection selectLockedCells="1" selectUnlockedCells="1"/>
  <customSheetViews>
    <customSheetView guid="{529A07F7-6419-495C-9383-E88B18E6BE51}" filter="1" showAutoFilter="1">
      <pageMargins left="0.7" right="0.7" top="0.75" bottom="0.75" header="0.3" footer="0.3"/>
      <autoFilter ref="A1:W167" xr:uid="{00000000-0000-0000-0000-000000000000}"/>
    </customSheetView>
  </customSheetViews>
  <conditionalFormatting sqref="C2">
    <cfRule type="duplicateValues" dxfId="781" priority="623"/>
  </conditionalFormatting>
  <conditionalFormatting sqref="D2">
    <cfRule type="duplicateValues" dxfId="780" priority="619"/>
  </conditionalFormatting>
  <conditionalFormatting sqref="D2">
    <cfRule type="duplicateValues" dxfId="779" priority="620"/>
  </conditionalFormatting>
  <conditionalFormatting sqref="D2">
    <cfRule type="duplicateValues" dxfId="778" priority="621"/>
  </conditionalFormatting>
  <conditionalFormatting sqref="D2">
    <cfRule type="duplicateValues" dxfId="777" priority="622"/>
  </conditionalFormatting>
  <conditionalFormatting sqref="C3">
    <cfRule type="duplicateValues" dxfId="776" priority="618"/>
  </conditionalFormatting>
  <conditionalFormatting sqref="J177:J1048576 J1:J3 J5:J164">
    <cfRule type="duplicateValues" dxfId="775" priority="329"/>
  </conditionalFormatting>
  <conditionalFormatting sqref="K1:K1048576">
    <cfRule type="duplicateValues" dxfId="774" priority="328"/>
  </conditionalFormatting>
  <conditionalFormatting sqref="E2">
    <cfRule type="duplicateValues" dxfId="773" priority="300"/>
  </conditionalFormatting>
  <conditionalFormatting sqref="E2">
    <cfRule type="duplicateValues" dxfId="772" priority="301"/>
  </conditionalFormatting>
  <conditionalFormatting sqref="E2">
    <cfRule type="duplicateValues" dxfId="771" priority="302"/>
  </conditionalFormatting>
  <conditionalFormatting sqref="E3">
    <cfRule type="duplicateValues" dxfId="770" priority="297"/>
  </conditionalFormatting>
  <conditionalFormatting sqref="E3">
    <cfRule type="duplicateValues" dxfId="769" priority="298"/>
  </conditionalFormatting>
  <conditionalFormatting sqref="E3">
    <cfRule type="duplicateValues" dxfId="768" priority="299"/>
  </conditionalFormatting>
  <conditionalFormatting sqref="J4">
    <cfRule type="duplicateValues" dxfId="767" priority="293"/>
  </conditionalFormatting>
  <conditionalFormatting sqref="J4">
    <cfRule type="duplicateValues" dxfId="766" priority="294"/>
    <cfRule type="duplicateValues" dxfId="765" priority="295"/>
  </conditionalFormatting>
  <conditionalFormatting sqref="J4">
    <cfRule type="duplicateValues" dxfId="764" priority="296"/>
  </conditionalFormatting>
  <conditionalFormatting sqref="E5">
    <cfRule type="duplicateValues" dxfId="763" priority="290"/>
  </conditionalFormatting>
  <conditionalFormatting sqref="E5">
    <cfRule type="duplicateValues" dxfId="762" priority="291"/>
  </conditionalFormatting>
  <conditionalFormatting sqref="E5">
    <cfRule type="duplicateValues" dxfId="761" priority="292"/>
  </conditionalFormatting>
  <conditionalFormatting sqref="E6">
    <cfRule type="duplicateValues" dxfId="760" priority="286"/>
  </conditionalFormatting>
  <conditionalFormatting sqref="E6">
    <cfRule type="duplicateValues" dxfId="759" priority="287"/>
  </conditionalFormatting>
  <conditionalFormatting sqref="E6">
    <cfRule type="duplicateValues" dxfId="758" priority="288"/>
  </conditionalFormatting>
  <conditionalFormatting sqref="E6">
    <cfRule type="duplicateValues" dxfId="757" priority="289"/>
  </conditionalFormatting>
  <conditionalFormatting sqref="E7">
    <cfRule type="duplicateValues" dxfId="756" priority="283"/>
  </conditionalFormatting>
  <conditionalFormatting sqref="E7">
    <cfRule type="duplicateValues" dxfId="755" priority="284"/>
  </conditionalFormatting>
  <conditionalFormatting sqref="E7">
    <cfRule type="duplicateValues" dxfId="754" priority="285"/>
  </conditionalFormatting>
  <conditionalFormatting sqref="E9">
    <cfRule type="duplicateValues" dxfId="753" priority="280"/>
  </conditionalFormatting>
  <conditionalFormatting sqref="E9">
    <cfRule type="duplicateValues" dxfId="752" priority="281"/>
  </conditionalFormatting>
  <conditionalFormatting sqref="E9">
    <cfRule type="duplicateValues" dxfId="751" priority="282"/>
  </conditionalFormatting>
  <conditionalFormatting sqref="E10">
    <cfRule type="duplicateValues" dxfId="750" priority="277"/>
  </conditionalFormatting>
  <conditionalFormatting sqref="E10">
    <cfRule type="duplicateValues" dxfId="749" priority="278"/>
  </conditionalFormatting>
  <conditionalFormatting sqref="E10">
    <cfRule type="duplicateValues" dxfId="748" priority="279"/>
  </conditionalFormatting>
  <conditionalFormatting sqref="E11">
    <cfRule type="duplicateValues" dxfId="747" priority="274"/>
  </conditionalFormatting>
  <conditionalFormatting sqref="E11">
    <cfRule type="duplicateValues" dxfId="746" priority="275"/>
  </conditionalFormatting>
  <conditionalFormatting sqref="E11">
    <cfRule type="duplicateValues" dxfId="745" priority="276"/>
  </conditionalFormatting>
  <conditionalFormatting sqref="E12">
    <cfRule type="duplicateValues" dxfId="744" priority="271"/>
  </conditionalFormatting>
  <conditionalFormatting sqref="E12">
    <cfRule type="duplicateValues" dxfId="743" priority="272"/>
  </conditionalFormatting>
  <conditionalFormatting sqref="E12">
    <cfRule type="duplicateValues" dxfId="742" priority="273"/>
  </conditionalFormatting>
  <conditionalFormatting sqref="E14">
    <cfRule type="duplicateValues" dxfId="741" priority="264"/>
  </conditionalFormatting>
  <conditionalFormatting sqref="E14">
    <cfRule type="duplicateValues" dxfId="740" priority="265"/>
  </conditionalFormatting>
  <conditionalFormatting sqref="E14">
    <cfRule type="duplicateValues" dxfId="739" priority="266"/>
  </conditionalFormatting>
  <conditionalFormatting sqref="E15">
    <cfRule type="duplicateValues" dxfId="738" priority="261"/>
  </conditionalFormatting>
  <conditionalFormatting sqref="E15">
    <cfRule type="duplicateValues" dxfId="737" priority="262"/>
  </conditionalFormatting>
  <conditionalFormatting sqref="E15">
    <cfRule type="duplicateValues" dxfId="736" priority="263"/>
  </conditionalFormatting>
  <conditionalFormatting sqref="E16">
    <cfRule type="duplicateValues" dxfId="735" priority="258"/>
  </conditionalFormatting>
  <conditionalFormatting sqref="E16">
    <cfRule type="duplicateValues" dxfId="734" priority="259"/>
  </conditionalFormatting>
  <conditionalFormatting sqref="E16">
    <cfRule type="duplicateValues" dxfId="733" priority="260"/>
  </conditionalFormatting>
  <conditionalFormatting sqref="E17">
    <cfRule type="duplicateValues" dxfId="732" priority="255"/>
  </conditionalFormatting>
  <conditionalFormatting sqref="E17">
    <cfRule type="duplicateValues" dxfId="731" priority="256"/>
  </conditionalFormatting>
  <conditionalFormatting sqref="E17">
    <cfRule type="duplicateValues" dxfId="730" priority="257"/>
  </conditionalFormatting>
  <conditionalFormatting sqref="E18">
    <cfRule type="duplicateValues" dxfId="729" priority="252"/>
  </conditionalFormatting>
  <conditionalFormatting sqref="E18">
    <cfRule type="duplicateValues" dxfId="728" priority="253"/>
  </conditionalFormatting>
  <conditionalFormatting sqref="E18">
    <cfRule type="duplicateValues" dxfId="727" priority="251"/>
  </conditionalFormatting>
  <conditionalFormatting sqref="E18">
    <cfRule type="duplicateValues" dxfId="726" priority="254"/>
  </conditionalFormatting>
  <conditionalFormatting sqref="E19">
    <cfRule type="duplicateValues" dxfId="725" priority="248"/>
  </conditionalFormatting>
  <conditionalFormatting sqref="E19">
    <cfRule type="duplicateValues" dxfId="724" priority="249"/>
  </conditionalFormatting>
  <conditionalFormatting sqref="E19">
    <cfRule type="duplicateValues" dxfId="723" priority="250"/>
  </conditionalFormatting>
  <conditionalFormatting sqref="E20">
    <cfRule type="duplicateValues" dxfId="722" priority="245"/>
  </conditionalFormatting>
  <conditionalFormatting sqref="E20">
    <cfRule type="duplicateValues" dxfId="721" priority="246"/>
  </conditionalFormatting>
  <conditionalFormatting sqref="E20">
    <cfRule type="duplicateValues" dxfId="720" priority="247"/>
  </conditionalFormatting>
  <conditionalFormatting sqref="E22">
    <cfRule type="duplicateValues" dxfId="719" priority="242"/>
  </conditionalFormatting>
  <conditionalFormatting sqref="E22">
    <cfRule type="duplicateValues" dxfId="718" priority="243"/>
  </conditionalFormatting>
  <conditionalFormatting sqref="E22">
    <cfRule type="duplicateValues" dxfId="717" priority="244"/>
  </conditionalFormatting>
  <conditionalFormatting sqref="E23">
    <cfRule type="duplicateValues" dxfId="716" priority="239"/>
  </conditionalFormatting>
  <conditionalFormatting sqref="E23">
    <cfRule type="duplicateValues" dxfId="715" priority="240"/>
  </conditionalFormatting>
  <conditionalFormatting sqref="E23">
    <cfRule type="duplicateValues" dxfId="714" priority="241"/>
  </conditionalFormatting>
  <conditionalFormatting sqref="E24">
    <cfRule type="duplicateValues" dxfId="713" priority="236"/>
  </conditionalFormatting>
  <conditionalFormatting sqref="E24">
    <cfRule type="duplicateValues" dxfId="712" priority="237"/>
  </conditionalFormatting>
  <conditionalFormatting sqref="E24">
    <cfRule type="duplicateValues" dxfId="711" priority="238"/>
  </conditionalFormatting>
  <conditionalFormatting sqref="E25">
    <cfRule type="duplicateValues" dxfId="710" priority="233"/>
  </conditionalFormatting>
  <conditionalFormatting sqref="E25">
    <cfRule type="duplicateValues" dxfId="709" priority="234"/>
  </conditionalFormatting>
  <conditionalFormatting sqref="E25">
    <cfRule type="duplicateValues" dxfId="708" priority="235"/>
  </conditionalFormatting>
  <conditionalFormatting sqref="E26">
    <cfRule type="duplicateValues" dxfId="707" priority="230"/>
  </conditionalFormatting>
  <conditionalFormatting sqref="E26">
    <cfRule type="duplicateValues" dxfId="706" priority="231"/>
  </conditionalFormatting>
  <conditionalFormatting sqref="E26">
    <cfRule type="duplicateValues" dxfId="705" priority="232"/>
  </conditionalFormatting>
  <conditionalFormatting sqref="E27">
    <cfRule type="duplicateValues" dxfId="704" priority="227"/>
  </conditionalFormatting>
  <conditionalFormatting sqref="E27">
    <cfRule type="duplicateValues" dxfId="703" priority="228"/>
  </conditionalFormatting>
  <conditionalFormatting sqref="E27">
    <cfRule type="duplicateValues" dxfId="702" priority="229"/>
  </conditionalFormatting>
  <conditionalFormatting sqref="E28">
    <cfRule type="duplicateValues" dxfId="701" priority="224"/>
  </conditionalFormatting>
  <conditionalFormatting sqref="E28">
    <cfRule type="duplicateValues" dxfId="700" priority="225"/>
  </conditionalFormatting>
  <conditionalFormatting sqref="E28">
    <cfRule type="duplicateValues" dxfId="699" priority="226"/>
  </conditionalFormatting>
  <conditionalFormatting sqref="E29">
    <cfRule type="duplicateValues" dxfId="698" priority="221"/>
  </conditionalFormatting>
  <conditionalFormatting sqref="E29">
    <cfRule type="duplicateValues" dxfId="697" priority="222"/>
  </conditionalFormatting>
  <conditionalFormatting sqref="E29">
    <cfRule type="duplicateValues" dxfId="696" priority="223"/>
  </conditionalFormatting>
  <conditionalFormatting sqref="E31">
    <cfRule type="duplicateValues" dxfId="695" priority="218"/>
  </conditionalFormatting>
  <conditionalFormatting sqref="E31">
    <cfRule type="duplicateValues" dxfId="694" priority="219"/>
  </conditionalFormatting>
  <conditionalFormatting sqref="E31">
    <cfRule type="duplicateValues" dxfId="693" priority="220"/>
  </conditionalFormatting>
  <conditionalFormatting sqref="E32">
    <cfRule type="duplicateValues" dxfId="692" priority="215"/>
  </conditionalFormatting>
  <conditionalFormatting sqref="E32">
    <cfRule type="duplicateValues" dxfId="691" priority="216"/>
  </conditionalFormatting>
  <conditionalFormatting sqref="E32">
    <cfRule type="duplicateValues" dxfId="690" priority="217"/>
  </conditionalFormatting>
  <conditionalFormatting sqref="E33">
    <cfRule type="duplicateValues" dxfId="689" priority="212"/>
  </conditionalFormatting>
  <conditionalFormatting sqref="E33">
    <cfRule type="duplicateValues" dxfId="688" priority="213"/>
  </conditionalFormatting>
  <conditionalFormatting sqref="E33">
    <cfRule type="duplicateValues" dxfId="687" priority="214"/>
  </conditionalFormatting>
  <conditionalFormatting sqref="E35">
    <cfRule type="duplicateValues" dxfId="686" priority="209"/>
  </conditionalFormatting>
  <conditionalFormatting sqref="E35">
    <cfRule type="duplicateValues" dxfId="685" priority="210"/>
  </conditionalFormatting>
  <conditionalFormatting sqref="E35">
    <cfRule type="duplicateValues" dxfId="684" priority="211"/>
  </conditionalFormatting>
  <conditionalFormatting sqref="E36">
    <cfRule type="duplicateValues" dxfId="683" priority="206"/>
  </conditionalFormatting>
  <conditionalFormatting sqref="E36">
    <cfRule type="duplicateValues" dxfId="682" priority="207"/>
  </conditionalFormatting>
  <conditionalFormatting sqref="E36">
    <cfRule type="duplicateValues" dxfId="681" priority="208"/>
  </conditionalFormatting>
  <conditionalFormatting sqref="E37">
    <cfRule type="duplicateValues" dxfId="680" priority="203"/>
  </conditionalFormatting>
  <conditionalFormatting sqref="E37">
    <cfRule type="duplicateValues" dxfId="679" priority="204"/>
  </conditionalFormatting>
  <conditionalFormatting sqref="E37">
    <cfRule type="duplicateValues" dxfId="678" priority="205"/>
  </conditionalFormatting>
  <conditionalFormatting sqref="E38">
    <cfRule type="duplicateValues" dxfId="677" priority="197"/>
  </conditionalFormatting>
  <conditionalFormatting sqref="E38">
    <cfRule type="duplicateValues" dxfId="676" priority="198"/>
  </conditionalFormatting>
  <conditionalFormatting sqref="E38">
    <cfRule type="duplicateValues" dxfId="675" priority="199"/>
  </conditionalFormatting>
  <conditionalFormatting sqref="E38">
    <cfRule type="duplicateValues" dxfId="674" priority="200"/>
  </conditionalFormatting>
  <conditionalFormatting sqref="E38">
    <cfRule type="duplicateValues" dxfId="673" priority="201"/>
  </conditionalFormatting>
  <conditionalFormatting sqref="E38">
    <cfRule type="duplicateValues" dxfId="672" priority="202"/>
  </conditionalFormatting>
  <conditionalFormatting sqref="E38">
    <cfRule type="duplicateValues" dxfId="671" priority="196"/>
  </conditionalFormatting>
  <conditionalFormatting sqref="E38">
    <cfRule type="duplicateValues" dxfId="670" priority="195"/>
  </conditionalFormatting>
  <conditionalFormatting sqref="E38">
    <cfRule type="duplicateValues" dxfId="669" priority="194"/>
  </conditionalFormatting>
  <conditionalFormatting sqref="E39">
    <cfRule type="duplicateValues" dxfId="668" priority="191"/>
  </conditionalFormatting>
  <conditionalFormatting sqref="E39">
    <cfRule type="duplicateValues" dxfId="667" priority="192"/>
  </conditionalFormatting>
  <conditionalFormatting sqref="E39">
    <cfRule type="duplicateValues" dxfId="666" priority="193"/>
  </conditionalFormatting>
  <conditionalFormatting sqref="E40">
    <cfRule type="duplicateValues" dxfId="665" priority="188"/>
  </conditionalFormatting>
  <conditionalFormatting sqref="E40">
    <cfRule type="duplicateValues" dxfId="664" priority="189"/>
  </conditionalFormatting>
  <conditionalFormatting sqref="E40">
    <cfRule type="duplicateValues" dxfId="663" priority="190"/>
  </conditionalFormatting>
  <conditionalFormatting sqref="E41">
    <cfRule type="duplicateValues" dxfId="662" priority="185"/>
  </conditionalFormatting>
  <conditionalFormatting sqref="E41">
    <cfRule type="duplicateValues" dxfId="661" priority="186"/>
  </conditionalFormatting>
  <conditionalFormatting sqref="E41">
    <cfRule type="duplicateValues" dxfId="660" priority="187"/>
  </conditionalFormatting>
  <conditionalFormatting sqref="E43">
    <cfRule type="duplicateValues" dxfId="659" priority="182"/>
  </conditionalFormatting>
  <conditionalFormatting sqref="E43">
    <cfRule type="duplicateValues" dxfId="658" priority="183"/>
  </conditionalFormatting>
  <conditionalFormatting sqref="E43">
    <cfRule type="duplicateValues" dxfId="657" priority="184"/>
  </conditionalFormatting>
  <conditionalFormatting sqref="E45">
    <cfRule type="duplicateValues" dxfId="656" priority="179"/>
  </conditionalFormatting>
  <conditionalFormatting sqref="E45">
    <cfRule type="duplicateValues" dxfId="655" priority="180"/>
  </conditionalFormatting>
  <conditionalFormatting sqref="E45">
    <cfRule type="duplicateValues" dxfId="654" priority="181"/>
  </conditionalFormatting>
  <conditionalFormatting sqref="O46">
    <cfRule type="duplicateValues" dxfId="653" priority="178"/>
  </conditionalFormatting>
  <conditionalFormatting sqref="O46">
    <cfRule type="duplicateValues" dxfId="652" priority="177"/>
  </conditionalFormatting>
  <conditionalFormatting sqref="E47">
    <cfRule type="duplicateValues" dxfId="651" priority="174"/>
  </conditionalFormatting>
  <conditionalFormatting sqref="E47">
    <cfRule type="duplicateValues" dxfId="650" priority="175"/>
  </conditionalFormatting>
  <conditionalFormatting sqref="E47">
    <cfRule type="duplicateValues" dxfId="649" priority="176"/>
  </conditionalFormatting>
  <conditionalFormatting sqref="E52">
    <cfRule type="duplicateValues" dxfId="648" priority="173"/>
  </conditionalFormatting>
  <conditionalFormatting sqref="E53">
    <cfRule type="duplicateValues" dxfId="647" priority="170"/>
  </conditionalFormatting>
  <conditionalFormatting sqref="E53">
    <cfRule type="duplicateValues" dxfId="646" priority="171"/>
  </conditionalFormatting>
  <conditionalFormatting sqref="E53">
    <cfRule type="duplicateValues" dxfId="645" priority="172"/>
  </conditionalFormatting>
  <conditionalFormatting sqref="E55">
    <cfRule type="duplicateValues" dxfId="644" priority="167"/>
  </conditionalFormatting>
  <conditionalFormatting sqref="E55">
    <cfRule type="duplicateValues" dxfId="643" priority="168"/>
  </conditionalFormatting>
  <conditionalFormatting sqref="E55">
    <cfRule type="duplicateValues" dxfId="642" priority="169"/>
  </conditionalFormatting>
  <conditionalFormatting sqref="E56">
    <cfRule type="duplicateValues" dxfId="641" priority="164"/>
  </conditionalFormatting>
  <conditionalFormatting sqref="E56">
    <cfRule type="duplicateValues" dxfId="640" priority="165"/>
  </conditionalFormatting>
  <conditionalFormatting sqref="E56">
    <cfRule type="duplicateValues" dxfId="639" priority="166"/>
  </conditionalFormatting>
  <conditionalFormatting sqref="E57">
    <cfRule type="duplicateValues" dxfId="638" priority="161"/>
  </conditionalFormatting>
  <conditionalFormatting sqref="E57">
    <cfRule type="duplicateValues" dxfId="637" priority="162"/>
  </conditionalFormatting>
  <conditionalFormatting sqref="E57">
    <cfRule type="duplicateValues" dxfId="636" priority="163"/>
  </conditionalFormatting>
  <conditionalFormatting sqref="E58">
    <cfRule type="duplicateValues" dxfId="635" priority="159"/>
  </conditionalFormatting>
  <conditionalFormatting sqref="E58">
    <cfRule type="duplicateValues" dxfId="634" priority="160"/>
  </conditionalFormatting>
  <conditionalFormatting sqref="E59">
    <cfRule type="duplicateValues" dxfId="633" priority="156"/>
  </conditionalFormatting>
  <conditionalFormatting sqref="E59">
    <cfRule type="duplicateValues" dxfId="632" priority="157"/>
  </conditionalFormatting>
  <conditionalFormatting sqref="E59">
    <cfRule type="duplicateValues" dxfId="631" priority="158"/>
  </conditionalFormatting>
  <conditionalFormatting sqref="E65">
    <cfRule type="duplicateValues" dxfId="630" priority="153"/>
  </conditionalFormatting>
  <conditionalFormatting sqref="E65">
    <cfRule type="duplicateValues" dxfId="629" priority="154"/>
  </conditionalFormatting>
  <conditionalFormatting sqref="E65">
    <cfRule type="duplicateValues" dxfId="628" priority="155"/>
  </conditionalFormatting>
  <conditionalFormatting sqref="E66">
    <cfRule type="duplicateValues" dxfId="627" priority="150"/>
  </conditionalFormatting>
  <conditionalFormatting sqref="E66">
    <cfRule type="duplicateValues" dxfId="626" priority="151"/>
  </conditionalFormatting>
  <conditionalFormatting sqref="E66">
    <cfRule type="duplicateValues" dxfId="625" priority="152"/>
  </conditionalFormatting>
  <conditionalFormatting sqref="E68">
    <cfRule type="duplicateValues" dxfId="624" priority="147"/>
  </conditionalFormatting>
  <conditionalFormatting sqref="E68">
    <cfRule type="duplicateValues" dxfId="623" priority="148"/>
  </conditionalFormatting>
  <conditionalFormatting sqref="E68">
    <cfRule type="duplicateValues" dxfId="622" priority="149"/>
  </conditionalFormatting>
  <conditionalFormatting sqref="E70">
    <cfRule type="duplicateValues" dxfId="621" priority="144"/>
  </conditionalFormatting>
  <conditionalFormatting sqref="E70">
    <cfRule type="duplicateValues" dxfId="620" priority="145"/>
  </conditionalFormatting>
  <conditionalFormatting sqref="E70">
    <cfRule type="duplicateValues" dxfId="619" priority="146"/>
  </conditionalFormatting>
  <conditionalFormatting sqref="E72">
    <cfRule type="duplicateValues" dxfId="618" priority="141"/>
  </conditionalFormatting>
  <conditionalFormatting sqref="E72">
    <cfRule type="duplicateValues" dxfId="617" priority="142"/>
  </conditionalFormatting>
  <conditionalFormatting sqref="E72">
    <cfRule type="duplicateValues" dxfId="616" priority="143"/>
  </conditionalFormatting>
  <conditionalFormatting sqref="E73">
    <cfRule type="duplicateValues" dxfId="615" priority="138"/>
  </conditionalFormatting>
  <conditionalFormatting sqref="E73">
    <cfRule type="duplicateValues" dxfId="614" priority="139"/>
  </conditionalFormatting>
  <conditionalFormatting sqref="E73">
    <cfRule type="duplicateValues" dxfId="613" priority="140"/>
  </conditionalFormatting>
  <conditionalFormatting sqref="E74">
    <cfRule type="duplicateValues" dxfId="612" priority="135"/>
  </conditionalFormatting>
  <conditionalFormatting sqref="E74">
    <cfRule type="duplicateValues" dxfId="611" priority="136"/>
  </conditionalFormatting>
  <conditionalFormatting sqref="E74">
    <cfRule type="duplicateValues" dxfId="610" priority="137"/>
  </conditionalFormatting>
  <conditionalFormatting sqref="E75">
    <cfRule type="duplicateValues" dxfId="609" priority="132"/>
  </conditionalFormatting>
  <conditionalFormatting sqref="E75">
    <cfRule type="duplicateValues" dxfId="608" priority="133"/>
  </conditionalFormatting>
  <conditionalFormatting sqref="E75">
    <cfRule type="duplicateValues" dxfId="607" priority="134"/>
  </conditionalFormatting>
  <conditionalFormatting sqref="E77">
    <cfRule type="duplicateValues" dxfId="606" priority="129"/>
  </conditionalFormatting>
  <conditionalFormatting sqref="E77">
    <cfRule type="duplicateValues" dxfId="605" priority="130"/>
  </conditionalFormatting>
  <conditionalFormatting sqref="E77">
    <cfRule type="duplicateValues" dxfId="604" priority="131"/>
  </conditionalFormatting>
  <conditionalFormatting sqref="E78">
    <cfRule type="duplicateValues" dxfId="603" priority="126"/>
  </conditionalFormatting>
  <conditionalFormatting sqref="E78">
    <cfRule type="duplicateValues" dxfId="602" priority="127"/>
  </conditionalFormatting>
  <conditionalFormatting sqref="E78">
    <cfRule type="duplicateValues" dxfId="601" priority="128"/>
  </conditionalFormatting>
  <conditionalFormatting sqref="E79">
    <cfRule type="duplicateValues" dxfId="600" priority="123"/>
  </conditionalFormatting>
  <conditionalFormatting sqref="E79">
    <cfRule type="duplicateValues" dxfId="599" priority="124"/>
  </conditionalFormatting>
  <conditionalFormatting sqref="E79">
    <cfRule type="duplicateValues" dxfId="598" priority="125"/>
  </conditionalFormatting>
  <conditionalFormatting sqref="E81">
    <cfRule type="duplicateValues" dxfId="597" priority="122"/>
  </conditionalFormatting>
  <conditionalFormatting sqref="E83">
    <cfRule type="duplicateValues" dxfId="596" priority="118"/>
  </conditionalFormatting>
  <conditionalFormatting sqref="E83">
    <cfRule type="duplicateValues" dxfId="595" priority="119"/>
  </conditionalFormatting>
  <conditionalFormatting sqref="E83">
    <cfRule type="duplicateValues" dxfId="594" priority="120"/>
  </conditionalFormatting>
  <conditionalFormatting sqref="E83">
    <cfRule type="duplicateValues" dxfId="593" priority="121"/>
  </conditionalFormatting>
  <conditionalFormatting sqref="E86">
    <cfRule type="duplicateValues" dxfId="592" priority="115"/>
  </conditionalFormatting>
  <conditionalFormatting sqref="E86">
    <cfRule type="duplicateValues" dxfId="591" priority="116"/>
  </conditionalFormatting>
  <conditionalFormatting sqref="E86">
    <cfRule type="duplicateValues" dxfId="590" priority="117"/>
  </conditionalFormatting>
  <conditionalFormatting sqref="D93">
    <cfRule type="duplicateValues" dxfId="589" priority="111"/>
  </conditionalFormatting>
  <conditionalFormatting sqref="D93">
    <cfRule type="duplicateValues" dxfId="588" priority="112"/>
  </conditionalFormatting>
  <conditionalFormatting sqref="D93">
    <cfRule type="duplicateValues" dxfId="587" priority="113"/>
  </conditionalFormatting>
  <conditionalFormatting sqref="D93">
    <cfRule type="duplicateValues" dxfId="586" priority="110"/>
  </conditionalFormatting>
  <conditionalFormatting sqref="D93">
    <cfRule type="duplicateValues" dxfId="585" priority="114"/>
  </conditionalFormatting>
  <conditionalFormatting sqref="E99">
    <cfRule type="duplicateValues" dxfId="584" priority="106"/>
  </conditionalFormatting>
  <conditionalFormatting sqref="E99">
    <cfRule type="duplicateValues" dxfId="583" priority="107"/>
  </conditionalFormatting>
  <conditionalFormatting sqref="E99">
    <cfRule type="duplicateValues" dxfId="582" priority="108"/>
  </conditionalFormatting>
  <conditionalFormatting sqref="E99">
    <cfRule type="duplicateValues" dxfId="581" priority="109"/>
  </conditionalFormatting>
  <conditionalFormatting sqref="E100">
    <cfRule type="duplicateValues" dxfId="580" priority="102"/>
  </conditionalFormatting>
  <conditionalFormatting sqref="E100">
    <cfRule type="duplicateValues" dxfId="579" priority="103"/>
  </conditionalFormatting>
  <conditionalFormatting sqref="E100">
    <cfRule type="duplicateValues" dxfId="578" priority="104"/>
  </conditionalFormatting>
  <conditionalFormatting sqref="E100">
    <cfRule type="duplicateValues" dxfId="577" priority="105"/>
  </conditionalFormatting>
  <conditionalFormatting sqref="E101">
    <cfRule type="duplicateValues" dxfId="576" priority="98"/>
  </conditionalFormatting>
  <conditionalFormatting sqref="E101">
    <cfRule type="duplicateValues" dxfId="575" priority="99"/>
  </conditionalFormatting>
  <conditionalFormatting sqref="E101">
    <cfRule type="duplicateValues" dxfId="574" priority="100"/>
  </conditionalFormatting>
  <conditionalFormatting sqref="E101">
    <cfRule type="duplicateValues" dxfId="573" priority="101"/>
  </conditionalFormatting>
  <conditionalFormatting sqref="E104">
    <cfRule type="duplicateValues" dxfId="572" priority="94"/>
  </conditionalFormatting>
  <conditionalFormatting sqref="E104">
    <cfRule type="duplicateValues" dxfId="571" priority="95"/>
  </conditionalFormatting>
  <conditionalFormatting sqref="E104">
    <cfRule type="duplicateValues" dxfId="570" priority="96"/>
  </conditionalFormatting>
  <conditionalFormatting sqref="E104">
    <cfRule type="duplicateValues" dxfId="569" priority="97"/>
  </conditionalFormatting>
  <conditionalFormatting sqref="E105">
    <cfRule type="duplicateValues" dxfId="568" priority="90"/>
  </conditionalFormatting>
  <conditionalFormatting sqref="E105">
    <cfRule type="duplicateValues" dxfId="567" priority="91"/>
  </conditionalFormatting>
  <conditionalFormatting sqref="E105">
    <cfRule type="duplicateValues" dxfId="566" priority="92"/>
  </conditionalFormatting>
  <conditionalFormatting sqref="E105">
    <cfRule type="duplicateValues" dxfId="565" priority="93"/>
  </conditionalFormatting>
  <conditionalFormatting sqref="E106">
    <cfRule type="duplicateValues" dxfId="564" priority="86"/>
  </conditionalFormatting>
  <conditionalFormatting sqref="E106">
    <cfRule type="duplicateValues" dxfId="563" priority="87"/>
  </conditionalFormatting>
  <conditionalFormatting sqref="E106">
    <cfRule type="duplicateValues" dxfId="562" priority="88"/>
  </conditionalFormatting>
  <conditionalFormatting sqref="E106">
    <cfRule type="duplicateValues" dxfId="561" priority="89"/>
  </conditionalFormatting>
  <conditionalFormatting sqref="E107">
    <cfRule type="duplicateValues" dxfId="560" priority="82"/>
  </conditionalFormatting>
  <conditionalFormatting sqref="E107">
    <cfRule type="duplicateValues" dxfId="559" priority="83"/>
  </conditionalFormatting>
  <conditionalFormatting sqref="E107">
    <cfRule type="duplicateValues" dxfId="558" priority="84"/>
  </conditionalFormatting>
  <conditionalFormatting sqref="E107">
    <cfRule type="duplicateValues" dxfId="557" priority="85"/>
  </conditionalFormatting>
  <conditionalFormatting sqref="E109">
    <cfRule type="duplicateValues" dxfId="556" priority="78"/>
  </conditionalFormatting>
  <conditionalFormatting sqref="E109">
    <cfRule type="duplicateValues" dxfId="555" priority="79"/>
  </conditionalFormatting>
  <conditionalFormatting sqref="E109">
    <cfRule type="duplicateValues" dxfId="554" priority="80"/>
  </conditionalFormatting>
  <conditionalFormatting sqref="E109">
    <cfRule type="duplicateValues" dxfId="553" priority="81"/>
  </conditionalFormatting>
  <conditionalFormatting sqref="E110">
    <cfRule type="duplicateValues" dxfId="552" priority="74"/>
  </conditionalFormatting>
  <conditionalFormatting sqref="E110">
    <cfRule type="duplicateValues" dxfId="551" priority="75"/>
  </conditionalFormatting>
  <conditionalFormatting sqref="E110">
    <cfRule type="duplicateValues" dxfId="550" priority="76"/>
  </conditionalFormatting>
  <conditionalFormatting sqref="E110">
    <cfRule type="duplicateValues" dxfId="549" priority="77"/>
  </conditionalFormatting>
  <conditionalFormatting sqref="E111">
    <cfRule type="duplicateValues" dxfId="548" priority="70"/>
  </conditionalFormatting>
  <conditionalFormatting sqref="E111">
    <cfRule type="duplicateValues" dxfId="547" priority="71"/>
  </conditionalFormatting>
  <conditionalFormatting sqref="E111">
    <cfRule type="duplicateValues" dxfId="546" priority="72"/>
  </conditionalFormatting>
  <conditionalFormatting sqref="E111">
    <cfRule type="duplicateValues" dxfId="545" priority="73"/>
  </conditionalFormatting>
  <conditionalFormatting sqref="E112">
    <cfRule type="duplicateValues" dxfId="544" priority="66"/>
  </conditionalFormatting>
  <conditionalFormatting sqref="E112">
    <cfRule type="duplicateValues" dxfId="543" priority="67"/>
  </conditionalFormatting>
  <conditionalFormatting sqref="E112">
    <cfRule type="duplicateValues" dxfId="542" priority="68"/>
  </conditionalFormatting>
  <conditionalFormatting sqref="E112">
    <cfRule type="duplicateValues" dxfId="541" priority="69"/>
  </conditionalFormatting>
  <conditionalFormatting sqref="E113">
    <cfRule type="duplicateValues" dxfId="540" priority="62"/>
  </conditionalFormatting>
  <conditionalFormatting sqref="E113">
    <cfRule type="duplicateValues" dxfId="539" priority="63"/>
  </conditionalFormatting>
  <conditionalFormatting sqref="E113">
    <cfRule type="duplicateValues" dxfId="538" priority="64"/>
  </conditionalFormatting>
  <conditionalFormatting sqref="E113">
    <cfRule type="duplicateValues" dxfId="537" priority="65"/>
  </conditionalFormatting>
  <conditionalFormatting sqref="E115">
    <cfRule type="duplicateValues" dxfId="536" priority="58"/>
  </conditionalFormatting>
  <conditionalFormatting sqref="E115">
    <cfRule type="duplicateValues" dxfId="535" priority="59"/>
  </conditionalFormatting>
  <conditionalFormatting sqref="E115">
    <cfRule type="duplicateValues" dxfId="534" priority="60"/>
  </conditionalFormatting>
  <conditionalFormatting sqref="E115">
    <cfRule type="duplicateValues" dxfId="533" priority="61"/>
  </conditionalFormatting>
  <conditionalFormatting sqref="E124">
    <cfRule type="duplicateValues" dxfId="532" priority="54"/>
  </conditionalFormatting>
  <conditionalFormatting sqref="E124">
    <cfRule type="duplicateValues" dxfId="531" priority="55"/>
  </conditionalFormatting>
  <conditionalFormatting sqref="E124">
    <cfRule type="duplicateValues" dxfId="530" priority="56"/>
  </conditionalFormatting>
  <conditionalFormatting sqref="E124">
    <cfRule type="duplicateValues" dxfId="529" priority="57"/>
  </conditionalFormatting>
  <conditionalFormatting sqref="E126">
    <cfRule type="duplicateValues" dxfId="528" priority="50"/>
  </conditionalFormatting>
  <conditionalFormatting sqref="E126">
    <cfRule type="duplicateValues" dxfId="527" priority="51"/>
  </conditionalFormatting>
  <conditionalFormatting sqref="E126">
    <cfRule type="duplicateValues" dxfId="526" priority="52"/>
  </conditionalFormatting>
  <conditionalFormatting sqref="E126">
    <cfRule type="duplicateValues" dxfId="525" priority="53"/>
  </conditionalFormatting>
  <conditionalFormatting sqref="E134">
    <cfRule type="duplicateValues" dxfId="524" priority="46"/>
  </conditionalFormatting>
  <conditionalFormatting sqref="E134">
    <cfRule type="duplicateValues" dxfId="523" priority="47"/>
  </conditionalFormatting>
  <conditionalFormatting sqref="E134">
    <cfRule type="duplicateValues" dxfId="522" priority="48"/>
  </conditionalFormatting>
  <conditionalFormatting sqref="E134">
    <cfRule type="duplicateValues" dxfId="521" priority="49"/>
  </conditionalFormatting>
  <conditionalFormatting sqref="E138">
    <cfRule type="duplicateValues" dxfId="520" priority="42"/>
  </conditionalFormatting>
  <conditionalFormatting sqref="E138">
    <cfRule type="duplicateValues" dxfId="519" priority="43"/>
  </conditionalFormatting>
  <conditionalFormatting sqref="E138">
    <cfRule type="duplicateValues" dxfId="518" priority="44"/>
  </conditionalFormatting>
  <conditionalFormatting sqref="E138">
    <cfRule type="duplicateValues" dxfId="517" priority="45"/>
  </conditionalFormatting>
  <conditionalFormatting sqref="E147">
    <cfRule type="duplicateValues" dxfId="516" priority="38"/>
  </conditionalFormatting>
  <conditionalFormatting sqref="E147">
    <cfRule type="duplicateValues" dxfId="515" priority="39"/>
  </conditionalFormatting>
  <conditionalFormatting sqref="E147">
    <cfRule type="duplicateValues" dxfId="514" priority="37"/>
  </conditionalFormatting>
  <conditionalFormatting sqref="E147">
    <cfRule type="duplicateValues" dxfId="513" priority="40"/>
  </conditionalFormatting>
  <conditionalFormatting sqref="E147">
    <cfRule type="duplicateValues" dxfId="512" priority="41"/>
  </conditionalFormatting>
  <conditionalFormatting sqref="E151">
    <cfRule type="duplicateValues" dxfId="511" priority="33"/>
  </conditionalFormatting>
  <conditionalFormatting sqref="E151">
    <cfRule type="duplicateValues" dxfId="510" priority="34"/>
  </conditionalFormatting>
  <conditionalFormatting sqref="E151">
    <cfRule type="duplicateValues" dxfId="509" priority="35"/>
  </conditionalFormatting>
  <conditionalFormatting sqref="E151">
    <cfRule type="duplicateValues" dxfId="508" priority="36"/>
  </conditionalFormatting>
  <conditionalFormatting sqref="E152">
    <cfRule type="duplicateValues" dxfId="507" priority="29"/>
  </conditionalFormatting>
  <conditionalFormatting sqref="E152">
    <cfRule type="duplicateValues" dxfId="506" priority="30"/>
  </conditionalFormatting>
  <conditionalFormatting sqref="E152">
    <cfRule type="duplicateValues" dxfId="505" priority="31"/>
  </conditionalFormatting>
  <conditionalFormatting sqref="E152">
    <cfRule type="duplicateValues" dxfId="504" priority="32"/>
  </conditionalFormatting>
  <conditionalFormatting sqref="E155">
    <cfRule type="duplicateValues" dxfId="503" priority="25"/>
  </conditionalFormatting>
  <conditionalFormatting sqref="E155">
    <cfRule type="duplicateValues" dxfId="502" priority="26"/>
  </conditionalFormatting>
  <conditionalFormatting sqref="E155">
    <cfRule type="duplicateValues" dxfId="501" priority="27"/>
  </conditionalFormatting>
  <conditionalFormatting sqref="E155">
    <cfRule type="duplicateValues" dxfId="500" priority="28"/>
  </conditionalFormatting>
  <conditionalFormatting sqref="E157">
    <cfRule type="duplicateValues" dxfId="499" priority="21"/>
  </conditionalFormatting>
  <conditionalFormatting sqref="E157">
    <cfRule type="duplicateValues" dxfId="498" priority="22"/>
  </conditionalFormatting>
  <conditionalFormatting sqref="E157">
    <cfRule type="duplicateValues" dxfId="497" priority="23"/>
  </conditionalFormatting>
  <conditionalFormatting sqref="E157">
    <cfRule type="duplicateValues" dxfId="496" priority="24"/>
  </conditionalFormatting>
  <conditionalFormatting sqref="E158">
    <cfRule type="duplicateValues" dxfId="495" priority="17"/>
  </conditionalFormatting>
  <conditionalFormatting sqref="E158">
    <cfRule type="duplicateValues" dxfId="494" priority="18"/>
  </conditionalFormatting>
  <conditionalFormatting sqref="E158">
    <cfRule type="duplicateValues" dxfId="493" priority="19"/>
  </conditionalFormatting>
  <conditionalFormatting sqref="E158">
    <cfRule type="duplicateValues" dxfId="492" priority="20"/>
  </conditionalFormatting>
  <conditionalFormatting sqref="E161">
    <cfRule type="duplicateValues" dxfId="491" priority="13"/>
  </conditionalFormatting>
  <conditionalFormatting sqref="E161">
    <cfRule type="duplicateValues" dxfId="490" priority="14"/>
  </conditionalFormatting>
  <conditionalFormatting sqref="E161">
    <cfRule type="duplicateValues" dxfId="489" priority="15"/>
  </conditionalFormatting>
  <conditionalFormatting sqref="E161">
    <cfRule type="duplicateValues" dxfId="488" priority="16"/>
  </conditionalFormatting>
  <conditionalFormatting sqref="J1:J1048576">
    <cfRule type="duplicateValues" dxfId="487" priority="6"/>
  </conditionalFormatting>
  <conditionalFormatting sqref="J165:J176">
    <cfRule type="duplicateValues" dxfId="486" priority="5303"/>
    <cfRule type="duplicateValues" dxfId="485" priority="5304"/>
    <cfRule type="duplicateValues" dxfId="484" priority="5305"/>
  </conditionalFormatting>
  <conditionalFormatting sqref="J165:J176">
    <cfRule type="duplicateValues" dxfId="483" priority="5309"/>
  </conditionalFormatting>
  <conditionalFormatting sqref="E169">
    <cfRule type="duplicateValues" dxfId="482" priority="1"/>
  </conditionalFormatting>
  <conditionalFormatting sqref="E169">
    <cfRule type="duplicateValues" dxfId="481" priority="2"/>
  </conditionalFormatting>
  <conditionalFormatting sqref="E169">
    <cfRule type="duplicateValues" dxfId="480" priority="3"/>
  </conditionalFormatting>
  <conditionalFormatting sqref="E169">
    <cfRule type="duplicateValues" dxfId="479" priority="4"/>
  </conditionalFormatting>
  <conditionalFormatting sqref="E169">
    <cfRule type="duplicateValues" dxfId="478" priority="5"/>
  </conditionalFormatting>
  <pageMargins left="0.7" right="0.7" top="0.75" bottom="0.75" header="0" footer="0"/>
  <pageSetup scale="1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79"/>
  <sheetViews>
    <sheetView workbookViewId="0">
      <selection activeCell="I20" sqref="I20"/>
    </sheetView>
  </sheetViews>
  <sheetFormatPr defaultColWidth="9.140625" defaultRowHeight="15"/>
  <cols>
    <col min="1" max="1" width="24.42578125" style="21" bestFit="1" customWidth="1"/>
    <col min="2" max="2" width="28.42578125" style="21" bestFit="1" customWidth="1"/>
    <col min="3" max="3" width="15.28515625" style="17" bestFit="1" customWidth="1"/>
    <col min="4" max="4" width="18" style="17" hidden="1" customWidth="1"/>
    <col min="5" max="5" width="14.28515625" style="17" hidden="1" customWidth="1"/>
    <col min="6" max="6" width="14.28515625" style="17" bestFit="1" customWidth="1"/>
    <col min="7" max="7" width="12.28515625" style="169" bestFit="1" customWidth="1"/>
    <col min="8" max="8" width="14.28515625" style="169" bestFit="1" customWidth="1"/>
    <col min="9" max="9" width="12.42578125" style="169" bestFit="1" customWidth="1"/>
    <col min="10" max="10" width="9.7109375" style="8" bestFit="1" customWidth="1"/>
    <col min="11" max="11" width="9.140625" style="8"/>
    <col min="12" max="12" width="6.42578125" style="8" customWidth="1"/>
    <col min="13" max="13" width="9.140625" style="8"/>
    <col min="14" max="14" width="8.5703125" style="8" customWidth="1"/>
    <col min="15" max="15" width="7.5703125" style="8" customWidth="1"/>
    <col min="16" max="19" width="9.140625" style="8"/>
    <col min="20" max="20" width="7.28515625" style="8" customWidth="1"/>
    <col min="21" max="26" width="9.140625" style="8"/>
    <col min="27" max="27" width="28.42578125" style="8" bestFit="1" customWidth="1"/>
    <col min="28" max="16384" width="9.140625" style="8"/>
  </cols>
  <sheetData>
    <row r="1" spans="1:27" ht="15.75">
      <c r="A1" s="67" t="s">
        <v>94</v>
      </c>
      <c r="B1" s="67" t="s">
        <v>176</v>
      </c>
      <c r="C1" s="67" t="s">
        <v>73</v>
      </c>
      <c r="D1" s="276">
        <f ca="1">J1</f>
        <v>45425</v>
      </c>
      <c r="E1" s="68" t="str">
        <f>'WEEKLY SALES '!B1</f>
        <v>WEEK THREE</v>
      </c>
      <c r="F1" s="67" t="s">
        <v>288</v>
      </c>
      <c r="G1" s="168" t="s">
        <v>285</v>
      </c>
      <c r="H1" s="168" t="s">
        <v>391</v>
      </c>
      <c r="I1" s="168" t="s">
        <v>286</v>
      </c>
      <c r="J1" s="38">
        <f ca="1">TODAY()</f>
        <v>45425</v>
      </c>
      <c r="AA1" s="19" t="s">
        <v>456</v>
      </c>
    </row>
    <row r="2" spans="1:27">
      <c r="A2" s="21" t="s">
        <v>167</v>
      </c>
      <c r="B2" s="21" t="str">
        <f>A2</f>
        <v>NYANZA REGION</v>
      </c>
      <c r="C2" s="17" t="e">
        <f ca="1">_xlfn.XLOOKUP(B2,'NEW EXISITNG '!O:O,'NEW EXISITNG '!S:S,0)</f>
        <v>#NAME?</v>
      </c>
      <c r="D2" s="17">
        <f ca="1">SUMIFS('Fully Booked'!Q:Q,'Fully Booked'!C:C,'REGIONAL EFFICENCY'!A2,'Fully Booked'!L:L,'REGIONAL EFFICENCY'!$J$1)</f>
        <v>96496</v>
      </c>
      <c r="E2" s="17">
        <f>SUMIFS('Fully Booked'!Q:Q,'Fully Booked'!C:C,'REGIONAL EFFICENCY'!A2,'Fully Booked'!M:M,'REGIONAL EFFICENCY'!$E$1)</f>
        <v>776433</v>
      </c>
      <c r="F2" s="17">
        <f>SUMIFS('Fully Booked'!Q:Q,'Fully Booked'!C:C,'REGIONAL EFFICENCY'!A2)</f>
        <v>2860090</v>
      </c>
      <c r="G2" s="169" t="e">
        <f t="shared" ref="G2:G10" ca="1" si="0">F2/C2</f>
        <v>#NAME?</v>
      </c>
      <c r="H2" s="259">
        <f>SUMIFS('PENDING FULL BOOKING'!H:H,'PENDING FULL BOOKING'!C:C,'REGIONAL EFFICENCY'!A2)</f>
        <v>3882940</v>
      </c>
      <c r="I2" s="169" t="e">
        <f ca="1">((G2)*((COUNTIF(F70:F73,"&gt;0"))/7))</f>
        <v>#NAME?</v>
      </c>
      <c r="AA2" s="21" t="s">
        <v>457</v>
      </c>
    </row>
    <row r="3" spans="1:27">
      <c r="A3" s="21" t="s">
        <v>101</v>
      </c>
      <c r="B3" s="21" t="str">
        <f t="shared" ref="B3:B9" si="1">A3</f>
        <v>NAIROBI REGION</v>
      </c>
      <c r="C3" s="17" t="e">
        <f ca="1">_xlfn.XLOOKUP(B3,'NEW EXISITNG '!O:O,'NEW EXISITNG '!S:S,0)</f>
        <v>#NAME?</v>
      </c>
      <c r="D3" s="17">
        <f ca="1">SUMIFS('Fully Booked'!Q:Q,'Fully Booked'!C:C,'REGIONAL EFFICENCY'!A3,'Fully Booked'!L:L,'REGIONAL EFFICENCY'!$J$1)</f>
        <v>648025</v>
      </c>
      <c r="E3" s="17">
        <f>SUMIFS('Fully Booked'!Q:Q,'Fully Booked'!C:C,'REGIONAL EFFICENCY'!A3,'Fully Booked'!M:M,'REGIONAL EFFICENCY'!$E$1)</f>
        <v>4239927.12</v>
      </c>
      <c r="F3" s="17">
        <f>SUMIFS('Fully Booked'!Q:Q,'Fully Booked'!C:C,'REGIONAL EFFICENCY'!A3)</f>
        <v>7214148.1000000006</v>
      </c>
      <c r="G3" s="169" t="e">
        <f t="shared" ca="1" si="0"/>
        <v>#NAME?</v>
      </c>
      <c r="H3" s="259">
        <f>SUMIFS('PENDING FULL BOOKING'!H:H,'PENDING FULL BOOKING'!C:C,'REGIONAL EFFICENCY'!A3)</f>
        <v>8514363</v>
      </c>
      <c r="I3" s="169" t="e">
        <f ca="1">((G3)*((COUNTIF(F15:F21,"&gt;0"))/5))</f>
        <v>#NAME?</v>
      </c>
      <c r="AA3" s="19" t="s">
        <v>852</v>
      </c>
    </row>
    <row r="4" spans="1:27">
      <c r="A4" s="329" t="s">
        <v>97</v>
      </c>
      <c r="B4" s="329" t="str">
        <f t="shared" si="1"/>
        <v>RIFT VALLEY REGION</v>
      </c>
      <c r="C4" s="17" t="e">
        <f ca="1">_xlfn.XLOOKUP(B4,'NEW EXISITNG '!O:O,'NEW EXISITNG '!S:S,0)</f>
        <v>#NAME?</v>
      </c>
      <c r="D4" s="65">
        <f ca="1">SUMIFS('Fully Booked'!Q:Q,'Fully Booked'!C:C,'REGIONAL EFFICENCY'!A4,'Fully Booked'!L:L,'REGIONAL EFFICENCY'!$J$1)</f>
        <v>0</v>
      </c>
      <c r="E4" s="65">
        <f>SUMIFS('Fully Booked'!Q:Q,'Fully Booked'!C:C,'REGIONAL EFFICENCY'!A4,'Fully Booked'!M:M,'REGIONAL EFFICENCY'!$E$1)</f>
        <v>927859</v>
      </c>
      <c r="F4" s="65">
        <f>SUMIFS('Fully Booked'!Q:Q,'Fully Booked'!C:C,'REGIONAL EFFICENCY'!A4)</f>
        <v>3717886</v>
      </c>
      <c r="G4" s="419" t="e">
        <f t="shared" ca="1" si="0"/>
        <v>#NAME?</v>
      </c>
      <c r="H4" s="420">
        <f>SUMIFS('PENDING FULL BOOKING'!H:H,'PENDING FULL BOOKING'!C:C,'REGIONAL EFFICENCY'!A4)</f>
        <v>5079124</v>
      </c>
      <c r="I4" s="419" t="e">
        <f ca="1">((G4)*((COUNTIF(F79:F89,"&gt;0"))/10))</f>
        <v>#NAME?</v>
      </c>
      <c r="AA4" s="329" t="s">
        <v>456</v>
      </c>
    </row>
    <row r="5" spans="1:27">
      <c r="A5" s="21" t="s">
        <v>98</v>
      </c>
      <c r="B5" s="21" t="str">
        <f t="shared" si="1"/>
        <v>LOWER EASTERN</v>
      </c>
      <c r="C5" s="17" t="e">
        <f ca="1">_xlfn.XLOOKUP(B5,'NEW EXISITNG '!O:O,'NEW EXISITNG '!S:S,0)</f>
        <v>#NAME?</v>
      </c>
      <c r="D5" s="17">
        <f ca="1">SUMIFS('Fully Booked'!Q:Q,'Fully Booked'!C:C,'REGIONAL EFFICENCY'!A5,'Fully Booked'!L:L,'REGIONAL EFFICENCY'!$J$1)</f>
        <v>1493881</v>
      </c>
      <c r="E5" s="17">
        <f>SUMIFS('Fully Booked'!Q:Q,'Fully Booked'!C:C,'REGIONAL EFFICENCY'!A5,'Fully Booked'!M:M,'REGIONAL EFFICENCY'!$E$1)</f>
        <v>2322501</v>
      </c>
      <c r="F5" s="17">
        <f>SUMIFS('Fully Booked'!Q:Q,'Fully Booked'!C:C,'REGIONAL EFFICENCY'!A5)</f>
        <v>6237672</v>
      </c>
      <c r="G5" s="169" t="e">
        <f t="shared" ca="1" si="0"/>
        <v>#NAME?</v>
      </c>
      <c r="H5" s="259">
        <f>SUMIFS('PENDING FULL BOOKING'!H:H,'PENDING FULL BOOKING'!C:C,'REGIONAL EFFICENCY'!A5)</f>
        <v>6428186</v>
      </c>
      <c r="I5" s="169" t="e">
        <f ca="1">((G5)*((COUNTIF(F44:F49,"&gt;0"))/5))</f>
        <v>#NAME?</v>
      </c>
      <c r="AA5" s="19" t="s">
        <v>932</v>
      </c>
    </row>
    <row r="6" spans="1:27">
      <c r="A6" s="21" t="s">
        <v>99</v>
      </c>
      <c r="B6" s="21" t="str">
        <f t="shared" si="1"/>
        <v>COASTAL  REGION</v>
      </c>
      <c r="C6" s="17" t="e">
        <f ca="1">_xlfn.XLOOKUP(B6,'NEW EXISITNG '!O:O,'NEW EXISITNG '!S:S,0)</f>
        <v>#NAME?</v>
      </c>
      <c r="D6" s="17">
        <f ca="1">SUMIFS('Fully Booked'!Q:Q,'Fully Booked'!C:C,'REGIONAL EFFICENCY'!A6,'Fully Booked'!L:L,'REGIONAL EFFICENCY'!$J$1)</f>
        <v>200733</v>
      </c>
      <c r="E6" s="17">
        <f>SUMIFS('Fully Booked'!Q:Q,'Fully Booked'!C:C,'REGIONAL EFFICENCY'!A6,'Fully Booked'!M:M,'REGIONAL EFFICENCY'!$E$1)</f>
        <v>2159668</v>
      </c>
      <c r="F6" s="17">
        <f>SUMIFS('Fully Booked'!Q:Q,'Fully Booked'!C:C,'REGIONAL EFFICENCY'!A6)</f>
        <v>5124119</v>
      </c>
      <c r="G6" s="169" t="e">
        <f t="shared" ca="1" si="0"/>
        <v>#NAME?</v>
      </c>
      <c r="H6" s="259">
        <f>SUMIFS('PENDING FULL BOOKING'!H:H,'PENDING FULL BOOKING'!C:C,'REGIONAL EFFICENCY'!A6)</f>
        <v>5224246</v>
      </c>
      <c r="I6" s="169" t="e">
        <f ca="1">((G6)*((COUNTIF(F55:F64,"&gt;0"))/9))</f>
        <v>#NAME?</v>
      </c>
      <c r="AA6" s="426" t="s">
        <v>407</v>
      </c>
    </row>
    <row r="7" spans="1:27">
      <c r="A7" s="21" t="s">
        <v>133</v>
      </c>
      <c r="B7" s="21" t="str">
        <f t="shared" si="1"/>
        <v>MOUNT KENYA REGION</v>
      </c>
      <c r="C7" s="17" t="e">
        <f ca="1">_xlfn.XLOOKUP(B7,'NEW EXISITNG '!O:O,'NEW EXISITNG '!S:S,0)</f>
        <v>#NAME?</v>
      </c>
      <c r="D7" s="17">
        <f ca="1">SUMIFS('Fully Booked'!Q:Q,'Fully Booked'!C:C,'REGIONAL EFFICENCY'!A7,'Fully Booked'!L:L,'REGIONAL EFFICENCY'!$J$1)</f>
        <v>590277</v>
      </c>
      <c r="E7" s="17">
        <f>SUMIFS('Fully Booked'!Q:Q,'Fully Booked'!C:C,'REGIONAL EFFICENCY'!A7,'Fully Booked'!M:M,'REGIONAL EFFICENCY'!$E$1)</f>
        <v>3261683</v>
      </c>
      <c r="F7" s="17">
        <f>SUMIFS('Fully Booked'!Q:Q,'Fully Booked'!C:C,'REGIONAL EFFICENCY'!A7)</f>
        <v>5527248</v>
      </c>
      <c r="G7" s="169" t="e">
        <f t="shared" ca="1" si="0"/>
        <v>#NAME?</v>
      </c>
      <c r="H7" s="259">
        <f>SUMIFS('PENDING FULL BOOKING'!H:H,'PENDING FULL BOOKING'!C:C,'REGIONAL EFFICENCY'!A7)</f>
        <v>7002601</v>
      </c>
      <c r="I7" s="169" t="e">
        <f ca="1">((G7)*((COUNTIF(F28:F37,"&gt;0"))/10))</f>
        <v>#NAME?</v>
      </c>
      <c r="AA7" s="427" t="s">
        <v>406</v>
      </c>
    </row>
    <row r="8" spans="1:27">
      <c r="A8" s="329" t="s">
        <v>422</v>
      </c>
      <c r="B8" s="329" t="str">
        <f t="shared" si="1"/>
        <v>EASTERN REGION</v>
      </c>
      <c r="C8" s="17" t="e">
        <f ca="1">_xlfn.XLOOKUP(B8,'NEW EXISITNG '!O:O,'NEW EXISITNG '!S:S,0)</f>
        <v>#NAME?</v>
      </c>
      <c r="D8" s="65">
        <f ca="1">SUMIFS('Fully Booked'!Q:Q,'Fully Booked'!C:C,'REGIONAL EFFICENCY'!A8,'Fully Booked'!L:L,'REGIONAL EFFICENCY'!$J$1)</f>
        <v>0</v>
      </c>
      <c r="E8" s="65">
        <f>SUMIFS('Fully Booked'!Q:Q,'Fully Booked'!C:C,'REGIONAL EFFICENCY'!A8,'Fully Booked'!M:M,'REGIONAL EFFICENCY'!$E$1)</f>
        <v>1971531</v>
      </c>
      <c r="F8" s="65">
        <f>SUMIFS('Fully Booked'!Q:Q,'Fully Booked'!C:C,'REGIONAL EFFICENCY'!A8)</f>
        <v>3253818</v>
      </c>
      <c r="G8" s="419" t="e">
        <f t="shared" ca="1" si="0"/>
        <v>#NAME?</v>
      </c>
      <c r="H8" s="420">
        <f>SUMIFS('PENDING FULL BOOKING'!H:H,'PENDING FULL BOOKING'!C:C,'REGIONAL EFFICENCY'!A8)</f>
        <v>6439092</v>
      </c>
      <c r="I8" s="419" t="e">
        <f ca="1">((G8)*((COUNTIF(F107:F112,"&gt;0"))/4))</f>
        <v>#NAME?</v>
      </c>
      <c r="AA8"/>
    </row>
    <row r="9" spans="1:27">
      <c r="A9" s="21" t="s">
        <v>168</v>
      </c>
      <c r="B9" s="21" t="str">
        <f t="shared" si="1"/>
        <v>WESTERN REGION</v>
      </c>
      <c r="C9" s="17" t="e">
        <f ca="1">_xlfn.XLOOKUP(B9,'NEW EXISITNG '!O:O,'NEW EXISITNG '!S:S,0)</f>
        <v>#NAME?</v>
      </c>
      <c r="D9" s="17">
        <f ca="1">SUMIFS('Fully Booked'!Q:Q,'Fully Booked'!C:C,'REGIONAL EFFICENCY'!A9,'Fully Booked'!L:L,'REGIONAL EFFICENCY'!$J$1)</f>
        <v>92101</v>
      </c>
      <c r="E9" s="17">
        <f>SUMIFS('Fully Booked'!Q:Q,'Fully Booked'!C:C,'REGIONAL EFFICENCY'!A9,'Fully Booked'!M:M,'REGIONAL EFFICENCY'!$E$1)</f>
        <v>1765487</v>
      </c>
      <c r="F9" s="17">
        <f>SUMIFS('Fully Booked'!Q:Q,'Fully Booked'!C:C,'REGIONAL EFFICENCY'!A9)</f>
        <v>3493624</v>
      </c>
      <c r="G9" s="169" t="e">
        <f t="shared" ca="1" si="0"/>
        <v>#NAME?</v>
      </c>
      <c r="H9" s="259">
        <f>SUMIFS('PENDING FULL BOOKING'!H:H,'PENDING FULL BOOKING'!C:C,'REGIONAL EFFICENCY'!A9)</f>
        <v>6671028</v>
      </c>
      <c r="I9" s="169" t="e">
        <f ca="1">((G9)*((COUNTIF(F95:F100,"&gt;0"))/5))</f>
        <v>#NAME?</v>
      </c>
      <c r="AA9"/>
    </row>
    <row r="10" spans="1:27">
      <c r="A10" s="391" t="s">
        <v>945</v>
      </c>
      <c r="B10" s="391" t="s">
        <v>945</v>
      </c>
      <c r="C10" s="89">
        <f>'NEW EXISITNG '!S10</f>
        <v>288750000</v>
      </c>
      <c r="D10" s="89">
        <f ca="1">SUM(D2:D9)</f>
        <v>3121513</v>
      </c>
      <c r="E10" s="89">
        <f>SUM(E2:E9)</f>
        <v>17425089.120000001</v>
      </c>
      <c r="F10" s="89">
        <f>SUM(F2:F9)</f>
        <v>37428605.100000001</v>
      </c>
      <c r="G10" s="170">
        <f t="shared" si="0"/>
        <v>0.1296228748051948</v>
      </c>
      <c r="H10" s="260">
        <f>SUM(H2:H9)</f>
        <v>49241580</v>
      </c>
      <c r="I10" s="170">
        <f>'MONTHLY SALES '!B36</f>
        <v>9.7217156103896099E-2</v>
      </c>
      <c r="AA10"/>
    </row>
    <row r="11" spans="1:27">
      <c r="AA11"/>
    </row>
    <row r="12" spans="1:27">
      <c r="AA12"/>
    </row>
    <row r="13" spans="1:27" ht="15.75">
      <c r="A13" s="151" t="s">
        <v>101</v>
      </c>
      <c r="B13" s="430"/>
      <c r="C13" s="430"/>
      <c r="D13" s="430"/>
      <c r="E13" s="430"/>
      <c r="F13" s="430"/>
      <c r="G13" s="430"/>
      <c r="H13" s="277"/>
      <c r="AA13"/>
    </row>
    <row r="14" spans="1:27" ht="15.75">
      <c r="A14" s="67" t="s">
        <v>72</v>
      </c>
      <c r="B14" s="67" t="s">
        <v>287</v>
      </c>
      <c r="C14" s="67" t="s">
        <v>73</v>
      </c>
      <c r="D14" s="276">
        <f ca="1">D1</f>
        <v>45425</v>
      </c>
      <c r="E14" s="68" t="str">
        <f>E1</f>
        <v>WEEK THREE</v>
      </c>
      <c r="F14" s="67" t="s">
        <v>288</v>
      </c>
      <c r="G14" s="67" t="s">
        <v>285</v>
      </c>
      <c r="H14" s="168" t="s">
        <v>391</v>
      </c>
      <c r="AA14"/>
    </row>
    <row r="15" spans="1:27">
      <c r="A15" s="21" t="s">
        <v>38</v>
      </c>
      <c r="B15" s="19" t="s">
        <v>891</v>
      </c>
      <c r="C15" s="17">
        <v>5000000</v>
      </c>
      <c r="D15" s="17">
        <f ca="1">SUMIFS('Fully Booked'!Q:Q,'Fully Booked'!D:D,'REGIONAL EFFICENCY'!B15,'Fully Booked'!L:L,'REGIONAL EFFICENCY'!$D$14,'Fully Booked'!C:C,'REGIONAL EFFICENCY'!$A$13)</f>
        <v>0</v>
      </c>
      <c r="E15" s="17">
        <f>SUMIFS('Fully Booked'!Q:Q,'Fully Booked'!D:D,'REGIONAL EFFICENCY'!B15,'Fully Booked'!M:M,'REGIONAL EFFICENCY'!$E$1,'Fully Booked'!C:C,'REGIONAL EFFICENCY'!$A$13)</f>
        <v>363991</v>
      </c>
      <c r="F15" s="17">
        <f>SUMIFS('Fully Booked'!Q:Q,'Fully Booked'!D:D,'REGIONAL EFFICENCY'!B15,'Fully Booked'!C:C,'REGIONAL EFFICENCY'!$A$13,'Fully Booked'!C:C,'REGIONAL EFFICENCY'!$A$13)</f>
        <v>829084</v>
      </c>
      <c r="G15" s="169">
        <f t="shared" ref="G15:G24" si="2">F15/C15</f>
        <v>0.16581679999999999</v>
      </c>
      <c r="H15" s="259">
        <f>SUMIFS('PENDING FULL BOOKING'!H:H,'PENDING FULL BOOKING'!D:D,'REGIONAL EFFICENCY'!B15,'Fully Booked'!C:C,'REGIONAL EFFICENCY'!$A$13,'Fully Booked'!C:C,'REGIONAL EFFICENCY'!$A$13)</f>
        <v>1017863</v>
      </c>
      <c r="AA15"/>
    </row>
    <row r="16" spans="1:27">
      <c r="A16" s="21" t="s">
        <v>31</v>
      </c>
      <c r="B16" s="21" t="s">
        <v>32</v>
      </c>
      <c r="C16" s="17">
        <v>7500000</v>
      </c>
      <c r="D16" s="17">
        <f ca="1">SUMIFS('Fully Booked'!Q:Q,'Fully Booked'!D:D,'REGIONAL EFFICENCY'!B16,'Fully Booked'!L:L,'REGIONAL EFFICENCY'!$D$14,'Fully Booked'!C:C,'REGIONAL EFFICENCY'!$A$13)</f>
        <v>180790</v>
      </c>
      <c r="E16" s="17">
        <f>SUMIFS('Fully Booked'!Q:Q,'Fully Booked'!D:D,'REGIONAL EFFICENCY'!B16,'Fully Booked'!M:M,'REGIONAL EFFICENCY'!$E$1,'Fully Booked'!C:C,'REGIONAL EFFICENCY'!$A$13)</f>
        <v>1193935</v>
      </c>
      <c r="F16" s="17">
        <f>SUMIFS('Fully Booked'!Q:Q,'Fully Booked'!D:D,'REGIONAL EFFICENCY'!B16,'Fully Booked'!C:C,'REGIONAL EFFICENCY'!$A$13,'Fully Booked'!C:C,'REGIONAL EFFICENCY'!$A$13)</f>
        <v>1735265</v>
      </c>
      <c r="G16" s="169">
        <f t="shared" si="2"/>
        <v>0.23136866666666667</v>
      </c>
      <c r="H16" s="259">
        <f>SUMIFS('PENDING FULL BOOKING'!H:H,'PENDING FULL BOOKING'!D:D,'REGIONAL EFFICENCY'!B16,'Fully Booked'!C:C,'REGIONAL EFFICENCY'!$A$13,'Fully Booked'!C:C,'REGIONAL EFFICENCY'!$A$13)</f>
        <v>0</v>
      </c>
      <c r="AA16"/>
    </row>
    <row r="17" spans="1:27">
      <c r="A17" s="21" t="s">
        <v>31</v>
      </c>
      <c r="B17" s="19" t="s">
        <v>458</v>
      </c>
      <c r="C17" s="17">
        <v>5000000</v>
      </c>
      <c r="D17" s="17">
        <f ca="1">SUMIFS('Fully Booked'!Q:Q,'Fully Booked'!D:D,'REGIONAL EFFICENCY'!B17,'Fully Booked'!L:L,'REGIONAL EFFICENCY'!$D$14,'Fully Booked'!C:C,'REGIONAL EFFICENCY'!$A$13)</f>
        <v>0</v>
      </c>
      <c r="E17" s="17">
        <f>SUMIFS('Fully Booked'!Q:Q,'Fully Booked'!D:D,'REGIONAL EFFICENCY'!B17,'Fully Booked'!M:M,'REGIONAL EFFICENCY'!$E$1,'Fully Booked'!C:C,'REGIONAL EFFICENCY'!$A$13)</f>
        <v>758471</v>
      </c>
      <c r="F17" s="17">
        <f>SUMIFS('Fully Booked'!Q:Q,'Fully Booked'!D:D,'REGIONAL EFFICENCY'!B17,'Fully Booked'!C:C,'REGIONAL EFFICENCY'!$A$13,'Fully Booked'!C:C,'REGIONAL EFFICENCY'!$A$13)</f>
        <v>936358</v>
      </c>
      <c r="G17" s="169">
        <f t="shared" si="2"/>
        <v>0.18727160000000001</v>
      </c>
      <c r="H17" s="259">
        <f>SUMIFS('PENDING FULL BOOKING'!H:H,'PENDING FULL BOOKING'!D:D,'REGIONAL EFFICENCY'!B17,'Fully Booked'!C:C,'REGIONAL EFFICENCY'!$A$13,'Fully Booked'!C:C,'REGIONAL EFFICENCY'!$A$13)</f>
        <v>0</v>
      </c>
      <c r="AA17"/>
    </row>
    <row r="18" spans="1:27" ht="15.75">
      <c r="A18" s="21" t="s">
        <v>31</v>
      </c>
      <c r="B18" s="219" t="s">
        <v>2691</v>
      </c>
      <c r="C18" s="17">
        <v>5000000</v>
      </c>
      <c r="D18" s="17">
        <f ca="1">SUMIFS('Fully Booked'!Q:Q,'Fully Booked'!D:D,'REGIONAL EFFICENCY'!B18,'Fully Booked'!L:L,'REGIONAL EFFICENCY'!$D$14,'Fully Booked'!C:C,'REGIONAL EFFICENCY'!$A$13)</f>
        <v>0</v>
      </c>
      <c r="E18" s="17">
        <f>SUMIFS('Fully Booked'!Q:Q,'Fully Booked'!D:D,'REGIONAL EFFICENCY'!B18,'Fully Booked'!M:M,'REGIONAL EFFICENCY'!$E$1,'Fully Booked'!C:C,'REGIONAL EFFICENCY'!$A$13)</f>
        <v>0</v>
      </c>
      <c r="F18" s="17">
        <f>SUMIFS('Fully Booked'!Q:Q,'Fully Booked'!D:D,'REGIONAL EFFICENCY'!B18,'Fully Booked'!C:C,'REGIONAL EFFICENCY'!$A$13,'Fully Booked'!C:C,'REGIONAL EFFICENCY'!$A$13)</f>
        <v>0</v>
      </c>
      <c r="G18" s="169">
        <f t="shared" ref="G18:G19" si="3">F18/C18</f>
        <v>0</v>
      </c>
      <c r="H18" s="259">
        <f>SUMIFS('PENDING FULL BOOKING'!H:H,'PENDING FULL BOOKING'!D:D,'REGIONAL EFFICENCY'!B18,'Fully Booked'!C:C,'REGIONAL EFFICENCY'!$A$13,'Fully Booked'!C:C,'REGIONAL EFFICENCY'!$A$13)</f>
        <v>0</v>
      </c>
      <c r="AA18"/>
    </row>
    <row r="19" spans="1:27" ht="15.75">
      <c r="A19" s="21" t="s">
        <v>241</v>
      </c>
      <c r="B19" s="219" t="s">
        <v>3736</v>
      </c>
      <c r="C19" s="17">
        <v>5000000</v>
      </c>
      <c r="D19" s="17">
        <f ca="1">SUMIFS('Fully Booked'!Q:Q,'Fully Booked'!D:D,'REGIONAL EFFICENCY'!B19,'Fully Booked'!L:L,'REGIONAL EFFICENCY'!$D$14,'Fully Booked'!C:C,'REGIONAL EFFICENCY'!$A$13)</f>
        <v>0</v>
      </c>
      <c r="E19" s="17">
        <f>SUMIFS('Fully Booked'!Q:Q,'Fully Booked'!D:D,'REGIONAL EFFICENCY'!B19,'Fully Booked'!M:M,'REGIONAL EFFICENCY'!$E$1,'Fully Booked'!C:C,'REGIONAL EFFICENCY'!$A$13)</f>
        <v>35000</v>
      </c>
      <c r="F19" s="17">
        <f>SUMIFS('Fully Booked'!Q:Q,'Fully Booked'!D:D,'REGIONAL EFFICENCY'!B19,'Fully Booked'!C:C,'REGIONAL EFFICENCY'!$A$13,'Fully Booked'!C:C,'REGIONAL EFFICENCY'!$A$13)</f>
        <v>35000</v>
      </c>
      <c r="G19" s="169">
        <f t="shared" si="3"/>
        <v>7.0000000000000001E-3</v>
      </c>
      <c r="H19" s="259">
        <f>SUMIFS('PENDING FULL BOOKING'!H:H,'PENDING FULL BOOKING'!D:D,'REGIONAL EFFICENCY'!B19,'Fully Booked'!C:C,'REGIONAL EFFICENCY'!$A$13,'Fully Booked'!C:C,'REGIONAL EFFICENCY'!$A$13)</f>
        <v>0</v>
      </c>
      <c r="AA19"/>
    </row>
    <row r="20" spans="1:27">
      <c r="A20" s="21" t="s">
        <v>31</v>
      </c>
      <c r="B20" s="19" t="s">
        <v>929</v>
      </c>
      <c r="C20" s="17">
        <v>5000000</v>
      </c>
      <c r="D20" s="17">
        <f ca="1">SUMIFS('Fully Booked'!Q:Q,'Fully Booked'!D:D,'REGIONAL EFFICENCY'!B20,'Fully Booked'!L:L,'REGIONAL EFFICENCY'!$D$14,'Fully Booked'!C:C,'REGIONAL EFFICENCY'!$A$13)</f>
        <v>0</v>
      </c>
      <c r="E20" s="17">
        <f>SUMIFS('Fully Booked'!Q:Q,'Fully Booked'!D:D,'REGIONAL EFFICENCY'!B20,'Fully Booked'!M:M,'REGIONAL EFFICENCY'!$E$1,'Fully Booked'!C:C,'REGIONAL EFFICENCY'!$A$13)</f>
        <v>0</v>
      </c>
      <c r="F20" s="17">
        <f>SUMIFS('Fully Booked'!Q:Q,'Fully Booked'!D:D,'REGIONAL EFFICENCY'!B20,'Fully Booked'!C:C,'REGIONAL EFFICENCY'!$A$13,'Fully Booked'!C:C,'REGIONAL EFFICENCY'!$A$13)</f>
        <v>0</v>
      </c>
      <c r="G20" s="169">
        <f t="shared" ref="G20:G21" si="4">F20/C20</f>
        <v>0</v>
      </c>
      <c r="H20" s="259">
        <f>SUMIFS('PENDING FULL BOOKING'!H:H,'PENDING FULL BOOKING'!D:D,'REGIONAL EFFICENCY'!B20,'Fully Booked'!C:C,'REGIONAL EFFICENCY'!$A$13,'Fully Booked'!C:C,'REGIONAL EFFICENCY'!$A$13)</f>
        <v>0</v>
      </c>
      <c r="AA20"/>
    </row>
    <row r="21" spans="1:27">
      <c r="A21" s="21" t="s">
        <v>241</v>
      </c>
      <c r="B21" s="19" t="s">
        <v>492</v>
      </c>
      <c r="C21" s="17">
        <v>6000000</v>
      </c>
      <c r="D21" s="17">
        <f ca="1">SUMIFS('Fully Booked'!Q:Q,'Fully Booked'!D:D,'REGIONAL EFFICENCY'!B21,'Fully Booked'!L:L,'REGIONAL EFFICENCY'!$D$14,'Fully Booked'!C:C,'REGIONAL EFFICENCY'!$A$13)</f>
        <v>0</v>
      </c>
      <c r="E21" s="17">
        <f>SUMIFS('Fully Booked'!Q:Q,'Fully Booked'!D:D,'REGIONAL EFFICENCY'!B21,'Fully Booked'!M:M,'REGIONAL EFFICENCY'!$E$1,'Fully Booked'!C:C,'REGIONAL EFFICENCY'!$A$13)</f>
        <v>1218568</v>
      </c>
      <c r="F21" s="17">
        <f>SUMIFS('Fully Booked'!Q:Q,'Fully Booked'!D:D,'REGIONAL EFFICENCY'!B21,'Fully Booked'!C:C,'REGIONAL EFFICENCY'!$A$13,'Fully Booked'!C:C,'REGIONAL EFFICENCY'!$A$13)</f>
        <v>1295598</v>
      </c>
      <c r="G21" s="169">
        <f t="shared" si="4"/>
        <v>0.21593300000000001</v>
      </c>
      <c r="H21" s="259">
        <f>SUMIFS('PENDING FULL BOOKING'!H:H,'PENDING FULL BOOKING'!D:D,'REGIONAL EFFICENCY'!B21,'Fully Booked'!C:C,'REGIONAL EFFICENCY'!$A$13,'Fully Booked'!C:C,'REGIONAL EFFICENCY'!$A$13)</f>
        <v>0</v>
      </c>
      <c r="AA21"/>
    </row>
    <row r="22" spans="1:27">
      <c r="A22" s="21" t="s">
        <v>38</v>
      </c>
      <c r="B22" s="383" t="s">
        <v>3590</v>
      </c>
      <c r="C22" s="17">
        <v>5000000</v>
      </c>
      <c r="D22" s="17">
        <f ca="1">SUMIFS('Fully Booked'!Q:Q,'Fully Booked'!D:D,'REGIONAL EFFICENCY'!B22,'Fully Booked'!L:L,'REGIONAL EFFICENCY'!$D$14,'Fully Booked'!C:C,'REGIONAL EFFICENCY'!$A$13)</f>
        <v>0</v>
      </c>
      <c r="E22" s="17">
        <f>SUMIFS('Fully Booked'!Q:Q,'Fully Booked'!D:D,'REGIONAL EFFICENCY'!B22,'Fully Booked'!M:M,'REGIONAL EFFICENCY'!$E$1,'Fully Booked'!C:C,'REGIONAL EFFICENCY'!$A$13)</f>
        <v>0</v>
      </c>
      <c r="F22" s="17">
        <f>SUMIFS('Fully Booked'!Q:Q,'Fully Booked'!D:D,'REGIONAL EFFICENCY'!B22,'Fully Booked'!C:C,'REGIONAL EFFICENCY'!$A$13,'Fully Booked'!C:C,'REGIONAL EFFICENCY'!$A$13)</f>
        <v>64141</v>
      </c>
      <c r="G22" s="169">
        <f t="shared" si="2"/>
        <v>1.28282E-2</v>
      </c>
      <c r="H22" s="259">
        <f>SUMIFS('PENDING FULL BOOKING'!H:H,'PENDING FULL BOOKING'!D:D,'REGIONAL EFFICENCY'!B22,'Fully Booked'!C:C,'REGIONAL EFFICENCY'!$A$13,'Fully Booked'!C:C,'REGIONAL EFFICENCY'!$A$13)</f>
        <v>0</v>
      </c>
      <c r="AA22"/>
    </row>
    <row r="23" spans="1:27">
      <c r="B23" s="19" t="s">
        <v>407</v>
      </c>
      <c r="C23" s="17">
        <v>5000000</v>
      </c>
      <c r="D23" s="17">
        <f ca="1">SUMIFS('Fully Booked'!Q:Q,'Fully Booked'!D:D,'REGIONAL EFFICENCY'!B23,'Fully Booked'!L:L,'REGIONAL EFFICENCY'!$D$14,'Fully Booked'!C:C,'REGIONAL EFFICENCY'!$A$13)</f>
        <v>467235</v>
      </c>
      <c r="E23" s="17">
        <f>SUMIFS('Fully Booked'!Q:Q,'Fully Booked'!D:D,'REGIONAL EFFICENCY'!B23,'Fully Booked'!M:M,'REGIONAL EFFICENCY'!$E$1,'Fully Booked'!C:C,'REGIONAL EFFICENCY'!$A$13)</f>
        <v>669962.12</v>
      </c>
      <c r="F23" s="17">
        <f>SUMIFS('Fully Booked'!Q:Q,'Fully Booked'!D:D,'REGIONAL EFFICENCY'!B23,'Fully Booked'!C:C,'REGIONAL EFFICENCY'!$A$13,'Fully Booked'!C:C,'REGIONAL EFFICENCY'!$A$13)</f>
        <v>2318702.1</v>
      </c>
      <c r="G23" s="169">
        <f t="shared" si="2"/>
        <v>0.46374042000000004</v>
      </c>
      <c r="H23" s="259">
        <f>SUMIFS('PENDING FULL BOOKING'!H:H,'PENDING FULL BOOKING'!D:D,'REGIONAL EFFICENCY'!B23,'Fully Booked'!C:C,'REGIONAL EFFICENCY'!$A$13,'Fully Booked'!C:C,'REGIONAL EFFICENCY'!$A$13)</f>
        <v>1722854</v>
      </c>
      <c r="AA23"/>
    </row>
    <row r="24" spans="1:27">
      <c r="A24" s="391" t="s">
        <v>71</v>
      </c>
      <c r="B24" s="392"/>
      <c r="C24" s="89">
        <v>42000000</v>
      </c>
      <c r="D24" s="89">
        <f ca="1">SUM(D15:D23)</f>
        <v>648025</v>
      </c>
      <c r="E24" s="89">
        <f>SUM(E15:E23)</f>
        <v>4239927.12</v>
      </c>
      <c r="F24" s="89">
        <f>SUM(F15:F23)</f>
        <v>7214148.0999999996</v>
      </c>
      <c r="G24" s="170">
        <f t="shared" si="2"/>
        <v>0.17176543095238095</v>
      </c>
      <c r="H24" s="278">
        <f>SUM(H15:H23)</f>
        <v>2740717</v>
      </c>
      <c r="AA24"/>
    </row>
    <row r="25" spans="1:27">
      <c r="AA25"/>
    </row>
    <row r="26" spans="1:27" ht="15.75">
      <c r="A26" s="431" t="s">
        <v>133</v>
      </c>
      <c r="B26" s="432"/>
      <c r="C26" s="432"/>
      <c r="D26" s="432"/>
      <c r="E26" s="432"/>
      <c r="F26" s="432"/>
      <c r="G26" s="432"/>
      <c r="H26" s="433"/>
      <c r="AA26"/>
    </row>
    <row r="27" spans="1:27" ht="15.75">
      <c r="A27" s="67" t="s">
        <v>72</v>
      </c>
      <c r="B27" s="67" t="s">
        <v>287</v>
      </c>
      <c r="C27" s="67" t="s">
        <v>73</v>
      </c>
      <c r="D27" s="276">
        <f ca="1">D14</f>
        <v>45425</v>
      </c>
      <c r="E27" s="68" t="str">
        <f>E14</f>
        <v>WEEK THREE</v>
      </c>
      <c r="F27" s="67" t="s">
        <v>288</v>
      </c>
      <c r="G27" s="67" t="s">
        <v>285</v>
      </c>
      <c r="H27" s="168" t="s">
        <v>391</v>
      </c>
      <c r="AA27"/>
    </row>
    <row r="28" spans="1:27">
      <c r="A28" s="21" t="s">
        <v>49</v>
      </c>
      <c r="B28" s="19" t="s">
        <v>460</v>
      </c>
      <c r="C28" s="17">
        <v>5000000</v>
      </c>
      <c r="D28" s="17">
        <f ca="1">SUMIFS('Fully Booked'!Q:Q,'Fully Booked'!D:D,'REGIONAL EFFICENCY'!B28,'Fully Booked'!L:L,'REGIONAL EFFICENCY'!$D$27,'Fully Booked'!C:C,'REGIONAL EFFICENCY'!$A$26)</f>
        <v>507550</v>
      </c>
      <c r="E28" s="17">
        <f>SUMIFS('Fully Booked'!Q:Q,'Fully Booked'!D:D,'REGIONAL EFFICENCY'!B28,'Fully Booked'!M:M,'REGIONAL EFFICENCY'!$E$1)</f>
        <v>200000</v>
      </c>
      <c r="F28" s="17">
        <f>SUMIFS('Fully Booked'!Q:Q,'Fully Booked'!D:D,'REGIONAL EFFICENCY'!B28)</f>
        <v>732650</v>
      </c>
      <c r="G28" s="169">
        <f t="shared" ref="G28" si="5">F28/C28</f>
        <v>0.14652999999999999</v>
      </c>
      <c r="H28" s="259">
        <f>SUMIFS('PENDING FULL BOOKING'!H:H,'PENDING FULL BOOKING'!D:D,'REGIONAL EFFICENCY'!B28)</f>
        <v>462175</v>
      </c>
      <c r="AA28"/>
    </row>
    <row r="29" spans="1:27">
      <c r="A29" s="21" t="s">
        <v>49</v>
      </c>
      <c r="B29" s="19" t="s">
        <v>189</v>
      </c>
      <c r="C29" s="17">
        <v>4000000</v>
      </c>
      <c r="D29" s="17">
        <f ca="1">SUMIFS('Fully Booked'!Q:Q,'Fully Booked'!D:D,'REGIONAL EFFICENCY'!B29,'Fully Booked'!L:L,'REGIONAL EFFICENCY'!$D$27,'Fully Booked'!C:C,'REGIONAL EFFICENCY'!$A$26)</f>
        <v>82727</v>
      </c>
      <c r="E29" s="17">
        <f>SUMIFS('Fully Booked'!Q:Q,'Fully Booked'!D:D,'REGIONAL EFFICENCY'!B29,'Fully Booked'!M:M,'REGIONAL EFFICENCY'!$E$1)</f>
        <v>429878</v>
      </c>
      <c r="F29" s="17">
        <f>SUMIFS('Fully Booked'!Q:Q,'Fully Booked'!D:D,'REGIONAL EFFICENCY'!B29)</f>
        <v>898541</v>
      </c>
      <c r="G29" s="169">
        <f t="shared" ref="G29:G37" si="6">F29/C29</f>
        <v>0.22463525000000001</v>
      </c>
      <c r="H29" s="259">
        <f>SUMIFS('PENDING FULL BOOKING'!H:H,'PENDING FULL BOOKING'!D:D,'REGIONAL EFFICENCY'!B29)</f>
        <v>1857014</v>
      </c>
      <c r="AA29"/>
    </row>
    <row r="30" spans="1:27">
      <c r="A30" s="21" t="s">
        <v>49</v>
      </c>
      <c r="B30" s="19" t="s">
        <v>938</v>
      </c>
      <c r="C30" s="17">
        <v>3500000</v>
      </c>
      <c r="D30" s="17">
        <f ca="1">SUMIFS('Fully Booked'!Q:Q,'Fully Booked'!D:D,'REGIONAL EFFICENCY'!B30,'Fully Booked'!L:L,'REGIONAL EFFICENCY'!$D$27,'Fully Booked'!C:C,'REGIONAL EFFICENCY'!$A$26)</f>
        <v>0</v>
      </c>
      <c r="E30" s="17">
        <f>SUMIFS('Fully Booked'!Q:Q,'Fully Booked'!D:D,'REGIONAL EFFICENCY'!B30,'Fully Booked'!M:M,'REGIONAL EFFICENCY'!$E$1)</f>
        <v>0</v>
      </c>
      <c r="F30" s="17">
        <f>SUMIFS('Fully Booked'!Q:Q,'Fully Booked'!D:D,'REGIONAL EFFICENCY'!B30)</f>
        <v>0</v>
      </c>
      <c r="G30" s="169">
        <f t="shared" si="6"/>
        <v>0</v>
      </c>
      <c r="H30" s="259">
        <f>SUMIFS('PENDING FULL BOOKING'!H:H,'PENDING FULL BOOKING'!D:D,'REGIONAL EFFICENCY'!B30)</f>
        <v>453118</v>
      </c>
      <c r="AA30"/>
    </row>
    <row r="31" spans="1:27">
      <c r="A31" s="21" t="s">
        <v>49</v>
      </c>
      <c r="B31" s="19" t="s">
        <v>555</v>
      </c>
      <c r="C31" s="17">
        <v>3500000</v>
      </c>
      <c r="D31" s="17">
        <f ca="1">SUMIFS('Fully Booked'!Q:Q,'Fully Booked'!D:D,'REGIONAL EFFICENCY'!B31,'Fully Booked'!L:L,'REGIONAL EFFICENCY'!$D$27,'Fully Booked'!C:C,'REGIONAL EFFICENCY'!$A$26)</f>
        <v>0</v>
      </c>
      <c r="E31" s="17">
        <f>SUMIFS('Fully Booked'!Q:Q,'Fully Booked'!D:D,'REGIONAL EFFICENCY'!B31,'Fully Booked'!M:M,'REGIONAL EFFICENCY'!$E$1)</f>
        <v>507493</v>
      </c>
      <c r="F31" s="17">
        <f>SUMIFS('Fully Booked'!Q:Q,'Fully Booked'!D:D,'REGIONAL EFFICENCY'!B31)</f>
        <v>507493</v>
      </c>
      <c r="G31" s="169">
        <f t="shared" si="6"/>
        <v>0.14499799999999999</v>
      </c>
      <c r="H31" s="259">
        <f>SUMIFS('PENDING FULL BOOKING'!H:H,'PENDING FULL BOOKING'!D:D,'REGIONAL EFFICENCY'!B31)</f>
        <v>1367200</v>
      </c>
      <c r="AA31"/>
    </row>
    <row r="32" spans="1:27">
      <c r="A32" s="21" t="s">
        <v>49</v>
      </c>
      <c r="B32" s="19" t="s">
        <v>619</v>
      </c>
      <c r="C32" s="17">
        <v>3500000</v>
      </c>
      <c r="D32" s="17">
        <f ca="1">SUMIFS('Fully Booked'!Q:Q,'Fully Booked'!D:D,'REGIONAL EFFICENCY'!B32,'Fully Booked'!L:L,'REGIONAL EFFICENCY'!$D$27,'Fully Booked'!C:C,'REGIONAL EFFICENCY'!$A$26)</f>
        <v>0</v>
      </c>
      <c r="E32" s="17">
        <f>SUMIFS('Fully Booked'!Q:Q,'Fully Booked'!D:D,'REGIONAL EFFICENCY'!B32,'Fully Booked'!M:M,'REGIONAL EFFICENCY'!$E$1)</f>
        <v>0</v>
      </c>
      <c r="F32" s="17">
        <f>SUMIFS('Fully Booked'!Q:Q,'Fully Booked'!D:D,'REGIONAL EFFICENCY'!B32)</f>
        <v>42941</v>
      </c>
      <c r="G32" s="169">
        <f t="shared" si="6"/>
        <v>1.2268857142857142E-2</v>
      </c>
      <c r="H32" s="259">
        <f>SUMIFS('PENDING FULL BOOKING'!H:H,'PENDING FULL BOOKING'!D:D,'REGIONAL EFFICENCY'!B32)</f>
        <v>1736701</v>
      </c>
      <c r="AA32"/>
    </row>
    <row r="33" spans="1:27">
      <c r="A33" s="21" t="s">
        <v>49</v>
      </c>
      <c r="B33" s="19" t="s">
        <v>939</v>
      </c>
      <c r="C33" s="17">
        <v>3500000</v>
      </c>
      <c r="D33" s="17">
        <f ca="1">SUMIFS('Fully Booked'!Q:Q,'Fully Booked'!D:D,'REGIONAL EFFICENCY'!B33,'Fully Booked'!L:L,'REGIONAL EFFICENCY'!$D$27,'Fully Booked'!C:C,'REGIONAL EFFICENCY'!$A$26)</f>
        <v>0</v>
      </c>
      <c r="E33" s="17">
        <f>SUMIFS('Fully Booked'!Q:Q,'Fully Booked'!D:D,'REGIONAL EFFICENCY'!B33,'Fully Booked'!M:M,'REGIONAL EFFICENCY'!$E$1)</f>
        <v>0</v>
      </c>
      <c r="F33" s="17">
        <f>SUMIFS('Fully Booked'!Q:Q,'Fully Booked'!D:D,'REGIONAL EFFICENCY'!B33)</f>
        <v>0</v>
      </c>
      <c r="G33" s="169">
        <f t="shared" si="6"/>
        <v>0</v>
      </c>
      <c r="H33" s="259">
        <f>SUMIFS('PENDING FULL BOOKING'!H:H,'PENDING FULL BOOKING'!D:D,'REGIONAL EFFICENCY'!B33)</f>
        <v>0</v>
      </c>
      <c r="AA33"/>
    </row>
    <row r="34" spans="1:27">
      <c r="A34" s="21" t="s">
        <v>49</v>
      </c>
      <c r="B34" s="19" t="s">
        <v>940</v>
      </c>
      <c r="C34" s="17">
        <v>3500000</v>
      </c>
      <c r="D34" s="17">
        <f ca="1">SUMIFS('Fully Booked'!Q:Q,'Fully Booked'!D:D,'REGIONAL EFFICENCY'!B34,'Fully Booked'!L:L,'REGIONAL EFFICENCY'!$D$27,'Fully Booked'!C:C,'REGIONAL EFFICENCY'!$A$26)</f>
        <v>0</v>
      </c>
      <c r="E34" s="17">
        <f>SUMIFS('Fully Booked'!Q:Q,'Fully Booked'!D:D,'REGIONAL EFFICENCY'!B34,'Fully Booked'!M:M,'REGIONAL EFFICENCY'!$E$1)</f>
        <v>43362</v>
      </c>
      <c r="F34" s="17">
        <f>SUMIFS('Fully Booked'!Q:Q,'Fully Booked'!D:D,'REGIONAL EFFICENCY'!B34)</f>
        <v>411894</v>
      </c>
      <c r="G34" s="169">
        <f t="shared" si="6"/>
        <v>0.117684</v>
      </c>
      <c r="H34" s="259">
        <f>SUMIFS('PENDING FULL BOOKING'!H:H,'PENDING FULL BOOKING'!D:D,'REGIONAL EFFICENCY'!B34)</f>
        <v>179461</v>
      </c>
      <c r="AA34"/>
    </row>
    <row r="35" spans="1:27">
      <c r="A35" s="21" t="s">
        <v>49</v>
      </c>
      <c r="B35" s="21" t="s">
        <v>941</v>
      </c>
      <c r="C35" s="17">
        <v>3500000</v>
      </c>
      <c r="D35" s="17">
        <f ca="1">SUMIFS('Fully Booked'!Q:Q,'Fully Booked'!D:D,'REGIONAL EFFICENCY'!B35,'Fully Booked'!L:L,'REGIONAL EFFICENCY'!$D$27,'Fully Booked'!C:C,'REGIONAL EFFICENCY'!$A$26)</f>
        <v>0</v>
      </c>
      <c r="E35" s="17">
        <f>SUMIFS('Fully Booked'!Q:Q,'Fully Booked'!D:D,'REGIONAL EFFICENCY'!B35,'Fully Booked'!M:M,'REGIONAL EFFICENCY'!$E$1)</f>
        <v>0</v>
      </c>
      <c r="F35" s="17">
        <f>SUMIFS('Fully Booked'!Q:Q,'Fully Booked'!D:D,'REGIONAL EFFICENCY'!B35)</f>
        <v>0</v>
      </c>
      <c r="G35" s="169">
        <f t="shared" si="6"/>
        <v>0</v>
      </c>
      <c r="H35" s="259">
        <f>SUMIFS('PENDING FULL BOOKING'!H:H,'PENDING FULL BOOKING'!D:D,'REGIONAL EFFICENCY'!B35)</f>
        <v>0</v>
      </c>
      <c r="AA35"/>
    </row>
    <row r="36" spans="1:27">
      <c r="A36" s="21" t="s">
        <v>49</v>
      </c>
      <c r="B36" s="19" t="s">
        <v>942</v>
      </c>
      <c r="C36" s="17">
        <v>3500000</v>
      </c>
      <c r="D36" s="17">
        <f ca="1">SUMIFS('Fully Booked'!Q:Q,'Fully Booked'!D:D,'REGIONAL EFFICENCY'!B36,'Fully Booked'!L:L,'REGIONAL EFFICENCY'!$D$27,'Fully Booked'!C:C,'REGIONAL EFFICENCY'!$A$26)</f>
        <v>0</v>
      </c>
      <c r="E36" s="17">
        <f>SUMIFS('Fully Booked'!Q:Q,'Fully Booked'!D:D,'REGIONAL EFFICENCY'!B36,'Fully Booked'!M:M,'REGIONAL EFFICENCY'!$E$1)</f>
        <v>307685</v>
      </c>
      <c r="F36" s="17">
        <f>SUMIFS('Fully Booked'!Q:Q,'Fully Booked'!D:D,'REGIONAL EFFICENCY'!B36)</f>
        <v>1160464</v>
      </c>
      <c r="G36" s="169">
        <f t="shared" si="6"/>
        <v>0.33156114285714283</v>
      </c>
      <c r="H36" s="259">
        <f>SUMIFS('PENDING FULL BOOKING'!H:H,'PENDING FULL BOOKING'!D:D,'REGIONAL EFFICENCY'!B36)</f>
        <v>391556</v>
      </c>
      <c r="AA36"/>
    </row>
    <row r="37" spans="1:27">
      <c r="A37" s="21" t="s">
        <v>49</v>
      </c>
      <c r="B37" s="21" t="s">
        <v>943</v>
      </c>
      <c r="C37" s="17">
        <v>2000000</v>
      </c>
      <c r="D37" s="17">
        <f ca="1">SUMIFS('Fully Booked'!Q:Q,'Fully Booked'!D:D,'REGIONAL EFFICENCY'!B37,'Fully Booked'!L:L,'REGIONAL EFFICENCY'!$D$27,'Fully Booked'!C:C,'REGIONAL EFFICENCY'!$A$26)</f>
        <v>0</v>
      </c>
      <c r="E37" s="17">
        <f>SUMIFS('Fully Booked'!Q:Q,'Fully Booked'!D:D,'REGIONAL EFFICENCY'!B37,'Fully Booked'!M:M,'REGIONAL EFFICENCY'!$E$1)</f>
        <v>0</v>
      </c>
      <c r="F37" s="17">
        <f>SUMIFS('Fully Booked'!Q:Q,'Fully Booked'!D:D,'REGIONAL EFFICENCY'!B37)</f>
        <v>0</v>
      </c>
      <c r="G37" s="169">
        <f t="shared" si="6"/>
        <v>0</v>
      </c>
      <c r="H37" s="259">
        <f>SUMIFS('PENDING FULL BOOKING'!H:H,'PENDING FULL BOOKING'!D:D,'REGIONAL EFFICENCY'!B37)</f>
        <v>0</v>
      </c>
      <c r="AA37"/>
    </row>
    <row r="38" spans="1:27">
      <c r="A38" s="21" t="s">
        <v>49</v>
      </c>
      <c r="B38" s="21" t="s">
        <v>3253</v>
      </c>
      <c r="C38" s="17">
        <v>2000000</v>
      </c>
      <c r="D38" s="17">
        <f ca="1">SUMIFS('Fully Booked'!Q:Q,'Fully Booked'!D:D,'REGIONAL EFFICENCY'!B38,'Fully Booked'!L:L,'REGIONAL EFFICENCY'!$D$27,'Fully Booked'!C:C,'REGIONAL EFFICENCY'!$A$26)</f>
        <v>0</v>
      </c>
      <c r="E38" s="17">
        <f>SUMIFS('Fully Booked'!Q:Q,'Fully Booked'!D:D,'REGIONAL EFFICENCY'!B38,'Fully Booked'!M:M,'REGIONAL EFFICENCY'!$E$1)</f>
        <v>1773265</v>
      </c>
      <c r="F38" s="17">
        <f>SUMIFS('Fully Booked'!Q:Q,'Fully Booked'!D:D,'REGIONAL EFFICENCY'!B38)</f>
        <v>1773265</v>
      </c>
      <c r="G38" s="169">
        <f t="shared" ref="G38" si="7">F38/C38</f>
        <v>0.88663250000000005</v>
      </c>
      <c r="H38" s="259">
        <f>SUMIFS('PENDING FULL BOOKING'!H:H,'PENDING FULL BOOKING'!D:D,'REGIONAL EFFICENCY'!B38)</f>
        <v>0</v>
      </c>
      <c r="AA38"/>
    </row>
    <row r="39" spans="1:27">
      <c r="A39" s="329"/>
      <c r="B39" s="19" t="s">
        <v>407</v>
      </c>
      <c r="C39" s="65"/>
      <c r="D39" s="17">
        <f ca="1">SUMIFS('Fully Booked'!Q:Q,'Fully Booked'!D:D,'REGIONAL EFFICENCY'!B39,'Fully Booked'!L:L,'REGIONAL EFFICENCY'!$D$27,'Fully Booked'!C:C,'REGIONAL EFFICENCY'!$A$26)</f>
        <v>0</v>
      </c>
      <c r="E39" s="65">
        <f>SUMIFS('Fully Booked'!Q:Q,'Fully Booked'!D:D,'REGIONAL EFFICENCY'!B39,'Fully Booked'!M:M,'REGIONAL EFFICENCY'!$E$1,'Fully Booked'!C:C,'REGIONAL EFFICENCY'!$A$26)</f>
        <v>0</v>
      </c>
      <c r="F39" s="17">
        <f>SUMIFS('Fully Booked'!Q:Q,'Fully Booked'!D:D,'REGIONAL EFFICENCY'!B39,'Fully Booked'!C:C,'REGIONAL EFFICENCY'!$A$26,'Fully Booked'!C:C,'REGIONAL EFFICENCY'!$A$26)</f>
        <v>0</v>
      </c>
      <c r="G39" s="419"/>
      <c r="H39" s="420">
        <f>SUMIFS('PENDING FULL BOOKING'!H:H,'PENDING FULL BOOKING'!D:D,'REGIONAL EFFICENCY'!B39)</f>
        <v>8557920</v>
      </c>
      <c r="I39" s="419"/>
      <c r="AA39"/>
    </row>
    <row r="40" spans="1:27">
      <c r="A40" s="391" t="s">
        <v>71</v>
      </c>
      <c r="B40" s="392"/>
      <c r="C40" s="89">
        <v>24000000</v>
      </c>
      <c r="D40" s="89">
        <f ca="1">SUM(D28:D39)</f>
        <v>590277</v>
      </c>
      <c r="E40" s="89">
        <f>SUM(E28:E39)</f>
        <v>3261683</v>
      </c>
      <c r="F40" s="89">
        <f>SUM(F28:F39)</f>
        <v>5527248</v>
      </c>
      <c r="G40" s="170">
        <f>F40/C40</f>
        <v>0.23030200000000001</v>
      </c>
      <c r="H40" s="278">
        <f>SUM(H28:H39)</f>
        <v>15005145</v>
      </c>
    </row>
    <row r="42" spans="1:27" ht="15.75">
      <c r="A42" s="431" t="s">
        <v>98</v>
      </c>
      <c r="B42" s="432"/>
      <c r="C42" s="432"/>
      <c r="D42" s="432"/>
      <c r="E42" s="432"/>
      <c r="F42" s="432"/>
      <c r="G42" s="432"/>
      <c r="H42" s="433"/>
    </row>
    <row r="43" spans="1:27" ht="15.75">
      <c r="A43" s="67" t="s">
        <v>72</v>
      </c>
      <c r="B43" s="67" t="s">
        <v>287</v>
      </c>
      <c r="C43" s="67" t="s">
        <v>73</v>
      </c>
      <c r="D43" s="276">
        <f ca="1">D27</f>
        <v>45425</v>
      </c>
      <c r="E43" s="68" t="str">
        <f>E27</f>
        <v>WEEK THREE</v>
      </c>
      <c r="F43" s="67" t="s">
        <v>288</v>
      </c>
      <c r="G43" s="67" t="s">
        <v>285</v>
      </c>
      <c r="H43" s="168" t="s">
        <v>391</v>
      </c>
    </row>
    <row r="44" spans="1:27">
      <c r="A44" s="21" t="s">
        <v>25</v>
      </c>
      <c r="B44" s="17" t="s">
        <v>212</v>
      </c>
      <c r="C44" s="17">
        <v>5000000</v>
      </c>
      <c r="D44" s="17">
        <f ca="1">SUMIFS('Fully Booked'!Q:Q,'Fully Booked'!D:D,'REGIONAL EFFICENCY'!B44,'Fully Booked'!L:L,'REGIONAL EFFICENCY'!$D$43,'Fully Booked'!C:C,'REGIONAL EFFICENCY'!$A$42)</f>
        <v>0</v>
      </c>
      <c r="E44" s="17">
        <f>SUMIFS('Fully Booked'!Q:Q,'Fully Booked'!D:D,'REGIONAL EFFICENCY'!B44,'Fully Booked'!M:M,'REGIONAL EFFICENCY'!$E$1)</f>
        <v>499112</v>
      </c>
      <c r="F44" s="17">
        <f>SUMIFS('Fully Booked'!Q:Q,'Fully Booked'!D:D,'REGIONAL EFFICENCY'!B44)</f>
        <v>1263851</v>
      </c>
      <c r="G44" s="169">
        <f t="shared" ref="G44:G51" si="8">F44/C44</f>
        <v>0.2527702</v>
      </c>
      <c r="H44" s="259">
        <f>SUMIFS('PENDING FULL BOOKING'!H:H,'PENDING FULL BOOKING'!D:D,'REGIONAL EFFICENCY'!B44)</f>
        <v>2075459</v>
      </c>
    </row>
    <row r="45" spans="1:27">
      <c r="A45" s="180" t="s">
        <v>20</v>
      </c>
      <c r="B45" s="17" t="s">
        <v>206</v>
      </c>
      <c r="C45" s="17">
        <v>5000000</v>
      </c>
      <c r="D45" s="17">
        <f ca="1">SUMIFS('Fully Booked'!Q:Q,'Fully Booked'!D:D,'REGIONAL EFFICENCY'!B45,'Fully Booked'!L:L,'REGIONAL EFFICENCY'!$D$43,'Fully Booked'!C:C,'REGIONAL EFFICENCY'!$A$42)</f>
        <v>1079557</v>
      </c>
      <c r="E45" s="17">
        <f>SUMIFS('Fully Booked'!Q:Q,'Fully Booked'!D:D,'REGIONAL EFFICENCY'!B45,'Fully Booked'!M:M,'REGIONAL EFFICENCY'!$E$1)</f>
        <v>609445</v>
      </c>
      <c r="F45" s="17">
        <f>SUMIFS('Fully Booked'!Q:Q,'Fully Booked'!D:D,'REGIONAL EFFICENCY'!B45)</f>
        <v>2592442</v>
      </c>
      <c r="G45" s="169">
        <f t="shared" ref="G45:G49" si="9">F45/C45</f>
        <v>0.51848839999999996</v>
      </c>
      <c r="H45" s="259">
        <f>SUMIFS('PENDING FULL BOOKING'!H:H,'PENDING FULL BOOKING'!D:D,'REGIONAL EFFICENCY'!B45)</f>
        <v>1303572</v>
      </c>
    </row>
    <row r="46" spans="1:27">
      <c r="A46" s="21" t="s">
        <v>25</v>
      </c>
      <c r="B46" s="17" t="s">
        <v>419</v>
      </c>
      <c r="C46" s="17">
        <v>5000000</v>
      </c>
      <c r="D46" s="17">
        <f ca="1">SUMIFS('Fully Booked'!Q:Q,'Fully Booked'!D:D,'REGIONAL EFFICENCY'!B46,'Fully Booked'!L:L,'REGIONAL EFFICENCY'!$D$43,'Fully Booked'!C:C,'REGIONAL EFFICENCY'!$A$42)</f>
        <v>0</v>
      </c>
      <c r="E46" s="17">
        <f>SUMIFS('Fully Booked'!Q:Q,'Fully Booked'!D:D,'REGIONAL EFFICENCY'!B46,'Fully Booked'!M:M,'REGIONAL EFFICENCY'!$E$1)</f>
        <v>0</v>
      </c>
      <c r="F46" s="17">
        <f>SUMIFS('Fully Booked'!Q:Q,'Fully Booked'!D:D,'REGIONAL EFFICENCY'!B46)</f>
        <v>409670</v>
      </c>
      <c r="G46" s="169">
        <f t="shared" si="9"/>
        <v>8.1934000000000007E-2</v>
      </c>
      <c r="H46" s="259">
        <f>SUMIFS('PENDING FULL BOOKING'!H:H,'PENDING FULL BOOKING'!D:D,'REGIONAL EFFICENCY'!B46)</f>
        <v>1952378</v>
      </c>
    </row>
    <row r="47" spans="1:27">
      <c r="A47" s="21" t="s">
        <v>25</v>
      </c>
      <c r="B47" s="21" t="s">
        <v>503</v>
      </c>
      <c r="C47" s="17">
        <v>4000000</v>
      </c>
      <c r="D47" s="17">
        <f ca="1">SUMIFS('Fully Booked'!Q:Q,'Fully Booked'!D:D,'REGIONAL EFFICENCY'!B47,'Fully Booked'!L:L,'REGIONAL EFFICENCY'!$D$43,'Fully Booked'!C:C,'REGIONAL EFFICENCY'!$A$42)</f>
        <v>0</v>
      </c>
      <c r="E47" s="17">
        <f>SUMIFS('Fully Booked'!Q:Q,'Fully Booked'!D:D,'REGIONAL EFFICENCY'!B47,'Fully Booked'!M:M,'REGIONAL EFFICENCY'!$E$1)</f>
        <v>0</v>
      </c>
      <c r="F47" s="17">
        <f>SUMIFS('Fully Booked'!Q:Q,'Fully Booked'!D:D,'REGIONAL EFFICENCY'!B47)</f>
        <v>0</v>
      </c>
      <c r="G47" s="169">
        <f t="shared" si="9"/>
        <v>0</v>
      </c>
      <c r="H47" s="259">
        <f>SUMIFS('PENDING FULL BOOKING'!H:H,'PENDING FULL BOOKING'!D:D,'REGIONAL EFFICENCY'!B47)</f>
        <v>0</v>
      </c>
    </row>
    <row r="48" spans="1:27" ht="15.75">
      <c r="A48" s="219" t="s">
        <v>20</v>
      </c>
      <c r="B48" s="219" t="s">
        <v>3733</v>
      </c>
      <c r="C48" s="17">
        <v>4000000</v>
      </c>
      <c r="D48" s="17">
        <f ca="1">SUMIFS('Fully Booked'!Q:Q,'Fully Booked'!D:D,'REGIONAL EFFICENCY'!B48,'Fully Booked'!L:L,'REGIONAL EFFICENCY'!$D$43,'Fully Booked'!C:C,'REGIONAL EFFICENCY'!$A$42)</f>
        <v>0</v>
      </c>
      <c r="E48" s="17">
        <f>SUMIFS('Fully Booked'!Q:Q,'Fully Booked'!D:D,'REGIONAL EFFICENCY'!B48,'Fully Booked'!M:M,'REGIONAL EFFICENCY'!$E$1)</f>
        <v>35004</v>
      </c>
      <c r="F48" s="17">
        <f>SUMIFS('Fully Booked'!Q:Q,'Fully Booked'!D:D,'REGIONAL EFFICENCY'!B48)</f>
        <v>85021</v>
      </c>
      <c r="G48" s="169">
        <f t="shared" ref="G48" si="10">F48/C48</f>
        <v>2.125525E-2</v>
      </c>
      <c r="H48" s="259">
        <f>SUMIFS('PENDING FULL BOOKING'!H:H,'PENDING FULL BOOKING'!D:D,'REGIONAL EFFICENCY'!B48)</f>
        <v>0</v>
      </c>
    </row>
    <row r="49" spans="1:8">
      <c r="A49" s="21" t="s">
        <v>25</v>
      </c>
      <c r="B49" s="19" t="s">
        <v>486</v>
      </c>
      <c r="C49" s="17">
        <v>4000000</v>
      </c>
      <c r="D49" s="17">
        <f ca="1">SUMIFS('Fully Booked'!Q:Q,'Fully Booked'!D:D,'REGIONAL EFFICENCY'!B49,'Fully Booked'!L:L,'REGIONAL EFFICENCY'!$D$43,'Fully Booked'!C:C,'REGIONAL EFFICENCY'!$A$42)</f>
        <v>0</v>
      </c>
      <c r="E49" s="17">
        <f>SUMIFS('Fully Booked'!Q:Q,'Fully Booked'!D:D,'REGIONAL EFFICENCY'!B49,'Fully Booked'!M:M,'REGIONAL EFFICENCY'!$E$1)</f>
        <v>0</v>
      </c>
      <c r="F49" s="17">
        <f>SUMIFS('Fully Booked'!Q:Q,'Fully Booked'!D:D,'REGIONAL EFFICENCY'!B49)</f>
        <v>0</v>
      </c>
      <c r="G49" s="169">
        <f t="shared" si="9"/>
        <v>0</v>
      </c>
      <c r="H49" s="259">
        <f>SUMIFS('PENDING FULL BOOKING'!H:H,'PENDING FULL BOOKING'!D:D,'REGIONAL EFFICENCY'!B49)</f>
        <v>0</v>
      </c>
    </row>
    <row r="50" spans="1:8">
      <c r="B50" s="19" t="s">
        <v>407</v>
      </c>
      <c r="D50" s="17">
        <f ca="1">SUMIFS('Fully Booked'!Q:Q,'Fully Booked'!D:D,'REGIONAL EFFICENCY'!B50,'Fully Booked'!L:L,'REGIONAL EFFICENCY'!$D$43,'Fully Booked'!C:C,'REGIONAL EFFICENCY'!$A$42)</f>
        <v>414324</v>
      </c>
      <c r="E50" s="17">
        <f>SUMIFS('Fully Booked'!Q:Q,'Fully Booked'!D:D,'REGIONAL EFFICENCY'!B50,'Fully Booked'!M:M,'REGIONAL EFFICENCY'!$E$1,'Fully Booked'!C:C,'REGIONAL EFFICENCY'!$A$42)</f>
        <v>1178940</v>
      </c>
      <c r="F50" s="17">
        <f>SUMIFS('Fully Booked'!Q:Q,'Fully Booked'!D:D,'REGIONAL EFFICENCY'!B50,'Fully Booked'!C:C,'REGIONAL EFFICENCY'!$A$42)</f>
        <v>1886688</v>
      </c>
      <c r="H50" s="259">
        <f>SUMIFS('PENDING FULL BOOKING'!H:H,'PENDING FULL BOOKING'!D:D,'REGIONAL EFFICENCY'!B50)</f>
        <v>8557920</v>
      </c>
    </row>
    <row r="51" spans="1:8">
      <c r="A51" s="391" t="s">
        <v>71</v>
      </c>
      <c r="B51" s="392"/>
      <c r="C51" s="89">
        <v>24000000</v>
      </c>
      <c r="D51" s="89">
        <f ca="1">SUM(D44:D50)</f>
        <v>1493881</v>
      </c>
      <c r="E51" s="89">
        <f>SUM(E44:E50)</f>
        <v>2322501</v>
      </c>
      <c r="F51" s="89">
        <f>SUM(F44:F50)</f>
        <v>6237672</v>
      </c>
      <c r="G51" s="170">
        <f t="shared" si="8"/>
        <v>0.259903</v>
      </c>
      <c r="H51" s="278">
        <f>SUM(H44:H50)</f>
        <v>13889329</v>
      </c>
    </row>
    <row r="52" spans="1:8" ht="15.75">
      <c r="A52" s="219"/>
      <c r="B52" s="219" t="s">
        <v>20</v>
      </c>
    </row>
    <row r="53" spans="1:8" ht="15.75">
      <c r="A53" s="431" t="s">
        <v>99</v>
      </c>
      <c r="B53" s="432"/>
      <c r="C53" s="432"/>
      <c r="D53" s="432"/>
      <c r="E53" s="432"/>
      <c r="F53" s="432"/>
      <c r="G53" s="432"/>
      <c r="H53" s="433"/>
    </row>
    <row r="54" spans="1:8" ht="15.75">
      <c r="A54" s="67" t="s">
        <v>72</v>
      </c>
      <c r="B54" s="67" t="s">
        <v>287</v>
      </c>
      <c r="C54" s="67" t="s">
        <v>73</v>
      </c>
      <c r="D54" s="276">
        <f ca="1">D43</f>
        <v>45425</v>
      </c>
      <c r="E54" s="68" t="str">
        <f>E43</f>
        <v>WEEK THREE</v>
      </c>
      <c r="F54" s="67" t="s">
        <v>288</v>
      </c>
      <c r="G54" s="67" t="s">
        <v>285</v>
      </c>
      <c r="H54" s="168" t="s">
        <v>391</v>
      </c>
    </row>
    <row r="55" spans="1:8">
      <c r="A55" s="21" t="s">
        <v>37</v>
      </c>
      <c r="B55" s="383" t="s">
        <v>459</v>
      </c>
      <c r="C55" s="29">
        <v>5000000</v>
      </c>
      <c r="D55" s="17">
        <f ca="1">SUMIFS('Fully Booked'!Q:Q,'Fully Booked'!D:D,'REGIONAL EFFICENCY'!B55,'Fully Booked'!L:L,'REGIONAL EFFICENCY'!$D$54,'Fully Booked'!C:C,'REGIONAL EFFICENCY'!$A$53)</f>
        <v>0</v>
      </c>
      <c r="E55" s="29">
        <f>SUMIFS('Fully Booked'!Q:Q,'Fully Booked'!D:D,'REGIONAL EFFICENCY'!B55,'Fully Booked'!M:M,'REGIONAL EFFICENCY'!$E$1)</f>
        <v>0</v>
      </c>
      <c r="F55" s="29">
        <f>SUMIFS('Fully Booked'!Q:Q,'Fully Booked'!D:D,'REGIONAL EFFICENCY'!B55)</f>
        <v>0</v>
      </c>
      <c r="G55" s="169">
        <f t="shared" ref="G55:G66" si="11">F55/C55</f>
        <v>0</v>
      </c>
      <c r="H55" s="259">
        <f>SUMIFS('PENDING FULL BOOKING'!H:H,'PENDING FULL BOOKING'!D:D,'REGIONAL EFFICENCY'!B55)</f>
        <v>0</v>
      </c>
    </row>
    <row r="56" spans="1:8">
      <c r="A56" s="21" t="s">
        <v>37</v>
      </c>
      <c r="B56" s="21" t="s">
        <v>440</v>
      </c>
      <c r="C56" s="29">
        <v>5000000</v>
      </c>
      <c r="D56" s="17">
        <f ca="1">SUMIFS('Fully Booked'!Q:Q,'Fully Booked'!D:D,'REGIONAL EFFICENCY'!B56,'Fully Booked'!L:L,'REGIONAL EFFICENCY'!$D$54,'Fully Booked'!C:C,'REGIONAL EFFICENCY'!$A$53)</f>
        <v>66746</v>
      </c>
      <c r="E56" s="29">
        <f>SUMIFS('Fully Booked'!Q:Q,'Fully Booked'!D:D,'REGIONAL EFFICENCY'!B56,'Fully Booked'!M:M,'REGIONAL EFFICENCY'!$E$1)</f>
        <v>620522</v>
      </c>
      <c r="F56" s="29">
        <f>SUMIFS('Fully Booked'!Q:Q,'Fully Booked'!D:D,'REGIONAL EFFICENCY'!B56)</f>
        <v>954770</v>
      </c>
      <c r="G56" s="169">
        <f t="shared" si="11"/>
        <v>0.19095400000000001</v>
      </c>
      <c r="H56" s="259">
        <f>SUMIFS('PENDING FULL BOOKING'!H:H,'PENDING FULL BOOKING'!D:D,'REGIONAL EFFICENCY'!B56)</f>
        <v>650274</v>
      </c>
    </row>
    <row r="57" spans="1:8">
      <c r="A57" s="21" t="s">
        <v>37</v>
      </c>
      <c r="B57" s="21" t="s">
        <v>461</v>
      </c>
      <c r="C57" s="29">
        <v>3500000</v>
      </c>
      <c r="D57" s="17">
        <f ca="1">SUMIFS('Fully Booked'!Q:Q,'Fully Booked'!D:D,'REGIONAL EFFICENCY'!B57,'Fully Booked'!L:L,'REGIONAL EFFICENCY'!$D$54,'Fully Booked'!C:C,'REGIONAL EFFICENCY'!$A$53)</f>
        <v>0</v>
      </c>
      <c r="E57" s="29">
        <f>SUMIFS('Fully Booked'!Q:Q,'Fully Booked'!D:D,'REGIONAL EFFICENCY'!B57,'Fully Booked'!M:M,'REGIONAL EFFICENCY'!$E$1)</f>
        <v>1003187</v>
      </c>
      <c r="F57" s="29">
        <f>SUMIFS('Fully Booked'!Q:Q,'Fully Booked'!D:D,'REGIONAL EFFICENCY'!B57)</f>
        <v>1388187</v>
      </c>
      <c r="G57" s="169">
        <f t="shared" ref="G57:G59" si="12">F57/C57</f>
        <v>0.39662485714285717</v>
      </c>
      <c r="H57" s="259">
        <f>SUMIFS('PENDING FULL BOOKING'!H:H,'PENDING FULL BOOKING'!D:D,'REGIONAL EFFICENCY'!B57)</f>
        <v>2565435</v>
      </c>
    </row>
    <row r="58" spans="1:8">
      <c r="A58" s="21" t="s">
        <v>37</v>
      </c>
      <c r="B58" s="21" t="s">
        <v>911</v>
      </c>
      <c r="C58" s="29">
        <v>3500000</v>
      </c>
      <c r="D58" s="17">
        <f ca="1">SUMIFS('Fully Booked'!Q:Q,'Fully Booked'!D:D,'REGIONAL EFFICENCY'!B58,'Fully Booked'!L:L,'REGIONAL EFFICENCY'!$D$54,'Fully Booked'!C:C,'REGIONAL EFFICENCY'!$A$53)</f>
        <v>0</v>
      </c>
      <c r="E58" s="29">
        <f>SUMIFS('Fully Booked'!Q:Q,'Fully Booked'!D:D,'REGIONAL EFFICENCY'!B58,'Fully Booked'!M:M,'REGIONAL EFFICENCY'!$E$1)</f>
        <v>0</v>
      </c>
      <c r="F58" s="29">
        <f>SUMIFS('Fully Booked'!Q:Q,'Fully Booked'!D:D,'REGIONAL EFFICENCY'!B58)</f>
        <v>215256</v>
      </c>
      <c r="G58" s="169">
        <f t="shared" si="12"/>
        <v>6.1501714285714285E-2</v>
      </c>
      <c r="H58" s="259">
        <f>SUMIFS('PENDING FULL BOOKING'!H:H,'PENDING FULL BOOKING'!D:D,'REGIONAL EFFICENCY'!B58)</f>
        <v>0</v>
      </c>
    </row>
    <row r="59" spans="1:8">
      <c r="A59" s="21" t="s">
        <v>37</v>
      </c>
      <c r="B59" s="21" t="s">
        <v>933</v>
      </c>
      <c r="C59" s="29">
        <v>3500000</v>
      </c>
      <c r="D59" s="17">
        <f ca="1">SUMIFS('Fully Booked'!Q:Q,'Fully Booked'!D:D,'REGIONAL EFFICENCY'!B59,'Fully Booked'!L:L,'REGIONAL EFFICENCY'!$D$54,'Fully Booked'!C:C,'REGIONAL EFFICENCY'!$A$53)</f>
        <v>0</v>
      </c>
      <c r="E59" s="29">
        <f>SUMIFS('Fully Booked'!Q:Q,'Fully Booked'!D:D,'REGIONAL EFFICENCY'!B59,'Fully Booked'!M:M,'REGIONAL EFFICENCY'!$E$1)</f>
        <v>0</v>
      </c>
      <c r="F59" s="29">
        <f>SUMIFS('Fully Booked'!Q:Q,'Fully Booked'!D:D,'REGIONAL EFFICENCY'!B59)</f>
        <v>0</v>
      </c>
      <c r="G59" s="169">
        <f t="shared" si="12"/>
        <v>0</v>
      </c>
      <c r="H59" s="259">
        <f>SUMIFS('PENDING FULL BOOKING'!H:H,'PENDING FULL BOOKING'!D:D,'REGIONAL EFFICENCY'!B59)</f>
        <v>0</v>
      </c>
    </row>
    <row r="60" spans="1:8">
      <c r="A60" s="21" t="s">
        <v>37</v>
      </c>
      <c r="B60" s="8" t="s">
        <v>926</v>
      </c>
      <c r="C60" s="116">
        <v>3500000</v>
      </c>
      <c r="D60" s="17">
        <f ca="1">SUMIFS('Fully Booked'!Q:Q,'Fully Booked'!D:D,'REGIONAL EFFICENCY'!B60,'Fully Booked'!L:L,'REGIONAL EFFICENCY'!$D$54,'Fully Booked'!C:C,'REGIONAL EFFICENCY'!$A$53)</f>
        <v>118987</v>
      </c>
      <c r="E60" s="29">
        <f>SUMIFS('Fully Booked'!Q:Q,'Fully Booked'!D:D,'REGIONAL EFFICENCY'!B60,'Fully Booked'!M:M,'REGIONAL EFFICENCY'!$E$1)</f>
        <v>50724</v>
      </c>
      <c r="F60" s="29">
        <f>SUMIFS('Fully Booked'!Q:Q,'Fully Booked'!D:D,'REGIONAL EFFICENCY'!B60)</f>
        <v>245677</v>
      </c>
      <c r="G60" s="169">
        <f t="shared" ref="G60:G62" si="13">F60/C60</f>
        <v>7.0193428571428573E-2</v>
      </c>
      <c r="H60" s="259">
        <f>SUMIFS('PENDING FULL BOOKING'!H:H,'PENDING FULL BOOKING'!D:D,'REGIONAL EFFICENCY'!B60)</f>
        <v>830820</v>
      </c>
    </row>
    <row r="61" spans="1:8">
      <c r="A61" s="21" t="s">
        <v>37</v>
      </c>
      <c r="B61" s="19" t="s">
        <v>934</v>
      </c>
      <c r="C61" s="29">
        <v>3500000</v>
      </c>
      <c r="D61" s="17">
        <f ca="1">SUMIFS('Fully Booked'!Q:Q,'Fully Booked'!D:D,'REGIONAL EFFICENCY'!B61,'Fully Booked'!L:L,'REGIONAL EFFICENCY'!$D$54,'Fully Booked'!C:C,'REGIONAL EFFICENCY'!$A$53)</f>
        <v>0</v>
      </c>
      <c r="E61" s="29">
        <f>SUMIFS('Fully Booked'!Q:Q,'Fully Booked'!D:D,'REGIONAL EFFICENCY'!B61,'Fully Booked'!M:M,'REGIONAL EFFICENCY'!$E$1)</f>
        <v>0</v>
      </c>
      <c r="F61" s="29">
        <f>SUMIFS('Fully Booked'!Q:Q,'Fully Booked'!D:D,'REGIONAL EFFICENCY'!B61)</f>
        <v>0</v>
      </c>
      <c r="G61" s="169">
        <f t="shared" si="13"/>
        <v>0</v>
      </c>
      <c r="H61" s="259">
        <f>SUMIFS('PENDING FULL BOOKING'!H:H,'PENDING FULL BOOKING'!D:D,'REGIONAL EFFICENCY'!B61)</f>
        <v>0</v>
      </c>
    </row>
    <row r="62" spans="1:8">
      <c r="A62" s="21" t="s">
        <v>37</v>
      </c>
      <c r="B62" s="19" t="s">
        <v>935</v>
      </c>
      <c r="C62" s="29">
        <v>3500000</v>
      </c>
      <c r="D62" s="17">
        <f ca="1">SUMIFS('Fully Booked'!Q:Q,'Fully Booked'!D:D,'REGIONAL EFFICENCY'!B62,'Fully Booked'!L:L,'REGIONAL EFFICENCY'!$D$54,'Fully Booked'!C:C,'REGIONAL EFFICENCY'!$A$53)</f>
        <v>0</v>
      </c>
      <c r="E62" s="29">
        <f>SUMIFS('Fully Booked'!Q:Q,'Fully Booked'!D:D,'REGIONAL EFFICENCY'!B62,'Fully Booked'!M:M,'REGIONAL EFFICENCY'!$E$1)</f>
        <v>326856</v>
      </c>
      <c r="F62" s="29">
        <f>SUMIFS('Fully Booked'!Q:Q,'Fully Booked'!D:D,'REGIONAL EFFICENCY'!B62)</f>
        <v>1350731</v>
      </c>
      <c r="G62" s="169">
        <f t="shared" si="13"/>
        <v>0.38592314285714285</v>
      </c>
      <c r="H62" s="259">
        <f>SUMIFS('PENDING FULL BOOKING'!H:H,'PENDING FULL BOOKING'!D:D,'REGIONAL EFFICENCY'!B62)</f>
        <v>0</v>
      </c>
    </row>
    <row r="63" spans="1:8">
      <c r="A63" s="19" t="s">
        <v>47</v>
      </c>
      <c r="B63" s="19" t="s">
        <v>3737</v>
      </c>
      <c r="C63" s="29">
        <v>3500000</v>
      </c>
      <c r="D63" s="17">
        <f ca="1">SUMIFS('Fully Booked'!Q:Q,'Fully Booked'!D:D,'REGIONAL EFFICENCY'!B63,'Fully Booked'!L:L,'REGIONAL EFFICENCY'!$D$54,'Fully Booked'!C:C,'REGIONAL EFFICENCY'!$A$53)</f>
        <v>0</v>
      </c>
      <c r="E63" s="29">
        <f>SUMIFS('Fully Booked'!Q:Q,'Fully Booked'!D:D,'REGIONAL EFFICENCY'!B63,'Fully Booked'!M:M,'REGIONAL EFFICENCY'!$E$1)</f>
        <v>0</v>
      </c>
      <c r="F63" s="29">
        <f>SUMIFS('Fully Booked'!Q:Q,'Fully Booked'!D:D,'REGIONAL EFFICENCY'!B63)</f>
        <v>601254</v>
      </c>
      <c r="G63" s="169">
        <f t="shared" ref="G63:G64" si="14">F63/C63</f>
        <v>0.17178685714285713</v>
      </c>
      <c r="H63" s="259">
        <f>SUMIFS('PENDING FULL BOOKING'!H:H,'PENDING FULL BOOKING'!D:D,'REGIONAL EFFICENCY'!B63)</f>
        <v>0</v>
      </c>
    </row>
    <row r="64" spans="1:8">
      <c r="A64" s="19" t="s">
        <v>47</v>
      </c>
      <c r="B64" s="21" t="s">
        <v>944</v>
      </c>
      <c r="C64" s="29">
        <v>3500000</v>
      </c>
      <c r="D64" s="17">
        <f ca="1">SUMIFS('Fully Booked'!Q:Q,'Fully Booked'!D:D,'REGIONAL EFFICENCY'!B64,'Fully Booked'!L:L,'REGIONAL EFFICENCY'!$D$54,'Fully Booked'!C:C,'REGIONAL EFFICENCY'!$A$53)</f>
        <v>0</v>
      </c>
      <c r="E64" s="29">
        <f>SUMIFS('Fully Booked'!Q:Q,'Fully Booked'!D:D,'REGIONAL EFFICENCY'!B64,'Fully Booked'!M:M,'REGIONAL EFFICENCY'!$E$1)</f>
        <v>0</v>
      </c>
      <c r="F64" s="29">
        <f>SUMIFS('Fully Booked'!Q:Q,'Fully Booked'!D:D,'REGIONAL EFFICENCY'!B64)</f>
        <v>0</v>
      </c>
      <c r="G64" s="169">
        <f t="shared" si="14"/>
        <v>0</v>
      </c>
      <c r="H64" s="259">
        <f>SUMIFS('PENDING FULL BOOKING'!H:H,'PENDING FULL BOOKING'!D:D,'REGIONAL EFFICENCY'!B64)</f>
        <v>0</v>
      </c>
    </row>
    <row r="65" spans="1:8">
      <c r="A65" s="21" t="s">
        <v>37</v>
      </c>
      <c r="B65" s="19" t="s">
        <v>407</v>
      </c>
      <c r="C65" s="29"/>
      <c r="D65" s="17">
        <f ca="1">SUMIFS('Fully Booked'!Q:Q,'Fully Booked'!D:D,'REGIONAL EFFICENCY'!B65,'Fully Booked'!L:L,'REGIONAL EFFICENCY'!$D$54,'Fully Booked'!C:C,'REGIONAL EFFICENCY'!$A$53)</f>
        <v>15000</v>
      </c>
      <c r="E65" s="29">
        <f>SUMIFS('Fully Booked'!Q:Q,'Fully Booked'!D:D,'REGIONAL EFFICENCY'!B65,'Fully Booked'!M:M,'REGIONAL EFFICENCY'!$E$1,'Fully Booked'!C:C,'REGIONAL EFFICENCY'!$A$53)</f>
        <v>158379</v>
      </c>
      <c r="F65" s="29">
        <f>SUMIFS('Fully Booked'!Q:Q,'Fully Booked'!D:D,'REGIONAL EFFICENCY'!B65,'Fully Booked'!C:C,'REGIONAL EFFICENCY'!$A$53)</f>
        <v>368244</v>
      </c>
      <c r="H65" s="259">
        <f>SUMIFS('PENDING FULL BOOKING'!H:H,'PENDING FULL BOOKING'!D:D,'REGIONAL EFFICENCY'!B65)</f>
        <v>8557920</v>
      </c>
    </row>
    <row r="66" spans="1:8">
      <c r="A66" s="391" t="s">
        <v>71</v>
      </c>
      <c r="B66" s="392"/>
      <c r="C66" s="89">
        <v>24000000</v>
      </c>
      <c r="D66" s="89">
        <f ca="1">SUM(D55:D65)</f>
        <v>200733</v>
      </c>
      <c r="E66" s="89">
        <f>SUM(E55:E65)</f>
        <v>2159668</v>
      </c>
      <c r="F66" s="89">
        <f>SUM(F55:F65)</f>
        <v>5124119</v>
      </c>
      <c r="G66" s="170">
        <f t="shared" si="11"/>
        <v>0.21350495833333333</v>
      </c>
      <c r="H66" s="278">
        <f>SUM(H55:H65)</f>
        <v>12604449</v>
      </c>
    </row>
    <row r="68" spans="1:8" ht="15.75">
      <c r="A68" s="151" t="s">
        <v>167</v>
      </c>
      <c r="B68" s="430"/>
      <c r="C68" s="430"/>
      <c r="D68" s="430"/>
      <c r="E68" s="430"/>
      <c r="F68" s="430"/>
      <c r="G68" s="430"/>
      <c r="H68" s="277"/>
    </row>
    <row r="69" spans="1:8" ht="15.75">
      <c r="A69" s="67" t="s">
        <v>72</v>
      </c>
      <c r="B69" s="67" t="s">
        <v>287</v>
      </c>
      <c r="C69" s="67" t="s">
        <v>73</v>
      </c>
      <c r="D69" s="276">
        <f ca="1">D54</f>
        <v>45425</v>
      </c>
      <c r="E69" s="68" t="str">
        <f>E54</f>
        <v>WEEK THREE</v>
      </c>
      <c r="F69" s="67" t="s">
        <v>288</v>
      </c>
      <c r="G69" s="67" t="s">
        <v>285</v>
      </c>
      <c r="H69" s="168" t="s">
        <v>391</v>
      </c>
    </row>
    <row r="70" spans="1:8">
      <c r="A70" s="21" t="s">
        <v>39</v>
      </c>
      <c r="B70" s="19" t="s">
        <v>453</v>
      </c>
      <c r="C70" s="17">
        <v>4000000</v>
      </c>
      <c r="D70" s="17">
        <f ca="1">SUMIFS('Fully Booked'!Q:Q,'Fully Booked'!D:D,'REGIONAL EFFICENCY'!B70,'Fully Booked'!L:L,'REGIONAL EFFICENCY'!$D$69,'Fully Booked'!C:C,'REGIONAL EFFICENCY'!$A$68)</f>
        <v>96496</v>
      </c>
      <c r="E70" s="17">
        <f>SUMIFS('Fully Booked'!Q:Q,'Fully Booked'!D:D,'REGIONAL EFFICENCY'!B70,'Fully Booked'!M:M,'REGIONAL EFFICENCY'!$E$1)</f>
        <v>776433</v>
      </c>
      <c r="F70" s="17">
        <f>SUMIFS('Fully Booked'!Q:Q,'Fully Booked'!D:D,'REGIONAL EFFICENCY'!B70)</f>
        <v>2301698</v>
      </c>
      <c r="G70" s="169">
        <f t="shared" ref="G70:G75" si="15">F70/C70</f>
        <v>0.57542450000000001</v>
      </c>
      <c r="H70" s="259">
        <f>SUMIFS('PENDING FULL BOOKING'!H:H,'PENDING FULL BOOKING'!D:D,'REGIONAL EFFICENCY'!B70)</f>
        <v>611782</v>
      </c>
    </row>
    <row r="71" spans="1:8">
      <c r="A71" s="21" t="s">
        <v>39</v>
      </c>
      <c r="B71" s="19" t="s">
        <v>527</v>
      </c>
      <c r="C71" s="17">
        <v>4000000</v>
      </c>
      <c r="D71" s="17">
        <f ca="1">SUMIFS('Fully Booked'!Q:Q,'Fully Booked'!D:D,'REGIONAL EFFICENCY'!B71,'Fully Booked'!L:L,'REGIONAL EFFICENCY'!$D$69,'Fully Booked'!C:C,'REGIONAL EFFICENCY'!$A$68)</f>
        <v>0</v>
      </c>
      <c r="E71" s="17">
        <f>SUMIFS('Fully Booked'!Q:Q,'Fully Booked'!D:D,'REGIONAL EFFICENCY'!B71,'Fully Booked'!M:M,'REGIONAL EFFICENCY'!$E$1)</f>
        <v>0</v>
      </c>
      <c r="F71" s="17">
        <f>SUMIFS('Fully Booked'!Q:Q,'Fully Booked'!D:D,'REGIONAL EFFICENCY'!B71)</f>
        <v>0</v>
      </c>
      <c r="G71" s="169">
        <f t="shared" ref="G71:G74" si="16">F71/C71</f>
        <v>0</v>
      </c>
      <c r="H71" s="259">
        <f>SUMIFS('PENDING FULL BOOKING'!H:H,'PENDING FULL BOOKING'!D:D,'REGIONAL EFFICENCY'!B71)</f>
        <v>0</v>
      </c>
    </row>
    <row r="72" spans="1:8">
      <c r="A72" s="21" t="s">
        <v>39</v>
      </c>
      <c r="B72" s="180" t="s">
        <v>3857</v>
      </c>
      <c r="C72" s="17">
        <v>4000000</v>
      </c>
      <c r="D72" s="17">
        <f ca="1">SUMIFS('Fully Booked'!Q:Q,'Fully Booked'!D:D,'REGIONAL EFFICENCY'!B72,'Fully Booked'!L:L,'REGIONAL EFFICENCY'!$D$69,'Fully Booked'!C:C,'REGIONAL EFFICENCY'!$A$68)</f>
        <v>0</v>
      </c>
      <c r="E72" s="17">
        <f>SUMIFS('Fully Booked'!Q:Q,'Fully Booked'!D:D,'REGIONAL EFFICENCY'!B72,'Fully Booked'!M:M,'REGIONAL EFFICENCY'!$E$1)</f>
        <v>0</v>
      </c>
      <c r="F72" s="17">
        <f>SUMIFS('Fully Booked'!Q:Q,'Fully Booked'!D:D,'REGIONAL EFFICENCY'!B72)</f>
        <v>0</v>
      </c>
      <c r="G72" s="169">
        <f t="shared" si="16"/>
        <v>0</v>
      </c>
      <c r="H72" s="259">
        <f>SUMIFS('PENDING FULL BOOKING'!H:H,'PENDING FULL BOOKING'!D:D,'REGIONAL EFFICENCY'!B72)</f>
        <v>0</v>
      </c>
    </row>
    <row r="73" spans="1:8">
      <c r="A73" s="21" t="s">
        <v>39</v>
      </c>
      <c r="B73" s="19" t="s">
        <v>931</v>
      </c>
      <c r="C73" s="17">
        <v>5000000</v>
      </c>
      <c r="D73" s="17">
        <f ca="1">SUMIFS('Fully Booked'!Q:Q,'Fully Booked'!D:D,'REGIONAL EFFICENCY'!B73,'Fully Booked'!L:L,'REGIONAL EFFICENCY'!$D$69,'Fully Booked'!C:C,'REGIONAL EFFICENCY'!$A$68)</f>
        <v>0</v>
      </c>
      <c r="E73" s="17">
        <f>SUMIFS('Fully Booked'!Q:Q,'Fully Booked'!D:D,'REGIONAL EFFICENCY'!B73,'Fully Booked'!M:M,'REGIONAL EFFICENCY'!$E$1)</f>
        <v>0</v>
      </c>
      <c r="F73" s="17">
        <f>SUMIFS('Fully Booked'!Q:Q,'Fully Booked'!D:D,'REGIONAL EFFICENCY'!B73)</f>
        <v>0</v>
      </c>
      <c r="G73" s="169">
        <f t="shared" si="16"/>
        <v>0</v>
      </c>
      <c r="H73" s="259">
        <f>SUMIFS('PENDING FULL BOOKING'!H:H,'PENDING FULL BOOKING'!D:D,'REGIONAL EFFICENCY'!B73)</f>
        <v>0</v>
      </c>
    </row>
    <row r="74" spans="1:8">
      <c r="A74" s="21" t="s">
        <v>29</v>
      </c>
      <c r="B74" s="19" t="s">
        <v>407</v>
      </c>
      <c r="D74" s="17">
        <f ca="1">SUMIFS('Fully Booked'!Q:Q,'Fully Booked'!D:D,'REGIONAL EFFICENCY'!B74,'Fully Booked'!L:L,'REGIONAL EFFICENCY'!$D$69,'Fully Booked'!C:C,'REGIONAL EFFICENCY'!$A$68)</f>
        <v>0</v>
      </c>
      <c r="E74" s="17">
        <f>SUMIFS('Fully Booked'!Q:Q,'Fully Booked'!D:D,'REGIONAL EFFICENCY'!B74,'Fully Booked'!M:M,'REGIONAL EFFICENCY'!$E$1,'Fully Booked'!C:C,'REGIONAL EFFICENCY'!$A$68)</f>
        <v>0</v>
      </c>
      <c r="F74" s="17">
        <f>SUMIFS('Fully Booked'!Q:Q,'Fully Booked'!D:D,'REGIONAL EFFICENCY'!B74,'Fully Booked'!C:C,'REGIONAL EFFICENCY'!$A$68)</f>
        <v>467967</v>
      </c>
      <c r="G74" s="169" t="e">
        <f t="shared" si="16"/>
        <v>#DIV/0!</v>
      </c>
      <c r="H74" s="259">
        <f>SUMIFS('PENDING FULL BOOKING'!H:H,'PENDING FULL BOOKING'!D:D,'REGIONAL EFFICENCY'!B74)</f>
        <v>8557920</v>
      </c>
    </row>
    <row r="75" spans="1:8">
      <c r="A75" s="391" t="s">
        <v>71</v>
      </c>
      <c r="B75" s="392"/>
      <c r="C75" s="89">
        <v>24000000</v>
      </c>
      <c r="D75" s="89">
        <f ca="1">SUM(D70:D74)</f>
        <v>96496</v>
      </c>
      <c r="E75" s="89">
        <f>SUM(E70:E74)</f>
        <v>776433</v>
      </c>
      <c r="F75" s="89">
        <f>SUM(F70:F74)</f>
        <v>2769665</v>
      </c>
      <c r="G75" s="170">
        <f t="shared" si="15"/>
        <v>0.11540270833333334</v>
      </c>
      <c r="H75" s="278">
        <f>SUM(H70:H74)</f>
        <v>9169702</v>
      </c>
    </row>
    <row r="77" spans="1:8" ht="15.75">
      <c r="A77" s="151" t="s">
        <v>97</v>
      </c>
      <c r="B77" s="430"/>
      <c r="C77" s="430"/>
      <c r="D77" s="430"/>
      <c r="E77" s="430"/>
      <c r="F77" s="430"/>
      <c r="G77" s="430"/>
      <c r="H77" s="277"/>
    </row>
    <row r="78" spans="1:8" ht="15.75">
      <c r="A78" s="67" t="s">
        <v>72</v>
      </c>
      <c r="B78" s="67" t="s">
        <v>287</v>
      </c>
      <c r="C78" s="67" t="s">
        <v>73</v>
      </c>
      <c r="D78" s="276">
        <f ca="1">D69</f>
        <v>45425</v>
      </c>
      <c r="E78" s="68" t="str">
        <f>E69</f>
        <v>WEEK THREE</v>
      </c>
      <c r="F78" s="67" t="s">
        <v>288</v>
      </c>
      <c r="G78" s="67" t="s">
        <v>285</v>
      </c>
      <c r="H78" s="168" t="s">
        <v>391</v>
      </c>
    </row>
    <row r="79" spans="1:8">
      <c r="A79" s="21" t="s">
        <v>23</v>
      </c>
      <c r="B79" s="21" t="s">
        <v>211</v>
      </c>
      <c r="C79" s="17">
        <v>4000000</v>
      </c>
      <c r="D79" s="17">
        <f ca="1">SUMIFS('Fully Booked'!Q:Q,'Fully Booked'!D:D,'REGIONAL EFFICENCY'!B79,'Fully Booked'!L:L,'REGIONAL EFFICENCY'!$D$78,'Fully Booked'!C:C,'REGIONAL EFFICENCY'!$A$77)</f>
        <v>0</v>
      </c>
      <c r="E79" s="17">
        <f>SUMIFS('Fully Booked'!Q:Q,'Fully Booked'!D:D,'REGIONAL EFFICENCY'!B79,'Fully Booked'!M:M,'REGIONAL EFFICENCY'!$E$1)</f>
        <v>0</v>
      </c>
      <c r="F79" s="17">
        <f>SUMIFS('Fully Booked'!Q:Q,'Fully Booked'!D:D,'REGIONAL EFFICENCY'!B79)</f>
        <v>0</v>
      </c>
      <c r="G79" s="169">
        <f t="shared" ref="G79:G91" si="17">F79/C79</f>
        <v>0</v>
      </c>
      <c r="H79" s="259">
        <f>SUMIFS('PENDING FULL BOOKING'!H:H,'PENDING FULL BOOKING'!D:D,'REGIONAL EFFICENCY'!B79)</f>
        <v>0</v>
      </c>
    </row>
    <row r="80" spans="1:8">
      <c r="A80" s="21" t="s">
        <v>23</v>
      </c>
      <c r="B80" s="19" t="s">
        <v>449</v>
      </c>
      <c r="C80" s="17">
        <v>4000000</v>
      </c>
      <c r="D80" s="17">
        <f ca="1">SUMIFS('Fully Booked'!Q:Q,'Fully Booked'!D:D,'REGIONAL EFFICENCY'!B80,'Fully Booked'!L:L,'REGIONAL EFFICENCY'!$D$78,'Fully Booked'!C:C,'REGIONAL EFFICENCY'!$A$77)</f>
        <v>0</v>
      </c>
      <c r="E80" s="17">
        <f>SUMIFS('Fully Booked'!Q:Q,'Fully Booked'!D:D,'REGIONAL EFFICENCY'!B80,'Fully Booked'!M:M,'REGIONAL EFFICENCY'!$E$1)</f>
        <v>444063</v>
      </c>
      <c r="F80" s="17">
        <f>SUMIFS('Fully Booked'!Q:Q,'Fully Booked'!D:D,'REGIONAL EFFICENCY'!B80)</f>
        <v>2010488</v>
      </c>
      <c r="G80" s="169">
        <f t="shared" si="17"/>
        <v>0.50262200000000001</v>
      </c>
      <c r="H80" s="259">
        <f>SUMIFS('PENDING FULL BOOKING'!H:H,'PENDING FULL BOOKING'!D:D,'REGIONAL EFFICENCY'!B80)</f>
        <v>1674478</v>
      </c>
    </row>
    <row r="81" spans="1:24">
      <c r="A81" s="21" t="s">
        <v>23</v>
      </c>
      <c r="B81" s="19" t="s">
        <v>450</v>
      </c>
      <c r="C81" s="17">
        <v>3500000</v>
      </c>
      <c r="D81" s="17">
        <f ca="1">SUMIFS('Fully Booked'!Q:Q,'Fully Booked'!D:D,'REGIONAL EFFICENCY'!B81,'Fully Booked'!L:L,'REGIONAL EFFICENCY'!$D$78,'Fully Booked'!C:C,'REGIONAL EFFICENCY'!$A$77)</f>
        <v>0</v>
      </c>
      <c r="E81" s="17">
        <f>SUMIFS('Fully Booked'!Q:Q,'Fully Booked'!D:D,'REGIONAL EFFICENCY'!B81,'Fully Booked'!M:M,'REGIONAL EFFICENCY'!$E$1)</f>
        <v>0</v>
      </c>
      <c r="F81" s="17">
        <f>SUMIFS('Fully Booked'!Q:Q,'Fully Booked'!D:D,'REGIONAL EFFICENCY'!B81)</f>
        <v>0</v>
      </c>
      <c r="G81" s="169">
        <f t="shared" ref="G81:G83" si="18">F81/C81</f>
        <v>0</v>
      </c>
      <c r="H81" s="259">
        <f>SUMIFS('PENDING FULL BOOKING'!H:H,'PENDING FULL BOOKING'!D:D,'REGIONAL EFFICENCY'!B81)</f>
        <v>0</v>
      </c>
    </row>
    <row r="82" spans="1:24">
      <c r="A82" s="21" t="s">
        <v>23</v>
      </c>
      <c r="B82" s="21" t="s">
        <v>930</v>
      </c>
      <c r="C82" s="17">
        <v>4000000</v>
      </c>
      <c r="D82" s="17">
        <f ca="1">SUMIFS('Fully Booked'!Q:Q,'Fully Booked'!D:D,'REGIONAL EFFICENCY'!B82,'Fully Booked'!L:L,'REGIONAL EFFICENCY'!$D$78,'Fully Booked'!C:C,'REGIONAL EFFICENCY'!$A$77)</f>
        <v>0</v>
      </c>
      <c r="E82" s="17">
        <f>SUMIFS('Fully Booked'!Q:Q,'Fully Booked'!D:D,'REGIONAL EFFICENCY'!B82,'Fully Booked'!M:M,'REGIONAL EFFICENCY'!$E$1)</f>
        <v>0</v>
      </c>
      <c r="F82" s="17">
        <f>SUMIFS('Fully Booked'!Q:Q,'Fully Booked'!D:D,'REGIONAL EFFICENCY'!B82)</f>
        <v>0</v>
      </c>
      <c r="G82" s="169">
        <f t="shared" si="18"/>
        <v>0</v>
      </c>
      <c r="H82" s="259">
        <f>SUMIFS('PENDING FULL BOOKING'!H:H,'PENDING FULL BOOKING'!D:D,'REGIONAL EFFICENCY'!B82)</f>
        <v>0</v>
      </c>
    </row>
    <row r="83" spans="1:24">
      <c r="A83" s="21" t="s">
        <v>23</v>
      </c>
      <c r="B83" s="19" t="s">
        <v>48</v>
      </c>
      <c r="C83" s="17">
        <v>5000000</v>
      </c>
      <c r="D83" s="17">
        <f ca="1">SUMIFS('Fully Booked'!Q:Q,'Fully Booked'!D:D,'REGIONAL EFFICENCY'!B83,'Fully Booked'!L:L,'REGIONAL EFFICENCY'!$D$78,'Fully Booked'!C:C,'REGIONAL EFFICENCY'!$A$77)</f>
        <v>0</v>
      </c>
      <c r="E83" s="17">
        <f>SUMIFS('Fully Booked'!Q:Q,'Fully Booked'!D:D,'REGIONAL EFFICENCY'!B83,'Fully Booked'!M:M,'REGIONAL EFFICENCY'!$E$1)</f>
        <v>176281</v>
      </c>
      <c r="F83" s="17">
        <f>SUMIFS('Fully Booked'!Q:Q,'Fully Booked'!D:D,'REGIONAL EFFICENCY'!B83)</f>
        <v>979928</v>
      </c>
      <c r="G83" s="169">
        <f t="shared" si="18"/>
        <v>0.19598560000000001</v>
      </c>
      <c r="H83" s="259">
        <f>SUMIFS('PENDING FULL BOOKING'!H:H,'PENDING FULL BOOKING'!D:D,'REGIONAL EFFICENCY'!B83)</f>
        <v>949198</v>
      </c>
    </row>
    <row r="84" spans="1:24">
      <c r="A84" s="21" t="s">
        <v>23</v>
      </c>
      <c r="B84" s="169" t="s">
        <v>982</v>
      </c>
      <c r="C84" s="17">
        <v>5000000</v>
      </c>
      <c r="D84" s="17">
        <f ca="1">SUMIFS('Fully Booked'!Q:Q,'Fully Booked'!D:D,'REGIONAL EFFICENCY'!B84,'Fully Booked'!L:L,'REGIONAL EFFICENCY'!$D$78,'Fully Booked'!C:C,'REGIONAL EFFICENCY'!$A$77)</f>
        <v>0</v>
      </c>
      <c r="E84" s="17">
        <f>SUMIFS('Fully Booked'!Q:Q,'Fully Booked'!D:D,'REGIONAL EFFICENCY'!B84,'Fully Booked'!M:M,'REGIONAL EFFICENCY'!$E$1)</f>
        <v>0</v>
      </c>
      <c r="F84" s="17">
        <f>SUMIFS('Fully Booked'!Q:Q,'Fully Booked'!D:D,'REGIONAL EFFICENCY'!B84)</f>
        <v>0</v>
      </c>
      <c r="G84" s="169">
        <f t="shared" ref="G84:G86" si="19">F84/C84</f>
        <v>0</v>
      </c>
      <c r="H84" s="259">
        <f>SUMIFS('PENDING FULL BOOKING'!H:H,'PENDING FULL BOOKING'!D:D,'REGIONAL EFFICENCY'!B84)</f>
        <v>0</v>
      </c>
    </row>
    <row r="85" spans="1:24">
      <c r="A85" s="21" t="s">
        <v>27</v>
      </c>
      <c r="B85" s="19" t="s">
        <v>209</v>
      </c>
      <c r="C85" s="17">
        <v>5000000</v>
      </c>
      <c r="D85" s="17">
        <f ca="1">SUMIFS('Fully Booked'!Q:Q,'Fully Booked'!D:D,'REGIONAL EFFICENCY'!B85,'Fully Booked'!L:L,'REGIONAL EFFICENCY'!$D$78,'Fully Booked'!C:C,'REGIONAL EFFICENCY'!$A$77)</f>
        <v>0</v>
      </c>
      <c r="E85" s="17">
        <f>SUMIFS('Fully Booked'!Q:Q,'Fully Booked'!D:D,'REGIONAL EFFICENCY'!B85,'Fully Booked'!M:M,'REGIONAL EFFICENCY'!$E$1)</f>
        <v>185446</v>
      </c>
      <c r="F85" s="17">
        <f>SUMIFS('Fully Booked'!Q:Q,'Fully Booked'!D:D,'REGIONAL EFFICENCY'!B85)</f>
        <v>605401</v>
      </c>
      <c r="G85" s="169">
        <f t="shared" si="19"/>
        <v>0.1210802</v>
      </c>
      <c r="H85" s="259">
        <f>SUMIFS('PENDING FULL BOOKING'!H:H,'PENDING FULL BOOKING'!D:D,'REGIONAL EFFICENCY'!B85)</f>
        <v>2259561</v>
      </c>
    </row>
    <row r="86" spans="1:24">
      <c r="A86" s="21" t="s">
        <v>27</v>
      </c>
      <c r="B86" s="180" t="s">
        <v>3345</v>
      </c>
      <c r="C86" s="17">
        <v>5000000</v>
      </c>
      <c r="D86" s="17">
        <f ca="1">SUMIFS('Fully Booked'!Q:Q,'Fully Booked'!D:D,'REGIONAL EFFICENCY'!B86,'Fully Booked'!L:L,'REGIONAL EFFICENCY'!$D$78,'Fully Booked'!C:C,'REGIONAL EFFICENCY'!$A$77)</f>
        <v>0</v>
      </c>
      <c r="E86" s="17">
        <f>SUMIFS('Fully Booked'!Q:Q,'Fully Booked'!D:D,'REGIONAL EFFICENCY'!B86,'Fully Booked'!M:M,'REGIONAL EFFICENCY'!$E$1)</f>
        <v>0</v>
      </c>
      <c r="F86" s="17">
        <f>SUMIFS('Fully Booked'!Q:Q,'Fully Booked'!D:D,'REGIONAL EFFICENCY'!B86)</f>
        <v>0</v>
      </c>
      <c r="G86" s="169">
        <f t="shared" si="19"/>
        <v>0</v>
      </c>
      <c r="H86" s="259">
        <f>SUMIFS('PENDING FULL BOOKING'!H:H,'PENDING FULL BOOKING'!D:D,'REGIONAL EFFICENCY'!B86)</f>
        <v>0</v>
      </c>
    </row>
    <row r="87" spans="1:24">
      <c r="A87" s="21" t="s">
        <v>27</v>
      </c>
      <c r="B87" s="19" t="s">
        <v>502</v>
      </c>
      <c r="C87" s="17">
        <v>5000000</v>
      </c>
      <c r="D87" s="17">
        <f ca="1">SUMIFS('Fully Booked'!Q:Q,'Fully Booked'!D:D,'REGIONAL EFFICENCY'!B87,'Fully Booked'!L:L,'REGIONAL EFFICENCY'!$D$78,'Fully Booked'!C:C,'REGIONAL EFFICENCY'!$A$77)</f>
        <v>0</v>
      </c>
      <c r="E87" s="17">
        <f>SUMIFS('Fully Booked'!Q:Q,'Fully Booked'!D:D,'REGIONAL EFFICENCY'!B87,'Fully Booked'!M:M,'REGIONAL EFFICENCY'!$E$1)</f>
        <v>0</v>
      </c>
      <c r="F87" s="17">
        <f>SUMIFS('Fully Booked'!Q:Q,'Fully Booked'!D:D,'REGIONAL EFFICENCY'!B87)</f>
        <v>0</v>
      </c>
      <c r="G87" s="169">
        <f t="shared" ref="G87:G88" si="20">F87/C87</f>
        <v>0</v>
      </c>
      <c r="H87" s="259">
        <f>SUMIFS('PENDING FULL BOOKING'!H:H,'PENDING FULL BOOKING'!D:D,'REGIONAL EFFICENCY'!B87)</f>
        <v>0</v>
      </c>
    </row>
    <row r="88" spans="1:24">
      <c r="A88" s="21" t="s">
        <v>27</v>
      </c>
      <c r="B88" s="19" t="s">
        <v>936</v>
      </c>
      <c r="C88" s="17">
        <v>3500000</v>
      </c>
      <c r="D88" s="17">
        <f ca="1">SUMIFS('Fully Booked'!Q:Q,'Fully Booked'!D:D,'REGIONAL EFFICENCY'!B88,'Fully Booked'!L:L,'REGIONAL EFFICENCY'!$D$78,'Fully Booked'!C:C,'REGIONAL EFFICENCY'!$A$77)</f>
        <v>0</v>
      </c>
      <c r="E88" s="17">
        <f>SUMIFS('Fully Booked'!Q:Q,'Fully Booked'!D:D,'REGIONAL EFFICENCY'!B88,'Fully Booked'!M:M,'REGIONAL EFFICENCY'!$E$1)</f>
        <v>0</v>
      </c>
      <c r="F88" s="17">
        <f>SUMIFS('Fully Booked'!Q:Q,'Fully Booked'!D:D,'REGIONAL EFFICENCY'!B88)</f>
        <v>0</v>
      </c>
      <c r="G88" s="169">
        <f t="shared" si="20"/>
        <v>0</v>
      </c>
      <c r="H88" s="259">
        <f>SUMIFS('PENDING FULL BOOKING'!H:H,'PENDING FULL BOOKING'!D:D,'REGIONAL EFFICENCY'!B88)</f>
        <v>0</v>
      </c>
    </row>
    <row r="89" spans="1:24">
      <c r="A89" s="21" t="s">
        <v>27</v>
      </c>
      <c r="B89" s="19" t="s">
        <v>937</v>
      </c>
      <c r="C89" s="17">
        <v>5000000</v>
      </c>
      <c r="D89" s="17">
        <f ca="1">SUMIFS('Fully Booked'!Q:Q,'Fully Booked'!D:D,'REGIONAL EFFICENCY'!B89,'Fully Booked'!L:L,'REGIONAL EFFICENCY'!$D$78,'Fully Booked'!C:C,'REGIONAL EFFICENCY'!$A$77)</f>
        <v>0</v>
      </c>
      <c r="E89" s="17">
        <f>SUMIFS('Fully Booked'!Q:Q,'Fully Booked'!D:D,'REGIONAL EFFICENCY'!B89,'Fully Booked'!M:M,'REGIONAL EFFICENCY'!$E$1)</f>
        <v>0</v>
      </c>
      <c r="F89" s="17">
        <f>SUMIFS('Fully Booked'!Q:Q,'Fully Booked'!D:D,'REGIONAL EFFICENCY'!B89)</f>
        <v>0</v>
      </c>
      <c r="G89" s="169">
        <f t="shared" si="17"/>
        <v>0</v>
      </c>
      <c r="H89" s="259">
        <f>SUMIFS('PENDING FULL BOOKING'!H:H,'PENDING FULL BOOKING'!D:D,'REGIONAL EFFICENCY'!B89)</f>
        <v>0</v>
      </c>
    </row>
    <row r="90" spans="1:24">
      <c r="B90" s="19" t="s">
        <v>407</v>
      </c>
      <c r="D90" s="17">
        <f ca="1">SUMIFS('Fully Booked'!Q:Q,'Fully Booked'!D:D,'REGIONAL EFFICENCY'!B90,'Fully Booked'!L:L,'REGIONAL EFFICENCY'!$D$78,'Fully Booked'!C:C,'REGIONAL EFFICENCY'!$A$77)</f>
        <v>0</v>
      </c>
      <c r="E90" s="17">
        <f>SUMIFS('Fully Booked'!Q:Q,'Fully Booked'!D:D,'REGIONAL EFFICENCY'!B90,'Fully Booked'!M:M,'REGIONAL EFFICENCY'!$E$1,'Fully Booked'!C:C,'REGIONAL EFFICENCY'!$A$77)</f>
        <v>122069</v>
      </c>
      <c r="F90" s="17">
        <f>SUMIFS('Fully Booked'!Q:Q,'Fully Booked'!D:D,'REGIONAL EFFICENCY'!B90,'Fully Booked'!C:C,'REGIONAL EFFICENCY'!$A$77)</f>
        <v>122069</v>
      </c>
      <c r="G90" s="169" t="e">
        <f>F90/C90</f>
        <v>#DIV/0!</v>
      </c>
      <c r="H90" s="259">
        <f>SUMIFS('PENDING FULL BOOKING'!H:H,'PENDING FULL BOOKING'!D:D,'REGIONAL EFFICENCY'!B90)</f>
        <v>8557920</v>
      </c>
    </row>
    <row r="91" spans="1:24">
      <c r="A91" s="391" t="s">
        <v>71</v>
      </c>
      <c r="B91" s="392"/>
      <c r="C91" s="89">
        <v>30000000</v>
      </c>
      <c r="D91" s="89">
        <f ca="1">SUM(D79:D90)</f>
        <v>0</v>
      </c>
      <c r="E91" s="89"/>
      <c r="F91" s="89">
        <f>SUM(F79:F90)</f>
        <v>3717886</v>
      </c>
      <c r="G91" s="170">
        <f t="shared" si="17"/>
        <v>0.12392953333333333</v>
      </c>
      <c r="H91" s="278">
        <f>SUM(H79:H90)</f>
        <v>13441157</v>
      </c>
    </row>
    <row r="92" spans="1:24">
      <c r="E92" s="17">
        <f>SUM(E79:E91)</f>
        <v>927859</v>
      </c>
    </row>
    <row r="93" spans="1:24" ht="15.75">
      <c r="A93" s="431" t="s">
        <v>168</v>
      </c>
      <c r="B93" s="432"/>
      <c r="C93" s="432"/>
      <c r="D93" s="432"/>
      <c r="E93" s="432"/>
      <c r="F93" s="432"/>
      <c r="G93" s="432"/>
      <c r="H93" s="433"/>
      <c r="X93"/>
    </row>
    <row r="94" spans="1:24" ht="15.75">
      <c r="A94" s="67" t="s">
        <v>72</v>
      </c>
      <c r="B94" s="67" t="s">
        <v>287</v>
      </c>
      <c r="C94" s="67" t="s">
        <v>73</v>
      </c>
      <c r="D94" s="276">
        <f ca="1">D78</f>
        <v>45425</v>
      </c>
      <c r="E94" s="68" t="str">
        <f>E78</f>
        <v>WEEK THREE</v>
      </c>
      <c r="F94" s="67" t="s">
        <v>288</v>
      </c>
      <c r="G94" s="67" t="s">
        <v>285</v>
      </c>
      <c r="H94" s="168" t="s">
        <v>391</v>
      </c>
      <c r="X94"/>
    </row>
    <row r="95" spans="1:24">
      <c r="A95" s="21" t="s">
        <v>29</v>
      </c>
      <c r="B95" s="21" t="s">
        <v>456</v>
      </c>
      <c r="C95" s="17">
        <v>5000000</v>
      </c>
      <c r="D95" s="17">
        <f ca="1">SUMIFS('Fully Booked'!Q:Q,'Fully Booked'!D:D,'REGIONAL EFFICENCY'!B95,'Fully Booked'!L:L,'REGIONAL EFFICENCY'!$D$94,'Fully Booked'!C:C,'REGIONAL EFFICENCY'!$A$93)</f>
        <v>92101</v>
      </c>
      <c r="E95" s="17">
        <f>SUMIFS('Fully Booked'!Q:Q,'Fully Booked'!D:D,'REGIONAL EFFICENCY'!B95,'Fully Booked'!M:M,'REGIONAL EFFICENCY'!$E$1)</f>
        <v>440145</v>
      </c>
      <c r="F95" s="17">
        <f>SUMIFS('Fully Booked'!Q:Q,'Fully Booked'!D:D,'REGIONAL EFFICENCY'!B95)</f>
        <v>1264826</v>
      </c>
      <c r="G95" s="169">
        <f t="shared" ref="G95:G102" si="21">F95/C95</f>
        <v>0.2529652</v>
      </c>
      <c r="H95" s="259">
        <f>SUMIFS('PENDING FULL BOOKING'!H:H,'PENDING FULL BOOKING'!D:D,'REGIONAL EFFICENCY'!B95)</f>
        <v>736927</v>
      </c>
      <c r="X95"/>
    </row>
    <row r="96" spans="1:24">
      <c r="A96" s="21" t="s">
        <v>29</v>
      </c>
      <c r="B96" s="21" t="s">
        <v>457</v>
      </c>
      <c r="C96" s="17">
        <v>4000000</v>
      </c>
      <c r="D96" s="17">
        <f ca="1">SUMIFS('Fully Booked'!Q:Q,'Fully Booked'!D:D,'REGIONAL EFFICENCY'!B96,'Fully Booked'!L:L,'REGIONAL EFFICENCY'!$D$94,'Fully Booked'!C:C,'REGIONAL EFFICENCY'!$A$93)</f>
        <v>0</v>
      </c>
      <c r="E96" s="17">
        <f>SUMIFS('Fully Booked'!Q:Q,'Fully Booked'!D:D,'REGIONAL EFFICENCY'!B96,'Fully Booked'!M:M,'REGIONAL EFFICENCY'!$E$1)</f>
        <v>1280342</v>
      </c>
      <c r="F96" s="17">
        <f>SUMIFS('Fully Booked'!Q:Q,'Fully Booked'!D:D,'REGIONAL EFFICENCY'!B96)</f>
        <v>2183798</v>
      </c>
      <c r="G96" s="169">
        <f t="shared" ref="G96:G100" si="22">F96/C96</f>
        <v>0.54594949999999998</v>
      </c>
      <c r="H96" s="259">
        <f>SUMIFS('PENDING FULL BOOKING'!H:H,'PENDING FULL BOOKING'!D:D,'REGIONAL EFFICENCY'!B96)</f>
        <v>2350225</v>
      </c>
      <c r="I96" s="8"/>
      <c r="X96"/>
    </row>
    <row r="97" spans="1:24">
      <c r="B97" s="19" t="s">
        <v>2098</v>
      </c>
      <c r="C97" s="17">
        <v>3500000</v>
      </c>
      <c r="D97" s="17">
        <f ca="1">SUMIFS('Fully Booked'!Q:Q,'Fully Booked'!D:D,'REGIONAL EFFICENCY'!B97,'Fully Booked'!L:L,'REGIONAL EFFICENCY'!$D$94,'Fully Booked'!C:C,'REGIONAL EFFICENCY'!$A$93)</f>
        <v>0</v>
      </c>
      <c r="E97" s="17">
        <f>SUMIFS('Fully Booked'!Q:Q,'Fully Booked'!D:D,'REGIONAL EFFICENCY'!B97,'Fully Booked'!M:M,'REGIONAL EFFICENCY'!$E$1)</f>
        <v>45000</v>
      </c>
      <c r="F97" s="17">
        <f>SUMIFS('Fully Booked'!Q:Q,'Fully Booked'!D:D,'REGIONAL EFFICENCY'!B97)</f>
        <v>45000</v>
      </c>
      <c r="G97" s="169">
        <f t="shared" ref="G97:G98" si="23">F97/C97</f>
        <v>1.2857142857142857E-2</v>
      </c>
      <c r="H97" s="259">
        <f>SUMIFS('PENDING FULL BOOKING'!H:H,'PENDING FULL BOOKING'!D:D,'REGIONAL EFFICENCY'!B97)</f>
        <v>1413252</v>
      </c>
      <c r="I97" s="8"/>
      <c r="X97"/>
    </row>
    <row r="98" spans="1:24">
      <c r="A98" s="21" t="s">
        <v>29</v>
      </c>
      <c r="B98" s="21" t="s">
        <v>406</v>
      </c>
      <c r="C98" s="17">
        <v>4000000</v>
      </c>
      <c r="D98" s="17">
        <f ca="1">SUMIFS('Fully Booked'!Q:Q,'Fully Booked'!D:D,'REGIONAL EFFICENCY'!B98,'Fully Booked'!L:L,'REGIONAL EFFICENCY'!$D$94,'Fully Booked'!C:C,'REGIONAL EFFICENCY'!$A$93)</f>
        <v>0</v>
      </c>
      <c r="E98" s="17">
        <f>SUMIFS('Fully Booked'!Q:Q,'Fully Booked'!D:D,'REGIONAL EFFICENCY'!B98,'Fully Booked'!M:M,'REGIONAL EFFICENCY'!$E$1)</f>
        <v>0</v>
      </c>
      <c r="F98" s="17">
        <f>SUMIFS('Fully Booked'!Q:Q,'Fully Booked'!D:D,'REGIONAL EFFICENCY'!B98)</f>
        <v>0</v>
      </c>
      <c r="G98" s="169">
        <f t="shared" si="23"/>
        <v>0</v>
      </c>
      <c r="H98" s="259">
        <f>SUMIFS('PENDING FULL BOOKING'!H:H,'PENDING FULL BOOKING'!D:D,'REGIONAL EFFICENCY'!B98)</f>
        <v>0</v>
      </c>
      <c r="I98" s="8"/>
      <c r="X98"/>
    </row>
    <row r="99" spans="1:24">
      <c r="A99" s="21" t="s">
        <v>29</v>
      </c>
      <c r="B99" s="21" t="s">
        <v>852</v>
      </c>
      <c r="C99" s="17">
        <v>4000000</v>
      </c>
      <c r="D99" s="17">
        <f ca="1">SUMIFS('Fully Booked'!Q:Q,'Fully Booked'!D:D,'REGIONAL EFFICENCY'!B99,'Fully Booked'!L:L,'REGIONAL EFFICENCY'!$D$94,'Fully Booked'!C:C,'REGIONAL EFFICENCY'!$A$93)</f>
        <v>0</v>
      </c>
      <c r="E99" s="17">
        <f>SUMIFS('Fully Booked'!Q:Q,'Fully Booked'!D:D,'REGIONAL EFFICENCY'!B99,'Fully Booked'!M:M,'REGIONAL EFFICENCY'!$E$1)</f>
        <v>0</v>
      </c>
      <c r="F99" s="17">
        <f>SUMIFS('Fully Booked'!Q:Q,'Fully Booked'!D:D,'REGIONAL EFFICENCY'!B99)</f>
        <v>0</v>
      </c>
      <c r="G99" s="169">
        <f t="shared" si="22"/>
        <v>0</v>
      </c>
      <c r="H99" s="259">
        <f>SUMIFS('PENDING FULL BOOKING'!H:H,'PENDING FULL BOOKING'!D:D,'REGIONAL EFFICENCY'!B99)</f>
        <v>0</v>
      </c>
      <c r="I99" s="8"/>
      <c r="X99"/>
    </row>
    <row r="100" spans="1:24">
      <c r="A100" s="21" t="s">
        <v>29</v>
      </c>
      <c r="B100" s="342" t="s">
        <v>932</v>
      </c>
      <c r="C100" s="17">
        <v>4000000</v>
      </c>
      <c r="D100" s="17">
        <f ca="1">SUMIFS('Fully Booked'!Q:Q,'Fully Booked'!D:D,'REGIONAL EFFICENCY'!B100,'Fully Booked'!L:L,'REGIONAL EFFICENCY'!$D$94,'Fully Booked'!C:C,'REGIONAL EFFICENCY'!$A$93)</f>
        <v>0</v>
      </c>
      <c r="E100" s="17">
        <f>SUMIFS('Fully Booked'!Q:Q,'Fully Booked'!D:D,'REGIONAL EFFICENCY'!B100,'Fully Booked'!M:M,'REGIONAL EFFICENCY'!$E$1)</f>
        <v>0</v>
      </c>
      <c r="F100" s="17">
        <f>SUMIFS('Fully Booked'!Q:Q,'Fully Booked'!D:D,'REGIONAL EFFICENCY'!B100)</f>
        <v>0</v>
      </c>
      <c r="G100" s="169">
        <f t="shared" si="22"/>
        <v>0</v>
      </c>
      <c r="H100" s="259">
        <f>SUMIFS('PENDING FULL BOOKING'!H:H,'PENDING FULL BOOKING'!D:D,'REGIONAL EFFICENCY'!B100)</f>
        <v>1085620</v>
      </c>
      <c r="X100"/>
    </row>
    <row r="101" spans="1:24">
      <c r="B101" s="19" t="s">
        <v>407</v>
      </c>
      <c r="D101" s="17">
        <f ca="1">SUMIFS('Fully Booked'!Q:Q,'Fully Booked'!D:D,'REGIONAL EFFICENCY'!B101,'Fully Booked'!L:L,'REGIONAL EFFICENCY'!$D$94,'Fully Booked'!C:C,'REGIONAL EFFICENCY'!$A$93)</f>
        <v>0</v>
      </c>
      <c r="E101" s="17">
        <f>SUMIFS('Fully Booked'!Q:Q,'Fully Booked'!D:D,'REGIONAL EFFICENCY'!B101,'Fully Booked'!M:M,'REGIONAL EFFICENCY'!$E$1,'Fully Booked'!C:C,'REGIONAL EFFICENCY'!$A$93)</f>
        <v>0</v>
      </c>
      <c r="F101" s="17">
        <f>SUMIFS('Fully Booked'!Q:Q,'Fully Booked'!D:D,'REGIONAL EFFICENCY'!B101,'Fully Booked'!C:C,'REGIONAL EFFICENCY'!$A$93)</f>
        <v>0</v>
      </c>
      <c r="G101" s="169" t="e">
        <f>F101/C101</f>
        <v>#DIV/0!</v>
      </c>
      <c r="H101" s="259">
        <f>SUMIFS('PENDING FULL BOOKING'!H:H,'PENDING FULL BOOKING'!D:D,'REGIONAL EFFICENCY'!B101)</f>
        <v>8557920</v>
      </c>
      <c r="X101"/>
    </row>
    <row r="102" spans="1:24">
      <c r="A102" s="434" t="s">
        <v>71</v>
      </c>
      <c r="B102" s="435"/>
      <c r="C102" s="428">
        <v>30000000</v>
      </c>
      <c r="D102" s="428">
        <f ca="1">SUM(D95:D101)</f>
        <v>92101</v>
      </c>
      <c r="E102" s="428">
        <f>SUM(E95:E101)</f>
        <v>1765487</v>
      </c>
      <c r="F102" s="428">
        <f>SUM(F95:F101)</f>
        <v>3493624</v>
      </c>
      <c r="G102" s="423">
        <f t="shared" si="21"/>
        <v>0.11645413333333333</v>
      </c>
      <c r="H102" s="429">
        <f>SUM(H95:H101)</f>
        <v>14143944</v>
      </c>
      <c r="I102" s="8"/>
      <c r="X102"/>
    </row>
    <row r="103" spans="1:24">
      <c r="H103" s="259"/>
      <c r="X103"/>
    </row>
    <row r="104" spans="1:24">
      <c r="X104"/>
    </row>
    <row r="105" spans="1:24" ht="15.75">
      <c r="A105" s="151" t="s">
        <v>422</v>
      </c>
      <c r="B105" s="430"/>
      <c r="C105" s="430"/>
      <c r="D105" s="430"/>
      <c r="E105" s="430"/>
      <c r="F105" s="430"/>
      <c r="G105" s="430"/>
      <c r="H105" s="277"/>
      <c r="X105"/>
    </row>
    <row r="106" spans="1:24" ht="15.75">
      <c r="A106" s="67" t="s">
        <v>72</v>
      </c>
      <c r="B106" s="67" t="s">
        <v>287</v>
      </c>
      <c r="C106" s="67" t="s">
        <v>73</v>
      </c>
      <c r="D106" s="276">
        <f ca="1">D94</f>
        <v>45425</v>
      </c>
      <c r="E106" s="68" t="str">
        <f>E94</f>
        <v>WEEK THREE</v>
      </c>
      <c r="F106" s="67" t="s">
        <v>288</v>
      </c>
      <c r="G106" s="67" t="s">
        <v>285</v>
      </c>
      <c r="H106" s="168" t="s">
        <v>391</v>
      </c>
      <c r="X106"/>
    </row>
    <row r="107" spans="1:24">
      <c r="A107" s="21" t="s">
        <v>24</v>
      </c>
      <c r="B107" s="21" t="s">
        <v>200</v>
      </c>
      <c r="C107" s="17">
        <v>5000000</v>
      </c>
      <c r="D107" s="17">
        <f ca="1">SUMIFS('Fully Booked'!Q:Q,'Fully Booked'!D:D,'REGIONAL EFFICENCY'!B107,'Fully Booked'!L:L,'REGIONAL EFFICENCY'!$D$106,'Fully Booked'!C:C,'REGIONAL EFFICENCY'!$A$105)</f>
        <v>0</v>
      </c>
      <c r="E107" s="17">
        <f>SUMIFS('Fully Booked'!Q:Q,'Fully Booked'!D:D,'REGIONAL EFFICENCY'!B107,'Fully Booked'!M:M,'REGIONAL EFFICENCY'!$E$1)</f>
        <v>1297387</v>
      </c>
      <c r="F107" s="17">
        <f>SUMIFS('Fully Booked'!Q:Q,'Fully Booked'!D:D,'REGIONAL EFFICENCY'!B107)</f>
        <v>2060805</v>
      </c>
      <c r="G107" s="169">
        <f>F107/C107</f>
        <v>0.412161</v>
      </c>
      <c r="H107" s="259">
        <f>SUMIFS('PENDING FULL BOOKING'!H:H,'PENDING FULL BOOKING'!D:D,'REGIONAL EFFICENCY'!B107)</f>
        <v>2411887</v>
      </c>
      <c r="X107"/>
    </row>
    <row r="108" spans="1:24">
      <c r="A108" s="21" t="s">
        <v>24</v>
      </c>
      <c r="B108" s="19" t="s">
        <v>538</v>
      </c>
      <c r="C108" s="17">
        <v>3500000</v>
      </c>
      <c r="D108" s="17">
        <f ca="1">SUMIFS('Fully Booked'!Q:Q,'Fully Booked'!D:D,'REGIONAL EFFICENCY'!B108,'Fully Booked'!L:L,'REGIONAL EFFICENCY'!$D$106,'Fully Booked'!C:C,'REGIONAL EFFICENCY'!$A$105)</f>
        <v>0</v>
      </c>
      <c r="E108" s="17">
        <f>SUMIFS('Fully Booked'!Q:Q,'Fully Booked'!D:D,'REGIONAL EFFICENCY'!B108,'Fully Booked'!M:M,'REGIONAL EFFICENCY'!$E$1)</f>
        <v>0</v>
      </c>
      <c r="F108" s="17">
        <f>SUMIFS('Fully Booked'!Q:Q,'Fully Booked'!D:D,'REGIONAL EFFICENCY'!B108)</f>
        <v>0</v>
      </c>
      <c r="G108" s="169">
        <f t="shared" ref="G108:G109" si="24">F108/C108</f>
        <v>0</v>
      </c>
      <c r="H108" s="259">
        <f>SUMIFS('PENDING FULL BOOKING'!H:H,'PENDING FULL BOOKING'!D:D,'REGIONAL EFFICENCY'!B108)</f>
        <v>1178023</v>
      </c>
      <c r="X108"/>
    </row>
    <row r="109" spans="1:24">
      <c r="A109" s="21" t="s">
        <v>24</v>
      </c>
      <c r="B109" s="19" t="s">
        <v>423</v>
      </c>
      <c r="C109" s="17">
        <v>5000000</v>
      </c>
      <c r="D109" s="17">
        <f ca="1">SUMIFS('Fully Booked'!Q:Q,'Fully Booked'!D:D,'REGIONAL EFFICENCY'!B109,'Fully Booked'!L:L,'REGIONAL EFFICENCY'!$D$106,'Fully Booked'!C:C,'REGIONAL EFFICENCY'!$A$105)</f>
        <v>0</v>
      </c>
      <c r="E109" s="17">
        <f>SUMIFS('Fully Booked'!Q:Q,'Fully Booked'!D:D,'REGIONAL EFFICENCY'!B109,'Fully Booked'!M:M,'REGIONAL EFFICENCY'!$E$1)</f>
        <v>0</v>
      </c>
      <c r="F109" s="17">
        <f>SUMIFS('Fully Booked'!Q:Q,'Fully Booked'!D:D,'REGIONAL EFFICENCY'!B109)</f>
        <v>0</v>
      </c>
      <c r="G109" s="169">
        <f t="shared" si="24"/>
        <v>0</v>
      </c>
      <c r="H109" s="259">
        <f>SUMIFS('PENDING FULL BOOKING'!H:H,'PENDING FULL BOOKING'!D:D,'REGIONAL EFFICENCY'!B109)</f>
        <v>0</v>
      </c>
      <c r="X109"/>
    </row>
    <row r="110" spans="1:24">
      <c r="A110" s="21" t="s">
        <v>24</v>
      </c>
      <c r="B110" s="329" t="s">
        <v>2099</v>
      </c>
      <c r="C110" s="17">
        <v>3500000</v>
      </c>
      <c r="D110" s="17">
        <f ca="1">SUMIFS('Fully Booked'!Q:Q,'Fully Booked'!D:D,'REGIONAL EFFICENCY'!B110,'Fully Booked'!L:L,'REGIONAL EFFICENCY'!$D$106,'Fully Booked'!C:C,'REGIONAL EFFICENCY'!$A$105)</f>
        <v>0</v>
      </c>
      <c r="E110" s="17">
        <f>SUMIFS('Fully Booked'!Q:Q,'Fully Booked'!D:D,'REGIONAL EFFICENCY'!B110,'Fully Booked'!M:M,'REGIONAL EFFICENCY'!$E$1)</f>
        <v>0</v>
      </c>
      <c r="F110" s="17">
        <f>SUMIFS('Fully Booked'!Q:Q,'Fully Booked'!D:D,'REGIONAL EFFICENCY'!B110)</f>
        <v>0</v>
      </c>
      <c r="G110" s="169">
        <f t="shared" ref="G110:G111" si="25">F110/C110</f>
        <v>0</v>
      </c>
      <c r="H110" s="259">
        <f>SUMIFS('PENDING FULL BOOKING'!H:H,'PENDING FULL BOOKING'!D:D,'REGIONAL EFFICENCY'!B110)</f>
        <v>0</v>
      </c>
      <c r="X110"/>
    </row>
    <row r="111" spans="1:24">
      <c r="A111" s="21" t="s">
        <v>24</v>
      </c>
      <c r="B111" s="21" t="s">
        <v>3734</v>
      </c>
      <c r="C111" s="17">
        <v>2000000</v>
      </c>
      <c r="D111" s="17">
        <f ca="1">SUMIFS('Fully Booked'!Q:Q,'Fully Booked'!D:D,'REGIONAL EFFICENCY'!B111,'Fully Booked'!L:L,'REGIONAL EFFICENCY'!$D$106,'Fully Booked'!C:C,'REGIONAL EFFICENCY'!$A$105)</f>
        <v>0</v>
      </c>
      <c r="E111" s="17">
        <f>SUMIFS('Fully Booked'!Q:Q,'Fully Booked'!D:D,'REGIONAL EFFICENCY'!B111,'Fully Booked'!M:M,'REGIONAL EFFICENCY'!$E$1)</f>
        <v>278964</v>
      </c>
      <c r="F111" s="17">
        <f>SUMIFS('Fully Booked'!Q:Q,'Fully Booked'!D:D,'REGIONAL EFFICENCY'!B111)</f>
        <v>537844</v>
      </c>
      <c r="G111" s="169">
        <f t="shared" si="25"/>
        <v>0.26892199999999999</v>
      </c>
      <c r="H111" s="259">
        <f>SUMIFS('PENDING FULL BOOKING'!H:H,'PENDING FULL BOOKING'!D:D,'REGIONAL EFFICENCY'!B111)</f>
        <v>229164</v>
      </c>
      <c r="X111"/>
    </row>
    <row r="112" spans="1:24">
      <c r="A112" s="21" t="s">
        <v>24</v>
      </c>
      <c r="B112" s="19" t="s">
        <v>420</v>
      </c>
      <c r="C112" s="17">
        <v>5000000</v>
      </c>
      <c r="D112" s="17">
        <f ca="1">SUMIFS('Fully Booked'!Q:Q,'Fully Booked'!D:D,'REGIONAL EFFICENCY'!B112,'Fully Booked'!L:L,'REGIONAL EFFICENCY'!$D$106,'Fully Booked'!C:C,'REGIONAL EFFICENCY'!$A$105)</f>
        <v>0</v>
      </c>
      <c r="E112" s="17">
        <f>SUMIFS('Fully Booked'!Q:Q,'Fully Booked'!D:D,'REGIONAL EFFICENCY'!B112,'Fully Booked'!M:M,'REGIONAL EFFICENCY'!$E$1)</f>
        <v>0</v>
      </c>
      <c r="F112" s="17">
        <f>SUMIFS('Fully Booked'!Q:Q,'Fully Booked'!D:D,'REGIONAL EFFICENCY'!B112)</f>
        <v>0</v>
      </c>
      <c r="G112" s="169">
        <f t="shared" ref="G112" si="26">F112/C112</f>
        <v>0</v>
      </c>
      <c r="H112" s="259">
        <f>SUMIFS('PENDING FULL BOOKING'!H:H,'PENDING FULL BOOKING'!D:D,'REGIONAL EFFICENCY'!B112)</f>
        <v>0</v>
      </c>
      <c r="X112"/>
    </row>
    <row r="113" spans="1:24">
      <c r="A113" s="21" t="s">
        <v>24</v>
      </c>
      <c r="B113" s="19" t="s">
        <v>407</v>
      </c>
      <c r="D113" s="17">
        <f ca="1">SUMIFS('Fully Booked'!Q:Q,'Fully Booked'!D:D,'REGIONAL EFFICENCY'!B113,'Fully Booked'!L:L,'REGIONAL EFFICENCY'!$D$106,'Fully Booked'!C:C,'REGIONAL EFFICENCY'!$A$105)</f>
        <v>0</v>
      </c>
      <c r="E113" s="17">
        <f>SUMIFS('Fully Booked'!Q:Q,'Fully Booked'!D:D,'REGIONAL EFFICENCY'!B113,'Fully Booked'!M:M,'REGIONAL EFFICENCY'!$E$1,'Fully Booked'!C:C,'REGIONAL EFFICENCY'!$A$105)</f>
        <v>395180</v>
      </c>
      <c r="F113" s="17">
        <f>SUMIFS('Fully Booked'!Q:Q,'Fully Booked'!D:D,'REGIONAL EFFICENCY'!B113,'Fully Booked'!C:C,'REGIONAL EFFICENCY'!$A$105)</f>
        <v>655169</v>
      </c>
      <c r="G113" s="169" t="e">
        <f t="shared" ref="G113" si="27">F113/C113</f>
        <v>#DIV/0!</v>
      </c>
      <c r="H113" s="259">
        <f>SUMIFS('PENDING FULL BOOKING'!H:H,'PENDING FULL BOOKING'!D:D,'REGIONAL EFFICENCY'!B113)</f>
        <v>8557920</v>
      </c>
      <c r="X113"/>
    </row>
    <row r="114" spans="1:24">
      <c r="A114" s="391" t="s">
        <v>71</v>
      </c>
      <c r="B114" s="392"/>
      <c r="C114" s="89">
        <v>30000000</v>
      </c>
      <c r="D114" s="89">
        <f ca="1">SUM(D107:D113)</f>
        <v>0</v>
      </c>
      <c r="E114" s="89">
        <f>SUM(E107:E113)</f>
        <v>1971531</v>
      </c>
      <c r="F114" s="89">
        <f>SUM(F107:F113)</f>
        <v>3253818</v>
      </c>
      <c r="G114" s="170">
        <f>F114/C114</f>
        <v>0.1084606</v>
      </c>
      <c r="H114" s="278">
        <f>SUM(H107:H113)</f>
        <v>12376994</v>
      </c>
      <c r="X114"/>
    </row>
    <row r="115" spans="1:24">
      <c r="X115"/>
    </row>
    <row r="116" spans="1:24">
      <c r="X116"/>
    </row>
    <row r="117" spans="1:24">
      <c r="X117"/>
    </row>
    <row r="156" spans="7:10">
      <c r="H156" s="421"/>
      <c r="I156" s="421"/>
      <c r="J156" s="422"/>
    </row>
    <row r="157" spans="7:10">
      <c r="G157" s="424"/>
      <c r="H157" s="425"/>
      <c r="I157" s="425"/>
    </row>
    <row r="158" spans="7:10">
      <c r="G158" s="424"/>
      <c r="H158" s="425"/>
      <c r="I158" s="425"/>
    </row>
    <row r="159" spans="7:10">
      <c r="G159" s="424"/>
      <c r="H159" s="425"/>
      <c r="I159" s="425"/>
    </row>
    <row r="160" spans="7:10">
      <c r="G160" s="424"/>
      <c r="H160" s="425"/>
      <c r="I160" s="425"/>
    </row>
    <row r="161" spans="7:9">
      <c r="G161" s="424"/>
      <c r="H161" s="425"/>
      <c r="I161" s="425"/>
    </row>
    <row r="162" spans="7:9">
      <c r="G162" s="424"/>
      <c r="H162" s="425"/>
      <c r="I162" s="425"/>
    </row>
    <row r="163" spans="7:9">
      <c r="G163" s="424"/>
      <c r="H163" s="425"/>
      <c r="I163" s="8"/>
    </row>
    <row r="164" spans="7:9">
      <c r="G164" s="424"/>
      <c r="H164" s="425"/>
      <c r="I164" s="8"/>
    </row>
    <row r="165" spans="7:9">
      <c r="G165" s="424"/>
      <c r="H165" s="425"/>
      <c r="I165" s="8"/>
    </row>
    <row r="166" spans="7:9">
      <c r="G166" s="424"/>
      <c r="H166" s="425"/>
      <c r="I166" s="8"/>
    </row>
    <row r="167" spans="7:9">
      <c r="G167" s="424"/>
      <c r="H167" s="425"/>
      <c r="I167" s="8"/>
    </row>
    <row r="168" spans="7:9">
      <c r="G168" s="424"/>
      <c r="H168" s="425"/>
      <c r="I168" s="8"/>
    </row>
    <row r="169" spans="7:9">
      <c r="G169" s="424"/>
      <c r="H169" s="425"/>
      <c r="I169" s="8"/>
    </row>
    <row r="170" spans="7:9">
      <c r="G170" s="424"/>
      <c r="H170" s="425"/>
      <c r="I170" s="8"/>
    </row>
    <row r="171" spans="7:9">
      <c r="G171" s="424"/>
      <c r="H171" s="425"/>
      <c r="I171" s="8"/>
    </row>
    <row r="172" spans="7:9">
      <c r="G172" s="424"/>
      <c r="H172" s="425"/>
      <c r="I172" s="8"/>
    </row>
    <row r="173" spans="7:9">
      <c r="G173" s="424"/>
      <c r="H173" s="425"/>
      <c r="I173" s="8"/>
    </row>
    <row r="174" spans="7:9">
      <c r="G174" s="424"/>
      <c r="H174" s="425"/>
      <c r="I174" s="8"/>
    </row>
    <row r="175" spans="7:9">
      <c r="G175" s="424"/>
      <c r="H175" s="425"/>
      <c r="I175" s="8"/>
    </row>
    <row r="176" spans="7:9">
      <c r="G176" s="424"/>
      <c r="H176" s="425"/>
      <c r="I176" s="8"/>
    </row>
    <row r="177" spans="7:9">
      <c r="G177" s="424"/>
      <c r="H177" s="425"/>
      <c r="I177" s="8"/>
    </row>
    <row r="178" spans="7:9">
      <c r="G178" s="424"/>
      <c r="H178" s="425"/>
      <c r="I178" s="425"/>
    </row>
    <row r="179" spans="7:9">
      <c r="G179" s="424"/>
      <c r="H179" s="425"/>
      <c r="I179" s="425"/>
    </row>
  </sheetData>
  <conditionalFormatting sqref="AA1">
    <cfRule type="duplicateValues" dxfId="477" priority="30"/>
  </conditionalFormatting>
  <conditionalFormatting sqref="AA3">
    <cfRule type="duplicateValues" dxfId="476" priority="29"/>
  </conditionalFormatting>
  <conditionalFormatting sqref="B97">
    <cfRule type="duplicateValues" dxfId="475" priority="27"/>
  </conditionalFormatting>
  <conditionalFormatting sqref="B18:B19">
    <cfRule type="duplicateValues" dxfId="474" priority="22"/>
  </conditionalFormatting>
  <conditionalFormatting sqref="B18:B19">
    <cfRule type="duplicateValues" dxfId="473" priority="23"/>
  </conditionalFormatting>
  <conditionalFormatting sqref="B18:B19">
    <cfRule type="duplicateValues" dxfId="472" priority="24"/>
  </conditionalFormatting>
  <conditionalFormatting sqref="B18:B19">
    <cfRule type="duplicateValues" dxfId="471" priority="21"/>
  </conditionalFormatting>
  <conditionalFormatting sqref="B38">
    <cfRule type="duplicateValues" dxfId="470" priority="18"/>
  </conditionalFormatting>
  <conditionalFormatting sqref="B22">
    <cfRule type="duplicateValues" dxfId="469" priority="16"/>
  </conditionalFormatting>
  <conditionalFormatting sqref="B111">
    <cfRule type="duplicateValues" dxfId="468" priority="12"/>
  </conditionalFormatting>
  <conditionalFormatting sqref="B111">
    <cfRule type="duplicateValues" dxfId="467" priority="11"/>
  </conditionalFormatting>
  <conditionalFormatting sqref="I35:J41 B28:B38">
    <cfRule type="duplicateValues" dxfId="466" priority="3639"/>
  </conditionalFormatting>
  <conditionalFormatting sqref="I27:J34 B28:B38">
    <cfRule type="duplicateValues" dxfId="465" priority="3645"/>
  </conditionalFormatting>
  <conditionalFormatting sqref="A52">
    <cfRule type="duplicateValues" dxfId="464" priority="6"/>
  </conditionalFormatting>
  <conditionalFormatting sqref="A52">
    <cfRule type="duplicateValues" dxfId="463" priority="7"/>
  </conditionalFormatting>
  <conditionalFormatting sqref="A52">
    <cfRule type="duplicateValues" dxfId="462" priority="8"/>
  </conditionalFormatting>
  <conditionalFormatting sqref="A52">
    <cfRule type="duplicateValues" dxfId="461" priority="9"/>
  </conditionalFormatting>
  <conditionalFormatting sqref="B48">
    <cfRule type="duplicateValues" dxfId="460" priority="2"/>
  </conditionalFormatting>
  <conditionalFormatting sqref="B48">
    <cfRule type="duplicateValues" dxfId="459" priority="3"/>
  </conditionalFormatting>
  <conditionalFormatting sqref="B48">
    <cfRule type="duplicateValues" dxfId="458" priority="4"/>
  </conditionalFormatting>
  <conditionalFormatting sqref="B48">
    <cfRule type="duplicateValues" dxfId="457" priority="5"/>
  </conditionalFormatting>
  <pageMargins left="0.7" right="0.7" top="0.75" bottom="0.75" header="0.3" footer="0.3"/>
  <pageSetup paperSize="9" scale="42" fitToHeight="0" orientation="landscape" r:id="rId1"/>
  <ignoredErrors>
    <ignoredError sqref="G10 G24 G51 G66 G75 G91 G102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A23A0-9AB2-4AFD-B863-69E0B24ACC12}">
  <sheetPr>
    <pageSetUpPr fitToPage="1"/>
  </sheetPr>
  <dimension ref="A1:H429"/>
  <sheetViews>
    <sheetView workbookViewId="0">
      <pane ySplit="1" topLeftCell="A323" activePane="bottomLeft" state="frozen"/>
      <selection pane="bottomLeft" activeCell="D342" sqref="D342"/>
    </sheetView>
  </sheetViews>
  <sheetFormatPr defaultColWidth="9.140625" defaultRowHeight="15"/>
  <cols>
    <col min="1" max="1" width="3.85546875" style="8" bestFit="1" customWidth="1"/>
    <col min="2" max="2" width="20.140625" style="8" bestFit="1" customWidth="1"/>
    <col min="3" max="3" width="28" style="8" bestFit="1" customWidth="1"/>
    <col min="4" max="4" width="30.42578125" style="8" bestFit="1" customWidth="1"/>
    <col min="5" max="5" width="14.28515625" style="8" bestFit="1" customWidth="1"/>
    <col min="6" max="6" width="19.5703125" style="8" bestFit="1" customWidth="1"/>
    <col min="7" max="7" width="14.28515625" style="8" bestFit="1" customWidth="1"/>
    <col min="8" max="8" width="13.28515625" style="8" bestFit="1" customWidth="1"/>
    <col min="9" max="16384" width="9.140625" style="8"/>
  </cols>
  <sheetData>
    <row r="1" spans="1:8">
      <c r="A1" s="363" t="s">
        <v>528</v>
      </c>
      <c r="B1" s="363" t="s">
        <v>72</v>
      </c>
      <c r="C1" s="363" t="s">
        <v>171</v>
      </c>
      <c r="D1" s="363" t="s">
        <v>800</v>
      </c>
      <c r="E1" s="363" t="s">
        <v>875</v>
      </c>
      <c r="F1" s="363" t="s">
        <v>876</v>
      </c>
      <c r="G1" s="396" t="s">
        <v>210</v>
      </c>
      <c r="H1" s="396">
        <f ca="1">TODAY()</f>
        <v>45425</v>
      </c>
    </row>
    <row r="2" spans="1:8" ht="21" customHeight="1">
      <c r="A2" s="8">
        <v>1</v>
      </c>
      <c r="B2" s="624" t="s">
        <v>31</v>
      </c>
      <c r="C2" s="393" t="s">
        <v>458</v>
      </c>
      <c r="D2" s="180" t="s">
        <v>3440</v>
      </c>
      <c r="E2" s="116">
        <f>SUMIFS('Fully Booked'!Q:Q,'Fully Booked'!E:E,'MARKETERS ANALYSIS'!D2,'Fully Booked'!D:D,'MARKETERS ANALYSIS'!$C$2)</f>
        <v>0</v>
      </c>
      <c r="F2" s="116">
        <f>SUMIFS('Fully Booked'!AF:AF,'Fully Booked'!E:E,'MARKETERS ANALYSIS'!D2,'Fully Booked'!D:D,'MARKETERS ANALYSIS'!$C$2)</f>
        <v>0</v>
      </c>
      <c r="G2" s="116">
        <f>SUMIFS('Fully Booked'!Q:Q,'Fully Booked'!E:E,'MARKETERS ANALYSIS'!D2,'Fully Booked'!D:D,'MARKETERS ANALYSIS'!$C$2,'Fully Booked'!M:M,'MARKETERS ANALYSIS'!$G$1)</f>
        <v>0</v>
      </c>
      <c r="H2" s="116">
        <f ca="1">SUMIFS('Fully Booked'!Q:Q,'Fully Booked'!E:E,'MARKETERS ANALYSIS'!D2,'Fully Booked'!D:D,'MARKETERS ANALYSIS'!$C$2,'Fully Booked'!L:L,'MARKETERS ANALYSIS'!$H$1)</f>
        <v>0</v>
      </c>
    </row>
    <row r="3" spans="1:8">
      <c r="B3" s="625"/>
      <c r="D3" s="180" t="s">
        <v>2283</v>
      </c>
      <c r="E3" s="116">
        <f>SUMIFS('Fully Booked'!Q:Q,'Fully Booked'!E:E,'MARKETERS ANALYSIS'!D3,'Fully Booked'!D:D,'MARKETERS ANALYSIS'!$C$2)</f>
        <v>0</v>
      </c>
      <c r="F3" s="116">
        <f>SUMIFS('Fully Booked'!AF:AF,'Fully Booked'!E:E,'MARKETERS ANALYSIS'!D3,'Fully Booked'!D:D,'MARKETERS ANALYSIS'!$C$2)</f>
        <v>0</v>
      </c>
      <c r="G3" s="116">
        <f>SUMIFS('Fully Booked'!Q:Q,'Fully Booked'!E:E,'MARKETERS ANALYSIS'!D3,'Fully Booked'!D:D,'MARKETERS ANALYSIS'!$C$2,'Fully Booked'!M:M,'MARKETERS ANALYSIS'!$G$1)</f>
        <v>0</v>
      </c>
      <c r="H3" s="116">
        <f ca="1">SUMIFS('Fully Booked'!Q:Q,'Fully Booked'!E:E,'MARKETERS ANALYSIS'!D3,'Fully Booked'!D:D,'MARKETERS ANALYSIS'!$C$2,'Fully Booked'!L:L,'MARKETERS ANALYSIS'!$H$1)</f>
        <v>0</v>
      </c>
    </row>
    <row r="4" spans="1:8">
      <c r="B4" s="625"/>
      <c r="D4" s="8" t="s">
        <v>2726</v>
      </c>
      <c r="E4" s="116">
        <f>SUMIFS('Fully Booked'!Q:Q,'Fully Booked'!E:E,'MARKETERS ANALYSIS'!D4,'Fully Booked'!D:D,'MARKETERS ANALYSIS'!$C$2)</f>
        <v>0</v>
      </c>
      <c r="F4" s="116">
        <f>SUMIFS('Fully Booked'!AF:AF,'Fully Booked'!E:E,'MARKETERS ANALYSIS'!D4,'Fully Booked'!D:D,'MARKETERS ANALYSIS'!$C$2)</f>
        <v>0</v>
      </c>
      <c r="G4" s="116">
        <f>SUMIFS('Fully Booked'!Q:Q,'Fully Booked'!E:E,'MARKETERS ANALYSIS'!D4,'Fully Booked'!D:D,'MARKETERS ANALYSIS'!$C$2,'Fully Booked'!M:M,'MARKETERS ANALYSIS'!$G$1)</f>
        <v>0</v>
      </c>
      <c r="H4" s="116">
        <f ca="1">SUMIFS('Fully Booked'!Q:Q,'Fully Booked'!E:E,'MARKETERS ANALYSIS'!D4,'Fully Booked'!D:D,'MARKETERS ANALYSIS'!$C$2,'Fully Booked'!L:L,'MARKETERS ANALYSIS'!$H$1)</f>
        <v>0</v>
      </c>
    </row>
    <row r="5" spans="1:8">
      <c r="B5" s="625"/>
      <c r="D5" s="180" t="s">
        <v>847</v>
      </c>
      <c r="E5" s="116">
        <f>SUMIFS('Fully Booked'!Q:Q,'Fully Booked'!E:E,'MARKETERS ANALYSIS'!D5,'Fully Booked'!D:D,'MARKETERS ANALYSIS'!$C$2)</f>
        <v>688090</v>
      </c>
      <c r="F5" s="116">
        <f>SUMIFS('Fully Booked'!AF:AF,'Fully Booked'!E:E,'MARKETERS ANALYSIS'!D5,'Fully Booked'!D:D,'MARKETERS ANALYSIS'!$C$2)</f>
        <v>18540.202777777777</v>
      </c>
      <c r="G5" s="116">
        <f>SUMIFS('Fully Booked'!Q:Q,'Fully Booked'!E:E,'MARKETERS ANALYSIS'!D5,'Fully Booked'!D:D,'MARKETERS ANALYSIS'!$C$2,'Fully Booked'!M:M,'MARKETERS ANALYSIS'!$G$1)</f>
        <v>595305</v>
      </c>
      <c r="H5" s="116">
        <f ca="1">SUMIFS('Fully Booked'!Q:Q,'Fully Booked'!E:E,'MARKETERS ANALYSIS'!D5,'Fully Booked'!D:D,'MARKETERS ANALYSIS'!$C$2,'Fully Booked'!L:L,'MARKETERS ANALYSIS'!$H$1)</f>
        <v>0</v>
      </c>
    </row>
    <row r="6" spans="1:8">
      <c r="B6" s="625"/>
      <c r="D6" s="8" t="s">
        <v>1367</v>
      </c>
      <c r="E6" s="116">
        <f>SUMIFS('Fully Booked'!Q:Q,'Fully Booked'!E:E,'MARKETERS ANALYSIS'!D6,'Fully Booked'!D:D,'MARKETERS ANALYSIS'!$C$2)</f>
        <v>0</v>
      </c>
      <c r="F6" s="116">
        <f>SUMIFS('Fully Booked'!AF:AF,'Fully Booked'!E:E,'MARKETERS ANALYSIS'!D6,'Fully Booked'!D:D,'MARKETERS ANALYSIS'!$C$2)</f>
        <v>0</v>
      </c>
      <c r="G6" s="116">
        <f>SUMIFS('Fully Booked'!Q:Q,'Fully Booked'!E:E,'MARKETERS ANALYSIS'!D6,'Fully Booked'!D:D,'MARKETERS ANALYSIS'!$C$2,'Fully Booked'!M:M,'MARKETERS ANALYSIS'!$G$1)</f>
        <v>0</v>
      </c>
      <c r="H6" s="116">
        <f ca="1">SUMIFS('Fully Booked'!Q:Q,'Fully Booked'!E:E,'MARKETERS ANALYSIS'!D6,'Fully Booked'!D:D,'MARKETERS ANALYSIS'!$C$2,'Fully Booked'!L:L,'MARKETERS ANALYSIS'!$H$1)</f>
        <v>0</v>
      </c>
    </row>
    <row r="7" spans="1:8">
      <c r="B7" s="625"/>
      <c r="D7" s="603" t="s">
        <v>3051</v>
      </c>
      <c r="E7" s="116">
        <f>SUMIFS('Fully Booked'!Q:Q,'Fully Booked'!E:E,'MARKETERS ANALYSIS'!D7,'Fully Booked'!D:D,'MARKETERS ANALYSIS'!$C$2)</f>
        <v>85102</v>
      </c>
      <c r="F7" s="116">
        <f>SUMIFS('Fully Booked'!AF:AF,'Fully Booked'!E:E,'MARKETERS ANALYSIS'!D7,'Fully Booked'!D:D,'MARKETERS ANALYSIS'!$C$2)</f>
        <v>1953.293523809524</v>
      </c>
      <c r="G7" s="116">
        <f>SUMIFS('Fully Booked'!Q:Q,'Fully Booked'!E:E,'MARKETERS ANALYSIS'!D7,'Fully Booked'!D:D,'MARKETERS ANALYSIS'!$C$2,'Fully Booked'!M:M,'MARKETERS ANALYSIS'!$G$1)</f>
        <v>0</v>
      </c>
      <c r="H7" s="116">
        <f ca="1">SUMIFS('Fully Booked'!Q:Q,'Fully Booked'!E:E,'MARKETERS ANALYSIS'!D7,'Fully Booked'!D:D,'MARKETERS ANALYSIS'!$C$2,'Fully Booked'!L:L,'MARKETERS ANALYSIS'!$H$1)</f>
        <v>0</v>
      </c>
    </row>
    <row r="8" spans="1:8">
      <c r="B8" s="625"/>
      <c r="D8" s="180" t="s">
        <v>4192</v>
      </c>
      <c r="E8" s="116">
        <f>SUMIFS('Fully Booked'!Q:Q,'Fully Booked'!E:E,'MARKETERS ANALYSIS'!D8,'Fully Booked'!D:D,'MARKETERS ANALYSIS'!$C$2)</f>
        <v>163166</v>
      </c>
      <c r="F8" s="116">
        <f>SUMIFS('Fully Booked'!AF:AF,'Fully Booked'!E:E,'MARKETERS ANALYSIS'!D8,'Fully Booked'!D:D,'MARKETERS ANALYSIS'!$C$2)</f>
        <v>3745.0481904761905</v>
      </c>
      <c r="G8" s="116">
        <f>SUMIFS('Fully Booked'!Q:Q,'Fully Booked'!E:E,'MARKETERS ANALYSIS'!D8,'Fully Booked'!D:D,'MARKETERS ANALYSIS'!$C$2,'Fully Booked'!M:M,'MARKETERS ANALYSIS'!$G$1)</f>
        <v>163166</v>
      </c>
      <c r="H8" s="116">
        <f ca="1">SUMIFS('Fully Booked'!Q:Q,'Fully Booked'!E:E,'MARKETERS ANALYSIS'!D8,'Fully Booked'!D:D,'MARKETERS ANALYSIS'!$C$2,'Fully Booked'!L:L,'MARKETERS ANALYSIS'!$H$1)</f>
        <v>0</v>
      </c>
    </row>
    <row r="9" spans="1:8">
      <c r="B9" s="625"/>
      <c r="D9" s="477" t="s">
        <v>71</v>
      </c>
      <c r="E9" s="478">
        <f>SUM(E2:E8)</f>
        <v>936358</v>
      </c>
      <c r="F9" s="478">
        <f>SUM(F2:F8)</f>
        <v>24238.544492063491</v>
      </c>
      <c r="G9" s="478">
        <f>SUM(G2:G8)</f>
        <v>758471</v>
      </c>
      <c r="H9" s="478">
        <f ca="1">SUM(H2:H8)</f>
        <v>0</v>
      </c>
    </row>
    <row r="10" spans="1:8">
      <c r="A10" s="8">
        <v>2</v>
      </c>
      <c r="B10" s="625"/>
      <c r="C10" s="393" t="s">
        <v>32</v>
      </c>
      <c r="D10" s="8" t="s">
        <v>649</v>
      </c>
      <c r="E10" s="116">
        <f>SUMIFS('Fully Booked'!Q:Q,'Fully Booked'!E:E,'MARKETERS ANALYSIS'!D10,'Fully Booked'!D:D,'MARKETERS ANALYSIS'!$C$10)</f>
        <v>118495</v>
      </c>
      <c r="F10" s="116">
        <f>SUMIFS('Fully Booked'!AF:AF,'Fully Booked'!E:E,'MARKETERS ANALYSIS'!D10,'Fully Booked'!D:D,'MARKETERS ANALYSIS'!$C$10)</f>
        <v>2719.7423809523812</v>
      </c>
      <c r="G10" s="116">
        <f>SUMIFS('Fully Booked'!Q:Q,'Fully Booked'!E:E,'MARKETERS ANALYSIS'!D10,'Fully Booked'!D:D,'MARKETERS ANALYSIS'!$C$10,'Fully Booked'!M:M,'MARKETERS ANALYSIS'!$G$1)</f>
        <v>118495</v>
      </c>
      <c r="H10" s="116">
        <f ca="1">SUMIFS('Fully Booked'!Q:Q,'Fully Booked'!E:E,'MARKETERS ANALYSIS'!D10,'Fully Booked'!D:D,'MARKETERS ANALYSIS'!$C$10,'Fully Booked'!L:L,'MARKETERS ANALYSIS'!$H$1)</f>
        <v>0</v>
      </c>
    </row>
    <row r="11" spans="1:8">
      <c r="B11" s="625"/>
      <c r="D11" s="180" t="s">
        <v>556</v>
      </c>
      <c r="E11" s="116">
        <f>SUMIFS('Fully Booked'!Q:Q,'Fully Booked'!E:E,'MARKETERS ANALYSIS'!D11,'Fully Booked'!D:D,'MARKETERS ANALYSIS'!$C$10)</f>
        <v>143550</v>
      </c>
      <c r="F11" s="116">
        <f>SUMIFS('Fully Booked'!AF:AF,'Fully Booked'!E:E,'MARKETERS ANALYSIS'!D11,'Fully Booked'!D:D,'MARKETERS ANALYSIS'!$C$10)</f>
        <v>3294.8142857142861</v>
      </c>
      <c r="G11" s="116">
        <f>SUMIFS('Fully Booked'!Q:Q,'Fully Booked'!E:E,'MARKETERS ANALYSIS'!D11,'Fully Booked'!D:D,'MARKETERS ANALYSIS'!$C$10,'Fully Booked'!M:M,'MARKETERS ANALYSIS'!$G$1)</f>
        <v>143550</v>
      </c>
      <c r="H11" s="116">
        <f ca="1">SUMIFS('Fully Booked'!Q:Q,'Fully Booked'!E:E,'MARKETERS ANALYSIS'!D11,'Fully Booked'!D:D,'MARKETERS ANALYSIS'!$C$10,'Fully Booked'!L:L,'MARKETERS ANALYSIS'!$H$1)</f>
        <v>0</v>
      </c>
    </row>
    <row r="12" spans="1:8">
      <c r="B12" s="625"/>
      <c r="D12" s="180" t="s">
        <v>795</v>
      </c>
      <c r="E12" s="116">
        <f>SUMIFS('Fully Booked'!Q:Q,'Fully Booked'!E:E,'MARKETERS ANALYSIS'!D12,'Fully Booked'!D:D,'MARKETERS ANALYSIS'!$C$10)</f>
        <v>155100</v>
      </c>
      <c r="F12" s="116">
        <f>SUMIFS('Fully Booked'!AF:AF,'Fully Booked'!E:E,'MARKETERS ANALYSIS'!D12,'Fully Booked'!D:D,'MARKETERS ANALYSIS'!$C$10)</f>
        <v>3559.9142857142861</v>
      </c>
      <c r="G12" s="116">
        <f>SUMIFS('Fully Booked'!Q:Q,'Fully Booked'!E:E,'MARKETERS ANALYSIS'!D12,'Fully Booked'!D:D,'MARKETERS ANALYSIS'!$C$10,'Fully Booked'!M:M,'MARKETERS ANALYSIS'!$G$1)</f>
        <v>155100</v>
      </c>
      <c r="H12" s="116">
        <f ca="1">SUMIFS('Fully Booked'!Q:Q,'Fully Booked'!E:E,'MARKETERS ANALYSIS'!D12,'Fully Booked'!D:D,'MARKETERS ANALYSIS'!$C$10,'Fully Booked'!L:L,'MARKETERS ANALYSIS'!$H$1)</f>
        <v>0</v>
      </c>
    </row>
    <row r="13" spans="1:8">
      <c r="B13" s="625"/>
      <c r="D13" s="180" t="s">
        <v>583</v>
      </c>
      <c r="E13" s="116">
        <f>SUMIFS('Fully Booked'!Q:Q,'Fully Booked'!E:E,'MARKETERS ANALYSIS'!D13,'Fully Booked'!D:D,'MARKETERS ANALYSIS'!$C$10)</f>
        <v>180790</v>
      </c>
      <c r="F13" s="116">
        <f>SUMIFS('Fully Booked'!AF:AF,'Fully Booked'!E:E,'MARKETERS ANALYSIS'!D13,'Fully Booked'!D:D,'MARKETERS ANALYSIS'!$C$10)</f>
        <v>4149.5609523809526</v>
      </c>
      <c r="G13" s="116">
        <f>SUMIFS('Fully Booked'!Q:Q,'Fully Booked'!E:E,'MARKETERS ANALYSIS'!D13,'Fully Booked'!D:D,'MARKETERS ANALYSIS'!$C$10,'Fully Booked'!M:M,'MARKETERS ANALYSIS'!$G$1)</f>
        <v>0</v>
      </c>
      <c r="H13" s="116">
        <f ca="1">SUMIFS('Fully Booked'!Q:Q,'Fully Booked'!E:E,'MARKETERS ANALYSIS'!D13,'Fully Booked'!D:D,'MARKETERS ANALYSIS'!$C$10,'Fully Booked'!L:L,'MARKETERS ANALYSIS'!$H$1)</f>
        <v>180790</v>
      </c>
    </row>
    <row r="14" spans="1:8">
      <c r="B14" s="625"/>
      <c r="D14" s="180" t="s">
        <v>535</v>
      </c>
      <c r="E14" s="116">
        <f>SUMIFS('Fully Booked'!Q:Q,'Fully Booked'!E:E,'MARKETERS ANALYSIS'!D14,'Fully Booked'!D:D,'MARKETERS ANALYSIS'!$C$10)</f>
        <v>790540</v>
      </c>
      <c r="F14" s="116">
        <f>SUMIFS('Fully Booked'!AF:AF,'Fully Booked'!E:E,'MARKETERS ANALYSIS'!D14,'Fully Booked'!D:D,'MARKETERS ANALYSIS'!$C$10)</f>
        <v>18932.870476190477</v>
      </c>
      <c r="G14" s="116">
        <f>SUMIFS('Fully Booked'!Q:Q,'Fully Booked'!E:E,'MARKETERS ANALYSIS'!D14,'Fully Booked'!D:D,'MARKETERS ANALYSIS'!$C$10,'Fully Booked'!M:M,'MARKETERS ANALYSIS'!$G$1)</f>
        <v>430000</v>
      </c>
      <c r="H14" s="116">
        <f ca="1">SUMIFS('Fully Booked'!Q:Q,'Fully Booked'!E:E,'MARKETERS ANALYSIS'!D14,'Fully Booked'!D:D,'MARKETERS ANALYSIS'!$C$10,'Fully Booked'!L:L,'MARKETERS ANALYSIS'!$H$1)</f>
        <v>0</v>
      </c>
    </row>
    <row r="15" spans="1:8">
      <c r="B15" s="625"/>
      <c r="D15" s="180" t="s">
        <v>2657</v>
      </c>
      <c r="E15" s="116">
        <f>SUMIFS('Fully Booked'!Q:Q,'Fully Booked'!E:E,'MARKETERS ANALYSIS'!D15,'Fully Booked'!D:D,'MARKETERS ANALYSIS'!$C$10)</f>
        <v>0</v>
      </c>
      <c r="F15" s="116">
        <f>SUMIFS('Fully Booked'!AF:AF,'Fully Booked'!E:E,'MARKETERS ANALYSIS'!D15,'Fully Booked'!D:D,'MARKETERS ANALYSIS'!$C$10)</f>
        <v>0</v>
      </c>
      <c r="G15" s="116">
        <f>SUMIFS('Fully Booked'!Q:Q,'Fully Booked'!E:E,'MARKETERS ANALYSIS'!D15,'Fully Booked'!D:D,'MARKETERS ANALYSIS'!$C$10,'Fully Booked'!M:M,'MARKETERS ANALYSIS'!$G$1)</f>
        <v>0</v>
      </c>
      <c r="H15" s="116">
        <f ca="1">SUMIFS('Fully Booked'!Q:Q,'Fully Booked'!E:E,'MARKETERS ANALYSIS'!D15,'Fully Booked'!D:D,'MARKETERS ANALYSIS'!$C$10,'Fully Booked'!L:L,'MARKETERS ANALYSIS'!$H$1)</f>
        <v>0</v>
      </c>
    </row>
    <row r="16" spans="1:8">
      <c r="B16" s="625"/>
      <c r="D16" s="180" t="s">
        <v>2859</v>
      </c>
      <c r="E16" s="116">
        <f>SUMIFS('Fully Booked'!Q:Q,'Fully Booked'!E:E,'MARKETERS ANALYSIS'!D16,'Fully Booked'!D:D,'MARKETERS ANALYSIS'!$C$10)</f>
        <v>0</v>
      </c>
      <c r="F16" s="116">
        <f>SUMIFS('Fully Booked'!AF:AF,'Fully Booked'!E:E,'MARKETERS ANALYSIS'!D16,'Fully Booked'!D:D,'MARKETERS ANALYSIS'!$C$10)</f>
        <v>0</v>
      </c>
      <c r="G16" s="116">
        <f>SUMIFS('Fully Booked'!Q:Q,'Fully Booked'!E:E,'MARKETERS ANALYSIS'!D16,'Fully Booked'!D:D,'MARKETERS ANALYSIS'!$C$10,'Fully Booked'!M:M,'MARKETERS ANALYSIS'!$G$1)</f>
        <v>0</v>
      </c>
      <c r="H16" s="116">
        <f ca="1">SUMIFS('Fully Booked'!Q:Q,'Fully Booked'!E:E,'MARKETERS ANALYSIS'!D16,'Fully Booked'!D:D,'MARKETERS ANALYSIS'!$C$10,'Fully Booked'!L:L,'MARKETERS ANALYSIS'!$H$1)</f>
        <v>0</v>
      </c>
    </row>
    <row r="17" spans="1:8">
      <c r="B17" s="625"/>
      <c r="D17" s="180" t="s">
        <v>650</v>
      </c>
      <c r="E17" s="116">
        <f>SUMIFS('Fully Booked'!Q:Q,'Fully Booked'!E:E,'MARKETERS ANALYSIS'!D17,'Fully Booked'!D:D,'MARKETERS ANALYSIS'!$C$10)</f>
        <v>346790</v>
      </c>
      <c r="F17" s="116">
        <f>SUMIFS('Fully Booked'!AF:AF,'Fully Booked'!E:E,'MARKETERS ANALYSIS'!D17,'Fully Booked'!D:D,'MARKETERS ANALYSIS'!$C$10)</f>
        <v>7959.6561904761911</v>
      </c>
      <c r="G17" s="116">
        <f>SUMIFS('Fully Booked'!Q:Q,'Fully Booked'!E:E,'MARKETERS ANALYSIS'!D17,'Fully Booked'!D:D,'MARKETERS ANALYSIS'!$C$10,'Fully Booked'!M:M,'MARKETERS ANALYSIS'!$G$1)</f>
        <v>346790</v>
      </c>
      <c r="H17" s="116">
        <f ca="1">SUMIFS('Fully Booked'!Q:Q,'Fully Booked'!E:E,'MARKETERS ANALYSIS'!D17,'Fully Booked'!D:D,'MARKETERS ANALYSIS'!$C$10,'Fully Booked'!L:L,'MARKETERS ANALYSIS'!$H$1)</f>
        <v>0</v>
      </c>
    </row>
    <row r="18" spans="1:8">
      <c r="B18" s="625"/>
      <c r="D18" s="477" t="s">
        <v>71</v>
      </c>
      <c r="E18" s="478">
        <f>SUM(E10:E17)</f>
        <v>1735265</v>
      </c>
      <c r="F18" s="478">
        <f>SUM(F10:F17)</f>
        <v>40616.558571428577</v>
      </c>
      <c r="G18" s="478">
        <f>SUM(G10:G17)</f>
        <v>1193935</v>
      </c>
      <c r="H18" s="478">
        <f ca="1">SUM(H10:H17)</f>
        <v>180790</v>
      </c>
    </row>
    <row r="19" spans="1:8" ht="15.75">
      <c r="B19" s="625"/>
      <c r="C19" s="251" t="s">
        <v>2691</v>
      </c>
      <c r="D19" s="198" t="s">
        <v>2692</v>
      </c>
      <c r="E19" s="116">
        <f>SUMIFS('Fully Booked'!Q:Q,'Fully Booked'!E:E,'MARKETERS ANALYSIS'!D19,'Fully Booked'!D:D,'MARKETERS ANALYSIS'!$C$19)</f>
        <v>0</v>
      </c>
      <c r="F19" s="116">
        <f>SUMIFS('Fully Booked'!AF:AF,'Fully Booked'!E:E,'MARKETERS ANALYSIS'!D19,'Fully Booked'!D:D,'MARKETERS ANALYSIS'!$C$19)</f>
        <v>0</v>
      </c>
      <c r="G19" s="116">
        <f>SUMIFS('Fully Booked'!Q:Q,'Fully Booked'!E:E,'MARKETERS ANALYSIS'!D19,'Fully Booked'!D:D,'MARKETERS ANALYSIS'!$C$19,'Fully Booked'!M:M,'MARKETERS ANALYSIS'!$G$1)</f>
        <v>0</v>
      </c>
      <c r="H19" s="116">
        <f ca="1">SUMIFS('Fully Booked'!Q:Q,'Fully Booked'!E:E,'MARKETERS ANALYSIS'!D19,'Fully Booked'!D:D,'MARKETERS ANALYSIS'!$C$19,'Fully Booked'!L:L,'MARKETERS ANALYSIS'!$H$1)</f>
        <v>0</v>
      </c>
    </row>
    <row r="20" spans="1:8" ht="15.75">
      <c r="B20" s="625"/>
      <c r="C20" s="550"/>
      <c r="D20" s="477" t="s">
        <v>71</v>
      </c>
      <c r="E20" s="478">
        <f>SUM(E19)</f>
        <v>0</v>
      </c>
      <c r="F20" s="478">
        <f t="shared" ref="F20:H20" si="0">SUM(F19)</f>
        <v>0</v>
      </c>
      <c r="G20" s="478">
        <f t="shared" si="0"/>
        <v>0</v>
      </c>
      <c r="H20" s="478">
        <f t="shared" ca="1" si="0"/>
        <v>0</v>
      </c>
    </row>
    <row r="21" spans="1:8">
      <c r="B21" s="625"/>
      <c r="D21" s="198"/>
      <c r="E21" s="407"/>
      <c r="F21" s="407"/>
      <c r="G21" s="407"/>
      <c r="H21" s="407"/>
    </row>
    <row r="22" spans="1:8">
      <c r="B22" s="626"/>
      <c r="C22" s="474" t="s">
        <v>877</v>
      </c>
      <c r="D22" s="363"/>
      <c r="E22" s="364">
        <f>SUMIFS(E2:E21,D2:D21,D18)</f>
        <v>2671623</v>
      </c>
      <c r="F22" s="364">
        <f>SUMIFS(F2:F21,D2:D21,D18)</f>
        <v>64855.103063492068</v>
      </c>
      <c r="G22" s="364">
        <f>SUMIFS(G2:G21,D2:D21,D18)</f>
        <v>1952406</v>
      </c>
      <c r="H22" s="364">
        <f ca="1">SUMIFS(H2:H21,D2:D21,D18)</f>
        <v>180790</v>
      </c>
    </row>
    <row r="23" spans="1:8">
      <c r="B23" s="476"/>
      <c r="C23" s="474"/>
      <c r="D23" s="198"/>
      <c r="E23" s="407"/>
      <c r="F23" s="407"/>
      <c r="G23" s="407"/>
      <c r="H23" s="407"/>
    </row>
    <row r="24" spans="1:8">
      <c r="A24" s="8">
        <v>3</v>
      </c>
      <c r="B24" s="620" t="s">
        <v>241</v>
      </c>
      <c r="C24" s="393" t="s">
        <v>492</v>
      </c>
      <c r="D24" s="8" t="s">
        <v>844</v>
      </c>
      <c r="E24" s="116">
        <f>SUMIFS('Fully Booked'!Q:Q,'Fully Booked'!E:E,'MARKETERS ANALYSIS'!D24,'Fully Booked'!D:D,'MARKETERS ANALYSIS'!$C$24)</f>
        <v>755907</v>
      </c>
      <c r="F24" s="116">
        <f>SUMIFS('Fully Booked'!AF:AF,'Fully Booked'!E:E,'MARKETERS ANALYSIS'!D24,'Fully Booked'!D:D,'MARKETERS ANALYSIS'!$C$24)</f>
        <v>21814.174634920637</v>
      </c>
      <c r="G24" s="116">
        <f>SUMIFS('Fully Booked'!Q:Q,'Fully Booked'!E:E,'MARKETERS ANALYSIS'!D24,'Fully Booked'!D:D,'MARKETERS ANALYSIS'!$C$24,'Fully Booked'!M:M,'MARKETERS ANALYSIS'!$G$1)</f>
        <v>678877</v>
      </c>
      <c r="H24" s="116">
        <f ca="1">SUMIFS('Fully Booked'!Q:Q,'Fully Booked'!E:E,'MARKETERS ANALYSIS'!D24,'Fully Booked'!D:D,'MARKETERS ANALYSIS'!$C$24,'Fully Booked'!L:L,'MARKETERS ANALYSIS'!$H$1)</f>
        <v>0</v>
      </c>
    </row>
    <row r="25" spans="1:8">
      <c r="B25" s="621"/>
      <c r="D25" s="180" t="s">
        <v>4046</v>
      </c>
      <c r="E25" s="116">
        <f>SUMIFS('Fully Booked'!Q:Q,'Fully Booked'!E:E,'MARKETERS ANALYSIS'!D25,'Fully Booked'!D:D,'MARKETERS ANALYSIS'!$C$24)</f>
        <v>539691</v>
      </c>
      <c r="F25" s="116">
        <f>SUMIFS('Fully Booked'!AF:AF,'Fully Booked'!E:E,'MARKETERS ANALYSIS'!D25,'Fully Booked'!D:D,'MARKETERS ANALYSIS'!$C$24)</f>
        <v>12387.193428571431</v>
      </c>
      <c r="G25" s="116">
        <f>SUMIFS('Fully Booked'!Q:Q,'Fully Booked'!E:E,'MARKETERS ANALYSIS'!D25,'Fully Booked'!D:D,'MARKETERS ANALYSIS'!$C$24,'Fully Booked'!M:M,'MARKETERS ANALYSIS'!$G$1)</f>
        <v>539691</v>
      </c>
      <c r="H25" s="116">
        <f ca="1">SUMIFS('Fully Booked'!Q:Q,'Fully Booked'!E:E,'MARKETERS ANALYSIS'!D25,'Fully Booked'!D:D,'MARKETERS ANALYSIS'!$C$24,'Fully Booked'!L:L,'MARKETERS ANALYSIS'!$H$1)</f>
        <v>0</v>
      </c>
    </row>
    <row r="26" spans="1:8">
      <c r="B26" s="621"/>
      <c r="D26" s="180" t="s">
        <v>1230</v>
      </c>
      <c r="E26" s="116">
        <f>SUMIFS('Fully Booked'!Q:Q,'Fully Booked'!E:E,'MARKETERS ANALYSIS'!D26,'Fully Booked'!D:D,'MARKETERS ANALYSIS'!$C$24)</f>
        <v>0</v>
      </c>
      <c r="F26" s="116">
        <f>SUMIFS('Fully Booked'!AF:AF,'Fully Booked'!E:E,'MARKETERS ANALYSIS'!D26,'Fully Booked'!D:D,'MARKETERS ANALYSIS'!$C$24)</f>
        <v>0</v>
      </c>
      <c r="G26" s="116">
        <f>SUMIFS('Fully Booked'!Q:Q,'Fully Booked'!E:E,'MARKETERS ANALYSIS'!D26,'Fully Booked'!D:D,'MARKETERS ANALYSIS'!$C$24,'Fully Booked'!M:M,'MARKETERS ANALYSIS'!$G$1)</f>
        <v>0</v>
      </c>
      <c r="H26" s="116">
        <f ca="1">SUMIFS('Fully Booked'!Q:Q,'Fully Booked'!E:E,'MARKETERS ANALYSIS'!D26,'Fully Booked'!D:D,'MARKETERS ANALYSIS'!$C$24,'Fully Booked'!L:L,'MARKETERS ANALYSIS'!$H$1)</f>
        <v>0</v>
      </c>
    </row>
    <row r="27" spans="1:8">
      <c r="B27" s="621"/>
      <c r="D27" s="363" t="s">
        <v>71</v>
      </c>
      <c r="E27" s="364">
        <f>SUM(E24:E24:E24:E26)</f>
        <v>1295598</v>
      </c>
      <c r="F27" s="364">
        <f>SUM(F24:F24:F24:F26)</f>
        <v>34201.368063492067</v>
      </c>
      <c r="G27" s="364">
        <f>SUM(G24:G24:G24:G26)</f>
        <v>1218568</v>
      </c>
      <c r="H27" s="364">
        <f ca="1">SUM(H24:H26)</f>
        <v>0</v>
      </c>
    </row>
    <row r="28" spans="1:8">
      <c r="B28" s="621"/>
      <c r="C28" s="8" t="s">
        <v>3736</v>
      </c>
      <c r="D28" s="198" t="s">
        <v>3973</v>
      </c>
      <c r="E28" s="116">
        <f>SUMIFS('Fully Booked'!Q:Q,'Fully Booked'!E:E,'MARKETERS ANALYSIS'!D28,'Fully Booked'!D:D,'MARKETERS ANALYSIS'!$C$28)</f>
        <v>35000</v>
      </c>
      <c r="F28" s="116">
        <f>SUMIFS('Fully Booked'!AF:AF,'Fully Booked'!E:E,'MARKETERS ANALYSIS'!D28,'Fully Booked'!D:D,'MARKETERS ANALYSIS'!$C$28)</f>
        <v>1226.4351851851852</v>
      </c>
      <c r="G28" s="116">
        <f>SUMIFS('Fully Booked'!Q:Q,'Fully Booked'!E:E,'MARKETERS ANALYSIS'!D28,'Fully Booked'!D:D,'MARKETERS ANALYSIS'!$C$28,'Fully Booked'!M:M,'MARKETERS ANALYSIS'!$G$1)</f>
        <v>35000</v>
      </c>
      <c r="H28" s="116">
        <f ca="1">SUMIFS('Fully Booked'!Q:Q,'Fully Booked'!E:E,'MARKETERS ANALYSIS'!D28,'Fully Booked'!D:D,'MARKETERS ANALYSIS'!$C$28,'Fully Booked'!L:L,'MARKETERS ANALYSIS'!$H$1)</f>
        <v>0</v>
      </c>
    </row>
    <row r="29" spans="1:8">
      <c r="B29" s="621"/>
      <c r="D29" s="363" t="s">
        <v>71</v>
      </c>
      <c r="E29" s="364">
        <f>SUM(E28)</f>
        <v>35000</v>
      </c>
      <c r="F29" s="364">
        <f t="shared" ref="F29:H29" si="1">SUM(F28)</f>
        <v>1226.4351851851852</v>
      </c>
      <c r="G29" s="364">
        <f t="shared" si="1"/>
        <v>35000</v>
      </c>
      <c r="H29" s="364">
        <f t="shared" ca="1" si="1"/>
        <v>0</v>
      </c>
    </row>
    <row r="30" spans="1:8">
      <c r="B30" s="621"/>
      <c r="D30" s="198"/>
      <c r="E30" s="407"/>
      <c r="F30" s="407"/>
      <c r="G30" s="407"/>
      <c r="H30" s="407"/>
    </row>
    <row r="31" spans="1:8">
      <c r="B31" s="621"/>
      <c r="C31" s="636" t="s">
        <v>407</v>
      </c>
      <c r="D31" s="198" t="s">
        <v>1342</v>
      </c>
      <c r="E31" s="116">
        <f>SUMIFS('Fully Booked'!Q:Q,'Fully Booked'!E:E,'MARKETERS ANALYSIS'!D31,'Fully Booked'!D:D,'MARKETERS ANALYSIS'!$C$31,'Fully Booked'!B:B,'MARKETERS ANALYSIS'!$B$24)</f>
        <v>185017.12</v>
      </c>
      <c r="F31" s="116">
        <f>SUMIFS('Fully Booked'!AF:AF,'Fully Booked'!E:E,'MARKETERS ANALYSIS'!D31,'Fully Booked'!D:D,'MARKETERS ANALYSIS'!$C$31,'Fully Booked'!B:B,'MARKETERS ANALYSIS'!$B$24)</f>
        <v>4985.1835111111113</v>
      </c>
      <c r="G31" s="116">
        <f>SUMIFS('Fully Booked'!Q:Q,'Fully Booked'!E:E,'MARKETERS ANALYSIS'!D31,'Fully Booked'!D:D,'MARKETERS ANALYSIS'!$C$31,'Fully Booked'!M:M,'MARKETERS ANALYSIS'!$G$1,'Fully Booked'!B:B,'MARKETERS ANALYSIS'!$B$24)</f>
        <v>185017.12</v>
      </c>
      <c r="H31" s="116">
        <f ca="1">SUMIFS('Fully Booked'!Q:Q,'Fully Booked'!E:E,'MARKETERS ANALYSIS'!D31,'Fully Booked'!D:D,'MARKETERS ANALYSIS'!$C$31,'Fully Booked'!L:L,'MARKETERS ANALYSIS'!$H$1,'Fully Booked'!B:B,'MARKETERS ANALYSIS'!$B$24)</f>
        <v>0</v>
      </c>
    </row>
    <row r="32" spans="1:8">
      <c r="B32" s="621"/>
      <c r="C32" s="637"/>
      <c r="D32" s="8" t="s">
        <v>3819</v>
      </c>
      <c r="E32" s="116">
        <f>SUMIFS('Fully Booked'!Q:Q,'Fully Booked'!E:E,'MARKETERS ANALYSIS'!D32,'Fully Booked'!D:D,'MARKETERS ANALYSIS'!$C$31,'Fully Booked'!B:B,'MARKETERS ANALYSIS'!$B$24)</f>
        <v>514953.98</v>
      </c>
      <c r="F32" s="116">
        <f>SUMIFS('Fully Booked'!AF:AF,'Fully Booked'!E:E,'MARKETERS ANALYSIS'!D32,'Fully Booked'!D:D,'MARKETERS ANALYSIS'!$C$31,'Fully Booked'!B:B,'MARKETERS ANALYSIS'!$B$24)</f>
        <v>13875.148905555554</v>
      </c>
      <c r="G32" s="116">
        <f>SUMIFS('Fully Booked'!Q:Q,'Fully Booked'!E:E,'MARKETERS ANALYSIS'!D32,'Fully Booked'!D:D,'MARKETERS ANALYSIS'!$C$31,'Fully Booked'!M:M,'MARKETERS ANALYSIS'!$G$1,'Fully Booked'!B:B,'MARKETERS ANALYSIS'!$B$24)</f>
        <v>0</v>
      </c>
      <c r="H32" s="116">
        <f ca="1">SUMIFS('Fully Booked'!Q:Q,'Fully Booked'!E:E,'MARKETERS ANALYSIS'!D32,'Fully Booked'!D:D,'MARKETERS ANALYSIS'!$C$31,'Fully Booked'!L:L,'MARKETERS ANALYSIS'!$H$1,'Fully Booked'!B:B,'MARKETERS ANALYSIS'!$B$24)</f>
        <v>0</v>
      </c>
    </row>
    <row r="33" spans="1:8">
      <c r="B33" s="621"/>
      <c r="D33" s="198" t="s">
        <v>844</v>
      </c>
      <c r="E33" s="116">
        <f>SUMIFS('Fully Booked'!Q:Q,'Fully Booked'!E:E,'MARKETERS ANALYSIS'!D33,'Fully Booked'!D:D,'MARKETERS ANALYSIS'!$C$31,'Fully Booked'!B:B,'MARKETERS ANALYSIS'!$B$24)</f>
        <v>0</v>
      </c>
      <c r="F33" s="116">
        <f>SUMIFS('Fully Booked'!AF:AF,'Fully Booked'!E:E,'MARKETERS ANALYSIS'!D33,'Fully Booked'!D:D,'MARKETERS ANALYSIS'!$C$31,'Fully Booked'!B:B,'MARKETERS ANALYSIS'!$B$24)</f>
        <v>0</v>
      </c>
      <c r="G33" s="116">
        <f>SUMIFS('Fully Booked'!Q:Q,'Fully Booked'!E:E,'MARKETERS ANALYSIS'!D33,'Fully Booked'!D:D,'MARKETERS ANALYSIS'!$C$31,'Fully Booked'!M:M,'MARKETERS ANALYSIS'!$G$1,'Fully Booked'!B:B,'MARKETERS ANALYSIS'!$B$24)</f>
        <v>0</v>
      </c>
      <c r="H33" s="116">
        <f ca="1">SUMIFS('Fully Booked'!Q:Q,'Fully Booked'!E:E,'MARKETERS ANALYSIS'!D33,'Fully Booked'!D:D,'MARKETERS ANALYSIS'!$C$31,'Fully Booked'!L:L,'MARKETERS ANALYSIS'!$H$1,'Fully Booked'!B:B,'MARKETERS ANALYSIS'!$B$24)</f>
        <v>0</v>
      </c>
    </row>
    <row r="34" spans="1:8">
      <c r="B34" s="621"/>
      <c r="D34" s="363" t="s">
        <v>71</v>
      </c>
      <c r="E34" s="364">
        <f>SUM(E31:E33:E31:E33)</f>
        <v>699971.1</v>
      </c>
      <c r="F34" s="364">
        <f>SUM(F27:F27:F27:F33)</f>
        <v>55514.570850529097</v>
      </c>
      <c r="G34" s="364">
        <f>SUM(G27:G27:G27:G33)</f>
        <v>1473585.12</v>
      </c>
      <c r="H34" s="364">
        <f ca="1">SUM(H27:H33)</f>
        <v>0</v>
      </c>
    </row>
    <row r="35" spans="1:8">
      <c r="B35" s="622"/>
      <c r="C35" s="474" t="s">
        <v>877</v>
      </c>
      <c r="D35" s="363"/>
      <c r="E35" s="364">
        <f>SUMIFS(E24:E34,D24:D34,D27)</f>
        <v>2030569.1</v>
      </c>
      <c r="F35" s="364">
        <f>SUMIFS(F24:F34,D24:D34,D27)</f>
        <v>90942.374099206354</v>
      </c>
      <c r="G35" s="364">
        <f>SUMIFS(G24:G34,D24:D34,D27)</f>
        <v>2727153.12</v>
      </c>
      <c r="H35" s="364">
        <f ca="1">SUMIFS(H24:H27,D24:D27,D27)</f>
        <v>0</v>
      </c>
    </row>
    <row r="36" spans="1:8">
      <c r="B36" s="474"/>
      <c r="D36" s="198"/>
      <c r="E36" s="407"/>
      <c r="F36" s="407"/>
      <c r="G36" s="407"/>
      <c r="H36" s="407"/>
    </row>
    <row r="37" spans="1:8">
      <c r="A37" s="8">
        <v>4</v>
      </c>
      <c r="B37" s="620" t="s">
        <v>38</v>
      </c>
      <c r="C37" s="93" t="s">
        <v>891</v>
      </c>
      <c r="D37" s="180" t="s">
        <v>3949</v>
      </c>
      <c r="E37" s="116">
        <f>SUMIFS('Fully Booked'!Q:Q,'Fully Booked'!E:E,'MARKETERS ANALYSIS'!D37,'Fully Booked'!D:D,'MARKETERS ANALYSIS'!$C$37)</f>
        <v>113376</v>
      </c>
      <c r="F37" s="116">
        <f>SUMIFS('Fully Booked'!AF:AF,'Fully Booked'!E:E,'MARKETERS ANALYSIS'!D37,'Fully Booked'!D:D,'MARKETERS ANALYSIS'!$C$37)</f>
        <v>4641.5933333333342</v>
      </c>
      <c r="G37" s="116">
        <f>SUMIFS('Fully Booked'!Q:Q,'Fully Booked'!E:E,'MARKETERS ANALYSIS'!D37,'Fully Booked'!D:D,'MARKETERS ANALYSIS'!$C$37,'Fully Booked'!M:M,'MARKETERS ANALYSIS'!$G$1)</f>
        <v>55000</v>
      </c>
      <c r="H37" s="116">
        <f ca="1">SUMIFS('Fully Booked'!Q:Q,'Fully Booked'!E:E,'MARKETERS ANALYSIS'!D37,'Fully Booked'!D:D,'MARKETERS ANALYSIS'!$C$37,'Fully Booked'!L:L,'MARKETERS ANALYSIS'!$H$1)</f>
        <v>0</v>
      </c>
    </row>
    <row r="38" spans="1:8">
      <c r="B38" s="621"/>
      <c r="C38" s="366"/>
      <c r="D38" s="180" t="s">
        <v>2739</v>
      </c>
      <c r="E38" s="116">
        <f>SUMIFS('Fully Booked'!Q:Q,'Fully Booked'!E:E,'MARKETERS ANALYSIS'!D38,'Fully Booked'!D:D,'MARKETERS ANALYSIS'!$C$37)</f>
        <v>0</v>
      </c>
      <c r="F38" s="116">
        <f>SUMIFS('Fully Booked'!AF:AF,'Fully Booked'!E:E,'MARKETERS ANALYSIS'!D38,'Fully Booked'!D:D,'MARKETERS ANALYSIS'!$C$37)</f>
        <v>0</v>
      </c>
      <c r="G38" s="116">
        <f>SUMIFS('Fully Booked'!Q:Q,'Fully Booked'!E:E,'MARKETERS ANALYSIS'!D38,'Fully Booked'!D:D,'MARKETERS ANALYSIS'!$C$37,'Fully Booked'!M:M,'MARKETERS ANALYSIS'!$G$1)</f>
        <v>0</v>
      </c>
      <c r="H38" s="116">
        <f ca="1">SUMIFS('Fully Booked'!Q:Q,'Fully Booked'!E:E,'MARKETERS ANALYSIS'!D38,'Fully Booked'!D:D,'MARKETERS ANALYSIS'!$C$37,'Fully Booked'!L:L,'MARKETERS ANALYSIS'!$H$1)</f>
        <v>0</v>
      </c>
    </row>
    <row r="39" spans="1:8">
      <c r="B39" s="621"/>
      <c r="C39" s="366"/>
      <c r="D39" s="180" t="s">
        <v>995</v>
      </c>
      <c r="E39" s="116">
        <f>SUMIFS('Fully Booked'!Q:Q,'Fully Booked'!E:E,'MARKETERS ANALYSIS'!D39,'Fully Booked'!D:D,'MARKETERS ANALYSIS'!$C$37)</f>
        <v>287424</v>
      </c>
      <c r="F39" s="116">
        <f>SUMIFS('Fully Booked'!AF:AF,'Fully Booked'!E:E,'MARKETERS ANALYSIS'!D39,'Fully Booked'!D:D,'MARKETERS ANALYSIS'!$C$37)</f>
        <v>7875.0640238095239</v>
      </c>
      <c r="G39" s="116">
        <f>SUMIFS('Fully Booked'!Q:Q,'Fully Booked'!E:E,'MARKETERS ANALYSIS'!D39,'Fully Booked'!D:D,'MARKETERS ANALYSIS'!$C$37,'Fully Booked'!M:M,'MARKETERS ANALYSIS'!$G$1)</f>
        <v>162163</v>
      </c>
      <c r="H39" s="116">
        <f ca="1">SUMIFS('Fully Booked'!Q:Q,'Fully Booked'!E:E,'MARKETERS ANALYSIS'!D39,'Fully Booked'!D:D,'MARKETERS ANALYSIS'!$C$37,'Fully Booked'!L:L,'MARKETERS ANALYSIS'!$H$1)</f>
        <v>0</v>
      </c>
    </row>
    <row r="40" spans="1:8">
      <c r="B40" s="621"/>
      <c r="C40" s="366"/>
      <c r="D40" s="180" t="s">
        <v>3430</v>
      </c>
      <c r="E40" s="116">
        <f>SUMIFS('Fully Booked'!Q:Q,'Fully Booked'!E:E,'MARKETERS ANALYSIS'!D40,'Fully Booked'!D:D,'MARKETERS ANALYSIS'!$C$37)</f>
        <v>281456</v>
      </c>
      <c r="F40" s="116">
        <f>SUMIFS('Fully Booked'!AF:AF,'Fully Booked'!E:E,'MARKETERS ANALYSIS'!D40,'Fully Booked'!D:D,'MARKETERS ANALYSIS'!$C$37)</f>
        <v>6460.0853333333334</v>
      </c>
      <c r="G40" s="116">
        <f>SUMIFS('Fully Booked'!Q:Q,'Fully Booked'!E:E,'MARKETERS ANALYSIS'!D40,'Fully Booked'!D:D,'MARKETERS ANALYSIS'!$C$37,'Fully Booked'!M:M,'MARKETERS ANALYSIS'!$G$1)</f>
        <v>0</v>
      </c>
      <c r="H40" s="116">
        <f ca="1">SUMIFS('Fully Booked'!Q:Q,'Fully Booked'!E:E,'MARKETERS ANALYSIS'!D40,'Fully Booked'!D:D,'MARKETERS ANALYSIS'!$C$37,'Fully Booked'!L:L,'MARKETERS ANALYSIS'!$H$1)</f>
        <v>0</v>
      </c>
    </row>
    <row r="41" spans="1:8">
      <c r="B41" s="621"/>
      <c r="C41" s="366"/>
      <c r="D41" s="180" t="s">
        <v>2271</v>
      </c>
      <c r="E41" s="116">
        <f>SUMIFS('Fully Booked'!Q:Q,'Fully Booked'!E:E,'MARKETERS ANALYSIS'!D41,'Fully Booked'!D:D,'MARKETERS ANALYSIS'!$C$37)</f>
        <v>0</v>
      </c>
      <c r="F41" s="116">
        <f>SUMIFS('Fully Booked'!AF:AF,'Fully Booked'!E:E,'MARKETERS ANALYSIS'!D41,'Fully Booked'!D:D,'MARKETERS ANALYSIS'!$C$37)</f>
        <v>0</v>
      </c>
      <c r="G41" s="116">
        <f>SUMIFS('Fully Booked'!Q:Q,'Fully Booked'!E:E,'MARKETERS ANALYSIS'!D41,'Fully Booked'!D:D,'MARKETERS ANALYSIS'!$C$37,'Fully Booked'!M:M,'MARKETERS ANALYSIS'!$G$1)</f>
        <v>0</v>
      </c>
      <c r="H41" s="116">
        <f ca="1">SUMIFS('Fully Booked'!Q:Q,'Fully Booked'!E:E,'MARKETERS ANALYSIS'!D41,'Fully Booked'!D:D,'MARKETERS ANALYSIS'!$C$37,'Fully Booked'!L:L,'MARKETERS ANALYSIS'!$H$1)</f>
        <v>0</v>
      </c>
    </row>
    <row r="42" spans="1:8">
      <c r="B42" s="621"/>
      <c r="C42" s="366"/>
      <c r="D42" s="180" t="s">
        <v>2620</v>
      </c>
      <c r="E42" s="116">
        <f>SUMIFS('Fully Booked'!Q:Q,'Fully Booked'!E:E,'MARKETERS ANALYSIS'!D42,'Fully Booked'!D:D,'MARKETERS ANALYSIS'!$C$37)</f>
        <v>0</v>
      </c>
      <c r="F42" s="116">
        <f>SUMIFS('Fully Booked'!AF:AF,'Fully Booked'!E:E,'MARKETERS ANALYSIS'!D42,'Fully Booked'!D:D,'MARKETERS ANALYSIS'!$C$37)</f>
        <v>0</v>
      </c>
      <c r="G42" s="116">
        <f>SUMIFS('Fully Booked'!Q:Q,'Fully Booked'!E:E,'MARKETERS ANALYSIS'!D42,'Fully Booked'!D:D,'MARKETERS ANALYSIS'!$C$37,'Fully Booked'!M:M,'MARKETERS ANALYSIS'!$G$1)</f>
        <v>0</v>
      </c>
      <c r="H42" s="116">
        <f ca="1">SUMIFS('Fully Booked'!Q:Q,'Fully Booked'!E:E,'MARKETERS ANALYSIS'!D42,'Fully Booked'!D:D,'MARKETERS ANALYSIS'!$C$37,'Fully Booked'!L:L,'MARKETERS ANALYSIS'!$H$1)</f>
        <v>0</v>
      </c>
    </row>
    <row r="43" spans="1:8">
      <c r="B43" s="621"/>
      <c r="C43" s="366"/>
      <c r="D43" s="180" t="s">
        <v>716</v>
      </c>
      <c r="E43" s="116">
        <f>SUMIFS('Fully Booked'!Q:Q,'Fully Booked'!E:E,'MARKETERS ANALYSIS'!D43,'Fully Booked'!D:D,'MARKETERS ANALYSIS'!$C$37)</f>
        <v>0</v>
      </c>
      <c r="F43" s="116">
        <f>SUMIFS('Fully Booked'!AF:AF,'Fully Booked'!E:E,'MARKETERS ANALYSIS'!D43,'Fully Booked'!D:D,'MARKETERS ANALYSIS'!$C$37)</f>
        <v>0</v>
      </c>
      <c r="G43" s="116">
        <f>SUMIFS('Fully Booked'!Q:Q,'Fully Booked'!E:E,'MARKETERS ANALYSIS'!D43,'Fully Booked'!D:D,'MARKETERS ANALYSIS'!$C$37,'Fully Booked'!M:M,'MARKETERS ANALYSIS'!$G$1)</f>
        <v>0</v>
      </c>
      <c r="H43" s="116">
        <f ca="1">SUMIFS('Fully Booked'!Q:Q,'Fully Booked'!E:E,'MARKETERS ANALYSIS'!D43,'Fully Booked'!D:D,'MARKETERS ANALYSIS'!$C$37,'Fully Booked'!L:L,'MARKETERS ANALYSIS'!$H$1)</f>
        <v>0</v>
      </c>
    </row>
    <row r="44" spans="1:8">
      <c r="B44" s="621"/>
      <c r="C44" s="366"/>
      <c r="D44" s="408" t="s">
        <v>641</v>
      </c>
      <c r="E44" s="116">
        <f>SUMIFS('Fully Booked'!Q:Q,'Fully Booked'!E:E,'MARKETERS ANALYSIS'!D44,'Fully Booked'!D:D,'MARKETERS ANALYSIS'!$C$37)</f>
        <v>146828</v>
      </c>
      <c r="F44" s="116">
        <f>SUMIFS('Fully Booked'!AF:AF,'Fully Booked'!E:E,'MARKETERS ANALYSIS'!D44,'Fully Booked'!D:D,'MARKETERS ANALYSIS'!$C$37)</f>
        <v>3370.0521904761904</v>
      </c>
      <c r="G44" s="116">
        <f>SUMIFS('Fully Booked'!Q:Q,'Fully Booked'!E:E,'MARKETERS ANALYSIS'!D44,'Fully Booked'!D:D,'MARKETERS ANALYSIS'!$C$37,'Fully Booked'!M:M,'MARKETERS ANALYSIS'!$G$1)</f>
        <v>146828</v>
      </c>
      <c r="H44" s="116">
        <f ca="1">SUMIFS('Fully Booked'!Q:Q,'Fully Booked'!E:E,'MARKETERS ANALYSIS'!D44,'Fully Booked'!D:D,'MARKETERS ANALYSIS'!$C$37,'Fully Booked'!L:L,'MARKETERS ANALYSIS'!$H$1)</f>
        <v>0</v>
      </c>
    </row>
    <row r="45" spans="1:8">
      <c r="B45" s="621"/>
      <c r="C45" s="366"/>
      <c r="D45" s="363" t="s">
        <v>71</v>
      </c>
      <c r="E45" s="364">
        <f>SUM(E37:E44)</f>
        <v>829084</v>
      </c>
      <c r="F45" s="364">
        <f>SUM(F37:F44)</f>
        <v>22346.794880952384</v>
      </c>
      <c r="G45" s="364">
        <f>SUM(G37:G44)</f>
        <v>363991</v>
      </c>
      <c r="H45" s="364">
        <f ca="1">SUM(H37:H44)</f>
        <v>0</v>
      </c>
    </row>
    <row r="46" spans="1:8">
      <c r="B46" s="621"/>
      <c r="C46" s="366" t="s">
        <v>3590</v>
      </c>
      <c r="D46" s="180" t="s">
        <v>3870</v>
      </c>
      <c r="E46" s="116">
        <f>SUMIFS('Fully Booked'!Q:Q,'Fully Booked'!E:E,'MARKETERS ANALYSIS'!D46,'Fully Booked'!D:D,'MARKETERS ANALYSIS'!$C$46)</f>
        <v>64141</v>
      </c>
      <c r="F46" s="116">
        <f>SUMIFS('Fully Booked'!AF:AF,'Fully Booked'!E:E,'MARKETERS ANALYSIS'!D46,'Fully Booked'!D:D,'MARKETERS ANALYSIS'!$C$46)</f>
        <v>2399.9424166666668</v>
      </c>
      <c r="G46" s="116">
        <f>SUMIFS('Fully Booked'!Q:Q,'Fully Booked'!E:E,'MARKETERS ANALYSIS'!D46,'Fully Booked'!D:D,'MARKETERS ANALYSIS'!$C$46,'Fully Booked'!M:M,'MARKETERS ANALYSIS'!$G$1)</f>
        <v>0</v>
      </c>
      <c r="H46" s="116">
        <f ca="1">SUMIFS('Fully Booked'!Q:Q,'Fully Booked'!E:E,'MARKETERS ANALYSIS'!D46,'Fully Booked'!D:D,'MARKETERS ANALYSIS'!$C$46,'Fully Booked'!L:L,'MARKETERS ANALYSIS'!$H$1)</f>
        <v>0</v>
      </c>
    </row>
    <row r="47" spans="1:8">
      <c r="B47" s="621"/>
      <c r="C47" s="366"/>
      <c r="D47" s="363" t="s">
        <v>71</v>
      </c>
      <c r="E47" s="364">
        <f>SUM(E46:E46)</f>
        <v>64141</v>
      </c>
      <c r="F47" s="364">
        <f>SUM(F46:F46)</f>
        <v>2399.9424166666668</v>
      </c>
      <c r="G47" s="364">
        <f>SUM(G46:G46)</f>
        <v>0</v>
      </c>
      <c r="H47" s="364">
        <f ca="1">SUM(H46:H46)</f>
        <v>0</v>
      </c>
    </row>
    <row r="48" spans="1:8">
      <c r="B48" s="621"/>
      <c r="C48" s="636" t="s">
        <v>407</v>
      </c>
      <c r="D48" s="180" t="s">
        <v>3912</v>
      </c>
      <c r="E48" s="116">
        <f>SUMIFS('Fully Booked'!Q:Q,'Fully Booked'!E:E,'MARKETERS ANALYSIS'!D48,'Fully Booked'!D:D,'MARKETERS ANALYSIS'!$C$48,'Fully Booked'!B:B,'MARKETERS ANALYSIS'!$B$37)</f>
        <v>303053</v>
      </c>
      <c r="F48" s="116">
        <f>SUMIFS('Fully Booked'!AF:AF,'Fully Booked'!E:E,'MARKETERS ANALYSIS'!D48,'Fully Booked'!D:D,'MARKETERS ANALYSIS'!$C$48,'Fully Booked'!B:B,'MARKETERS ANALYSIS'!$B$37)</f>
        <v>7315.0736190476191</v>
      </c>
      <c r="G48" s="116">
        <f>SUMIFS('Fully Booked'!Q:Q,'Fully Booked'!E:E,'MARKETERS ANALYSIS'!D48,'Fully Booked'!D:D,'MARKETERS ANALYSIS'!$C$48,'Fully Booked'!M:M,'MARKETERS ANALYSIS'!$G$1,'Fully Booked'!B:B,'MARKETERS ANALYSIS'!$B$37)</f>
        <v>90000</v>
      </c>
      <c r="H48" s="116">
        <f ca="1">SUMIFS('Fully Booked'!Q:Q,'Fully Booked'!E:E,'MARKETERS ANALYSIS'!D48,'Fully Booked'!D:D,'MARKETERS ANALYSIS'!$C$48,'Fully Booked'!L:L,'MARKETERS ANALYSIS'!$H$1,'Fully Booked'!B:B,'MARKETERS ANALYSIS'!$B$37)</f>
        <v>0</v>
      </c>
    </row>
    <row r="49" spans="1:8">
      <c r="B49" s="621"/>
      <c r="C49" s="637"/>
      <c r="D49" s="180" t="s">
        <v>552</v>
      </c>
      <c r="E49" s="116">
        <f>SUMIFS('Fully Booked'!Q:Q,'Fully Booked'!E:E,'MARKETERS ANALYSIS'!D49,'Fully Booked'!D:D,'MARKETERS ANALYSIS'!$C$48,'Fully Booked'!B:B,'MARKETERS ANALYSIS'!$B$37)</f>
        <v>140000</v>
      </c>
      <c r="F49" s="116">
        <f>SUMIFS('Fully Booked'!AF:AF,'Fully Booked'!E:E,'MARKETERS ANALYSIS'!D49,'Fully Booked'!D:D,'MARKETERS ANALYSIS'!$C$48,'Fully Booked'!B:B,'MARKETERS ANALYSIS'!$B$37)</f>
        <v>14933.333333333332</v>
      </c>
      <c r="G49" s="116">
        <f>SUMIFS('Fully Booked'!Q:Q,'Fully Booked'!E:E,'MARKETERS ANALYSIS'!D49,'Fully Booked'!D:D,'MARKETERS ANALYSIS'!$C$48,'Fully Booked'!M:M,'MARKETERS ANALYSIS'!$G$1,'Fully Booked'!B:B,'MARKETERS ANALYSIS'!$B$37)</f>
        <v>0</v>
      </c>
      <c r="H49" s="116">
        <f ca="1">SUMIFS('Fully Booked'!Q:Q,'Fully Booked'!E:E,'MARKETERS ANALYSIS'!D49,'Fully Booked'!D:D,'MARKETERS ANALYSIS'!$C$48,'Fully Booked'!L:L,'MARKETERS ANALYSIS'!$H$1,'Fully Booked'!B:B,'MARKETERS ANALYSIS'!$B$37)</f>
        <v>0</v>
      </c>
    </row>
    <row r="50" spans="1:8">
      <c r="B50" s="621"/>
      <c r="C50" s="637"/>
      <c r="D50" s="180" t="s">
        <v>1076</v>
      </c>
      <c r="E50" s="116">
        <f>SUMIFS('Fully Booked'!Q:Q,'Fully Booked'!E:E,'MARKETERS ANALYSIS'!D50,'Fully Booked'!D:D,'MARKETERS ANALYSIS'!$C$48,'Fully Booked'!B:B,'MARKETERS ANALYSIS'!$B$37)</f>
        <v>76782</v>
      </c>
      <c r="F50" s="116">
        <f>SUMIFS('Fully Booked'!AF:AF,'Fully Booked'!E:E,'MARKETERS ANALYSIS'!D50,'Fully Booked'!D:D,'MARKETERS ANALYSIS'!$C$48,'Fully Booked'!B:B,'MARKETERS ANALYSIS'!$B$37)</f>
        <v>8306.59</v>
      </c>
      <c r="G50" s="116">
        <f>SUMIFS('Fully Booked'!Q:Q,'Fully Booked'!E:E,'MARKETERS ANALYSIS'!D50,'Fully Booked'!D:D,'MARKETERS ANALYSIS'!$C$48,'Fully Booked'!M:M,'MARKETERS ANALYSIS'!$G$1,'Fully Booked'!B:B,'MARKETERS ANALYSIS'!$B$37)</f>
        <v>21774</v>
      </c>
      <c r="H50" s="116">
        <f ca="1">SUMIFS('Fully Booked'!Q:Q,'Fully Booked'!E:E,'MARKETERS ANALYSIS'!D50,'Fully Booked'!D:D,'MARKETERS ANALYSIS'!$C$48,'Fully Booked'!L:L,'MARKETERS ANALYSIS'!$H$1,'Fully Booked'!B:B,'MARKETERS ANALYSIS'!$B$37)</f>
        <v>0</v>
      </c>
    </row>
    <row r="51" spans="1:8">
      <c r="B51" s="621"/>
      <c r="C51" s="637"/>
      <c r="D51" s="180" t="s">
        <v>585</v>
      </c>
      <c r="E51" s="116">
        <f>SUMIFS('Fully Booked'!Q:Q,'Fully Booked'!E:E,'MARKETERS ANALYSIS'!D51,'Fully Booked'!D:D,'MARKETERS ANALYSIS'!$C$48,'Fully Booked'!B:B,'MARKETERS ANALYSIS'!$B$37)</f>
        <v>60000</v>
      </c>
      <c r="F51" s="116">
        <f>SUMIFS('Fully Booked'!AF:AF,'Fully Booked'!E:E,'MARKETERS ANALYSIS'!D51,'Fully Booked'!D:D,'MARKETERS ANALYSIS'!$C$48,'Fully Booked'!B:B,'MARKETERS ANALYSIS'!$B$37)</f>
        <v>1850</v>
      </c>
      <c r="G51" s="116">
        <f>SUMIFS('Fully Booked'!Q:Q,'Fully Booked'!E:E,'MARKETERS ANALYSIS'!D51,'Fully Booked'!D:D,'MARKETERS ANALYSIS'!$C$48,'Fully Booked'!M:M,'MARKETERS ANALYSIS'!$G$1,'Fully Booked'!B:B,'MARKETERS ANALYSIS'!$B$37)</f>
        <v>0</v>
      </c>
      <c r="H51" s="116">
        <f ca="1">SUMIFS('Fully Booked'!Q:Q,'Fully Booked'!E:E,'MARKETERS ANALYSIS'!D51,'Fully Booked'!D:D,'MARKETERS ANALYSIS'!$C$48,'Fully Booked'!L:L,'MARKETERS ANALYSIS'!$H$1,'Fully Booked'!B:B,'MARKETERS ANALYSIS'!$B$37)</f>
        <v>0</v>
      </c>
    </row>
    <row r="52" spans="1:8">
      <c r="B52" s="621"/>
      <c r="C52" s="637"/>
      <c r="D52" s="180" t="s">
        <v>3890</v>
      </c>
      <c r="E52" s="116">
        <f>SUMIFS('Fully Booked'!Q:Q,'Fully Booked'!E:E,'MARKETERS ANALYSIS'!D52,'Fully Booked'!D:D,'MARKETERS ANALYSIS'!$C$48,'Fully Booked'!B:B,'MARKETERS ANALYSIS'!$B$37)</f>
        <v>24504</v>
      </c>
      <c r="F52" s="116">
        <f>SUMIFS('Fully Booked'!AF:AF,'Fully Booked'!E:E,'MARKETERS ANALYSIS'!D52,'Fully Booked'!D:D,'MARKETERS ANALYSIS'!$C$48,'Fully Booked'!B:B,'MARKETERS ANALYSIS'!$B$37)</f>
        <v>814.98488888888892</v>
      </c>
      <c r="G52" s="116">
        <f>SUMIFS('Fully Booked'!Q:Q,'Fully Booked'!E:E,'MARKETERS ANALYSIS'!D52,'Fully Booked'!D:D,'MARKETERS ANALYSIS'!$C$48,'Fully Booked'!M:M,'MARKETERS ANALYSIS'!$G$1,'Fully Booked'!B:B,'MARKETERS ANALYSIS'!$B$37)</f>
        <v>0</v>
      </c>
      <c r="H52" s="116">
        <f ca="1">SUMIFS('Fully Booked'!Q:Q,'Fully Booked'!E:E,'MARKETERS ANALYSIS'!D52,'Fully Booked'!D:D,'MARKETERS ANALYSIS'!$C$48,'Fully Booked'!L:L,'MARKETERS ANALYSIS'!$H$1,'Fully Booked'!B:B,'MARKETERS ANALYSIS'!$B$37)</f>
        <v>0</v>
      </c>
    </row>
    <row r="53" spans="1:8">
      <c r="B53" s="621"/>
      <c r="C53" s="637"/>
      <c r="D53" s="180" t="s">
        <v>2227</v>
      </c>
      <c r="E53" s="116">
        <f>SUMIFS('Fully Booked'!Q:Q,'Fully Booked'!E:E,'MARKETERS ANALYSIS'!D53,'Fully Booked'!D:D,'MARKETERS ANALYSIS'!$C$48,'Fully Booked'!B:B,'MARKETERS ANALYSIS'!$B$37)</f>
        <v>173986</v>
      </c>
      <c r="F53" s="116">
        <f>SUMIFS('Fully Booked'!AF:AF,'Fully Booked'!E:E,'MARKETERS ANALYSIS'!D53,'Fully Booked'!D:D,'MARKETERS ANALYSIS'!$C$48,'Fully Booked'!B:B,'MARKETERS ANALYSIS'!$B$37)</f>
        <v>4247.0428717948716</v>
      </c>
      <c r="G53" s="116">
        <f>SUMIFS('Fully Booked'!Q:Q,'Fully Booked'!E:E,'MARKETERS ANALYSIS'!D53,'Fully Booked'!D:D,'MARKETERS ANALYSIS'!$C$48,'Fully Booked'!M:M,'MARKETERS ANALYSIS'!$G$1,'Fully Booked'!B:B,'MARKETERS ANALYSIS'!$B$37)</f>
        <v>0</v>
      </c>
      <c r="H53" s="116">
        <f ca="1">SUMIFS('Fully Booked'!Q:Q,'Fully Booked'!E:E,'MARKETERS ANALYSIS'!D53,'Fully Booked'!D:D,'MARKETERS ANALYSIS'!$C$48,'Fully Booked'!L:L,'MARKETERS ANALYSIS'!$H$1,'Fully Booked'!B:B,'MARKETERS ANALYSIS'!$B$37)</f>
        <v>0</v>
      </c>
    </row>
    <row r="54" spans="1:8">
      <c r="B54" s="621"/>
      <c r="C54" s="637"/>
      <c r="D54" s="180" t="s">
        <v>3435</v>
      </c>
      <c r="E54" s="116">
        <f>SUMIFS('Fully Booked'!Q:Q,'Fully Booked'!E:E,'MARKETERS ANALYSIS'!D54,'Fully Booked'!D:D,'MARKETERS ANALYSIS'!$C$48,'Fully Booked'!B:B,'MARKETERS ANALYSIS'!$B$37)</f>
        <v>633104</v>
      </c>
      <c r="F54" s="116">
        <f>SUMIFS('Fully Booked'!AF:AF,'Fully Booked'!E:E,'MARKETERS ANALYSIS'!D54,'Fully Booked'!D:D,'MARKETERS ANALYSIS'!$C$48,'Fully Booked'!B:B,'MARKETERS ANALYSIS'!$B$37)</f>
        <v>16308.412047619047</v>
      </c>
      <c r="G54" s="116">
        <f>SUMIFS('Fully Booked'!Q:Q,'Fully Booked'!E:E,'MARKETERS ANALYSIS'!D54,'Fully Booked'!D:D,'MARKETERS ANALYSIS'!$C$48,'Fully Booked'!M:M,'MARKETERS ANALYSIS'!$G$1,'Fully Booked'!B:B,'MARKETERS ANALYSIS'!$B$37)</f>
        <v>165869</v>
      </c>
      <c r="H54" s="116">
        <f ca="1">SUMIFS('Fully Booked'!Q:Q,'Fully Booked'!E:E,'MARKETERS ANALYSIS'!D54,'Fully Booked'!D:D,'MARKETERS ANALYSIS'!$C$48,'Fully Booked'!L:L,'MARKETERS ANALYSIS'!$H$1,'Fully Booked'!B:B,'MARKETERS ANALYSIS'!$B$37)</f>
        <v>467235</v>
      </c>
    </row>
    <row r="55" spans="1:8">
      <c r="B55" s="621"/>
      <c r="C55" s="366"/>
      <c r="D55" s="180" t="s">
        <v>1188</v>
      </c>
      <c r="E55" s="116">
        <f>SUMIFS('Fully Booked'!Q:Q,'Fully Booked'!E:E,'MARKETERS ANALYSIS'!D55,'Fully Booked'!D:D,'MARKETERS ANALYSIS'!$C$48,'Fully Booked'!B:B,'MARKETERS ANALYSIS'!$B$37)</f>
        <v>207302</v>
      </c>
      <c r="F55" s="116">
        <f>SUMIFS('Fully Booked'!AF:AF,'Fully Booked'!E:E,'MARKETERS ANALYSIS'!D55,'Fully Booked'!D:D,'MARKETERS ANALYSIS'!$C$48,'Fully Booked'!B:B,'MARKETERS ANALYSIS'!$B$37)</f>
        <v>4758.0744761904771</v>
      </c>
      <c r="G55" s="116">
        <f>SUMIFS('Fully Booked'!Q:Q,'Fully Booked'!E:E,'MARKETERS ANALYSIS'!D55,'Fully Booked'!D:D,'MARKETERS ANALYSIS'!$C$48,'Fully Booked'!M:M,'MARKETERS ANALYSIS'!$G$1,'Fully Booked'!B:B,'MARKETERS ANALYSIS'!$B$37)</f>
        <v>207302</v>
      </c>
      <c r="H55" s="116">
        <f ca="1">SUMIFS('Fully Booked'!Q:Q,'Fully Booked'!E:E,'MARKETERS ANALYSIS'!D55,'Fully Booked'!D:D,'MARKETERS ANALYSIS'!$C$48,'Fully Booked'!L:L,'MARKETERS ANALYSIS'!$H$1,'Fully Booked'!B:B,'MARKETERS ANALYSIS'!$B$37)</f>
        <v>0</v>
      </c>
    </row>
    <row r="56" spans="1:8">
      <c r="B56" s="621"/>
      <c r="C56" s="366"/>
      <c r="D56" s="363" t="s">
        <v>71</v>
      </c>
      <c r="E56" s="364">
        <f>SUM(E48:E55)</f>
        <v>1618731</v>
      </c>
      <c r="F56" s="364">
        <f t="shared" ref="F56:H56" si="2">SUM(F48:F55)</f>
        <v>58533.511236874241</v>
      </c>
      <c r="G56" s="364">
        <f t="shared" si="2"/>
        <v>484945</v>
      </c>
      <c r="H56" s="364">
        <f t="shared" ca="1" si="2"/>
        <v>467235</v>
      </c>
    </row>
    <row r="57" spans="1:8">
      <c r="B57" s="622"/>
      <c r="C57" s="474" t="s">
        <v>877</v>
      </c>
      <c r="D57" s="363"/>
      <c r="E57" s="364">
        <f>SUMIFS(E37:E56,D37:D56,D45)</f>
        <v>2511956</v>
      </c>
      <c r="F57" s="364">
        <f>SUMIFS(F37:F56,D37:D56,D45)</f>
        <v>83280.248534493294</v>
      </c>
      <c r="G57" s="364">
        <f>SUMIFS(G37:G56,D37:D56,D45)</f>
        <v>848936</v>
      </c>
      <c r="H57" s="364">
        <f ca="1">SUMIFS(H37:H56,D37:D56,D45)</f>
        <v>467235</v>
      </c>
    </row>
    <row r="58" spans="1:8">
      <c r="B58" s="474"/>
      <c r="C58" s="366"/>
      <c r="D58" s="198"/>
      <c r="E58" s="407"/>
      <c r="F58" s="407"/>
      <c r="G58" s="407"/>
      <c r="H58" s="407"/>
    </row>
    <row r="59" spans="1:8">
      <c r="A59" s="8">
        <v>6</v>
      </c>
      <c r="B59" s="620" t="s">
        <v>184</v>
      </c>
      <c r="C59" s="393" t="s">
        <v>503</v>
      </c>
      <c r="D59" s="8" t="s">
        <v>762</v>
      </c>
      <c r="E59" s="116">
        <f>SUMIFS('Fully Booked'!Q:Q,'Fully Booked'!E:E,'MARKETERS ANALYSIS'!D59,'Fully Booked'!D:D,'MARKETERS ANALYSIS'!$C$59)</f>
        <v>0</v>
      </c>
      <c r="F59" s="116">
        <f>SUMIFS('Fully Booked'!AF:AF,'Fully Booked'!E:E,'MARKETERS ANALYSIS'!D59,'Fully Booked'!D:D,'MARKETERS ANALYSIS'!$C$59)</f>
        <v>0</v>
      </c>
      <c r="G59" s="116">
        <f>SUMIFS('Fully Booked'!Q:Q,'Fully Booked'!E:E,'MARKETERS ANALYSIS'!D59,'Fully Booked'!D:D,'MARKETERS ANALYSIS'!$C$59,'Fully Booked'!M:M,'MARKETERS ANALYSIS'!$G$1)</f>
        <v>0</v>
      </c>
      <c r="H59" s="116">
        <f ca="1">SUMIFS('Fully Booked'!Q:Q,'Fully Booked'!E:E,'MARKETERS ANALYSIS'!D59,'Fully Booked'!D:D,'MARKETERS ANALYSIS'!$C$59,'Fully Booked'!L:L,'MARKETERS ANALYSIS'!$H$1)</f>
        <v>0</v>
      </c>
    </row>
    <row r="60" spans="1:8">
      <c r="B60" s="621"/>
      <c r="D60" s="8" t="s">
        <v>2718</v>
      </c>
      <c r="E60" s="116">
        <f>SUMIFS('Fully Booked'!Q:Q,'Fully Booked'!E:E,'MARKETERS ANALYSIS'!D60,'Fully Booked'!D:D,'MARKETERS ANALYSIS'!$C$59)</f>
        <v>0</v>
      </c>
      <c r="F60" s="116">
        <f>SUMIFS('Fully Booked'!AF:AF,'Fully Booked'!E:E,'MARKETERS ANALYSIS'!D60,'Fully Booked'!D:D,'MARKETERS ANALYSIS'!$C$59)</f>
        <v>0</v>
      </c>
      <c r="G60" s="116">
        <f>SUMIFS('Fully Booked'!Q:Q,'Fully Booked'!E:E,'MARKETERS ANALYSIS'!D60,'Fully Booked'!D:D,'MARKETERS ANALYSIS'!$C$59,'Fully Booked'!M:M,'MARKETERS ANALYSIS'!$G$1)</f>
        <v>0</v>
      </c>
      <c r="H60" s="116">
        <f ca="1">SUMIFS('Fully Booked'!Q:Q,'Fully Booked'!E:E,'MARKETERS ANALYSIS'!D60,'Fully Booked'!D:D,'MARKETERS ANALYSIS'!$C$59,'Fully Booked'!L:L,'MARKETERS ANALYSIS'!$H$1)</f>
        <v>0</v>
      </c>
    </row>
    <row r="61" spans="1:8">
      <c r="B61" s="621"/>
      <c r="D61" s="8" t="s">
        <v>886</v>
      </c>
      <c r="E61" s="116">
        <f>SUMIFS('Fully Booked'!Q:Q,'Fully Booked'!E:E,'MARKETERS ANALYSIS'!D61,'Fully Booked'!D:D,'MARKETERS ANALYSIS'!$C$59)</f>
        <v>0</v>
      </c>
      <c r="F61" s="116">
        <f>SUMIFS('Fully Booked'!AF:AF,'Fully Booked'!E:E,'MARKETERS ANALYSIS'!D61,'Fully Booked'!D:D,'MARKETERS ANALYSIS'!$C$59)</f>
        <v>0</v>
      </c>
      <c r="G61" s="116">
        <f>SUMIFS('Fully Booked'!Q:Q,'Fully Booked'!E:E,'MARKETERS ANALYSIS'!D61,'Fully Booked'!D:D,'MARKETERS ANALYSIS'!$C$59,'Fully Booked'!M:M,'MARKETERS ANALYSIS'!$G$1)</f>
        <v>0</v>
      </c>
      <c r="H61" s="116">
        <f ca="1">SUMIFS('Fully Booked'!Q:Q,'Fully Booked'!E:E,'MARKETERS ANALYSIS'!D61,'Fully Booked'!D:D,'MARKETERS ANALYSIS'!$C$59,'Fully Booked'!L:L,'MARKETERS ANALYSIS'!$H$1)</f>
        <v>0</v>
      </c>
    </row>
    <row r="62" spans="1:8">
      <c r="B62" s="621"/>
      <c r="D62" s="8" t="s">
        <v>2892</v>
      </c>
      <c r="E62" s="116">
        <f>SUMIFS('Fully Booked'!Q:Q,'Fully Booked'!E:E,'MARKETERS ANALYSIS'!D62,'Fully Booked'!D:D,'MARKETERS ANALYSIS'!$C$59)</f>
        <v>0</v>
      </c>
      <c r="F62" s="116">
        <f>SUMIFS('Fully Booked'!AF:AF,'Fully Booked'!E:E,'MARKETERS ANALYSIS'!D62,'Fully Booked'!D:D,'MARKETERS ANALYSIS'!$C$59)</f>
        <v>0</v>
      </c>
      <c r="G62" s="116">
        <f>SUMIFS('Fully Booked'!Q:Q,'Fully Booked'!E:E,'MARKETERS ANALYSIS'!D62,'Fully Booked'!D:D,'MARKETERS ANALYSIS'!$C$59,'Fully Booked'!M:M,'MARKETERS ANALYSIS'!$G$1)</f>
        <v>0</v>
      </c>
      <c r="H62" s="116">
        <f ca="1">SUMIFS('Fully Booked'!Q:Q,'Fully Booked'!E:E,'MARKETERS ANALYSIS'!D62,'Fully Booked'!D:D,'MARKETERS ANALYSIS'!$C$59,'Fully Booked'!L:L,'MARKETERS ANALYSIS'!$H$1)</f>
        <v>0</v>
      </c>
    </row>
    <row r="63" spans="1:8">
      <c r="B63" s="621"/>
      <c r="D63" s="8" t="s">
        <v>2642</v>
      </c>
      <c r="E63" s="116">
        <f>SUMIFS('Fully Booked'!Q:Q,'Fully Booked'!E:E,'MARKETERS ANALYSIS'!D63,'Fully Booked'!D:D,'MARKETERS ANALYSIS'!$C$59)</f>
        <v>0</v>
      </c>
      <c r="F63" s="116">
        <f>SUMIFS('Fully Booked'!AF:AF,'Fully Booked'!E:E,'MARKETERS ANALYSIS'!D63,'Fully Booked'!D:D,'MARKETERS ANALYSIS'!$C$59)</f>
        <v>0</v>
      </c>
      <c r="G63" s="116">
        <f>SUMIFS('Fully Booked'!Q:Q,'Fully Booked'!E:E,'MARKETERS ANALYSIS'!D63,'Fully Booked'!D:D,'MARKETERS ANALYSIS'!$C$59,'Fully Booked'!M:M,'MARKETERS ANALYSIS'!$G$1)</f>
        <v>0</v>
      </c>
      <c r="H63" s="116">
        <f ca="1">SUMIFS('Fully Booked'!Q:Q,'Fully Booked'!E:E,'MARKETERS ANALYSIS'!D63,'Fully Booked'!D:D,'MARKETERS ANALYSIS'!$C$59,'Fully Booked'!L:L,'MARKETERS ANALYSIS'!$H$1)</f>
        <v>0</v>
      </c>
    </row>
    <row r="64" spans="1:8">
      <c r="B64" s="621"/>
      <c r="D64" s="8" t="s">
        <v>2805</v>
      </c>
      <c r="E64" s="116">
        <f>SUMIFS('Fully Booked'!Q:Q,'Fully Booked'!E:E,'MARKETERS ANALYSIS'!D64,'Fully Booked'!D:D,'MARKETERS ANALYSIS'!$C$59)</f>
        <v>0</v>
      </c>
      <c r="F64" s="116">
        <f>SUMIFS('Fully Booked'!AF:AF,'Fully Booked'!E:E,'MARKETERS ANALYSIS'!D64,'Fully Booked'!D:D,'MARKETERS ANALYSIS'!$C$59)</f>
        <v>0</v>
      </c>
      <c r="G64" s="116">
        <f>SUMIFS('Fully Booked'!Q:Q,'Fully Booked'!E:E,'MARKETERS ANALYSIS'!D64,'Fully Booked'!D:D,'MARKETERS ANALYSIS'!$C$59,'Fully Booked'!M:M,'MARKETERS ANALYSIS'!$G$1)</f>
        <v>0</v>
      </c>
      <c r="H64" s="116">
        <f ca="1">SUMIFS('Fully Booked'!Q:Q,'Fully Booked'!E:E,'MARKETERS ANALYSIS'!D64,'Fully Booked'!D:D,'MARKETERS ANALYSIS'!$C$59,'Fully Booked'!L:L,'MARKETERS ANALYSIS'!$H$1)</f>
        <v>0</v>
      </c>
    </row>
    <row r="65" spans="1:8">
      <c r="B65" s="621"/>
      <c r="D65" s="180" t="s">
        <v>2547</v>
      </c>
      <c r="E65" s="116">
        <f>SUMIFS('Fully Booked'!Q:Q,'Fully Booked'!E:E,'MARKETERS ANALYSIS'!D65,'Fully Booked'!D:D,'MARKETERS ANALYSIS'!$C$59)</f>
        <v>0</v>
      </c>
      <c r="F65" s="116">
        <f>SUMIFS('Fully Booked'!AF:AF,'Fully Booked'!E:E,'MARKETERS ANALYSIS'!D65,'Fully Booked'!D:D,'MARKETERS ANALYSIS'!$C$59)</f>
        <v>0</v>
      </c>
      <c r="G65" s="116">
        <f>SUMIFS('Fully Booked'!Q:Q,'Fully Booked'!E:E,'MARKETERS ANALYSIS'!D65,'Fully Booked'!D:D,'MARKETERS ANALYSIS'!$C$59,'Fully Booked'!M:M,'MARKETERS ANALYSIS'!$G$1)</f>
        <v>0</v>
      </c>
      <c r="H65" s="116">
        <f ca="1">SUMIFS('Fully Booked'!Q:Q,'Fully Booked'!E:E,'MARKETERS ANALYSIS'!D65,'Fully Booked'!D:D,'MARKETERS ANALYSIS'!$C$59,'Fully Booked'!L:L,'MARKETERS ANALYSIS'!$H$1)</f>
        <v>0</v>
      </c>
    </row>
    <row r="66" spans="1:8">
      <c r="B66" s="621"/>
      <c r="D66" s="180" t="s">
        <v>2865</v>
      </c>
      <c r="E66" s="116">
        <f>SUMIFS('Fully Booked'!Q:Q,'Fully Booked'!E:E,'MARKETERS ANALYSIS'!D66,'Fully Booked'!D:D,'MARKETERS ANALYSIS'!$C$59)</f>
        <v>0</v>
      </c>
      <c r="F66" s="116">
        <f>SUMIFS('Fully Booked'!AF:AF,'Fully Booked'!E:E,'MARKETERS ANALYSIS'!D66,'Fully Booked'!D:D,'MARKETERS ANALYSIS'!$C$59)</f>
        <v>0</v>
      </c>
      <c r="G66" s="116">
        <f>SUMIFS('Fully Booked'!Q:Q,'Fully Booked'!E:E,'MARKETERS ANALYSIS'!D66,'Fully Booked'!D:D,'MARKETERS ANALYSIS'!$C$59,'Fully Booked'!M:M,'MARKETERS ANALYSIS'!$G$1)</f>
        <v>0</v>
      </c>
      <c r="H66" s="116">
        <f ca="1">SUMIFS('Fully Booked'!Q:Q,'Fully Booked'!E:E,'MARKETERS ANALYSIS'!D66,'Fully Booked'!D:D,'MARKETERS ANALYSIS'!$C$59,'Fully Booked'!L:L,'MARKETERS ANALYSIS'!$H$1)</f>
        <v>0</v>
      </c>
    </row>
    <row r="67" spans="1:8">
      <c r="B67" s="621"/>
      <c r="D67" s="363" t="s">
        <v>71</v>
      </c>
      <c r="E67" s="364">
        <f>SUM(E59:E66)</f>
        <v>0</v>
      </c>
      <c r="F67" s="364">
        <f>SUM(F59:F66)</f>
        <v>0</v>
      </c>
      <c r="G67" s="364">
        <f>SUM(G59:G66)</f>
        <v>0</v>
      </c>
      <c r="H67" s="364">
        <f ca="1">SUM(H59:H66)</f>
        <v>0</v>
      </c>
    </row>
    <row r="68" spans="1:8">
      <c r="A68" s="8">
        <v>7</v>
      </c>
      <c r="B68" s="621"/>
      <c r="C68" s="393" t="s">
        <v>212</v>
      </c>
      <c r="D68" s="8" t="s">
        <v>840</v>
      </c>
      <c r="E68" s="116">
        <f>SUMIFS('Fully Booked'!Q:Q,'Fully Booked'!E:E,'MARKETERS ANALYSIS'!D68,'Fully Booked'!D:D,'MARKETERS ANALYSIS'!$C$68)</f>
        <v>499112</v>
      </c>
      <c r="F68" s="116">
        <f>SUMIFS('Fully Booked'!AF:AF,'Fully Booked'!E:E,'MARKETERS ANALYSIS'!D68,'Fully Booked'!D:D,'MARKETERS ANALYSIS'!$C$68)</f>
        <v>13600.185796296297</v>
      </c>
      <c r="G68" s="116">
        <f>SUMIFS('Fully Booked'!Q:Q,'Fully Booked'!E:E,'MARKETERS ANALYSIS'!D68,'Fully Booked'!D:D,'MARKETERS ANALYSIS'!$C$68,'Fully Booked'!M:M,'MARKETERS ANALYSIS'!$G$1)</f>
        <v>499112</v>
      </c>
      <c r="H68" s="116">
        <f ca="1">SUMIFS('Fully Booked'!Q:Q,'Fully Booked'!E:E,'MARKETERS ANALYSIS'!D68,'Fully Booked'!D:D,'MARKETERS ANALYSIS'!$C$68,'Fully Booked'!L:L,'MARKETERS ANALYSIS'!$H$1)</f>
        <v>0</v>
      </c>
    </row>
    <row r="69" spans="1:8">
      <c r="B69" s="621"/>
      <c r="D69" s="180" t="s">
        <v>1153</v>
      </c>
      <c r="E69" s="116">
        <f>SUMIFS('Fully Booked'!Q:Q,'Fully Booked'!E:E,'MARKETERS ANALYSIS'!D69,'Fully Booked'!D:D,'MARKETERS ANALYSIS'!$C$68)</f>
        <v>0</v>
      </c>
      <c r="F69" s="116">
        <f>SUMIFS('Fully Booked'!AF:AF,'Fully Booked'!E:E,'MARKETERS ANALYSIS'!D69,'Fully Booked'!D:D,'MARKETERS ANALYSIS'!$C$68)</f>
        <v>0</v>
      </c>
      <c r="G69" s="116">
        <f>SUMIFS('Fully Booked'!Q:Q,'Fully Booked'!E:E,'MARKETERS ANALYSIS'!D69,'Fully Booked'!D:D,'MARKETERS ANALYSIS'!$C$68,'Fully Booked'!M:M,'MARKETERS ANALYSIS'!$G$1)</f>
        <v>0</v>
      </c>
      <c r="H69" s="116">
        <f ca="1">SUMIFS('Fully Booked'!Q:Q,'Fully Booked'!E:E,'MARKETERS ANALYSIS'!D69,'Fully Booked'!D:D,'MARKETERS ANALYSIS'!$C$68,'Fully Booked'!L:L,'MARKETERS ANALYSIS'!$H$1)</f>
        <v>0</v>
      </c>
    </row>
    <row r="70" spans="1:8">
      <c r="B70" s="621"/>
      <c r="D70" s="180" t="s">
        <v>3199</v>
      </c>
      <c r="E70" s="116">
        <f>SUMIFS('Fully Booked'!Q:Q,'Fully Booked'!E:E,'MARKETERS ANALYSIS'!D70,'Fully Booked'!D:D,'MARKETERS ANALYSIS'!$C$68)</f>
        <v>0</v>
      </c>
      <c r="F70" s="116">
        <f>SUMIFS('Fully Booked'!AF:AF,'Fully Booked'!E:E,'MARKETERS ANALYSIS'!D70,'Fully Booked'!D:D,'MARKETERS ANALYSIS'!$C$68)</f>
        <v>0</v>
      </c>
      <c r="G70" s="116">
        <f>SUMIFS('Fully Booked'!Q:Q,'Fully Booked'!E:E,'MARKETERS ANALYSIS'!D70,'Fully Booked'!D:D,'MARKETERS ANALYSIS'!$C$68,'Fully Booked'!M:M,'MARKETERS ANALYSIS'!$G$1)</f>
        <v>0</v>
      </c>
      <c r="H70" s="116">
        <f ca="1">SUMIFS('Fully Booked'!Q:Q,'Fully Booked'!E:E,'MARKETERS ANALYSIS'!D70,'Fully Booked'!D:D,'MARKETERS ANALYSIS'!$C$68,'Fully Booked'!L:L,'MARKETERS ANALYSIS'!$H$1)</f>
        <v>0</v>
      </c>
    </row>
    <row r="71" spans="1:8">
      <c r="B71" s="621"/>
      <c r="D71" s="180" t="s">
        <v>738</v>
      </c>
      <c r="E71" s="116">
        <f>SUMIFS('Fully Booked'!Q:Q,'Fully Booked'!E:E,'MARKETERS ANALYSIS'!D71,'Fully Booked'!D:D,'MARKETERS ANALYSIS'!$C$68)</f>
        <v>0</v>
      </c>
      <c r="F71" s="116">
        <f>SUMIFS('Fully Booked'!AF:AF,'Fully Booked'!E:E,'MARKETERS ANALYSIS'!D71,'Fully Booked'!D:D,'MARKETERS ANALYSIS'!$C$68)</f>
        <v>0</v>
      </c>
      <c r="G71" s="116">
        <f>SUMIFS('Fully Booked'!Q:Q,'Fully Booked'!E:E,'MARKETERS ANALYSIS'!D71,'Fully Booked'!D:D,'MARKETERS ANALYSIS'!$C$68,'Fully Booked'!M:M,'MARKETERS ANALYSIS'!$G$1)</f>
        <v>0</v>
      </c>
      <c r="H71" s="116">
        <f ca="1">SUMIFS('Fully Booked'!Q:Q,'Fully Booked'!E:E,'MARKETERS ANALYSIS'!D71,'Fully Booked'!D:D,'MARKETERS ANALYSIS'!$C$68,'Fully Booked'!L:L,'MARKETERS ANALYSIS'!$H$1)</f>
        <v>0</v>
      </c>
    </row>
    <row r="72" spans="1:8">
      <c r="B72" s="621"/>
      <c r="D72" s="180" t="s">
        <v>3064</v>
      </c>
      <c r="E72" s="116">
        <f>SUMIFS('Fully Booked'!Q:Q,'Fully Booked'!E:E,'MARKETERS ANALYSIS'!D72,'Fully Booked'!D:D,'MARKETERS ANALYSIS'!$C$68)</f>
        <v>0</v>
      </c>
      <c r="F72" s="116">
        <f>SUMIFS('Fully Booked'!AF:AF,'Fully Booked'!E:E,'MARKETERS ANALYSIS'!D72,'Fully Booked'!D:D,'MARKETERS ANALYSIS'!$C$68)</f>
        <v>0</v>
      </c>
      <c r="G72" s="116">
        <f>SUMIFS('Fully Booked'!Q:Q,'Fully Booked'!E:E,'MARKETERS ANALYSIS'!D72,'Fully Booked'!D:D,'MARKETERS ANALYSIS'!$C$68,'Fully Booked'!M:M,'MARKETERS ANALYSIS'!$G$1)</f>
        <v>0</v>
      </c>
      <c r="H72" s="116">
        <f ca="1">SUMIFS('Fully Booked'!Q:Q,'Fully Booked'!E:E,'MARKETERS ANALYSIS'!D72,'Fully Booked'!D:D,'MARKETERS ANALYSIS'!$C$68,'Fully Booked'!L:L,'MARKETERS ANALYSIS'!$H$1)</f>
        <v>0</v>
      </c>
    </row>
    <row r="73" spans="1:8">
      <c r="B73" s="621"/>
      <c r="D73" s="8" t="s">
        <v>811</v>
      </c>
      <c r="E73" s="116">
        <f>SUMIFS('Fully Booked'!Q:Q,'Fully Booked'!E:E,'MARKETERS ANALYSIS'!D73,'Fully Booked'!D:D,'MARKETERS ANALYSIS'!$C$68)</f>
        <v>764739</v>
      </c>
      <c r="F73" s="116">
        <f>SUMIFS('Fully Booked'!AF:AF,'Fully Booked'!E:E,'MARKETERS ANALYSIS'!D73,'Fully Booked'!D:D,'MARKETERS ANALYSIS'!$C$68)</f>
        <v>27515.103613756612</v>
      </c>
      <c r="G73" s="116">
        <f>SUMIFS('Fully Booked'!Q:Q,'Fully Booked'!E:E,'MARKETERS ANALYSIS'!D73,'Fully Booked'!D:D,'MARKETERS ANALYSIS'!$C$68,'Fully Booked'!M:M,'MARKETERS ANALYSIS'!$G$1)</f>
        <v>0</v>
      </c>
      <c r="H73" s="116">
        <f ca="1">SUMIFS('Fully Booked'!Q:Q,'Fully Booked'!E:E,'MARKETERS ANALYSIS'!D73,'Fully Booked'!D:D,'MARKETERS ANALYSIS'!$C$68,'Fully Booked'!L:L,'MARKETERS ANALYSIS'!$H$1)</f>
        <v>0</v>
      </c>
    </row>
    <row r="74" spans="1:8">
      <c r="B74" s="621"/>
      <c r="D74" s="8" t="s">
        <v>690</v>
      </c>
      <c r="E74" s="116">
        <f>SUMIFS('Fully Booked'!Q:Q,'Fully Booked'!E:E,'MARKETERS ANALYSIS'!D74,'Fully Booked'!D:D,'MARKETERS ANALYSIS'!$C$68)</f>
        <v>0</v>
      </c>
      <c r="F74" s="116">
        <f>SUMIFS('Fully Booked'!AF:AF,'Fully Booked'!E:E,'MARKETERS ANALYSIS'!D74,'Fully Booked'!D:D,'MARKETERS ANALYSIS'!$C$68)</f>
        <v>0</v>
      </c>
      <c r="G74" s="116">
        <f>SUMIFS('Fully Booked'!Q:Q,'Fully Booked'!E:E,'MARKETERS ANALYSIS'!D74,'Fully Booked'!D:D,'MARKETERS ANALYSIS'!$C$68,'Fully Booked'!M:M,'MARKETERS ANALYSIS'!$G$1)</f>
        <v>0</v>
      </c>
      <c r="H74" s="116">
        <f ca="1">SUMIFS('Fully Booked'!Q:Q,'Fully Booked'!E:E,'MARKETERS ANALYSIS'!D74,'Fully Booked'!D:D,'MARKETERS ANALYSIS'!$C$68,'Fully Booked'!L:L,'MARKETERS ANALYSIS'!$H$1)</f>
        <v>0</v>
      </c>
    </row>
    <row r="75" spans="1:8">
      <c r="B75" s="621"/>
      <c r="D75" s="363" t="s">
        <v>71</v>
      </c>
      <c r="E75" s="364">
        <f>SUM(E68:E74)</f>
        <v>1263851</v>
      </c>
      <c r="F75" s="364">
        <f>SUM(F68:F74)</f>
        <v>41115.289410052908</v>
      </c>
      <c r="G75" s="364">
        <f>SUM(G68:G74)</f>
        <v>499112</v>
      </c>
      <c r="H75" s="364">
        <f ca="1">SUM(H68:H74)</f>
        <v>0</v>
      </c>
    </row>
    <row r="76" spans="1:8">
      <c r="A76" s="8">
        <v>8</v>
      </c>
      <c r="B76" s="621"/>
      <c r="C76" s="473" t="s">
        <v>486</v>
      </c>
      <c r="D76" s="180" t="s">
        <v>886</v>
      </c>
      <c r="E76" s="116">
        <f>SUMIFS('Fully Booked'!Q:Q,'Fully Booked'!E:E,'MARKETERS ANALYSIS'!D76,'Fully Booked'!D:D,'MARKETERS ANALYSIS'!$C$76)</f>
        <v>0</v>
      </c>
      <c r="F76" s="116">
        <f>SUMIFS('Fully Booked'!AF:AF,'Fully Booked'!E:E,'MARKETERS ANALYSIS'!D76,'Fully Booked'!D:D,'MARKETERS ANALYSIS'!$C$76)</f>
        <v>0</v>
      </c>
      <c r="G76" s="116">
        <f>SUMIFS('Fully Booked'!Q:Q,'Fully Booked'!E:E,'MARKETERS ANALYSIS'!D76,'Fully Booked'!D:D,'MARKETERS ANALYSIS'!$C$76,'Fully Booked'!M:M,'MARKETERS ANALYSIS'!$G$1)</f>
        <v>0</v>
      </c>
      <c r="H76" s="116">
        <f ca="1">SUMIFS('Fully Booked'!Q:Q,'Fully Booked'!E:E,'MARKETERS ANALYSIS'!D76,'Fully Booked'!D:D,'MARKETERS ANALYSIS'!$C$76,'Fully Booked'!L:L,'MARKETERS ANALYSIS'!$H$1)</f>
        <v>0</v>
      </c>
    </row>
    <row r="77" spans="1:8">
      <c r="B77" s="621"/>
      <c r="C77" s="366"/>
      <c r="D77" s="363" t="s">
        <v>71</v>
      </c>
      <c r="E77" s="364">
        <f>SUM(E76)</f>
        <v>0</v>
      </c>
      <c r="F77" s="364">
        <f>SUM(F76)</f>
        <v>0</v>
      </c>
      <c r="G77" s="364">
        <f>SUM(G76)</f>
        <v>0</v>
      </c>
      <c r="H77" s="364">
        <f ca="1">SUM(H76)</f>
        <v>0</v>
      </c>
    </row>
    <row r="78" spans="1:8">
      <c r="A78" s="8">
        <v>9</v>
      </c>
      <c r="B78" s="621"/>
      <c r="C78" s="393" t="s">
        <v>419</v>
      </c>
      <c r="D78" s="180" t="s">
        <v>3768</v>
      </c>
      <c r="E78" s="116">
        <f>SUMIFS('Fully Booked'!Q:Q,'Fully Booked'!E:E,'MARKETERS ANALYSIS'!D78,'Fully Booked'!D:D,'MARKETERS ANALYSIS'!$C$78)</f>
        <v>409670</v>
      </c>
      <c r="F78" s="116">
        <f>SUMIFS('Fully Booked'!AF:AF,'Fully Booked'!E:E,'MARKETERS ANALYSIS'!D78,'Fully Booked'!D:D,'MARKETERS ANALYSIS'!$C$78)</f>
        <v>9402.901904761904</v>
      </c>
      <c r="G78" s="116">
        <f>SUMIFS('Fully Booked'!Q:Q,'Fully Booked'!E:E,'MARKETERS ANALYSIS'!D78,'Fully Booked'!D:D,'MARKETERS ANALYSIS'!$C$78,'Fully Booked'!M:M,'MARKETERS ANALYSIS'!$G$1)</f>
        <v>0</v>
      </c>
      <c r="H78" s="116">
        <f ca="1">SUMIFS('Fully Booked'!Q:Q,'Fully Booked'!E:E,'MARKETERS ANALYSIS'!D78,'Fully Booked'!D:D,'MARKETERS ANALYSIS'!$C$78,'Fully Booked'!L:L,'MARKETERS ANALYSIS'!$H$1)</f>
        <v>0</v>
      </c>
    </row>
    <row r="79" spans="1:8">
      <c r="B79" s="621"/>
      <c r="D79" s="180" t="s">
        <v>836</v>
      </c>
      <c r="E79" s="116">
        <f>SUMIFS('Fully Booked'!Q:Q,'Fully Booked'!E:E,'MARKETERS ANALYSIS'!D79,'Fully Booked'!D:D,'MARKETERS ANALYSIS'!$C$78)</f>
        <v>0</v>
      </c>
      <c r="F79" s="116">
        <f>SUMIFS('Fully Booked'!AF:AF,'Fully Booked'!E:E,'MARKETERS ANALYSIS'!D79,'Fully Booked'!D:D,'MARKETERS ANALYSIS'!$C$78)</f>
        <v>0</v>
      </c>
      <c r="G79" s="116">
        <f>SUMIFS('Fully Booked'!Q:Q,'Fully Booked'!E:E,'MARKETERS ANALYSIS'!D79,'Fully Booked'!D:D,'MARKETERS ANALYSIS'!$C$78,'Fully Booked'!M:M,'MARKETERS ANALYSIS'!$G$1)</f>
        <v>0</v>
      </c>
      <c r="H79" s="116">
        <f ca="1">SUMIFS('Fully Booked'!Q:Q,'Fully Booked'!E:E,'MARKETERS ANALYSIS'!D79,'Fully Booked'!D:D,'MARKETERS ANALYSIS'!$C$78,'Fully Booked'!L:L,'MARKETERS ANALYSIS'!$H$1)</f>
        <v>0</v>
      </c>
    </row>
    <row r="80" spans="1:8">
      <c r="B80" s="621"/>
      <c r="D80" s="180" t="s">
        <v>1302</v>
      </c>
      <c r="E80" s="116">
        <f>SUMIFS('Fully Booked'!Q:Q,'Fully Booked'!E:E,'MARKETERS ANALYSIS'!D80,'Fully Booked'!D:D,'MARKETERS ANALYSIS'!$C$78)</f>
        <v>0</v>
      </c>
      <c r="F80" s="116">
        <f>SUMIFS('Fully Booked'!AF:AF,'Fully Booked'!E:E,'MARKETERS ANALYSIS'!D80,'Fully Booked'!D:D,'MARKETERS ANALYSIS'!$C$78)</f>
        <v>0</v>
      </c>
      <c r="G80" s="116">
        <f>SUMIFS('Fully Booked'!Q:Q,'Fully Booked'!E:E,'MARKETERS ANALYSIS'!D80,'Fully Booked'!D:D,'MARKETERS ANALYSIS'!$C$78,'Fully Booked'!M:M,'MARKETERS ANALYSIS'!$G$1)</f>
        <v>0</v>
      </c>
      <c r="H80" s="116">
        <f ca="1">SUMIFS('Fully Booked'!Q:Q,'Fully Booked'!E:E,'MARKETERS ANALYSIS'!D80,'Fully Booked'!D:D,'MARKETERS ANALYSIS'!$C$78,'Fully Booked'!L:L,'MARKETERS ANALYSIS'!$H$1)</f>
        <v>0</v>
      </c>
    </row>
    <row r="81" spans="1:8">
      <c r="B81" s="621"/>
      <c r="D81" s="180" t="s">
        <v>3201</v>
      </c>
      <c r="E81" s="116">
        <f>SUMIFS('Fully Booked'!Q:Q,'Fully Booked'!E:E,'MARKETERS ANALYSIS'!D81,'Fully Booked'!D:D,'MARKETERS ANALYSIS'!$C$78)</f>
        <v>0</v>
      </c>
      <c r="F81" s="116">
        <f>SUMIFS('Fully Booked'!AF:AF,'Fully Booked'!E:E,'MARKETERS ANALYSIS'!D81,'Fully Booked'!D:D,'MARKETERS ANALYSIS'!$C$78)</f>
        <v>0</v>
      </c>
      <c r="G81" s="116">
        <f>SUMIFS('Fully Booked'!Q:Q,'Fully Booked'!E:E,'MARKETERS ANALYSIS'!D81,'Fully Booked'!D:D,'MARKETERS ANALYSIS'!$C$78,'Fully Booked'!M:M,'MARKETERS ANALYSIS'!$G$1)</f>
        <v>0</v>
      </c>
      <c r="H81" s="116">
        <f ca="1">SUMIFS('Fully Booked'!Q:Q,'Fully Booked'!E:E,'MARKETERS ANALYSIS'!D81,'Fully Booked'!D:D,'MARKETERS ANALYSIS'!$C$78,'Fully Booked'!L:L,'MARKETERS ANALYSIS'!$H$1)</f>
        <v>0</v>
      </c>
    </row>
    <row r="82" spans="1:8">
      <c r="B82" s="621"/>
      <c r="D82" s="180" t="s">
        <v>2248</v>
      </c>
      <c r="E82" s="116">
        <f>SUMIFS('Fully Booked'!Q:Q,'Fully Booked'!E:E,'MARKETERS ANALYSIS'!D82,'Fully Booked'!D:D,'MARKETERS ANALYSIS'!$C$78)</f>
        <v>0</v>
      </c>
      <c r="F82" s="116">
        <f>SUMIFS('Fully Booked'!AF:AF,'Fully Booked'!E:E,'MARKETERS ANALYSIS'!D82,'Fully Booked'!D:D,'MARKETERS ANALYSIS'!$C$78)</f>
        <v>0</v>
      </c>
      <c r="G82" s="116">
        <f>SUMIFS('Fully Booked'!Q:Q,'Fully Booked'!E:E,'MARKETERS ANALYSIS'!D82,'Fully Booked'!D:D,'MARKETERS ANALYSIS'!$C$78,'Fully Booked'!M:M,'MARKETERS ANALYSIS'!$G$1)</f>
        <v>0</v>
      </c>
      <c r="H82" s="116">
        <f ca="1">SUMIFS('Fully Booked'!Q:Q,'Fully Booked'!E:E,'MARKETERS ANALYSIS'!D82,'Fully Booked'!D:D,'MARKETERS ANALYSIS'!$C$78,'Fully Booked'!L:L,'MARKETERS ANALYSIS'!$H$1)</f>
        <v>0</v>
      </c>
    </row>
    <row r="83" spans="1:8" ht="15" customHeight="1">
      <c r="B83" s="621"/>
      <c r="D83" s="8" t="s">
        <v>838</v>
      </c>
      <c r="E83" s="116">
        <f>SUMIFS('Fully Booked'!Q:Q,'Fully Booked'!E:E,'MARKETERS ANALYSIS'!D83,'Fully Booked'!D:D,'MARKETERS ANALYSIS'!$C$78)</f>
        <v>0</v>
      </c>
      <c r="F83" s="116">
        <f>SUMIFS('Fully Booked'!AF:AF,'Fully Booked'!E:E,'MARKETERS ANALYSIS'!D83,'Fully Booked'!D:D,'MARKETERS ANALYSIS'!$C$78)</f>
        <v>0</v>
      </c>
      <c r="G83" s="116">
        <f>SUMIFS('Fully Booked'!Q:Q,'Fully Booked'!E:E,'MARKETERS ANALYSIS'!D83,'Fully Booked'!D:D,'MARKETERS ANALYSIS'!$C$78,'Fully Booked'!M:M,'MARKETERS ANALYSIS'!$G$1)</f>
        <v>0</v>
      </c>
      <c r="H83" s="116">
        <f ca="1">SUMIFS('Fully Booked'!Q:Q,'Fully Booked'!E:E,'MARKETERS ANALYSIS'!D83,'Fully Booked'!D:D,'MARKETERS ANALYSIS'!$C$78,'Fully Booked'!L:L,'MARKETERS ANALYSIS'!$H$1)</f>
        <v>0</v>
      </c>
    </row>
    <row r="84" spans="1:8">
      <c r="B84" s="621"/>
      <c r="D84" s="8" t="s">
        <v>499</v>
      </c>
      <c r="E84" s="116">
        <f>SUMIFS('Fully Booked'!Q:Q,'Fully Booked'!E:E,'MARKETERS ANALYSIS'!D84,'Fully Booked'!D:D,'MARKETERS ANALYSIS'!$C$78)</f>
        <v>0</v>
      </c>
      <c r="F84" s="116">
        <f>SUMIFS('Fully Booked'!AF:AF,'Fully Booked'!E:E,'MARKETERS ANALYSIS'!D84,'Fully Booked'!D:D,'MARKETERS ANALYSIS'!$C$78)</f>
        <v>0</v>
      </c>
      <c r="G84" s="116">
        <f>SUMIFS('Fully Booked'!Q:Q,'Fully Booked'!E:E,'MARKETERS ANALYSIS'!D84,'Fully Booked'!D:D,'MARKETERS ANALYSIS'!$C$78,'Fully Booked'!M:M,'MARKETERS ANALYSIS'!$G$1)</f>
        <v>0</v>
      </c>
      <c r="H84" s="116">
        <f ca="1">SUMIFS('Fully Booked'!Q:Q,'Fully Booked'!E:E,'MARKETERS ANALYSIS'!D84,'Fully Booked'!D:D,'MARKETERS ANALYSIS'!$C$78,'Fully Booked'!L:L,'MARKETERS ANALYSIS'!$H$1)</f>
        <v>0</v>
      </c>
    </row>
    <row r="85" spans="1:8">
      <c r="B85" s="621"/>
      <c r="D85" s="363" t="s">
        <v>71</v>
      </c>
      <c r="E85" s="364">
        <f>SUM(E78:E84)</f>
        <v>409670</v>
      </c>
      <c r="F85" s="364">
        <f>SUM(F78:F84)</f>
        <v>9402.901904761904</v>
      </c>
      <c r="G85" s="364">
        <f>SUM(G78:G84)</f>
        <v>0</v>
      </c>
      <c r="H85" s="364">
        <f ca="1">SUM(H78:H84)</f>
        <v>0</v>
      </c>
    </row>
    <row r="86" spans="1:8">
      <c r="B86" s="621"/>
      <c r="C86" s="483" t="s">
        <v>407</v>
      </c>
      <c r="D86" s="198" t="s">
        <v>654</v>
      </c>
      <c r="E86" s="116">
        <f>SUMIFS('Fully Booked'!Q:Q,'Fully Booked'!E:E,'MARKETERS ANALYSIS'!D86,'Fully Booked'!D:D,'MARKETERS ANALYSIS'!$C$86,'Fully Booked'!B:B,$B$59)</f>
        <v>536230</v>
      </c>
      <c r="F86" s="116">
        <f>SUMIFS('Fully Booked'!AF:AF,'Fully Booked'!E:E,'MARKETERS ANALYSIS'!D86,'Fully Booked'!D:D,'MARKETERS ANALYSIS'!$C$86,'Fully Booked'!B:B,$B$59)</f>
        <v>12307.755238095238</v>
      </c>
      <c r="G86" s="116">
        <f>SUMIFS('Fully Booked'!Q:Q,'Fully Booked'!E:E,'MARKETERS ANALYSIS'!D86,'Fully Booked'!D:D,'MARKETERS ANALYSIS'!$C$86,'Fully Booked'!M:M,'MARKETERS ANALYSIS'!$G$1,'Fully Booked'!B:B,$B$59)</f>
        <v>0</v>
      </c>
      <c r="H86" s="116">
        <f ca="1">SUMIFS('Fully Booked'!Q:Q,'Fully Booked'!E:E,'MARKETERS ANALYSIS'!D86,'Fully Booked'!D:D,'MARKETERS ANALYSIS'!$C$86,'Fully Booked'!L:L,'MARKETERS ANALYSIS'!$H$1,'Fully Booked'!B:B,$B$59)</f>
        <v>414324</v>
      </c>
    </row>
    <row r="87" spans="1:8">
      <c r="B87" s="621"/>
      <c r="C87" s="483"/>
      <c r="D87" s="180" t="s">
        <v>1076</v>
      </c>
      <c r="E87" s="116">
        <f>SUMIFS('Fully Booked'!Q:Q,'Fully Booked'!E:E,'MARKETERS ANALYSIS'!D87,'Fully Booked'!D:D,'MARKETERS ANALYSIS'!$C$86,'Fully Booked'!B:B,$B$59)</f>
        <v>30006</v>
      </c>
      <c r="F87" s="116">
        <f>SUMIFS('Fully Booked'!AF:AF,'Fully Booked'!E:E,'MARKETERS ANALYSIS'!D87,'Fully Booked'!D:D,'MARKETERS ANALYSIS'!$C$86,'Fully Booked'!B:B,$B$59)</f>
        <v>997.97733333333326</v>
      </c>
      <c r="G87" s="116">
        <f>SUMIFS('Fully Booked'!Q:Q,'Fully Booked'!E:E,'MARKETERS ANALYSIS'!D87,'Fully Booked'!D:D,'MARKETERS ANALYSIS'!$C$86,'Fully Booked'!M:M,'MARKETERS ANALYSIS'!$G$1,'Fully Booked'!B:B,$B$59)</f>
        <v>0</v>
      </c>
      <c r="H87" s="116">
        <f ca="1">SUMIFS('Fully Booked'!Q:Q,'Fully Booked'!E:E,'MARKETERS ANALYSIS'!D87,'Fully Booked'!D:D,'MARKETERS ANALYSIS'!$C$86,'Fully Booked'!L:L,'MARKETERS ANALYSIS'!$H$1,'Fully Booked'!B:B,$B$59)</f>
        <v>0</v>
      </c>
    </row>
    <row r="88" spans="1:8">
      <c r="B88" s="621"/>
      <c r="C88" s="483"/>
      <c r="D88" s="198" t="s">
        <v>2805</v>
      </c>
      <c r="E88" s="116">
        <f>SUMIFS('Fully Booked'!Q:Q,'Fully Booked'!E:E,'MARKETERS ANALYSIS'!D88,'Fully Booked'!D:D,'MARKETERS ANALYSIS'!$C$86,'Fully Booked'!B:B,$B$59)</f>
        <v>259759</v>
      </c>
      <c r="F88" s="116">
        <f>SUMIFS('Fully Booked'!AF:AF,'Fully Booked'!E:E,'MARKETERS ANALYSIS'!D88,'Fully Booked'!D:D,'MARKETERS ANALYSIS'!$C$86,'Fully Booked'!B:B,$B$59)</f>
        <v>5962.0875238095241</v>
      </c>
      <c r="G88" s="116">
        <f>SUMIFS('Fully Booked'!Q:Q,'Fully Booked'!E:E,'MARKETERS ANALYSIS'!D88,'Fully Booked'!D:D,'MARKETERS ANALYSIS'!$C$86,'Fully Booked'!M:M,'MARKETERS ANALYSIS'!$G$1,'Fully Booked'!B:B,$B$59)</f>
        <v>259759</v>
      </c>
      <c r="H88" s="116">
        <f ca="1">SUMIFS('Fully Booked'!Q:Q,'Fully Booked'!E:E,'MARKETERS ANALYSIS'!D88,'Fully Booked'!D:D,'MARKETERS ANALYSIS'!$C$86,'Fully Booked'!L:L,'MARKETERS ANALYSIS'!$H$1,'Fully Booked'!B:B,$B$59)</f>
        <v>0</v>
      </c>
    </row>
    <row r="89" spans="1:8">
      <c r="B89" s="621"/>
      <c r="C89" s="483"/>
      <c r="D89" s="198" t="s">
        <v>3714</v>
      </c>
      <c r="E89" s="116">
        <f>SUMIFS('Fully Booked'!Q:Q,'Fully Booked'!E:E,'MARKETERS ANALYSIS'!D89,'Fully Booked'!D:D,'MARKETERS ANALYSIS'!$C$86,'Fully Booked'!B:B,$B$59)</f>
        <v>0</v>
      </c>
      <c r="F89" s="116">
        <f>SUMIFS('Fully Booked'!AF:AF,'Fully Booked'!E:E,'MARKETERS ANALYSIS'!D89,'Fully Booked'!D:D,'MARKETERS ANALYSIS'!$C$86,'Fully Booked'!B:B,$B$59)</f>
        <v>0</v>
      </c>
      <c r="G89" s="116">
        <f>SUMIFS('Fully Booked'!Q:Q,'Fully Booked'!E:E,'MARKETERS ANALYSIS'!D89,'Fully Booked'!D:D,'MARKETERS ANALYSIS'!$C$86,'Fully Booked'!M:M,'MARKETERS ANALYSIS'!$G$1,'Fully Booked'!B:B,$B$59)</f>
        <v>0</v>
      </c>
      <c r="H89" s="116">
        <f ca="1">SUMIFS('Fully Booked'!Q:Q,'Fully Booked'!E:E,'MARKETERS ANALYSIS'!D89,'Fully Booked'!D:D,'MARKETERS ANALYSIS'!$C$86,'Fully Booked'!L:L,'MARKETERS ANALYSIS'!$H$1,'Fully Booked'!B:B,$B$59)</f>
        <v>0</v>
      </c>
    </row>
    <row r="90" spans="1:8">
      <c r="B90" s="621"/>
      <c r="C90" s="483"/>
      <c r="D90" s="198" t="s">
        <v>1188</v>
      </c>
      <c r="E90" s="116">
        <f>SUMIFS('Fully Booked'!Q:Q,'Fully Booked'!E:E,'MARKETERS ANALYSIS'!D90,'Fully Booked'!D:D,'MARKETERS ANALYSIS'!$C$86,'Fully Booked'!B:B,$B$59)</f>
        <v>141512</v>
      </c>
      <c r="F90" s="116">
        <f>SUMIFS('Fully Booked'!AF:AF,'Fully Booked'!E:E,'MARKETERS ANALYSIS'!D90,'Fully Booked'!D:D,'MARKETERS ANALYSIS'!$C$86,'Fully Booked'!B:B,$B$59)</f>
        <v>3248.0373333333337</v>
      </c>
      <c r="G90" s="116">
        <f>SUMIFS('Fully Booked'!Q:Q,'Fully Booked'!E:E,'MARKETERS ANALYSIS'!D90,'Fully Booked'!D:D,'MARKETERS ANALYSIS'!$C$86,'Fully Booked'!M:M,'MARKETERS ANALYSIS'!$G$1,'Fully Booked'!B:B,$B$59)</f>
        <v>0</v>
      </c>
      <c r="H90" s="116">
        <f ca="1">SUMIFS('Fully Booked'!Q:Q,'Fully Booked'!E:E,'MARKETERS ANALYSIS'!D90,'Fully Booked'!D:D,'MARKETERS ANALYSIS'!$C$86,'Fully Booked'!L:L,'MARKETERS ANALYSIS'!$H$1,'Fully Booked'!B:B,$B$59)</f>
        <v>0</v>
      </c>
    </row>
    <row r="91" spans="1:8">
      <c r="B91" s="621"/>
      <c r="D91" s="198" t="s">
        <v>3245</v>
      </c>
      <c r="E91" s="116">
        <f>SUMIFS('Fully Booked'!Q:Q,'Fully Booked'!E:E,'MARKETERS ANALYSIS'!D91,'Fully Booked'!D:D,'MARKETERS ANALYSIS'!$C$86,'Fully Booked'!B:B,$B$59)</f>
        <v>0</v>
      </c>
      <c r="F91" s="116">
        <f>SUMIFS('Fully Booked'!AF:AF,'Fully Booked'!E:E,'MARKETERS ANALYSIS'!D91,'Fully Booked'!D:D,'MARKETERS ANALYSIS'!$C$86,'Fully Booked'!B:B,$B$59)</f>
        <v>0</v>
      </c>
      <c r="G91" s="116">
        <f>SUMIFS('Fully Booked'!Q:Q,'Fully Booked'!E:E,'MARKETERS ANALYSIS'!D91,'Fully Booked'!D:D,'MARKETERS ANALYSIS'!$C$86,'Fully Booked'!M:M,'MARKETERS ANALYSIS'!$G$1,'Fully Booked'!B:B,$B$59)</f>
        <v>0</v>
      </c>
      <c r="H91" s="116">
        <f ca="1">SUMIFS('Fully Booked'!Q:Q,'Fully Booked'!E:E,'MARKETERS ANALYSIS'!D91,'Fully Booked'!D:D,'MARKETERS ANALYSIS'!$C$86,'Fully Booked'!L:L,'MARKETERS ANALYSIS'!$H$1,'Fully Booked'!B:B,$B$59)</f>
        <v>0</v>
      </c>
    </row>
    <row r="92" spans="1:8">
      <c r="B92" s="621"/>
      <c r="D92" s="363" t="s">
        <v>71</v>
      </c>
      <c r="E92" s="364">
        <f>SUM(E86:E91)</f>
        <v>967507</v>
      </c>
      <c r="F92" s="364">
        <f>SUM(F86:F91)</f>
        <v>22515.857428571431</v>
      </c>
      <c r="G92" s="364">
        <f>SUM(G86:G91)</f>
        <v>259759</v>
      </c>
      <c r="H92" s="364">
        <f ca="1">SUM(H86:H91)</f>
        <v>414324</v>
      </c>
    </row>
    <row r="93" spans="1:8">
      <c r="B93" s="622"/>
      <c r="C93" s="474" t="s">
        <v>877</v>
      </c>
      <c r="D93" s="363"/>
      <c r="E93" s="364">
        <f>SUMIFS(E59:E92,D59:D92,D85)</f>
        <v>2641028</v>
      </c>
      <c r="F93" s="364">
        <f>SUMIFS(F59:F92,D59:D92,D85)</f>
        <v>73034.048743386244</v>
      </c>
      <c r="G93" s="364">
        <f>SUMIFS(G59:G92,D59:D92,D85)</f>
        <v>758871</v>
      </c>
      <c r="H93" s="364">
        <f ca="1">SUMIFS(H59:H92,D59:D92,D85)</f>
        <v>414324</v>
      </c>
    </row>
    <row r="94" spans="1:8">
      <c r="B94" s="474"/>
      <c r="D94" s="198"/>
      <c r="E94" s="407"/>
      <c r="F94" s="407"/>
      <c r="G94" s="407"/>
      <c r="H94" s="407"/>
    </row>
    <row r="95" spans="1:8">
      <c r="A95" s="8">
        <v>10</v>
      </c>
      <c r="B95" s="620" t="s">
        <v>23</v>
      </c>
      <c r="C95" s="363" t="s">
        <v>211</v>
      </c>
      <c r="D95" s="8" t="s">
        <v>856</v>
      </c>
      <c r="E95" s="116">
        <f>SUMIFS('Fully Booked'!Q:Q,'Fully Booked'!E:E,'MARKETERS ANALYSIS'!D95,'Fully Booked'!D:D,'MARKETERS ANALYSIS'!$C$95)</f>
        <v>0</v>
      </c>
      <c r="F95" s="116">
        <f>SUMIFS('Fully Booked'!AF:AF,'Fully Booked'!E:E,'MARKETERS ANALYSIS'!D95,'Fully Booked'!D:D,'MARKETERS ANALYSIS'!$C$95)</f>
        <v>0</v>
      </c>
      <c r="G95" s="116">
        <f>SUMIFS('Fully Booked'!Q:Q,'Fully Booked'!E:E,'MARKETERS ANALYSIS'!D95,'Fully Booked'!D:D,'MARKETERS ANALYSIS'!$C$95,'Fully Booked'!M:M,'MARKETERS ANALYSIS'!$G$1)</f>
        <v>0</v>
      </c>
      <c r="H95" s="116">
        <f ca="1">SUMIFS('Fully Booked'!Q:Q,'Fully Booked'!E:E,'MARKETERS ANALYSIS'!D95,'Fully Booked'!D:D,'MARKETERS ANALYSIS'!$C$95,'Fully Booked'!L:L,'MARKETERS ANALYSIS'!$H$1)</f>
        <v>0</v>
      </c>
    </row>
    <row r="96" spans="1:8">
      <c r="B96" s="621"/>
      <c r="C96" s="198"/>
      <c r="D96" s="8" t="s">
        <v>3410</v>
      </c>
      <c r="E96" s="116">
        <f>SUMIFS('Fully Booked'!Q:Q,'Fully Booked'!E:E,'MARKETERS ANALYSIS'!D96,'Fully Booked'!D:D,'MARKETERS ANALYSIS'!$C$95)</f>
        <v>0</v>
      </c>
      <c r="F96" s="116">
        <f>SUMIFS('Fully Booked'!AF:AF,'Fully Booked'!E:E,'MARKETERS ANALYSIS'!D96,'Fully Booked'!D:D,'MARKETERS ANALYSIS'!$C$95)</f>
        <v>0</v>
      </c>
      <c r="G96" s="116">
        <f>SUMIFS('Fully Booked'!Q:Q,'Fully Booked'!E:E,'MARKETERS ANALYSIS'!D96,'Fully Booked'!D:D,'MARKETERS ANALYSIS'!$C$95,'Fully Booked'!M:M,'MARKETERS ANALYSIS'!$G$1)</f>
        <v>0</v>
      </c>
      <c r="H96" s="116">
        <f ca="1">SUMIFS('Fully Booked'!Q:Q,'Fully Booked'!E:E,'MARKETERS ANALYSIS'!D96,'Fully Booked'!D:D,'MARKETERS ANALYSIS'!$C$95,'Fully Booked'!L:L,'MARKETERS ANALYSIS'!$H$1)</f>
        <v>0</v>
      </c>
    </row>
    <row r="97" spans="1:8">
      <c r="B97" s="621"/>
      <c r="C97" s="198"/>
      <c r="D97" s="8" t="s">
        <v>3314</v>
      </c>
      <c r="E97" s="116">
        <f>SUMIFS('Fully Booked'!Q:Q,'Fully Booked'!E:E,'MARKETERS ANALYSIS'!D97,'Fully Booked'!D:D,'MARKETERS ANALYSIS'!$C$95)</f>
        <v>0</v>
      </c>
      <c r="F97" s="116">
        <f>SUMIFS('Fully Booked'!AF:AF,'Fully Booked'!E:E,'MARKETERS ANALYSIS'!D97,'Fully Booked'!D:D,'MARKETERS ANALYSIS'!$C$95)</f>
        <v>0</v>
      </c>
      <c r="G97" s="116">
        <f>SUMIFS('Fully Booked'!Q:Q,'Fully Booked'!E:E,'MARKETERS ANALYSIS'!D97,'Fully Booked'!D:D,'MARKETERS ANALYSIS'!$C$95,'Fully Booked'!M:M,'MARKETERS ANALYSIS'!$G$1)</f>
        <v>0</v>
      </c>
      <c r="H97" s="116">
        <f ca="1">SUMIFS('Fully Booked'!Q:Q,'Fully Booked'!E:E,'MARKETERS ANALYSIS'!D97,'Fully Booked'!D:D,'MARKETERS ANALYSIS'!$C$95,'Fully Booked'!L:L,'MARKETERS ANALYSIS'!$H$1)</f>
        <v>0</v>
      </c>
    </row>
    <row r="98" spans="1:8">
      <c r="B98" s="621"/>
      <c r="C98" s="198"/>
      <c r="D98" s="8" t="s">
        <v>864</v>
      </c>
      <c r="E98" s="116">
        <f>SUMIFS('Fully Booked'!Q:Q,'Fully Booked'!E:E,'MARKETERS ANALYSIS'!D98,'Fully Booked'!D:D,'MARKETERS ANALYSIS'!$C$95)</f>
        <v>0</v>
      </c>
      <c r="F98" s="116">
        <f>SUMIFS('Fully Booked'!AF:AF,'Fully Booked'!E:E,'MARKETERS ANALYSIS'!D98,'Fully Booked'!D:D,'MARKETERS ANALYSIS'!$C$95)</f>
        <v>0</v>
      </c>
      <c r="G98" s="116">
        <f>SUMIFS('Fully Booked'!Q:Q,'Fully Booked'!E:E,'MARKETERS ANALYSIS'!D98,'Fully Booked'!D:D,'MARKETERS ANALYSIS'!$C$95,'Fully Booked'!M:M,'MARKETERS ANALYSIS'!$G$1)</f>
        <v>0</v>
      </c>
      <c r="H98" s="116">
        <f ca="1">SUMIFS('Fully Booked'!Q:Q,'Fully Booked'!E:E,'MARKETERS ANALYSIS'!D98,'Fully Booked'!D:D,'MARKETERS ANALYSIS'!$C$95,'Fully Booked'!L:L,'MARKETERS ANALYSIS'!$H$1)</f>
        <v>0</v>
      </c>
    </row>
    <row r="99" spans="1:8">
      <c r="B99" s="621"/>
      <c r="C99" s="198"/>
      <c r="D99" s="8" t="s">
        <v>881</v>
      </c>
      <c r="E99" s="116">
        <f>SUMIFS('Fully Booked'!Q:Q,'Fully Booked'!E:E,'MARKETERS ANALYSIS'!D99,'Fully Booked'!D:D,'MARKETERS ANALYSIS'!$C$95)</f>
        <v>0</v>
      </c>
      <c r="F99" s="116">
        <f>SUMIFS('Fully Booked'!AF:AF,'Fully Booked'!E:E,'MARKETERS ANALYSIS'!D99,'Fully Booked'!D:D,'MARKETERS ANALYSIS'!$C$95)</f>
        <v>0</v>
      </c>
      <c r="G99" s="116">
        <f>SUMIFS('Fully Booked'!Q:Q,'Fully Booked'!E:E,'MARKETERS ANALYSIS'!D99,'Fully Booked'!D:D,'MARKETERS ANALYSIS'!$C$95,'Fully Booked'!M:M,'MARKETERS ANALYSIS'!$G$1)</f>
        <v>0</v>
      </c>
      <c r="H99" s="116">
        <f ca="1">SUMIFS('Fully Booked'!Q:Q,'Fully Booked'!E:E,'MARKETERS ANALYSIS'!D99,'Fully Booked'!D:D,'MARKETERS ANALYSIS'!$C$95,'Fully Booked'!L:L,'MARKETERS ANALYSIS'!$H$1)</f>
        <v>0</v>
      </c>
    </row>
    <row r="100" spans="1:8">
      <c r="B100" s="621"/>
      <c r="C100" s="198"/>
      <c r="D100" s="363" t="s">
        <v>71</v>
      </c>
      <c r="E100" s="364">
        <f>SUM(E95:E99)</f>
        <v>0</v>
      </c>
      <c r="F100" s="364">
        <f t="shared" ref="F100:H100" si="3">SUM(F95:F99)</f>
        <v>0</v>
      </c>
      <c r="G100" s="364">
        <f t="shared" si="3"/>
        <v>0</v>
      </c>
      <c r="H100" s="364">
        <f t="shared" ca="1" si="3"/>
        <v>0</v>
      </c>
    </row>
    <row r="101" spans="1:8">
      <c r="A101" s="8">
        <v>12</v>
      </c>
      <c r="B101" s="621"/>
      <c r="C101" s="472" t="s">
        <v>930</v>
      </c>
      <c r="D101" s="180" t="s">
        <v>557</v>
      </c>
      <c r="E101" s="116">
        <f>SUMIFS('Fully Booked'!Q:Q,'Fully Booked'!E:E,'MARKETERS ANALYSIS'!D101,'Fully Booked'!D:D,'MARKETERS ANALYSIS'!$C$101)</f>
        <v>0</v>
      </c>
      <c r="F101" s="116">
        <f>SUMIFS('Fully Booked'!AF:AF,'Fully Booked'!E:E,'MARKETERS ANALYSIS'!D101,'Fully Booked'!D:D,'MARKETERS ANALYSIS'!$C$101)</f>
        <v>0</v>
      </c>
      <c r="G101" s="116">
        <f>SUMIFS('Fully Booked'!Q:Q,'Fully Booked'!E:E,'MARKETERS ANALYSIS'!D101,'Fully Booked'!D:D,'MARKETERS ANALYSIS'!$C$101,'Fully Booked'!M:M,'MARKETERS ANALYSIS'!$G$1)</f>
        <v>0</v>
      </c>
      <c r="H101" s="116">
        <f ca="1">SUMIFS('Fully Booked'!Q:Q,'Fully Booked'!E:E,'MARKETERS ANALYSIS'!D101,'Fully Booked'!D:D,'MARKETERS ANALYSIS'!$C$101,'Fully Booked'!L:L,'MARKETERS ANALYSIS'!$H$1)</f>
        <v>0</v>
      </c>
    </row>
    <row r="102" spans="1:8">
      <c r="B102" s="621"/>
      <c r="C102" s="180"/>
      <c r="D102" s="180" t="s">
        <v>536</v>
      </c>
      <c r="E102" s="116">
        <f>SUMIFS('Fully Booked'!Q:Q,'Fully Booked'!E:E,'MARKETERS ANALYSIS'!D102,'Fully Booked'!D:D,'MARKETERS ANALYSIS'!$C$101)</f>
        <v>0</v>
      </c>
      <c r="F102" s="116">
        <f>SUMIFS('Fully Booked'!AF:AF,'Fully Booked'!E:E,'MARKETERS ANALYSIS'!D102,'Fully Booked'!D:D,'MARKETERS ANALYSIS'!$C$101)</f>
        <v>0</v>
      </c>
      <c r="G102" s="116">
        <f>SUMIFS('Fully Booked'!Q:Q,'Fully Booked'!E:E,'MARKETERS ANALYSIS'!D102,'Fully Booked'!D:D,'MARKETERS ANALYSIS'!$C$101,'Fully Booked'!M:M,'MARKETERS ANALYSIS'!$G$1)</f>
        <v>0</v>
      </c>
      <c r="H102" s="116">
        <f ca="1">SUMIFS('Fully Booked'!Q:Q,'Fully Booked'!E:E,'MARKETERS ANALYSIS'!D102,'Fully Booked'!D:D,'MARKETERS ANALYSIS'!$C$101,'Fully Booked'!L:L,'MARKETERS ANALYSIS'!$H$1)</f>
        <v>0</v>
      </c>
    </row>
    <row r="103" spans="1:8">
      <c r="B103" s="621"/>
      <c r="C103" s="180"/>
      <c r="D103" s="180" t="s">
        <v>2286</v>
      </c>
      <c r="E103" s="116">
        <f>SUMIFS('Fully Booked'!Q:Q,'Fully Booked'!E:E,'MARKETERS ANALYSIS'!D103,'Fully Booked'!D:D,'MARKETERS ANALYSIS'!$C$101)</f>
        <v>0</v>
      </c>
      <c r="F103" s="116">
        <f>SUMIFS('Fully Booked'!AF:AF,'Fully Booked'!E:E,'MARKETERS ANALYSIS'!D103,'Fully Booked'!D:D,'MARKETERS ANALYSIS'!$C$101)</f>
        <v>0</v>
      </c>
      <c r="G103" s="116">
        <f>SUMIFS('Fully Booked'!Q:Q,'Fully Booked'!E:E,'MARKETERS ANALYSIS'!D103,'Fully Booked'!D:D,'MARKETERS ANALYSIS'!$C$101,'Fully Booked'!M:M,'MARKETERS ANALYSIS'!$G$1)</f>
        <v>0</v>
      </c>
      <c r="H103" s="116">
        <f ca="1">SUMIFS('Fully Booked'!Q:Q,'Fully Booked'!E:E,'MARKETERS ANALYSIS'!D103,'Fully Booked'!D:D,'MARKETERS ANALYSIS'!$C$101,'Fully Booked'!L:L,'MARKETERS ANALYSIS'!$H$1)</f>
        <v>0</v>
      </c>
    </row>
    <row r="104" spans="1:8">
      <c r="B104" s="621"/>
      <c r="C104" s="180"/>
      <c r="D104" s="180" t="s">
        <v>1116</v>
      </c>
      <c r="E104" s="116">
        <f>SUMIFS('Fully Booked'!Q:Q,'Fully Booked'!E:E,'MARKETERS ANALYSIS'!D104,'Fully Booked'!D:D,'MARKETERS ANALYSIS'!$C$101)</f>
        <v>0</v>
      </c>
      <c r="F104" s="116">
        <f>SUMIFS('Fully Booked'!AF:AF,'Fully Booked'!E:E,'MARKETERS ANALYSIS'!D104,'Fully Booked'!D:D,'MARKETERS ANALYSIS'!$C$101)</f>
        <v>0</v>
      </c>
      <c r="G104" s="116">
        <f>SUMIFS('Fully Booked'!Q:Q,'Fully Booked'!E:E,'MARKETERS ANALYSIS'!D104,'Fully Booked'!D:D,'MARKETERS ANALYSIS'!$C$101,'Fully Booked'!M:M,'MARKETERS ANALYSIS'!$G$1)</f>
        <v>0</v>
      </c>
      <c r="H104" s="116">
        <f ca="1">SUMIFS('Fully Booked'!Q:Q,'Fully Booked'!E:E,'MARKETERS ANALYSIS'!D104,'Fully Booked'!D:D,'MARKETERS ANALYSIS'!$C$101,'Fully Booked'!L:L,'MARKETERS ANALYSIS'!$H$1)</f>
        <v>0</v>
      </c>
    </row>
    <row r="105" spans="1:8">
      <c r="B105" s="621"/>
      <c r="C105" s="180"/>
      <c r="D105" s="403" t="s">
        <v>71</v>
      </c>
      <c r="E105" s="404">
        <f>SUM(E101:E104)</f>
        <v>0</v>
      </c>
      <c r="F105" s="404">
        <f t="shared" ref="F105:H105" si="4">SUM(F101:F104)</f>
        <v>0</v>
      </c>
      <c r="G105" s="404">
        <f t="shared" si="4"/>
        <v>0</v>
      </c>
      <c r="H105" s="404">
        <f t="shared" ca="1" si="4"/>
        <v>0</v>
      </c>
    </row>
    <row r="106" spans="1:8">
      <c r="A106" s="8">
        <v>13</v>
      </c>
      <c r="B106" s="621"/>
      <c r="C106" s="393" t="s">
        <v>449</v>
      </c>
      <c r="D106" s="8" t="s">
        <v>509</v>
      </c>
      <c r="E106" s="116">
        <f>SUMIFS('Fully Booked'!Q:Q,'Fully Booked'!E:E,'MARKETERS ANALYSIS'!D106,'Fully Booked'!D:D,'MARKETERS ANALYSIS'!$C$106)</f>
        <v>420921</v>
      </c>
      <c r="F106" s="116">
        <f>SUMIFS('Fully Booked'!AF:AF,'Fully Booked'!E:E,'MARKETERS ANALYSIS'!D106,'Fully Booked'!D:D,'MARKETERS ANALYSIS'!$C$106)</f>
        <v>9661.1391428571424</v>
      </c>
      <c r="G106" s="116">
        <f>SUMIFS('Fully Booked'!Q:Q,'Fully Booked'!E:E,'MARKETERS ANALYSIS'!D106,'Fully Booked'!D:D,'MARKETERS ANALYSIS'!$C$106,'Fully Booked'!M:M,'MARKETERS ANALYSIS'!$G$1)</f>
        <v>420921</v>
      </c>
      <c r="H106" s="116">
        <f ca="1">SUMIFS('Fully Booked'!Q:Q,'Fully Booked'!E:E,'MARKETERS ANALYSIS'!D106,'Fully Booked'!D:D,'MARKETERS ANALYSIS'!$C$106,'Fully Booked'!L:L,'MARKETERS ANALYSIS'!$H$1)</f>
        <v>0</v>
      </c>
    </row>
    <row r="107" spans="1:8">
      <c r="B107" s="621"/>
      <c r="D107" s="8" t="s">
        <v>592</v>
      </c>
      <c r="E107" s="116">
        <f>SUMIFS('Fully Booked'!Q:Q,'Fully Booked'!E:E,'MARKETERS ANALYSIS'!D107,'Fully Booked'!D:D,'MARKETERS ANALYSIS'!$C$106)</f>
        <v>23142</v>
      </c>
      <c r="F107" s="116">
        <f>SUMIFS('Fully Booked'!AF:AF,'Fully Booked'!E:E,'MARKETERS ANALYSIS'!D107,'Fully Booked'!D:D,'MARKETERS ANALYSIS'!$C$106)</f>
        <v>1799.9333333333334</v>
      </c>
      <c r="G107" s="116">
        <f>SUMIFS('Fully Booked'!Q:Q,'Fully Booked'!E:E,'MARKETERS ANALYSIS'!D107,'Fully Booked'!D:D,'MARKETERS ANALYSIS'!$C$106,'Fully Booked'!M:M,'MARKETERS ANALYSIS'!$G$1)</f>
        <v>23142</v>
      </c>
      <c r="H107" s="116">
        <f ca="1">SUMIFS('Fully Booked'!Q:Q,'Fully Booked'!E:E,'MARKETERS ANALYSIS'!D107,'Fully Booked'!D:D,'MARKETERS ANALYSIS'!$C$106,'Fully Booked'!L:L,'MARKETERS ANALYSIS'!$H$1)</f>
        <v>0</v>
      </c>
    </row>
    <row r="108" spans="1:8">
      <c r="B108" s="621"/>
      <c r="D108" s="180" t="s">
        <v>682</v>
      </c>
      <c r="E108" s="116">
        <f>SUMIFS('Fully Booked'!Q:Q,'Fully Booked'!E:E,'MARKETERS ANALYSIS'!D108,'Fully Booked'!D:D,'MARKETERS ANALYSIS'!$C$106)</f>
        <v>0</v>
      </c>
      <c r="F108" s="116">
        <f>SUMIFS('Fully Booked'!AF:AF,'Fully Booked'!E:E,'MARKETERS ANALYSIS'!D108,'Fully Booked'!D:D,'MARKETERS ANALYSIS'!$C$106)</f>
        <v>0</v>
      </c>
      <c r="G108" s="116">
        <f>SUMIFS('Fully Booked'!Q:Q,'Fully Booked'!E:E,'MARKETERS ANALYSIS'!D108,'Fully Booked'!D:D,'MARKETERS ANALYSIS'!$C$106,'Fully Booked'!M:M,'MARKETERS ANALYSIS'!$G$1)</f>
        <v>0</v>
      </c>
      <c r="H108" s="116">
        <f ca="1">SUMIFS('Fully Booked'!Q:Q,'Fully Booked'!E:E,'MARKETERS ANALYSIS'!D108,'Fully Booked'!D:D,'MARKETERS ANALYSIS'!$C$106,'Fully Booked'!L:L,'MARKETERS ANALYSIS'!$H$1)</f>
        <v>0</v>
      </c>
    </row>
    <row r="109" spans="1:8">
      <c r="B109" s="621"/>
      <c r="D109" s="180" t="s">
        <v>2015</v>
      </c>
      <c r="E109" s="116">
        <f>SUMIFS('Fully Booked'!Q:Q,'Fully Booked'!E:E,'MARKETERS ANALYSIS'!D109,'Fully Booked'!D:D,'MARKETERS ANALYSIS'!$C$106)</f>
        <v>126045</v>
      </c>
      <c r="F109" s="116">
        <f>SUMIFS('Fully Booked'!AF:AF,'Fully Booked'!E:E,'MARKETERS ANALYSIS'!D109,'Fully Booked'!D:D,'MARKETERS ANALYSIS'!$C$106)</f>
        <v>2893.0328571428572</v>
      </c>
      <c r="G109" s="116">
        <f>SUMIFS('Fully Booked'!Q:Q,'Fully Booked'!E:E,'MARKETERS ANALYSIS'!D109,'Fully Booked'!D:D,'MARKETERS ANALYSIS'!$C$106,'Fully Booked'!M:M,'MARKETERS ANALYSIS'!$G$1)</f>
        <v>0</v>
      </c>
      <c r="H109" s="116">
        <f ca="1">SUMIFS('Fully Booked'!Q:Q,'Fully Booked'!E:E,'MARKETERS ANALYSIS'!D109,'Fully Booked'!D:D,'MARKETERS ANALYSIS'!$C$106,'Fully Booked'!L:L,'MARKETERS ANALYSIS'!$H$1)</f>
        <v>0</v>
      </c>
    </row>
    <row r="110" spans="1:8">
      <c r="B110" s="621"/>
      <c r="D110" s="180" t="s">
        <v>2413</v>
      </c>
      <c r="E110" s="116">
        <f>SUMIFS('Fully Booked'!Q:Q,'Fully Booked'!E:E,'MARKETERS ANALYSIS'!D110,'Fully Booked'!D:D,'MARKETERS ANALYSIS'!$C$106)</f>
        <v>0</v>
      </c>
      <c r="F110" s="116">
        <f>SUMIFS('Fully Booked'!AF:AF,'Fully Booked'!E:E,'MARKETERS ANALYSIS'!D110,'Fully Booked'!D:D,'MARKETERS ANALYSIS'!$C$106)</f>
        <v>0</v>
      </c>
      <c r="G110" s="116">
        <f>SUMIFS('Fully Booked'!Q:Q,'Fully Booked'!E:E,'MARKETERS ANALYSIS'!D110,'Fully Booked'!D:D,'MARKETERS ANALYSIS'!$C$106,'Fully Booked'!M:M,'MARKETERS ANALYSIS'!$G$1)</f>
        <v>0</v>
      </c>
      <c r="H110" s="116">
        <f ca="1">SUMIFS('Fully Booked'!Q:Q,'Fully Booked'!E:E,'MARKETERS ANALYSIS'!D110,'Fully Booked'!D:D,'MARKETERS ANALYSIS'!$C$106,'Fully Booked'!L:L,'MARKETERS ANALYSIS'!$H$1)</f>
        <v>0</v>
      </c>
    </row>
    <row r="111" spans="1:8">
      <c r="B111" s="621"/>
      <c r="D111" s="8" t="s">
        <v>878</v>
      </c>
      <c r="E111" s="116">
        <f>SUMIFS('Fully Booked'!Q:Q,'Fully Booked'!E:E,'MARKETERS ANALYSIS'!D111,'Fully Booked'!D:D,'MARKETERS ANALYSIS'!$C$106)</f>
        <v>0</v>
      </c>
      <c r="F111" s="116">
        <f>SUMIFS('Fully Booked'!AF:AF,'Fully Booked'!E:E,'MARKETERS ANALYSIS'!D111,'Fully Booked'!D:D,'MARKETERS ANALYSIS'!$C$106)</f>
        <v>0</v>
      </c>
      <c r="G111" s="116">
        <f>SUMIFS('Fully Booked'!Q:Q,'Fully Booked'!E:E,'MARKETERS ANALYSIS'!D111,'Fully Booked'!D:D,'MARKETERS ANALYSIS'!$C$106,'Fully Booked'!M:M,'MARKETERS ANALYSIS'!$G$1)</f>
        <v>0</v>
      </c>
      <c r="H111" s="116">
        <f ca="1">SUMIFS('Fully Booked'!Q:Q,'Fully Booked'!E:E,'MARKETERS ANALYSIS'!D111,'Fully Booked'!D:D,'MARKETERS ANALYSIS'!$C$106,'Fully Booked'!L:L,'MARKETERS ANALYSIS'!$H$1)</f>
        <v>0</v>
      </c>
    </row>
    <row r="112" spans="1:8">
      <c r="B112" s="621"/>
      <c r="D112" s="8" t="s">
        <v>865</v>
      </c>
      <c r="E112" s="116">
        <f>SUMIFS('Fully Booked'!Q:Q,'Fully Booked'!E:E,'MARKETERS ANALYSIS'!D112,'Fully Booked'!D:D,'MARKETERS ANALYSIS'!$C$106)</f>
        <v>0</v>
      </c>
      <c r="F112" s="116">
        <f>SUMIFS('Fully Booked'!AF:AF,'Fully Booked'!E:E,'MARKETERS ANALYSIS'!D112,'Fully Booked'!D:D,'MARKETERS ANALYSIS'!$C$106)</f>
        <v>0</v>
      </c>
      <c r="G112" s="116">
        <f>SUMIFS('Fully Booked'!Q:Q,'Fully Booked'!E:E,'MARKETERS ANALYSIS'!D112,'Fully Booked'!D:D,'MARKETERS ANALYSIS'!$C$106,'Fully Booked'!M:M,'MARKETERS ANALYSIS'!$G$1)</f>
        <v>0</v>
      </c>
      <c r="H112" s="116">
        <f ca="1">SUMIFS('Fully Booked'!Q:Q,'Fully Booked'!E:E,'MARKETERS ANALYSIS'!D112,'Fully Booked'!D:D,'MARKETERS ANALYSIS'!$C$106,'Fully Booked'!L:L,'MARKETERS ANALYSIS'!$H$1)</f>
        <v>0</v>
      </c>
    </row>
    <row r="113" spans="1:8">
      <c r="B113" s="621"/>
      <c r="D113" s="8" t="s">
        <v>863</v>
      </c>
      <c r="E113" s="116">
        <f>SUMIFS('Fully Booked'!Q:Q,'Fully Booked'!E:E,'MARKETERS ANALYSIS'!D113,'Fully Booked'!D:D,'MARKETERS ANALYSIS'!$C$106)</f>
        <v>1440380</v>
      </c>
      <c r="F113" s="116">
        <f>SUMIFS('Fully Booked'!AF:AF,'Fully Booked'!E:E,'MARKETERS ANALYSIS'!D113,'Fully Booked'!D:D,'MARKETERS ANALYSIS'!$C$106)</f>
        <v>33060.15047619048</v>
      </c>
      <c r="G113" s="116">
        <f>SUMIFS('Fully Booked'!Q:Q,'Fully Booked'!E:E,'MARKETERS ANALYSIS'!D113,'Fully Booked'!D:D,'MARKETERS ANALYSIS'!$C$106,'Fully Booked'!M:M,'MARKETERS ANALYSIS'!$G$1)</f>
        <v>0</v>
      </c>
      <c r="H113" s="116">
        <f ca="1">SUMIFS('Fully Booked'!Q:Q,'Fully Booked'!E:E,'MARKETERS ANALYSIS'!D113,'Fully Booked'!D:D,'MARKETERS ANALYSIS'!$C$106,'Fully Booked'!L:L,'MARKETERS ANALYSIS'!$H$1)</f>
        <v>0</v>
      </c>
    </row>
    <row r="114" spans="1:8">
      <c r="B114" s="621"/>
      <c r="D114" s="363" t="s">
        <v>71</v>
      </c>
      <c r="E114" s="364">
        <f>SUM(E106:E113)</f>
        <v>2010488</v>
      </c>
      <c r="F114" s="364">
        <f t="shared" ref="F114:H114" si="5">SUM(F106:F113)</f>
        <v>47414.255809523813</v>
      </c>
      <c r="G114" s="364">
        <f t="shared" si="5"/>
        <v>444063</v>
      </c>
      <c r="H114" s="364">
        <f t="shared" ca="1" si="5"/>
        <v>0</v>
      </c>
    </row>
    <row r="115" spans="1:8">
      <c r="B115" s="621"/>
      <c r="C115" s="481" t="s">
        <v>982</v>
      </c>
      <c r="D115" s="180" t="s">
        <v>3375</v>
      </c>
      <c r="E115" s="116">
        <f>SUMIFS('Fully Booked'!Q:Q,'Fully Booked'!E:E,'MARKETERS ANALYSIS'!D115,'Fully Booked'!D:D,'MARKETERS ANALYSIS'!$C$115)</f>
        <v>0</v>
      </c>
      <c r="F115" s="116">
        <f>SUMIFS('Fully Booked'!AF:AF,'Fully Booked'!E:E,'MARKETERS ANALYSIS'!D115,'Fully Booked'!D:D,'MARKETERS ANALYSIS'!$C$115)</f>
        <v>0</v>
      </c>
      <c r="G115" s="116">
        <f>SUMIFS('Fully Booked'!Q:Q,'Fully Booked'!E:E,'MARKETERS ANALYSIS'!D115,'Fully Booked'!D:D,'MARKETERS ANALYSIS'!$C$115,'Fully Booked'!M:M,'MARKETERS ANALYSIS'!$G$1)</f>
        <v>0</v>
      </c>
      <c r="H115" s="116">
        <f ca="1">SUMIFS('Fully Booked'!Q:Q,'Fully Booked'!E:E,'MARKETERS ANALYSIS'!D115,'Fully Booked'!D:D,'MARKETERS ANALYSIS'!$C$115,'Fully Booked'!L:L,'MARKETERS ANALYSIS'!$H$1)</f>
        <v>0</v>
      </c>
    </row>
    <row r="116" spans="1:8">
      <c r="B116" s="621"/>
      <c r="C116" s="13"/>
      <c r="D116" s="363" t="s">
        <v>71</v>
      </c>
      <c r="E116" s="364">
        <f>SUM(E115)</f>
        <v>0</v>
      </c>
      <c r="F116" s="364">
        <f t="shared" ref="F116:H116" si="6">SUM(F115)</f>
        <v>0</v>
      </c>
      <c r="G116" s="364">
        <f t="shared" si="6"/>
        <v>0</v>
      </c>
      <c r="H116" s="364">
        <f t="shared" ca="1" si="6"/>
        <v>0</v>
      </c>
    </row>
    <row r="117" spans="1:8">
      <c r="A117" s="8">
        <v>14</v>
      </c>
      <c r="B117" s="621"/>
    </row>
    <row r="118" spans="1:8">
      <c r="B118" s="621"/>
      <c r="C118" s="630" t="s">
        <v>224</v>
      </c>
    </row>
    <row r="119" spans="1:8">
      <c r="B119" s="621"/>
      <c r="C119" s="393" t="s">
        <v>450</v>
      </c>
      <c r="D119" s="8" t="s">
        <v>720</v>
      </c>
      <c r="E119" s="116">
        <f>SUMIFS('Fully Booked'!Q:Q,'Fully Booked'!E:E,'MARKETERS ANALYSIS'!D119,'Fully Booked'!D:D,'MARKETERS ANALYSIS'!$C$119)</f>
        <v>0</v>
      </c>
      <c r="F119" s="116">
        <f>SUMIFS('Fully Booked'!AF:AF,'Fully Booked'!E:E,'MARKETERS ANALYSIS'!D119,'Fully Booked'!D:D,'MARKETERS ANALYSIS'!$C$119)</f>
        <v>0</v>
      </c>
      <c r="G119" s="116">
        <f>SUMIFS('Fully Booked'!Q:Q,'Fully Booked'!E:E,'MARKETERS ANALYSIS'!D119,'Fully Booked'!D:D,'MARKETERS ANALYSIS'!$C$119,'Fully Booked'!M:M,'MARKETERS ANALYSIS'!$G$1)</f>
        <v>0</v>
      </c>
      <c r="H119" s="116">
        <f ca="1">SUMIFS('Fully Booked'!Q:Q,'Fully Booked'!E:E,'MARKETERS ANALYSIS'!D119,'Fully Booked'!D:D,'MARKETERS ANALYSIS'!$C$119,'Fully Booked'!L:L,'MARKETERS ANALYSIS'!$H$1)</f>
        <v>0</v>
      </c>
    </row>
    <row r="120" spans="1:8">
      <c r="B120" s="621"/>
      <c r="D120" s="8" t="s">
        <v>824</v>
      </c>
      <c r="E120" s="116">
        <f>SUMIFS('Fully Booked'!Q:Q,'Fully Booked'!E:E,'MARKETERS ANALYSIS'!D120,'Fully Booked'!D:D,'MARKETERS ANALYSIS'!$C$119)</f>
        <v>0</v>
      </c>
      <c r="F120" s="116">
        <f>SUMIFS('Fully Booked'!AF:AF,'Fully Booked'!E:E,'MARKETERS ANALYSIS'!D120,'Fully Booked'!D:D,'MARKETERS ANALYSIS'!$C$119)</f>
        <v>0</v>
      </c>
      <c r="G120" s="116">
        <f>SUMIFS('Fully Booked'!Q:Q,'Fully Booked'!E:E,'MARKETERS ANALYSIS'!D120,'Fully Booked'!D:D,'MARKETERS ANALYSIS'!$C$119,'Fully Booked'!M:M,'MARKETERS ANALYSIS'!$G$1)</f>
        <v>0</v>
      </c>
      <c r="H120" s="116">
        <f ca="1">SUMIFS('Fully Booked'!Q:Q,'Fully Booked'!E:E,'MARKETERS ANALYSIS'!D120,'Fully Booked'!D:D,'MARKETERS ANALYSIS'!$C$119,'Fully Booked'!L:L,'MARKETERS ANALYSIS'!$H$1)</f>
        <v>0</v>
      </c>
    </row>
    <row r="121" spans="1:8">
      <c r="B121" s="621"/>
      <c r="D121" s="363" t="s">
        <v>71</v>
      </c>
      <c r="E121" s="364">
        <f>SUM(E119:E120)</f>
        <v>0</v>
      </c>
      <c r="F121" s="364">
        <f>SUM(F119)</f>
        <v>0</v>
      </c>
      <c r="G121" s="364">
        <f>SUM(G119)</f>
        <v>0</v>
      </c>
      <c r="H121" s="364">
        <f ca="1">SUM(H119)</f>
        <v>0</v>
      </c>
    </row>
    <row r="122" spans="1:8">
      <c r="B122" s="621"/>
      <c r="C122" s="473" t="s">
        <v>48</v>
      </c>
      <c r="D122" s="180" t="s">
        <v>695</v>
      </c>
      <c r="E122" s="116">
        <f>SUMIFS('Fully Booked'!Q:Q,'Fully Booked'!E:E,'MARKETERS ANALYSIS'!D122,'Fully Booked'!D:D,'MARKETERS ANALYSIS'!$C$122)</f>
        <v>0</v>
      </c>
      <c r="F122" s="116">
        <f>SUMIFS('Fully Booked'!AF:AF,'Fully Booked'!E:E,'MARKETERS ANALYSIS'!D122,'Fully Booked'!D:D,'MARKETERS ANALYSIS'!$C$122)</f>
        <v>0</v>
      </c>
      <c r="G122" s="116">
        <f>SUMIFS('Fully Booked'!Q:Q,'Fully Booked'!E:E,'MARKETERS ANALYSIS'!D122,'Fully Booked'!D:D,'MARKETERS ANALYSIS'!$C$122,'Fully Booked'!M:M,'MARKETERS ANALYSIS'!$G$1)</f>
        <v>0</v>
      </c>
      <c r="H122" s="116">
        <f ca="1">SUMIFS('Fully Booked'!Q:Q,'Fully Booked'!E:E,'MARKETERS ANALYSIS'!D122,'Fully Booked'!D:D,'MARKETERS ANALYSIS'!$C$122,'Fully Booked'!L:L,'MARKETERS ANALYSIS'!$H$1)</f>
        <v>0</v>
      </c>
    </row>
    <row r="123" spans="1:8">
      <c r="B123" s="621"/>
      <c r="C123" s="366"/>
      <c r="D123" s="180" t="s">
        <v>872</v>
      </c>
      <c r="E123" s="116">
        <f>SUMIFS('Fully Booked'!Q:Q,'Fully Booked'!E:E,'MARKETERS ANALYSIS'!D123,'Fully Booked'!D:D,'MARKETERS ANALYSIS'!$C$122)</f>
        <v>768647</v>
      </c>
      <c r="F123" s="116">
        <f>SUMIFS('Fully Booked'!AF:AF,'Fully Booked'!E:E,'MARKETERS ANALYSIS'!D123,'Fully Booked'!D:D,'MARKETERS ANALYSIS'!$C$122)</f>
        <v>17642.278761904763</v>
      </c>
      <c r="G123" s="116">
        <f>SUMIFS('Fully Booked'!Q:Q,'Fully Booked'!E:E,'MARKETERS ANALYSIS'!D123,'Fully Booked'!D:D,'MARKETERS ANALYSIS'!$C$122,'Fully Booked'!M:M,'MARKETERS ANALYSIS'!$G$1)</f>
        <v>0</v>
      </c>
      <c r="H123" s="116">
        <f ca="1">SUMIFS('Fully Booked'!Q:Q,'Fully Booked'!E:E,'MARKETERS ANALYSIS'!D123,'Fully Booked'!D:D,'MARKETERS ANALYSIS'!$C$122,'Fully Booked'!L:L,'MARKETERS ANALYSIS'!$H$1)</f>
        <v>0</v>
      </c>
    </row>
    <row r="124" spans="1:8">
      <c r="B124" s="621"/>
      <c r="C124" s="366"/>
      <c r="D124" s="8" t="s">
        <v>3294</v>
      </c>
      <c r="E124" s="116">
        <f>SUMIFS('Fully Booked'!Q:Q,'Fully Booked'!E:E,'MARKETERS ANALYSIS'!D124,'Fully Booked'!D:D,'MARKETERS ANALYSIS'!$C$122)</f>
        <v>0</v>
      </c>
      <c r="F124" s="116">
        <f>SUMIFS('Fully Booked'!AF:AF,'Fully Booked'!E:E,'MARKETERS ANALYSIS'!D124,'Fully Booked'!D:D,'MARKETERS ANALYSIS'!$C$122)</f>
        <v>0</v>
      </c>
      <c r="G124" s="116">
        <f>SUMIFS('Fully Booked'!Q:Q,'Fully Booked'!E:E,'MARKETERS ANALYSIS'!D124,'Fully Booked'!D:D,'MARKETERS ANALYSIS'!$C$122,'Fully Booked'!M:M,'MARKETERS ANALYSIS'!$G$1)</f>
        <v>0</v>
      </c>
      <c r="H124" s="116">
        <f ca="1">SUMIFS('Fully Booked'!Q:Q,'Fully Booked'!E:E,'MARKETERS ANALYSIS'!D124,'Fully Booked'!D:D,'MARKETERS ANALYSIS'!$C$122,'Fully Booked'!L:L,'MARKETERS ANALYSIS'!$H$1)</f>
        <v>0</v>
      </c>
    </row>
    <row r="125" spans="1:8">
      <c r="B125" s="621"/>
      <c r="C125" s="366"/>
      <c r="D125" s="180" t="s">
        <v>2764</v>
      </c>
      <c r="E125" s="116">
        <f>SUMIFS('Fully Booked'!Q:Q,'Fully Booked'!E:E,'MARKETERS ANALYSIS'!D125,'Fully Booked'!D:D,'MARKETERS ANALYSIS'!$C$122)</f>
        <v>35000</v>
      </c>
      <c r="F125" s="116">
        <f>SUMIFS('Fully Booked'!AF:AF,'Fully Booked'!E:E,'MARKETERS ANALYSIS'!D125,'Fully Booked'!D:D,'MARKETERS ANALYSIS'!$C$122)</f>
        <v>3733.333333333333</v>
      </c>
      <c r="G125" s="116">
        <f>SUMIFS('Fully Booked'!Q:Q,'Fully Booked'!E:E,'MARKETERS ANALYSIS'!D125,'Fully Booked'!D:D,'MARKETERS ANALYSIS'!$C$122,'Fully Booked'!M:M,'MARKETERS ANALYSIS'!$G$1)</f>
        <v>0</v>
      </c>
      <c r="H125" s="116">
        <f ca="1">SUMIFS('Fully Booked'!Q:Q,'Fully Booked'!E:E,'MARKETERS ANALYSIS'!D125,'Fully Booked'!D:D,'MARKETERS ANALYSIS'!$C$122,'Fully Booked'!L:L,'MARKETERS ANALYSIS'!$H$1)</f>
        <v>0</v>
      </c>
    </row>
    <row r="126" spans="1:8">
      <c r="B126" s="621"/>
      <c r="C126" s="366"/>
      <c r="D126" s="180" t="s">
        <v>2861</v>
      </c>
      <c r="E126" s="116">
        <f>SUMIFS('Fully Booked'!Q:Q,'Fully Booked'!E:E,'MARKETERS ANALYSIS'!D126,'Fully Booked'!D:D,'MARKETERS ANALYSIS'!$C$122)</f>
        <v>176281</v>
      </c>
      <c r="F126" s="116">
        <f>SUMIFS('Fully Booked'!AF:AF,'Fully Booked'!E:E,'MARKETERS ANALYSIS'!D126,'Fully Booked'!D:D,'MARKETERS ANALYSIS'!$C$122)</f>
        <v>4046.068666666667</v>
      </c>
      <c r="G126" s="116">
        <f>SUMIFS('Fully Booked'!Q:Q,'Fully Booked'!E:E,'MARKETERS ANALYSIS'!D126,'Fully Booked'!D:D,'MARKETERS ANALYSIS'!$C$122,'Fully Booked'!M:M,'MARKETERS ANALYSIS'!$G$1)</f>
        <v>176281</v>
      </c>
      <c r="H126" s="116">
        <f ca="1">SUMIFS('Fully Booked'!Q:Q,'Fully Booked'!E:E,'MARKETERS ANALYSIS'!D126,'Fully Booked'!D:D,'MARKETERS ANALYSIS'!$C$122,'Fully Booked'!L:L,'MARKETERS ANALYSIS'!$H$1)</f>
        <v>0</v>
      </c>
    </row>
    <row r="127" spans="1:8">
      <c r="B127" s="621"/>
      <c r="C127" s="366"/>
      <c r="D127" s="180" t="s">
        <v>536</v>
      </c>
      <c r="E127" s="116">
        <f>SUMIFS('Fully Booked'!Q:Q,'Fully Booked'!E:E,'MARKETERS ANALYSIS'!D127,'Fully Booked'!D:D,'MARKETERS ANALYSIS'!$C$122)</f>
        <v>0</v>
      </c>
      <c r="F127" s="116">
        <f>SUMIFS('Fully Booked'!AF:AF,'Fully Booked'!E:E,'MARKETERS ANALYSIS'!D127,'Fully Booked'!D:D,'MARKETERS ANALYSIS'!$C$122)</f>
        <v>0</v>
      </c>
      <c r="G127" s="116">
        <f>SUMIFS('Fully Booked'!Q:Q,'Fully Booked'!E:E,'MARKETERS ANALYSIS'!D127,'Fully Booked'!D:D,'MARKETERS ANALYSIS'!$C$122,'Fully Booked'!M:M,'MARKETERS ANALYSIS'!$G$1)</f>
        <v>0</v>
      </c>
      <c r="H127" s="116">
        <f ca="1">SUMIFS('Fully Booked'!Q:Q,'Fully Booked'!E:E,'MARKETERS ANALYSIS'!D127,'Fully Booked'!D:D,'MARKETERS ANALYSIS'!$C$122,'Fully Booked'!L:L,'MARKETERS ANALYSIS'!$H$1)</f>
        <v>0</v>
      </c>
    </row>
    <row r="128" spans="1:8">
      <c r="B128" s="622"/>
      <c r="C128" s="366"/>
      <c r="D128" s="363" t="s">
        <v>71</v>
      </c>
      <c r="E128" s="364">
        <f>SUM(E122:E127)</f>
        <v>979928</v>
      </c>
      <c r="F128" s="364">
        <f t="shared" ref="F128:H128" si="7">SUM(F122:F127)</f>
        <v>25421.680761904761</v>
      </c>
      <c r="G128" s="364">
        <f t="shared" si="7"/>
        <v>176281</v>
      </c>
      <c r="H128" s="364">
        <f t="shared" ca="1" si="7"/>
        <v>0</v>
      </c>
    </row>
    <row r="129" spans="1:8">
      <c r="B129" s="618"/>
      <c r="C129" s="484" t="s">
        <v>407</v>
      </c>
      <c r="D129" s="8" t="s">
        <v>3384</v>
      </c>
      <c r="E129" s="116">
        <f>SUMIFS('Fully Booked'!Q:Q,'Fully Booked'!E:E,'MARKETERS ANALYSIS'!D129,'Fully Booked'!D:D,'MARKETERS ANALYSIS'!$C$129)</f>
        <v>0</v>
      </c>
      <c r="F129" s="116">
        <f>SUMIFS('Fully Booked'!AF:AF,'Fully Booked'!E:E,'MARKETERS ANALYSIS'!D129,'Fully Booked'!D:D,'MARKETERS ANALYSIS'!$C$129)</f>
        <v>0</v>
      </c>
      <c r="G129" s="116">
        <f>SUMIFS('Fully Booked'!Q:Q,'Fully Booked'!E:E,'MARKETERS ANALYSIS'!D129,'Fully Booked'!D:D,'MARKETERS ANALYSIS'!$C$129,'Fully Booked'!M:M,'MARKETERS ANALYSIS'!$G$1)</f>
        <v>0</v>
      </c>
      <c r="H129" s="116">
        <f ca="1">SUMIFS('Fully Booked'!Q:Q,'Fully Booked'!E:E,'MARKETERS ANALYSIS'!D129,'Fully Booked'!D:D,'MARKETERS ANALYSIS'!$C$129,'Fully Booked'!L:L,'MARKETERS ANALYSIS'!$H$1)</f>
        <v>0</v>
      </c>
    </row>
    <row r="130" spans="1:8">
      <c r="B130" s="618"/>
      <c r="C130" s="366"/>
      <c r="D130" s="363" t="s">
        <v>71</v>
      </c>
      <c r="E130" s="364">
        <f>SUM(E129)</f>
        <v>0</v>
      </c>
      <c r="F130" s="364">
        <f t="shared" ref="F130:H130" si="8">SUM(F129)</f>
        <v>0</v>
      </c>
      <c r="G130" s="364">
        <f t="shared" si="8"/>
        <v>0</v>
      </c>
      <c r="H130" s="364">
        <f t="shared" ca="1" si="8"/>
        <v>0</v>
      </c>
    </row>
    <row r="131" spans="1:8">
      <c r="B131" s="618"/>
      <c r="C131" s="474" t="s">
        <v>877</v>
      </c>
      <c r="D131" s="363"/>
      <c r="E131" s="364">
        <f>SUMIFS(E95:E130,D95:D130,D130)</f>
        <v>2990416</v>
      </c>
      <c r="F131" s="364">
        <f>SUMIFS(F95:F130,D95:D130,D130)</f>
        <v>72835.936571428581</v>
      </c>
      <c r="G131" s="364">
        <f>SUMIFS(G95:G130,D95:D130,D130)</f>
        <v>620344</v>
      </c>
      <c r="H131" s="364">
        <f ca="1">SUMIFS(H95:H130,D95:D130,D130)</f>
        <v>0</v>
      </c>
    </row>
    <row r="132" spans="1:8">
      <c r="B132" s="474"/>
      <c r="C132" s="366"/>
      <c r="D132" s="198"/>
      <c r="E132" s="407"/>
      <c r="F132" s="407"/>
      <c r="G132" s="407"/>
      <c r="H132" s="407"/>
    </row>
    <row r="133" spans="1:8">
      <c r="A133" s="8">
        <v>15</v>
      </c>
      <c r="B133" s="620" t="s">
        <v>27</v>
      </c>
      <c r="C133" s="180" t="s">
        <v>3345</v>
      </c>
      <c r="D133" s="180" t="s">
        <v>810</v>
      </c>
      <c r="E133" s="116">
        <f>SUMIFS('Fully Booked'!Q:Q,'Fully Booked'!E:E,'MARKETERS ANALYSIS'!D133,'Fully Booked'!D:D,'MARKETERS ANALYSIS'!$C$133)</f>
        <v>0</v>
      </c>
      <c r="F133" s="116">
        <f>SUMIFS('Fully Booked'!AF:AF,'Fully Booked'!E:E,'MARKETERS ANALYSIS'!D133,'Fully Booked'!D:D,'MARKETERS ANALYSIS'!$C$133)</f>
        <v>0</v>
      </c>
      <c r="G133" s="116">
        <f>SUMIFS('Fully Booked'!Q:Q,'Fully Booked'!E:E,'MARKETERS ANALYSIS'!D133,'Fully Booked'!D:D,'MARKETERS ANALYSIS'!$C$133,'Fully Booked'!M:M,'MARKETERS ANALYSIS'!$G$1)</f>
        <v>0</v>
      </c>
      <c r="H133" s="116">
        <f ca="1">SUMIFS('Fully Booked'!Q:Q,'Fully Booked'!E:E,'MARKETERS ANALYSIS'!D133,'Fully Booked'!D:D,'MARKETERS ANALYSIS'!$C$133,'Fully Booked'!L:L,'MARKETERS ANALYSIS'!$H$1)</f>
        <v>0</v>
      </c>
    </row>
    <row r="134" spans="1:8">
      <c r="B134" s="621"/>
      <c r="D134" s="363" t="s">
        <v>71</v>
      </c>
      <c r="E134" s="364">
        <f>SUM(E133:E133)</f>
        <v>0</v>
      </c>
      <c r="F134" s="364">
        <f>SUM(F133:F133)</f>
        <v>0</v>
      </c>
      <c r="G134" s="364">
        <f>SUM(G133:G133)</f>
        <v>0</v>
      </c>
      <c r="H134" s="364">
        <f ca="1">SUM(H133:H133)</f>
        <v>0</v>
      </c>
    </row>
    <row r="135" spans="1:8">
      <c r="B135" s="621"/>
      <c r="C135" s="48" t="s">
        <v>937</v>
      </c>
      <c r="D135" s="180" t="s">
        <v>2214</v>
      </c>
      <c r="E135" s="116">
        <f>SUMIFS('Fully Booked'!Q:Q,'Fully Booked'!E:E,'MARKETERS ANALYSIS'!D135,'Fully Booked'!D:D,'MARKETERS ANALYSIS'!$C$135)</f>
        <v>0</v>
      </c>
      <c r="F135" s="116">
        <f>SUMIFS('Fully Booked'!AF:AF,'Fully Booked'!E:E,'MARKETERS ANALYSIS'!D135,'Fully Booked'!D:D,'MARKETERS ANALYSIS'!$C$135)</f>
        <v>0</v>
      </c>
      <c r="G135" s="116">
        <f>SUMIFS('Fully Booked'!Q:Q,'Fully Booked'!E:E,'MARKETERS ANALYSIS'!D135,'Fully Booked'!D:D,'MARKETERS ANALYSIS'!$C$135,'Fully Booked'!M:M,'MARKETERS ANALYSIS'!$G$1)</f>
        <v>0</v>
      </c>
      <c r="H135" s="116">
        <f ca="1">SUMIFS('Fully Booked'!Q:Q,'Fully Booked'!E:E,'MARKETERS ANALYSIS'!D135,'Fully Booked'!D:D,'MARKETERS ANALYSIS'!$C$135,'Fully Booked'!L:L,'MARKETERS ANALYSIS'!$H$1)</f>
        <v>0</v>
      </c>
    </row>
    <row r="136" spans="1:8">
      <c r="B136" s="621"/>
      <c r="D136" s="363" t="s">
        <v>71</v>
      </c>
      <c r="E136" s="364">
        <f>SUM(E135)</f>
        <v>0</v>
      </c>
      <c r="F136" s="364">
        <f t="shared" ref="F136:H136" si="9">SUM(F135)</f>
        <v>0</v>
      </c>
      <c r="G136" s="364">
        <f t="shared" si="9"/>
        <v>0</v>
      </c>
      <c r="H136" s="364">
        <f t="shared" ca="1" si="9"/>
        <v>0</v>
      </c>
    </row>
    <row r="137" spans="1:8">
      <c r="B137" s="621"/>
      <c r="D137" s="198"/>
      <c r="E137" s="407"/>
      <c r="F137" s="407"/>
      <c r="G137" s="407"/>
      <c r="H137" s="407"/>
    </row>
    <row r="138" spans="1:8">
      <c r="A138" s="8">
        <v>16</v>
      </c>
      <c r="B138" s="621"/>
      <c r="C138" s="393" t="s">
        <v>462</v>
      </c>
      <c r="D138" s="8" t="s">
        <v>842</v>
      </c>
      <c r="E138" s="116">
        <f>SUMIFS('Fully Booked'!Q:Q,'Fully Booked'!E:E,'MARKETERS ANALYSIS'!D138,'Fully Booked'!D:D,'MARKETERS ANALYSIS'!$C$138)</f>
        <v>0</v>
      </c>
      <c r="F138" s="116">
        <f>SUMIFS('Fully Booked'!AF:AF,'Fully Booked'!E:E,'MARKETERS ANALYSIS'!D138,'Fully Booked'!D:D,'MARKETERS ANALYSIS'!$C$138)</f>
        <v>0</v>
      </c>
      <c r="G138" s="116">
        <f>SUMIFS('Fully Booked'!Q:Q,'Fully Booked'!E:E,'MARKETERS ANALYSIS'!D138,'Fully Booked'!D:D,'MARKETERS ANALYSIS'!$C$138,'Fully Booked'!M:M,'MARKETERS ANALYSIS'!$G$1)</f>
        <v>0</v>
      </c>
      <c r="H138" s="116">
        <f ca="1">SUMIFS('Fully Booked'!Q:Q,'Fully Booked'!E:E,'MARKETERS ANALYSIS'!D138,'Fully Booked'!D:D,'MARKETERS ANALYSIS'!$C$138,'Fully Booked'!L:L,'MARKETERS ANALYSIS'!$H$1)</f>
        <v>0</v>
      </c>
    </row>
    <row r="139" spans="1:8">
      <c r="B139" s="621"/>
      <c r="D139" s="8" t="s">
        <v>1005</v>
      </c>
      <c r="E139" s="116">
        <f>SUMIFS('Fully Booked'!Q:Q,'Fully Booked'!E:E,'MARKETERS ANALYSIS'!D139,'Fully Booked'!D:D,'MARKETERS ANALYSIS'!$C$138)</f>
        <v>0</v>
      </c>
      <c r="F139" s="116">
        <f>SUMIFS('Fully Booked'!AF:AF,'Fully Booked'!E:E,'MARKETERS ANALYSIS'!D139,'Fully Booked'!D:D,'MARKETERS ANALYSIS'!$C$138)</f>
        <v>0</v>
      </c>
      <c r="G139" s="116">
        <f>SUMIFS('Fully Booked'!Q:Q,'Fully Booked'!E:E,'MARKETERS ANALYSIS'!D139,'Fully Booked'!D:D,'MARKETERS ANALYSIS'!$C$138,'Fully Booked'!M:M,'MARKETERS ANALYSIS'!$G$1)</f>
        <v>0</v>
      </c>
      <c r="H139" s="116">
        <f ca="1">SUMIFS('Fully Booked'!Q:Q,'Fully Booked'!E:E,'MARKETERS ANALYSIS'!D139,'Fully Booked'!D:D,'MARKETERS ANALYSIS'!$C$138,'Fully Booked'!L:L,'MARKETERS ANALYSIS'!$H$1)</f>
        <v>0</v>
      </c>
    </row>
    <row r="140" spans="1:8">
      <c r="B140" s="621"/>
      <c r="D140" s="411" t="s">
        <v>71</v>
      </c>
      <c r="E140" s="364">
        <f>SUM(E138:E139)</f>
        <v>0</v>
      </c>
      <c r="F140" s="364">
        <f>SUM(F138:F139)</f>
        <v>0</v>
      </c>
      <c r="G140" s="364">
        <f>SUM(G138:G139)</f>
        <v>0</v>
      </c>
      <c r="H140" s="364">
        <f ca="1">SUM(H138:H139)</f>
        <v>0</v>
      </c>
    </row>
    <row r="141" spans="1:8">
      <c r="B141" s="621"/>
      <c r="C141" s="393" t="s">
        <v>209</v>
      </c>
      <c r="D141" s="630" t="s">
        <v>232</v>
      </c>
      <c r="E141" s="116">
        <f>SUMIFS('Fully Booked'!Q:Q,'Fully Booked'!E:E,'MARKETERS ANALYSIS'!D141,'Fully Booked'!D:D,'MARKETERS ANALYSIS'!$C$141)</f>
        <v>0</v>
      </c>
      <c r="F141" s="116">
        <f>SUMIFS('Fully Booked'!AF:AF,'Fully Booked'!E:E,'MARKETERS ANALYSIS'!D141,'Fully Booked'!D:D,'MARKETERS ANALYSIS'!$C$141)</f>
        <v>0</v>
      </c>
      <c r="G141" s="116">
        <f>SUMIFS('Fully Booked'!Q:Q,'Fully Booked'!E:E,'MARKETERS ANALYSIS'!D141,'Fully Booked'!D:D,'MARKETERS ANALYSIS'!$C$141,'Fully Booked'!M:M,'MARKETERS ANALYSIS'!$G$1)</f>
        <v>0</v>
      </c>
      <c r="H141" s="116">
        <f ca="1">SUMIFS('Fully Booked'!Q:Q,'Fully Booked'!E:E,'MARKETERS ANALYSIS'!D141,'Fully Booked'!D:D,'MARKETERS ANALYSIS'!$C$141,'Fully Booked'!L:L,'MARKETERS ANALYSIS'!$H$1)</f>
        <v>0</v>
      </c>
    </row>
    <row r="142" spans="1:8">
      <c r="B142" s="621"/>
      <c r="D142" s="8" t="s">
        <v>842</v>
      </c>
      <c r="E142" s="116">
        <f>SUMIFS('Fully Booked'!Q:Q,'Fully Booked'!E:E,'MARKETERS ANALYSIS'!D142,'Fully Booked'!D:D,'MARKETERS ANALYSIS'!$C$141)</f>
        <v>0</v>
      </c>
      <c r="F142" s="116">
        <f>SUMIFS('Fully Booked'!AF:AF,'Fully Booked'!E:E,'MARKETERS ANALYSIS'!D142,'Fully Booked'!D:D,'MARKETERS ANALYSIS'!$C$141)</f>
        <v>0</v>
      </c>
      <c r="G142" s="116">
        <f>SUMIFS('Fully Booked'!Q:Q,'Fully Booked'!E:E,'MARKETERS ANALYSIS'!D142,'Fully Booked'!D:D,'MARKETERS ANALYSIS'!$C$141,'Fully Booked'!M:M,'MARKETERS ANALYSIS'!$G$1)</f>
        <v>0</v>
      </c>
      <c r="H142" s="116">
        <f ca="1">SUMIFS('Fully Booked'!Q:Q,'Fully Booked'!E:E,'MARKETERS ANALYSIS'!D142,'Fully Booked'!D:D,'MARKETERS ANALYSIS'!$C$141,'Fully Booked'!L:L,'MARKETERS ANALYSIS'!$H$1)</f>
        <v>0</v>
      </c>
    </row>
    <row r="143" spans="1:8">
      <c r="B143" s="621"/>
      <c r="D143" s="180" t="s">
        <v>570</v>
      </c>
      <c r="E143" s="116">
        <f>SUMIFS('Fully Booked'!Q:Q,'Fully Booked'!E:E,'MARKETERS ANALYSIS'!D143,'Fully Booked'!D:D,'MARKETERS ANALYSIS'!$C$141)</f>
        <v>214107</v>
      </c>
      <c r="F143" s="116">
        <f>SUMIFS('Fully Booked'!AF:AF,'Fully Booked'!E:E,'MARKETERS ANALYSIS'!D143,'Fully Booked'!D:D,'MARKETERS ANALYSIS'!$C$141)</f>
        <v>5754.5065502645512</v>
      </c>
      <c r="G143" s="116">
        <f>SUMIFS('Fully Booked'!Q:Q,'Fully Booked'!E:E,'MARKETERS ANALYSIS'!D143,'Fully Booked'!D:D,'MARKETERS ANALYSIS'!$C$141,'Fully Booked'!M:M,'MARKETERS ANALYSIS'!$G$1)</f>
        <v>47114</v>
      </c>
      <c r="H143" s="116">
        <f ca="1">SUMIFS('Fully Booked'!Q:Q,'Fully Booked'!E:E,'MARKETERS ANALYSIS'!D143,'Fully Booked'!D:D,'MARKETERS ANALYSIS'!$C$141,'Fully Booked'!L:L,'MARKETERS ANALYSIS'!$H$1)</f>
        <v>0</v>
      </c>
    </row>
    <row r="144" spans="1:8">
      <c r="B144" s="621"/>
      <c r="D144" s="180" t="s">
        <v>3452</v>
      </c>
      <c r="E144" s="116">
        <f>SUMIFS('Fully Booked'!Q:Q,'Fully Booked'!E:E,'MARKETERS ANALYSIS'!D144,'Fully Booked'!D:D,'MARKETERS ANALYSIS'!$C$141)</f>
        <v>0</v>
      </c>
      <c r="F144" s="116">
        <f>SUMIFS('Fully Booked'!AF:AF,'Fully Booked'!E:E,'MARKETERS ANALYSIS'!D144,'Fully Booked'!D:D,'MARKETERS ANALYSIS'!$C$141)</f>
        <v>0</v>
      </c>
      <c r="G144" s="116">
        <f>SUMIFS('Fully Booked'!Q:Q,'Fully Booked'!E:E,'MARKETERS ANALYSIS'!D144,'Fully Booked'!D:D,'MARKETERS ANALYSIS'!$C$141,'Fully Booked'!M:M,'MARKETERS ANALYSIS'!$G$1)</f>
        <v>0</v>
      </c>
      <c r="H144" s="116">
        <f ca="1">SUMIFS('Fully Booked'!Q:Q,'Fully Booked'!E:E,'MARKETERS ANALYSIS'!D144,'Fully Booked'!D:D,'MARKETERS ANALYSIS'!$C$141,'Fully Booked'!L:L,'MARKETERS ANALYSIS'!$H$1)</f>
        <v>0</v>
      </c>
    </row>
    <row r="145" spans="1:8">
      <c r="B145" s="621"/>
      <c r="D145" s="180" t="s">
        <v>1018</v>
      </c>
      <c r="E145" s="116">
        <f>SUMIFS('Fully Booked'!Q:Q,'Fully Booked'!E:E,'MARKETERS ANALYSIS'!D145,'Fully Booked'!D:D,'MARKETERS ANALYSIS'!$C$141)</f>
        <v>138332</v>
      </c>
      <c r="F145" s="116">
        <f>SUMIFS('Fully Booked'!AF:AF,'Fully Booked'!E:E,'MARKETERS ANALYSIS'!D145,'Fully Booked'!D:D,'MARKETERS ANALYSIS'!$C$141)</f>
        <v>3175.0487619047622</v>
      </c>
      <c r="G145" s="116">
        <f>SUMIFS('Fully Booked'!Q:Q,'Fully Booked'!E:E,'MARKETERS ANALYSIS'!D145,'Fully Booked'!D:D,'MARKETERS ANALYSIS'!$C$141,'Fully Booked'!M:M,'MARKETERS ANALYSIS'!$G$1)</f>
        <v>138332</v>
      </c>
      <c r="H145" s="116">
        <f ca="1">SUMIFS('Fully Booked'!Q:Q,'Fully Booked'!E:E,'MARKETERS ANALYSIS'!D145,'Fully Booked'!D:D,'MARKETERS ANALYSIS'!$C$141,'Fully Booked'!L:L,'MARKETERS ANALYSIS'!$H$1)</f>
        <v>0</v>
      </c>
    </row>
    <row r="146" spans="1:8">
      <c r="B146" s="621"/>
      <c r="D146" s="180" t="s">
        <v>1414</v>
      </c>
      <c r="E146" s="116">
        <f>SUMIFS('Fully Booked'!Q:Q,'Fully Booked'!E:E,'MARKETERS ANALYSIS'!D146,'Fully Booked'!D:D,'MARKETERS ANALYSIS'!$C$141)</f>
        <v>0</v>
      </c>
      <c r="F146" s="116">
        <f>SUMIFS('Fully Booked'!AF:AF,'Fully Booked'!E:E,'MARKETERS ANALYSIS'!D146,'Fully Booked'!D:D,'MARKETERS ANALYSIS'!$C$141)</f>
        <v>0</v>
      </c>
      <c r="G146" s="116">
        <f>SUMIFS('Fully Booked'!Q:Q,'Fully Booked'!E:E,'MARKETERS ANALYSIS'!D146,'Fully Booked'!D:D,'MARKETERS ANALYSIS'!$C$141,'Fully Booked'!M:M,'MARKETERS ANALYSIS'!$G$1)</f>
        <v>0</v>
      </c>
      <c r="H146" s="116">
        <f ca="1">SUMIFS('Fully Booked'!Q:Q,'Fully Booked'!E:E,'MARKETERS ANALYSIS'!D146,'Fully Booked'!D:D,'MARKETERS ANALYSIS'!$C$141,'Fully Booked'!L:L,'MARKETERS ANALYSIS'!$H$1)</f>
        <v>0</v>
      </c>
    </row>
    <row r="147" spans="1:8">
      <c r="B147" s="621"/>
      <c r="D147" s="8" t="s">
        <v>855</v>
      </c>
      <c r="E147" s="116">
        <f>SUMIFS('Fully Booked'!Q:Q,'Fully Booked'!E:E,'MARKETERS ANALYSIS'!D147,'Fully Booked'!D:D,'MARKETERS ANALYSIS'!$C$141)</f>
        <v>252962</v>
      </c>
      <c r="F147" s="116">
        <f>SUMIFS('Fully Booked'!AF:AF,'Fully Booked'!E:E,'MARKETERS ANALYSIS'!D147,'Fully Booked'!D:D,'MARKETERS ANALYSIS'!$C$141)</f>
        <v>5806.0801904761902</v>
      </c>
      <c r="G147" s="116">
        <f>SUMIFS('Fully Booked'!Q:Q,'Fully Booked'!E:E,'MARKETERS ANALYSIS'!D147,'Fully Booked'!D:D,'MARKETERS ANALYSIS'!$C$141,'Fully Booked'!M:M,'MARKETERS ANALYSIS'!$G$1)</f>
        <v>0</v>
      </c>
      <c r="H147" s="116">
        <f ca="1">SUMIFS('Fully Booked'!Q:Q,'Fully Booked'!E:E,'MARKETERS ANALYSIS'!D147,'Fully Booked'!D:D,'MARKETERS ANALYSIS'!$C$141,'Fully Booked'!L:L,'MARKETERS ANALYSIS'!$H$1)</f>
        <v>0</v>
      </c>
    </row>
    <row r="148" spans="1:8">
      <c r="B148" s="621"/>
      <c r="D148" s="180" t="s">
        <v>2981</v>
      </c>
      <c r="E148" s="116">
        <f>SUMIFS('Fully Booked'!Q:Q,'Fully Booked'!E:E,'MARKETERS ANALYSIS'!D148,'Fully Booked'!D:D,'MARKETERS ANALYSIS'!$C$141)</f>
        <v>0</v>
      </c>
      <c r="F148" s="116">
        <f>SUMIFS('Fully Booked'!AF:AF,'Fully Booked'!E:E,'MARKETERS ANALYSIS'!D148,'Fully Booked'!D:D,'MARKETERS ANALYSIS'!$C$141)</f>
        <v>0</v>
      </c>
      <c r="G148" s="116">
        <f>SUMIFS('Fully Booked'!Q:Q,'Fully Booked'!E:E,'MARKETERS ANALYSIS'!D148,'Fully Booked'!D:D,'MARKETERS ANALYSIS'!$C$141,'Fully Booked'!M:M,'MARKETERS ANALYSIS'!$G$1)</f>
        <v>0</v>
      </c>
      <c r="H148" s="116">
        <f ca="1">SUMIFS('Fully Booked'!Q:Q,'Fully Booked'!E:E,'MARKETERS ANALYSIS'!D148,'Fully Booked'!D:D,'MARKETERS ANALYSIS'!$C$141,'Fully Booked'!L:L,'MARKETERS ANALYSIS'!$H$1)</f>
        <v>0</v>
      </c>
    </row>
    <row r="149" spans="1:8">
      <c r="B149" s="621"/>
      <c r="D149" s="180" t="s">
        <v>3345</v>
      </c>
      <c r="E149" s="116">
        <f>SUMIFS('Fully Booked'!Q:Q,'Fully Booked'!E:E,'MARKETERS ANALYSIS'!D149,'Fully Booked'!D:D,'MARKETERS ANALYSIS'!$C$141)</f>
        <v>0</v>
      </c>
      <c r="F149" s="116">
        <f>SUMIFS('Fully Booked'!AF:AF,'Fully Booked'!E:E,'MARKETERS ANALYSIS'!D149,'Fully Booked'!D:D,'MARKETERS ANALYSIS'!$C$141)</f>
        <v>0</v>
      </c>
      <c r="G149" s="116">
        <f>SUMIFS('Fully Booked'!Q:Q,'Fully Booked'!E:E,'MARKETERS ANALYSIS'!D149,'Fully Booked'!D:D,'MARKETERS ANALYSIS'!$C$141,'Fully Booked'!M:M,'MARKETERS ANALYSIS'!$G$1)</f>
        <v>0</v>
      </c>
      <c r="H149" s="116">
        <f ca="1">SUMIFS('Fully Booked'!Q:Q,'Fully Booked'!E:E,'MARKETERS ANALYSIS'!D149,'Fully Booked'!D:D,'MARKETERS ANALYSIS'!$C$141,'Fully Booked'!L:L,'MARKETERS ANALYSIS'!$H$1)</f>
        <v>0</v>
      </c>
    </row>
    <row r="150" spans="1:8">
      <c r="B150" s="621"/>
      <c r="D150" s="8" t="s">
        <v>750</v>
      </c>
      <c r="E150" s="116">
        <f>SUMIFS('Fully Booked'!Q:Q,'Fully Booked'!E:E,'MARKETERS ANALYSIS'!D150,'Fully Booked'!D:D,'MARKETERS ANALYSIS'!$C$141)</f>
        <v>0</v>
      </c>
      <c r="F150" s="116">
        <f>SUMIFS('Fully Booked'!AF:AF,'Fully Booked'!E:E,'MARKETERS ANALYSIS'!D150,'Fully Booked'!D:D,'MARKETERS ANALYSIS'!$C$141)</f>
        <v>0</v>
      </c>
      <c r="G150" s="116">
        <f>SUMIFS('Fully Booked'!Q:Q,'Fully Booked'!E:E,'MARKETERS ANALYSIS'!D150,'Fully Booked'!D:D,'MARKETERS ANALYSIS'!$C$141,'Fully Booked'!M:M,'MARKETERS ANALYSIS'!$G$1)</f>
        <v>0</v>
      </c>
      <c r="H150" s="116">
        <f ca="1">SUMIFS('Fully Booked'!Q:Q,'Fully Booked'!E:E,'MARKETERS ANALYSIS'!D150,'Fully Booked'!D:D,'MARKETERS ANALYSIS'!$C$141,'Fully Booked'!L:L,'MARKETERS ANALYSIS'!$H$1)</f>
        <v>0</v>
      </c>
    </row>
    <row r="151" spans="1:8">
      <c r="B151" s="621"/>
      <c r="D151" s="363" t="s">
        <v>71</v>
      </c>
      <c r="E151" s="364">
        <f>SUM(E141:E150)</f>
        <v>605401</v>
      </c>
      <c r="F151" s="364">
        <f t="shared" ref="F151:H151" si="10">SUM(F141:F150)</f>
        <v>14735.635502645504</v>
      </c>
      <c r="G151" s="364">
        <f>SUM(G141:G150)</f>
        <v>185446</v>
      </c>
      <c r="H151" s="364">
        <f t="shared" ca="1" si="10"/>
        <v>0</v>
      </c>
    </row>
    <row r="152" spans="1:8">
      <c r="B152" s="621"/>
      <c r="C152" s="484" t="s">
        <v>407</v>
      </c>
      <c r="D152" s="180" t="s">
        <v>552</v>
      </c>
      <c r="E152" s="116">
        <f>SUMIFS('Fully Booked'!Q:Q,'Fully Booked'!E:E,'MARKETERS ANALYSIS'!D152,'Fully Booked'!D:D,'MARKETERS ANALYSIS'!$C$152,'Fully Booked'!B:B,'MARKETERS ANALYSIS'!$B$133)</f>
        <v>100000</v>
      </c>
      <c r="F152" s="116">
        <f>SUMIFS('Fully Booked'!AF:AF,'Fully Booked'!E:E,'MARKETERS ANALYSIS'!D152,'Fully Booked'!D:D,'MARKETERS ANALYSIS'!$C$152,'Fully Booked'!B:B,'MARKETERS ANALYSIS'!$B$133)</f>
        <v>2295.2380952380954</v>
      </c>
      <c r="G152" s="116">
        <f>SUMIFS('Fully Booked'!Q:Q,'Fully Booked'!E:E,'MARKETERS ANALYSIS'!D152,'Fully Booked'!D:D,'MARKETERS ANALYSIS'!$C$152,'Fully Booked'!M:M,'MARKETERS ANALYSIS'!$G$1,'Fully Booked'!B:B,'MARKETERS ANALYSIS'!$B$133)</f>
        <v>100000</v>
      </c>
      <c r="H152" s="116">
        <f ca="1">SUMIFS('Fully Booked'!Q:Q,'Fully Booked'!E:E,'MARKETERS ANALYSIS'!D152,'Fully Booked'!D:D,'MARKETERS ANALYSIS'!$C$152,'Fully Booked'!L:L,'MARKETERS ANALYSIS'!$H$1,'Fully Booked'!B:B,'MARKETERS ANALYSIS'!$B$133)</f>
        <v>0</v>
      </c>
    </row>
    <row r="153" spans="1:8">
      <c r="B153" s="627"/>
      <c r="C153" s="483"/>
      <c r="D153" s="180" t="s">
        <v>737</v>
      </c>
      <c r="E153" s="116">
        <f>SUMIFS('Fully Booked'!Q:Q,'Fully Booked'!E:E,'MARKETERS ANALYSIS'!D153,'Fully Booked'!D:D,'MARKETERS ANALYSIS'!$C$152,'Fully Booked'!B:B,'MARKETERS ANALYSIS'!$B$133)</f>
        <v>0</v>
      </c>
      <c r="F153" s="116">
        <f>SUMIFS('Fully Booked'!AF:AF,'Fully Booked'!E:E,'MARKETERS ANALYSIS'!D153,'Fully Booked'!D:D,'MARKETERS ANALYSIS'!$C$152,'Fully Booked'!B:B,'MARKETERS ANALYSIS'!$B$133)</f>
        <v>0</v>
      </c>
      <c r="G153" s="116">
        <f>SUMIFS('Fully Booked'!Q:Q,'Fully Booked'!E:E,'MARKETERS ANALYSIS'!D153,'Fully Booked'!D:D,'MARKETERS ANALYSIS'!$C$152,'Fully Booked'!M:M,'MARKETERS ANALYSIS'!$G$1,'Fully Booked'!B:B,'MARKETERS ANALYSIS'!$B$133)</f>
        <v>0</v>
      </c>
      <c r="H153" s="116">
        <f ca="1">SUMIFS('Fully Booked'!Q:Q,'Fully Booked'!E:E,'MARKETERS ANALYSIS'!D153,'Fully Booked'!D:D,'MARKETERS ANALYSIS'!$C$152,'Fully Booked'!L:L,'MARKETERS ANALYSIS'!$H$1,'Fully Booked'!B:B,'MARKETERS ANALYSIS'!$B$133)</f>
        <v>0</v>
      </c>
    </row>
    <row r="154" spans="1:8">
      <c r="B154" s="621"/>
      <c r="D154" s="363" t="s">
        <v>71</v>
      </c>
      <c r="E154" s="364">
        <f>SUM(E152:E153)</f>
        <v>100000</v>
      </c>
      <c r="F154" s="364">
        <f t="shared" ref="F154:H154" si="11">SUM(F152:F153)</f>
        <v>2295.2380952380954</v>
      </c>
      <c r="G154" s="364">
        <f t="shared" si="11"/>
        <v>100000</v>
      </c>
      <c r="H154" s="364">
        <f t="shared" ca="1" si="11"/>
        <v>0</v>
      </c>
    </row>
    <row r="155" spans="1:8">
      <c r="B155" s="622"/>
      <c r="C155" s="474" t="s">
        <v>877</v>
      </c>
      <c r="D155" s="363"/>
      <c r="E155" s="364">
        <f>SUMIFS(E133:E154,D133:D154,D140)</f>
        <v>705401</v>
      </c>
      <c r="F155" s="364">
        <f>SUMIFS(F133:F151,D133:D151,D140)</f>
        <v>14735.635502645504</v>
      </c>
      <c r="G155" s="364">
        <f>SUMIFS(G133:G151,D133:D151,D140)</f>
        <v>185446</v>
      </c>
      <c r="H155" s="364">
        <f ca="1">SUMIFS(H133:H151,D133:D151,D140)</f>
        <v>0</v>
      </c>
    </row>
    <row r="156" spans="1:8">
      <c r="B156" s="474"/>
      <c r="D156" s="475"/>
      <c r="E156" s="407"/>
      <c r="F156" s="407"/>
      <c r="G156" s="407"/>
      <c r="H156" s="407"/>
    </row>
    <row r="157" spans="1:8">
      <c r="A157" s="8">
        <v>17</v>
      </c>
      <c r="B157" s="620" t="s">
        <v>39</v>
      </c>
      <c r="C157" s="393" t="s">
        <v>931</v>
      </c>
      <c r="D157" s="8" t="s">
        <v>790</v>
      </c>
      <c r="E157" s="116">
        <f>SUMIFS('Fully Booked'!Q:Q,'Fully Booked'!E:E,'MARKETERS ANALYSIS'!D157,'Fully Booked'!D:D,'MARKETERS ANALYSIS'!$C$157)</f>
        <v>0</v>
      </c>
      <c r="F157" s="116">
        <f>SUMIFS('Fully Booked'!AF:AF,'Fully Booked'!E:E,'MARKETERS ANALYSIS'!D157,'Fully Booked'!D:D,'MARKETERS ANALYSIS'!$C$157)</f>
        <v>0</v>
      </c>
      <c r="G157" s="116">
        <f>SUMIFS('Fully Booked'!Q:Q,'Fully Booked'!E:E,'MARKETERS ANALYSIS'!D157,'Fully Booked'!D:D,'MARKETERS ANALYSIS'!$C$157,'Fully Booked'!M:M,'MARKETERS ANALYSIS'!$G$1)</f>
        <v>0</v>
      </c>
      <c r="H157" s="116">
        <f ca="1">SUMIFS('Fully Booked'!Q:Q,'Fully Booked'!E:E,'MARKETERS ANALYSIS'!D157,'Fully Booked'!D:D,'MARKETERS ANALYSIS'!$C$157,'Fully Booked'!L:L,'MARKETERS ANALYSIS'!$H$1)</f>
        <v>0</v>
      </c>
    </row>
    <row r="158" spans="1:8">
      <c r="B158" s="621"/>
      <c r="D158" s="577" t="s">
        <v>2556</v>
      </c>
      <c r="E158" s="116">
        <f>SUMIFS('Fully Booked'!Q:Q,'Fully Booked'!E:E,'MARKETERS ANALYSIS'!D158,'Fully Booked'!D:D,'MARKETERS ANALYSIS'!$C$157)</f>
        <v>0</v>
      </c>
      <c r="F158" s="116">
        <f>SUMIFS('Fully Booked'!AF:AF,'Fully Booked'!E:E,'MARKETERS ANALYSIS'!D158,'Fully Booked'!D:D,'MARKETERS ANALYSIS'!$C$157)</f>
        <v>0</v>
      </c>
      <c r="G158" s="116">
        <f>SUMIFS('Fully Booked'!Q:Q,'Fully Booked'!E:E,'MARKETERS ANALYSIS'!D158,'Fully Booked'!D:D,'MARKETERS ANALYSIS'!$C$157,'Fully Booked'!M:M,'MARKETERS ANALYSIS'!$G$1)</f>
        <v>0</v>
      </c>
      <c r="H158" s="116">
        <f ca="1">SUMIFS('Fully Booked'!Q:Q,'Fully Booked'!E:E,'MARKETERS ANALYSIS'!D158,'Fully Booked'!D:D,'MARKETERS ANALYSIS'!$C$157,'Fully Booked'!L:L,'MARKETERS ANALYSIS'!$H$1)</f>
        <v>0</v>
      </c>
    </row>
    <row r="159" spans="1:8">
      <c r="B159" s="621"/>
      <c r="D159" s="8" t="s">
        <v>2257</v>
      </c>
      <c r="E159" s="116">
        <f>SUMIFS('Fully Booked'!Q:Q,'Fully Booked'!E:E,'MARKETERS ANALYSIS'!D159,'Fully Booked'!D:D,'MARKETERS ANALYSIS'!$C$157)</f>
        <v>0</v>
      </c>
      <c r="F159" s="116">
        <f>SUMIFS('Fully Booked'!AF:AF,'Fully Booked'!E:E,'MARKETERS ANALYSIS'!D159,'Fully Booked'!D:D,'MARKETERS ANALYSIS'!$C$157)</f>
        <v>0</v>
      </c>
      <c r="G159" s="116">
        <f>SUMIFS('Fully Booked'!Q:Q,'Fully Booked'!E:E,'MARKETERS ANALYSIS'!D159,'Fully Booked'!D:D,'MARKETERS ANALYSIS'!$C$157,'Fully Booked'!M:M,'MARKETERS ANALYSIS'!$G$1)</f>
        <v>0</v>
      </c>
      <c r="H159" s="116">
        <f ca="1">SUMIFS('Fully Booked'!Q:Q,'Fully Booked'!E:E,'MARKETERS ANALYSIS'!D159,'Fully Booked'!D:D,'MARKETERS ANALYSIS'!$C$157,'Fully Booked'!L:L,'MARKETERS ANALYSIS'!$H$1)</f>
        <v>0</v>
      </c>
    </row>
    <row r="160" spans="1:8">
      <c r="B160" s="621"/>
      <c r="D160" s="8" t="s">
        <v>892</v>
      </c>
      <c r="E160" s="116">
        <f>SUMIFS('Fully Booked'!Q:Q,'Fully Booked'!E:E,'MARKETERS ANALYSIS'!D160,'Fully Booked'!D:D,'MARKETERS ANALYSIS'!$C$157)</f>
        <v>0</v>
      </c>
      <c r="F160" s="116">
        <f>SUMIFS('Fully Booked'!AF:AF,'Fully Booked'!E:E,'MARKETERS ANALYSIS'!D160,'Fully Booked'!D:D,'MARKETERS ANALYSIS'!$C$157)</f>
        <v>0</v>
      </c>
      <c r="G160" s="116">
        <f>SUMIFS('Fully Booked'!Q:Q,'Fully Booked'!E:E,'MARKETERS ANALYSIS'!D160,'Fully Booked'!D:D,'MARKETERS ANALYSIS'!$C$157,'Fully Booked'!M:M,'MARKETERS ANALYSIS'!$G$1)</f>
        <v>0</v>
      </c>
      <c r="H160" s="116">
        <f ca="1">SUMIFS('Fully Booked'!Q:Q,'Fully Booked'!E:E,'MARKETERS ANALYSIS'!D160,'Fully Booked'!D:D,'MARKETERS ANALYSIS'!$C$157,'Fully Booked'!L:L,'MARKETERS ANALYSIS'!$H$1)</f>
        <v>0</v>
      </c>
    </row>
    <row r="161" spans="1:8">
      <c r="B161" s="621"/>
      <c r="D161" s="363" t="s">
        <v>71</v>
      </c>
      <c r="E161" s="364">
        <f>SUM(E157:E160)</f>
        <v>0</v>
      </c>
      <c r="F161" s="364">
        <f>SUM(F157)</f>
        <v>0</v>
      </c>
      <c r="G161" s="364">
        <f>SUM(G157)</f>
        <v>0</v>
      </c>
      <c r="H161" s="364">
        <f ca="1">SUM(H157)</f>
        <v>0</v>
      </c>
    </row>
    <row r="162" spans="1:8">
      <c r="A162" s="8">
        <v>18</v>
      </c>
      <c r="B162" s="621"/>
      <c r="C162" s="393" t="s">
        <v>453</v>
      </c>
      <c r="D162" s="8" t="s">
        <v>778</v>
      </c>
      <c r="E162" s="116">
        <f>SUMIFS('Fully Booked'!Q:Q,'Fully Booked'!E:E,'MARKETERS ANALYSIS'!D162,'Fully Booked'!D:D,'MARKETERS ANALYSIS'!$C$162)</f>
        <v>0</v>
      </c>
      <c r="F162" s="116">
        <f>SUMIFS('Fully Booked'!AF:AF,'Fully Booked'!E:E,'MARKETERS ANALYSIS'!D162,'Fully Booked'!D:D,'MARKETERS ANALYSIS'!$C$162)</f>
        <v>0</v>
      </c>
      <c r="G162" s="116">
        <f>SUMIFS('Fully Booked'!Q:Q,'Fully Booked'!E:E,'MARKETERS ANALYSIS'!D162,'Fully Booked'!D:D,'MARKETERS ANALYSIS'!$C$162,'Fully Booked'!M:M,'MARKETERS ANALYSIS'!$G$1)</f>
        <v>0</v>
      </c>
      <c r="H162" s="116">
        <f ca="1">SUMIFS('Fully Booked'!Q:Q,'Fully Booked'!E:E,'MARKETERS ANALYSIS'!D162,'Fully Booked'!D:D,'MARKETERS ANALYSIS'!$C$162,'Fully Booked'!L:L,'MARKETERS ANALYSIS'!$H$1)</f>
        <v>0</v>
      </c>
    </row>
    <row r="163" spans="1:8">
      <c r="B163" s="621"/>
      <c r="D163" s="8" t="s">
        <v>867</v>
      </c>
      <c r="E163" s="116">
        <f>SUMIFS('Fully Booked'!Q:Q,'Fully Booked'!E:E,'MARKETERS ANALYSIS'!D163,'Fully Booked'!D:D,'MARKETERS ANALYSIS'!$C$162)</f>
        <v>450692</v>
      </c>
      <c r="F163" s="116">
        <f>SUMIFS('Fully Booked'!AF:AF,'Fully Booked'!E:E,'MARKETERS ANALYSIS'!D163,'Fully Booked'!D:D,'MARKETERS ANALYSIS'!$C$162)</f>
        <v>12918.482087301589</v>
      </c>
      <c r="G163" s="116">
        <f>SUMIFS('Fully Booked'!Q:Q,'Fully Booked'!E:E,'MARKETERS ANALYSIS'!D163,'Fully Booked'!D:D,'MARKETERS ANALYSIS'!$C$162,'Fully Booked'!M:M,'MARKETERS ANALYSIS'!$G$1)</f>
        <v>20000</v>
      </c>
      <c r="H163" s="116">
        <f ca="1">SUMIFS('Fully Booked'!Q:Q,'Fully Booked'!E:E,'MARKETERS ANALYSIS'!D163,'Fully Booked'!D:D,'MARKETERS ANALYSIS'!$C$162,'Fully Booked'!L:L,'MARKETERS ANALYSIS'!$H$1)</f>
        <v>96496</v>
      </c>
    </row>
    <row r="164" spans="1:8">
      <c r="B164" s="621"/>
      <c r="D164" s="180" t="s">
        <v>4089</v>
      </c>
      <c r="E164" s="116">
        <f>SUMIFS('Fully Booked'!Q:Q,'Fully Booked'!E:E,'MARKETERS ANALYSIS'!D164,'Fully Booked'!D:D,'MARKETERS ANALYSIS'!$C$162)</f>
        <v>694187</v>
      </c>
      <c r="F164" s="116">
        <f>SUMIFS('Fully Booked'!AF:AF,'Fully Booked'!E:E,'MARKETERS ANALYSIS'!D164,'Fully Booked'!D:D,'MARKETERS ANALYSIS'!$C$162)</f>
        <v>15933.244476190477</v>
      </c>
      <c r="G164" s="116">
        <f>SUMIFS('Fully Booked'!Q:Q,'Fully Booked'!E:E,'MARKETERS ANALYSIS'!D164,'Fully Booked'!D:D,'MARKETERS ANALYSIS'!$C$162,'Fully Booked'!M:M,'MARKETERS ANALYSIS'!$G$1)</f>
        <v>694187</v>
      </c>
      <c r="H164" s="116">
        <f ca="1">SUMIFS('Fully Booked'!Q:Q,'Fully Booked'!E:E,'MARKETERS ANALYSIS'!D164,'Fully Booked'!D:D,'MARKETERS ANALYSIS'!$C$162,'Fully Booked'!L:L,'MARKETERS ANALYSIS'!$H$1)</f>
        <v>0</v>
      </c>
    </row>
    <row r="165" spans="1:8">
      <c r="B165" s="621"/>
      <c r="D165" s="8" t="s">
        <v>3379</v>
      </c>
      <c r="E165" s="116">
        <f>SUMIFS('Fully Booked'!Q:Q,'Fully Booked'!E:E,'MARKETERS ANALYSIS'!D165,'Fully Booked'!D:D,'MARKETERS ANALYSIS'!$C$162)</f>
        <v>0</v>
      </c>
      <c r="F165" s="116">
        <f>SUMIFS('Fully Booked'!AF:AF,'Fully Booked'!E:E,'MARKETERS ANALYSIS'!D165,'Fully Booked'!D:D,'MARKETERS ANALYSIS'!$C$162)</f>
        <v>0</v>
      </c>
      <c r="G165" s="116">
        <f>SUMIFS('Fully Booked'!Q:Q,'Fully Booked'!E:E,'MARKETERS ANALYSIS'!D165,'Fully Booked'!D:D,'MARKETERS ANALYSIS'!$C$162,'Fully Booked'!M:M,'MARKETERS ANALYSIS'!$G$1)</f>
        <v>0</v>
      </c>
      <c r="H165" s="116">
        <f ca="1">SUMIFS('Fully Booked'!Q:Q,'Fully Booked'!E:E,'MARKETERS ANALYSIS'!D165,'Fully Booked'!D:D,'MARKETERS ANALYSIS'!$C$162,'Fully Booked'!L:L,'MARKETERS ANALYSIS'!$H$1)</f>
        <v>0</v>
      </c>
    </row>
    <row r="166" spans="1:8">
      <c r="B166" s="621"/>
      <c r="D166" s="8" t="s">
        <v>842</v>
      </c>
      <c r="E166" s="116">
        <f>SUMIFS('Fully Booked'!Q:Q,'Fully Booked'!E:E,'MARKETERS ANALYSIS'!D166,'Fully Booked'!D:D,'MARKETERS ANALYSIS'!$C$162)</f>
        <v>0</v>
      </c>
      <c r="F166" s="116">
        <f>SUMIFS('Fully Booked'!AF:AF,'Fully Booked'!E:E,'MARKETERS ANALYSIS'!D166,'Fully Booked'!D:D,'MARKETERS ANALYSIS'!$C$162)</f>
        <v>0</v>
      </c>
      <c r="G166" s="116">
        <f>SUMIFS('Fully Booked'!Q:Q,'Fully Booked'!E:E,'MARKETERS ANALYSIS'!D166,'Fully Booked'!D:D,'MARKETERS ANALYSIS'!$C$162,'Fully Booked'!M:M,'MARKETERS ANALYSIS'!$G$1)</f>
        <v>0</v>
      </c>
      <c r="H166" s="116">
        <f ca="1">SUMIFS('Fully Booked'!Q:Q,'Fully Booked'!E:E,'MARKETERS ANALYSIS'!D166,'Fully Booked'!D:D,'MARKETERS ANALYSIS'!$C$162,'Fully Booked'!L:L,'MARKETERS ANALYSIS'!$H$1)</f>
        <v>0</v>
      </c>
    </row>
    <row r="167" spans="1:8">
      <c r="B167" s="621"/>
      <c r="D167" s="180" t="s">
        <v>3668</v>
      </c>
      <c r="E167" s="116">
        <f>SUMIFS('Fully Booked'!Q:Q,'Fully Booked'!E:E,'MARKETERS ANALYSIS'!D167,'Fully Booked'!D:D,'MARKETERS ANALYSIS'!$C$162)</f>
        <v>807113</v>
      </c>
      <c r="F167" s="116">
        <f>SUMIFS('Fully Booked'!AF:AF,'Fully Booked'!E:E,'MARKETERS ANALYSIS'!D167,'Fully Booked'!D:D,'MARKETERS ANALYSIS'!$C$162)</f>
        <v>18525.165047619048</v>
      </c>
      <c r="G167" s="116">
        <f>SUMIFS('Fully Booked'!Q:Q,'Fully Booked'!E:E,'MARKETERS ANALYSIS'!D167,'Fully Booked'!D:D,'MARKETERS ANALYSIS'!$C$162,'Fully Booked'!M:M,'MARKETERS ANALYSIS'!$G$1)</f>
        <v>0</v>
      </c>
      <c r="H167" s="116">
        <f ca="1">SUMIFS('Fully Booked'!Q:Q,'Fully Booked'!E:E,'MARKETERS ANALYSIS'!D167,'Fully Booked'!D:D,'MARKETERS ANALYSIS'!$C$162,'Fully Booked'!L:L,'MARKETERS ANALYSIS'!$H$1)</f>
        <v>0</v>
      </c>
    </row>
    <row r="168" spans="1:8">
      <c r="B168" s="621"/>
      <c r="D168" s="180" t="s">
        <v>3112</v>
      </c>
      <c r="E168" s="116">
        <f>SUMIFS('Fully Booked'!Q:Q,'Fully Booked'!E:E,'MARKETERS ANALYSIS'!D168,'Fully Booked'!D:D,'MARKETERS ANALYSIS'!$C$162)</f>
        <v>0</v>
      </c>
      <c r="F168" s="116">
        <f>SUMIFS('Fully Booked'!AF:AF,'Fully Booked'!E:E,'MARKETERS ANALYSIS'!D168,'Fully Booked'!D:D,'MARKETERS ANALYSIS'!$C$162)</f>
        <v>0</v>
      </c>
      <c r="G168" s="116">
        <f>SUMIFS('Fully Booked'!Q:Q,'Fully Booked'!E:E,'MARKETERS ANALYSIS'!D168,'Fully Booked'!D:D,'MARKETERS ANALYSIS'!$C$162,'Fully Booked'!M:M,'MARKETERS ANALYSIS'!$G$1)</f>
        <v>0</v>
      </c>
      <c r="H168" s="116">
        <f ca="1">SUMIFS('Fully Booked'!Q:Q,'Fully Booked'!E:E,'MARKETERS ANALYSIS'!D168,'Fully Booked'!D:D,'MARKETERS ANALYSIS'!$C$162,'Fully Booked'!L:L,'MARKETERS ANALYSIS'!$H$1)</f>
        <v>0</v>
      </c>
    </row>
    <row r="169" spans="1:8">
      <c r="B169" s="621"/>
      <c r="D169" s="649" t="s">
        <v>3700</v>
      </c>
      <c r="E169" s="116">
        <f>SUMIFS('Fully Booked'!Q:Q,'Fully Booked'!E:E,'MARKETERS ANALYSIS'!D169,'Fully Booked'!D:D,'MARKETERS ANALYSIS'!$C$162)</f>
        <v>282544</v>
      </c>
      <c r="F169" s="116">
        <f>SUMIFS('Fully Booked'!AF:AF,'Fully Booked'!E:E,'MARKETERS ANALYSIS'!D169,'Fully Booked'!D:D,'MARKETERS ANALYSIS'!$C$162)</f>
        <v>6692.0608677248683</v>
      </c>
      <c r="G169" s="116">
        <f>SUMIFS('Fully Booked'!Q:Q,'Fully Booked'!E:E,'MARKETERS ANALYSIS'!D169,'Fully Booked'!D:D,'MARKETERS ANALYSIS'!$C$162,'Fully Booked'!M:M,'MARKETERS ANALYSIS'!$G$1)</f>
        <v>20084</v>
      </c>
      <c r="H169" s="116">
        <f ca="1">SUMIFS('Fully Booked'!Q:Q,'Fully Booked'!E:E,'MARKETERS ANALYSIS'!D169,'Fully Booked'!D:D,'MARKETERS ANALYSIS'!$C$162,'Fully Booked'!L:L,'MARKETERS ANALYSIS'!$H$1)</f>
        <v>0</v>
      </c>
    </row>
    <row r="170" spans="1:8">
      <c r="B170" s="621"/>
      <c r="D170" s="8" t="s">
        <v>854</v>
      </c>
      <c r="E170" s="116">
        <f>SUMIFS('Fully Booked'!Q:Q,'Fully Booked'!E:E,'MARKETERS ANALYSIS'!D170,'Fully Booked'!D:D,'MARKETERS ANALYSIS'!$C$162)</f>
        <v>0</v>
      </c>
      <c r="F170" s="116">
        <f>SUMIFS('Fully Booked'!AF:AF,'Fully Booked'!E:E,'MARKETERS ANALYSIS'!D170,'Fully Booked'!D:D,'MARKETERS ANALYSIS'!$C$162)</f>
        <v>0</v>
      </c>
      <c r="G170" s="116">
        <f>SUMIFS('Fully Booked'!Q:Q,'Fully Booked'!E:E,'MARKETERS ANALYSIS'!D170,'Fully Booked'!D:D,'MARKETERS ANALYSIS'!$C$162,'Fully Booked'!M:M,'MARKETERS ANALYSIS'!$G$1)</f>
        <v>0</v>
      </c>
      <c r="H170" s="116">
        <f ca="1">SUMIFS('Fully Booked'!Q:Q,'Fully Booked'!E:E,'MARKETERS ANALYSIS'!D170,'Fully Booked'!D:D,'MARKETERS ANALYSIS'!$C$162,'Fully Booked'!L:L,'MARKETERS ANALYSIS'!$H$1)</f>
        <v>0</v>
      </c>
    </row>
    <row r="171" spans="1:8">
      <c r="B171" s="621"/>
      <c r="D171" s="180" t="s">
        <v>3382</v>
      </c>
      <c r="E171" s="116">
        <f>SUMIFS('Fully Booked'!Q:Q,'Fully Booked'!E:E,'MARKETERS ANALYSIS'!D171,'Fully Booked'!D:D,'MARKETERS ANALYSIS'!$C$162)</f>
        <v>25000</v>
      </c>
      <c r="F171" s="116">
        <f>SUMIFS('Fully Booked'!AF:AF,'Fully Booked'!E:E,'MARKETERS ANALYSIS'!D171,'Fully Booked'!D:D,'MARKETERS ANALYSIS'!$C$162)</f>
        <v>831.48148148148152</v>
      </c>
      <c r="G171" s="116">
        <f>SUMIFS('Fully Booked'!Q:Q,'Fully Booked'!E:E,'MARKETERS ANALYSIS'!D171,'Fully Booked'!D:D,'MARKETERS ANALYSIS'!$C$162,'Fully Booked'!M:M,'MARKETERS ANALYSIS'!$G$1)</f>
        <v>0</v>
      </c>
      <c r="H171" s="116">
        <f ca="1">SUMIFS('Fully Booked'!Q:Q,'Fully Booked'!E:E,'MARKETERS ANALYSIS'!D171,'Fully Booked'!D:D,'MARKETERS ANALYSIS'!$C$162,'Fully Booked'!L:L,'MARKETERS ANALYSIS'!$H$1)</f>
        <v>0</v>
      </c>
    </row>
    <row r="172" spans="1:8">
      <c r="B172" s="621"/>
      <c r="D172" s="8" t="s">
        <v>746</v>
      </c>
      <c r="E172" s="116">
        <f>SUMIFS('Fully Booked'!Q:Q,'Fully Booked'!E:E,'MARKETERS ANALYSIS'!D172,'Fully Booked'!D:D,'MARKETERS ANALYSIS'!$C$162)</f>
        <v>42162</v>
      </c>
      <c r="F172" s="116">
        <f>SUMIFS('Fully Booked'!AF:AF,'Fully Booked'!E:E,'MARKETERS ANALYSIS'!D172,'Fully Booked'!D:D,'MARKETERS ANALYSIS'!$C$162)</f>
        <v>1299.9949999999999</v>
      </c>
      <c r="G172" s="116">
        <f>SUMIFS('Fully Booked'!Q:Q,'Fully Booked'!E:E,'MARKETERS ANALYSIS'!D172,'Fully Booked'!D:D,'MARKETERS ANALYSIS'!$C$162,'Fully Booked'!M:M,'MARKETERS ANALYSIS'!$G$1)</f>
        <v>42162</v>
      </c>
      <c r="H172" s="116">
        <f ca="1">SUMIFS('Fully Booked'!Q:Q,'Fully Booked'!E:E,'MARKETERS ANALYSIS'!D172,'Fully Booked'!D:D,'MARKETERS ANALYSIS'!$C$162,'Fully Booked'!L:L,'MARKETERS ANALYSIS'!$H$1)</f>
        <v>0</v>
      </c>
    </row>
    <row r="173" spans="1:8">
      <c r="B173" s="621"/>
      <c r="D173" s="8" t="s">
        <v>790</v>
      </c>
      <c r="E173" s="116">
        <f>SUMIFS('Fully Booked'!Q:Q,'Fully Booked'!E:E,'MARKETERS ANALYSIS'!D173,'Fully Booked'!D:D,'MARKETERS ANALYSIS'!$C$162)</f>
        <v>0</v>
      </c>
      <c r="F173" s="116">
        <f>SUMIFS('Fully Booked'!AF:AF,'Fully Booked'!E:E,'MARKETERS ANALYSIS'!D173,'Fully Booked'!D:D,'MARKETERS ANALYSIS'!$C$162)</f>
        <v>0</v>
      </c>
      <c r="G173" s="116">
        <f>SUMIFS('Fully Booked'!Q:Q,'Fully Booked'!E:E,'MARKETERS ANALYSIS'!D173,'Fully Booked'!D:D,'MARKETERS ANALYSIS'!$C$162,'Fully Booked'!M:M,'MARKETERS ANALYSIS'!$G$1)</f>
        <v>0</v>
      </c>
      <c r="H173" s="116">
        <f ca="1">SUMIFS('Fully Booked'!Q:Q,'Fully Booked'!E:E,'MARKETERS ANALYSIS'!D173,'Fully Booked'!D:D,'MARKETERS ANALYSIS'!$C$162,'Fully Booked'!L:L,'MARKETERS ANALYSIS'!$H$1)</f>
        <v>0</v>
      </c>
    </row>
    <row r="174" spans="1:8">
      <c r="B174" s="621"/>
      <c r="D174" s="363" t="s">
        <v>71</v>
      </c>
      <c r="E174" s="364">
        <f>SUM(E162:E173)</f>
        <v>2301698</v>
      </c>
      <c r="F174" s="364">
        <f>SUM(F162:F173)</f>
        <v>56200.428960317469</v>
      </c>
      <c r="G174" s="364">
        <f>SUM(G162:G173)</f>
        <v>776433</v>
      </c>
      <c r="H174" s="364">
        <f ca="1">SUM(H162:H173)</f>
        <v>96496</v>
      </c>
    </row>
    <row r="175" spans="1:8">
      <c r="B175" s="621"/>
      <c r="C175" s="180" t="s">
        <v>3857</v>
      </c>
      <c r="D175" s="180" t="s">
        <v>3856</v>
      </c>
      <c r="E175" s="116">
        <f>SUMIFS('Fully Booked'!Q:Q,'Fully Booked'!E:E,'MARKETERS ANALYSIS'!D175,'Fully Booked'!D:D,'MARKETERS ANALYSIS'!$C$175)</f>
        <v>0</v>
      </c>
      <c r="F175" s="116">
        <f>SUMIFS('Fully Booked'!AF:AF,'Fully Booked'!E:E,'MARKETERS ANALYSIS'!D175,'Fully Booked'!D:D,'MARKETERS ANALYSIS'!$C$175)</f>
        <v>0</v>
      </c>
      <c r="G175" s="116">
        <f>SUMIFS('Fully Booked'!Q:Q,'Fully Booked'!E:E,'MARKETERS ANALYSIS'!D175,'Fully Booked'!D:D,'MARKETERS ANALYSIS'!$C$175,'Fully Booked'!M:M,'MARKETERS ANALYSIS'!$G$1)</f>
        <v>0</v>
      </c>
      <c r="H175" s="116">
        <f ca="1">SUMIFS('Fully Booked'!Q:Q,'Fully Booked'!E:E,'MARKETERS ANALYSIS'!D175,'Fully Booked'!D:D,'MARKETERS ANALYSIS'!$C$175,'Fully Booked'!L:L,'MARKETERS ANALYSIS'!$H$1)</f>
        <v>0</v>
      </c>
    </row>
    <row r="176" spans="1:8">
      <c r="B176" s="621"/>
      <c r="C176" s="13"/>
      <c r="D176" s="363" t="s">
        <v>71</v>
      </c>
      <c r="E176" s="364">
        <f>SUM(E175)</f>
        <v>0</v>
      </c>
      <c r="F176" s="364">
        <f t="shared" ref="F176:H176" si="12">SUM(F175)</f>
        <v>0</v>
      </c>
      <c r="G176" s="364">
        <f t="shared" si="12"/>
        <v>0</v>
      </c>
      <c r="H176" s="364">
        <f t="shared" ca="1" si="12"/>
        <v>0</v>
      </c>
    </row>
    <row r="177" spans="1:8">
      <c r="B177" s="621"/>
      <c r="C177" s="13"/>
      <c r="D177" s="198"/>
      <c r="E177" s="407"/>
      <c r="F177" s="407"/>
      <c r="G177" s="407"/>
      <c r="H177" s="407"/>
    </row>
    <row r="178" spans="1:8">
      <c r="B178" s="621"/>
      <c r="C178" s="484" t="s">
        <v>407</v>
      </c>
      <c r="D178" s="198" t="s">
        <v>3632</v>
      </c>
      <c r="E178" s="116">
        <f>SUMIFS('Fully Booked'!Q:Q,'Fully Booked'!E:E,'MARKETERS ANALYSIS'!D178,'Fully Booked'!D:D,'MARKETERS ANALYSIS'!$C$178)</f>
        <v>201943</v>
      </c>
      <c r="F178" s="116">
        <f>SUMIFS('Fully Booked'!AF:AF,'Fully Booked'!E:E,'MARKETERS ANALYSIS'!D178,'Fully Booked'!D:D,'MARKETERS ANALYSIS'!$C$178)</f>
        <v>4635.0726666666669</v>
      </c>
      <c r="G178" s="116">
        <f>SUMIFS('Fully Booked'!Q:Q,'Fully Booked'!E:E,'MARKETERS ANALYSIS'!D178,'Fully Booked'!D:D,'MARKETERS ANALYSIS'!$C$178,'Fully Booked'!M:M,'MARKETERS ANALYSIS'!$G$1)</f>
        <v>0</v>
      </c>
      <c r="H178" s="116">
        <f ca="1">SUMIFS('Fully Booked'!Q:Q,'Fully Booked'!E:E,'MARKETERS ANALYSIS'!D178,'Fully Booked'!D:D,'MARKETERS ANALYSIS'!$C$178,'Fully Booked'!L:L,'MARKETERS ANALYSIS'!$H$1)</f>
        <v>0</v>
      </c>
    </row>
    <row r="179" spans="1:8">
      <c r="B179" s="621"/>
      <c r="D179" s="180" t="s">
        <v>3382</v>
      </c>
      <c r="E179" s="116">
        <f>SUMIFS('Fully Booked'!Q:Q,'Fully Booked'!E:E,'MARKETERS ANALYSIS'!D179,'Fully Booked'!D:D,'MARKETERS ANALYSIS'!$C$178)</f>
        <v>0</v>
      </c>
      <c r="F179" s="116">
        <f>SUMIFS('Fully Booked'!AF:AF,'Fully Booked'!E:E,'MARKETERS ANALYSIS'!D179,'Fully Booked'!D:D,'MARKETERS ANALYSIS'!$C$178)</f>
        <v>0</v>
      </c>
      <c r="G179" s="116">
        <f>SUMIFS('Fully Booked'!Q:Q,'Fully Booked'!E:E,'MARKETERS ANALYSIS'!D179,'Fully Booked'!D:D,'MARKETERS ANALYSIS'!$C$178,'Fully Booked'!M:M,'MARKETERS ANALYSIS'!$G$1)</f>
        <v>0</v>
      </c>
      <c r="H179" s="116">
        <f ca="1">SUMIFS('Fully Booked'!Q:Q,'Fully Booked'!E:E,'MARKETERS ANALYSIS'!D179,'Fully Booked'!D:D,'MARKETERS ANALYSIS'!$C$178,'Fully Booked'!L:L,'MARKETERS ANALYSIS'!$H$1)</f>
        <v>0</v>
      </c>
    </row>
    <row r="180" spans="1:8">
      <c r="B180" s="621"/>
      <c r="D180" s="180" t="s">
        <v>3171</v>
      </c>
      <c r="E180" s="116">
        <f>SUMIFS('Fully Booked'!Q:Q,'Fully Booked'!E:E,'MARKETERS ANALYSIS'!D180,'Fully Booked'!D:D,'MARKETERS ANALYSIS'!$C$178)</f>
        <v>150000</v>
      </c>
      <c r="F180" s="116">
        <f>SUMIFS('Fully Booked'!AF:AF,'Fully Booked'!E:E,'MARKETERS ANALYSIS'!D180,'Fully Booked'!D:D,'MARKETERS ANALYSIS'!$C$178)</f>
        <v>6061.1111111111104</v>
      </c>
      <c r="G180" s="116">
        <f>SUMIFS('Fully Booked'!Q:Q,'Fully Booked'!E:E,'MARKETERS ANALYSIS'!D180,'Fully Booked'!D:D,'MARKETERS ANALYSIS'!$C$178,'Fully Booked'!M:M,'MARKETERS ANALYSIS'!$G$1)</f>
        <v>0</v>
      </c>
      <c r="H180" s="116">
        <f ca="1">SUMIFS('Fully Booked'!Q:Q,'Fully Booked'!E:E,'MARKETERS ANALYSIS'!D180,'Fully Booked'!D:D,'MARKETERS ANALYSIS'!$C$178,'Fully Booked'!L:L,'MARKETERS ANALYSIS'!$H$1)</f>
        <v>0</v>
      </c>
    </row>
    <row r="181" spans="1:8">
      <c r="B181" s="621"/>
      <c r="D181" s="180" t="s">
        <v>3850</v>
      </c>
      <c r="E181" s="116">
        <f>SUMIFS('Fully Booked'!Q:Q,'Fully Booked'!E:E,'MARKETERS ANALYSIS'!D181,'Fully Booked'!D:D,'MARKETERS ANALYSIS'!$C$178)</f>
        <v>116024</v>
      </c>
      <c r="F181" s="116">
        <f>SUMIFS('Fully Booked'!AF:AF,'Fully Booked'!E:E,'MARKETERS ANALYSIS'!D181,'Fully Booked'!D:D,'MARKETERS ANALYSIS'!$C$178)</f>
        <v>2663.0270476190476</v>
      </c>
      <c r="G181" s="116">
        <f>SUMIFS('Fully Booked'!Q:Q,'Fully Booked'!E:E,'MARKETERS ANALYSIS'!D181,'Fully Booked'!D:D,'MARKETERS ANALYSIS'!$C$178,'Fully Booked'!M:M,'MARKETERS ANALYSIS'!$G$1)</f>
        <v>0</v>
      </c>
      <c r="H181" s="116">
        <f ca="1">SUMIFS('Fully Booked'!Q:Q,'Fully Booked'!E:E,'MARKETERS ANALYSIS'!D181,'Fully Booked'!D:D,'MARKETERS ANALYSIS'!$C$178,'Fully Booked'!L:L,'MARKETERS ANALYSIS'!$H$1)</f>
        <v>0</v>
      </c>
    </row>
    <row r="182" spans="1:8">
      <c r="B182" s="621"/>
      <c r="D182" s="363" t="s">
        <v>71</v>
      </c>
      <c r="E182" s="364">
        <f>SUM(E178:E181)</f>
        <v>467967</v>
      </c>
      <c r="F182" s="364">
        <f>SUM(F178:F181)</f>
        <v>13359.210825396824</v>
      </c>
      <c r="G182" s="364">
        <f>SUM(G178:G181)</f>
        <v>0</v>
      </c>
      <c r="H182" s="364">
        <f ca="1">SUM(H178:H181)</f>
        <v>0</v>
      </c>
    </row>
    <row r="183" spans="1:8">
      <c r="B183" s="622"/>
      <c r="C183" s="474" t="s">
        <v>877</v>
      </c>
      <c r="D183" s="363"/>
      <c r="E183" s="364">
        <f>SUMIFS(E157:E182,D157:D182,D174)</f>
        <v>2769665</v>
      </c>
      <c r="F183" s="364">
        <f>SUMIFS(F157:F182,D157:D182,D174)</f>
        <v>69559.639785714287</v>
      </c>
      <c r="G183" s="364">
        <f>SUMIFS(G157:G182,D157:D182,D174)</f>
        <v>776433</v>
      </c>
      <c r="H183" s="364">
        <f ca="1">SUMIFS(H157:H182,D157:D182,D174)</f>
        <v>96496</v>
      </c>
    </row>
    <row r="184" spans="1:8">
      <c r="B184" s="476"/>
      <c r="D184" s="198"/>
      <c r="E184" s="407"/>
      <c r="F184" s="407"/>
      <c r="G184" s="407"/>
      <c r="H184" s="407"/>
    </row>
    <row r="185" spans="1:8">
      <c r="A185" s="8">
        <v>19</v>
      </c>
      <c r="B185" s="620" t="s">
        <v>29</v>
      </c>
      <c r="C185" s="402" t="s">
        <v>406</v>
      </c>
      <c r="D185" s="401" t="s">
        <v>771</v>
      </c>
      <c r="E185" s="116">
        <f>SUMIFS('Fully Booked'!Q:Q,'Fully Booked'!E:E,'MARKETERS ANALYSIS'!D185,'Fully Booked'!D:D,'MARKETERS ANALYSIS'!$C$185)</f>
        <v>0</v>
      </c>
      <c r="F185" s="116">
        <f>SUMIFS('Fully Booked'!AF:AF,'Fully Booked'!E:E,'MARKETERS ANALYSIS'!D185,'Fully Booked'!D:D,'MARKETERS ANALYSIS'!$C$185)</f>
        <v>0</v>
      </c>
      <c r="G185" s="116">
        <f>SUMIFS('Fully Booked'!Q:Q,'Fully Booked'!E:E,'MARKETERS ANALYSIS'!D185,'Fully Booked'!D:D,'MARKETERS ANALYSIS'!$C$185,'Fully Booked'!M:M,'MARKETERS ANALYSIS'!$G$1)</f>
        <v>0</v>
      </c>
      <c r="H185" s="116">
        <f ca="1">SUMIFS('Fully Booked'!Q:Q,'Fully Booked'!E:E,'MARKETERS ANALYSIS'!D185,'Fully Booked'!D:D,'MARKETERS ANALYSIS'!$C$185,'Fully Booked'!L:L,'MARKETERS ANALYSIS'!$H$1)</f>
        <v>0</v>
      </c>
    </row>
    <row r="186" spans="1:8">
      <c r="B186" s="621"/>
      <c r="D186" s="553" t="s">
        <v>803</v>
      </c>
      <c r="E186" s="116">
        <f>SUMIFS('Fully Booked'!Q:Q,'Fully Booked'!E:E,'MARKETERS ANALYSIS'!D186,'Fully Booked'!D:D,'MARKETERS ANALYSIS'!$C$185)</f>
        <v>0</v>
      </c>
      <c r="F186" s="116">
        <f>SUMIFS('Fully Booked'!AF:AF,'Fully Booked'!E:E,'MARKETERS ANALYSIS'!D186,'Fully Booked'!D:D,'MARKETERS ANALYSIS'!$C$185)</f>
        <v>0</v>
      </c>
      <c r="G186" s="116">
        <f>SUMIFS('Fully Booked'!Q:Q,'Fully Booked'!E:E,'MARKETERS ANALYSIS'!D186,'Fully Booked'!D:D,'MARKETERS ANALYSIS'!$C$185,'Fully Booked'!M:M,'MARKETERS ANALYSIS'!$G$1)</f>
        <v>0</v>
      </c>
      <c r="H186" s="116">
        <f ca="1">SUMIFS('Fully Booked'!Q:Q,'Fully Booked'!E:E,'MARKETERS ANALYSIS'!D186,'Fully Booked'!D:D,'MARKETERS ANALYSIS'!$C$185,'Fully Booked'!L:L,'MARKETERS ANALYSIS'!$H$1)</f>
        <v>0</v>
      </c>
    </row>
    <row r="187" spans="1:8">
      <c r="B187" s="621"/>
      <c r="D187" s="180" t="s">
        <v>2987</v>
      </c>
      <c r="E187" s="116">
        <f>SUMIFS('Fully Booked'!Q:Q,'Fully Booked'!E:E,'MARKETERS ANALYSIS'!D187,'Fully Booked'!D:D,'MARKETERS ANALYSIS'!$C$185)</f>
        <v>0</v>
      </c>
      <c r="F187" s="116">
        <f>SUMIFS('Fully Booked'!AF:AF,'Fully Booked'!E:E,'MARKETERS ANALYSIS'!D187,'Fully Booked'!D:D,'MARKETERS ANALYSIS'!$C$185)</f>
        <v>0</v>
      </c>
      <c r="G187" s="116">
        <f>SUMIFS('Fully Booked'!Q:Q,'Fully Booked'!E:E,'MARKETERS ANALYSIS'!D187,'Fully Booked'!D:D,'MARKETERS ANALYSIS'!$C$185,'Fully Booked'!M:M,'MARKETERS ANALYSIS'!$G$1)</f>
        <v>0</v>
      </c>
      <c r="H187" s="116">
        <f ca="1">SUMIFS('Fully Booked'!Q:Q,'Fully Booked'!E:E,'MARKETERS ANALYSIS'!D187,'Fully Booked'!D:D,'MARKETERS ANALYSIS'!$C$185,'Fully Booked'!L:L,'MARKETERS ANALYSIS'!$H$1)</f>
        <v>0</v>
      </c>
    </row>
    <row r="188" spans="1:8">
      <c r="B188" s="621"/>
      <c r="D188" s="401" t="s">
        <v>615</v>
      </c>
      <c r="E188" s="116">
        <f>SUMIFS('Fully Booked'!Q:Q,'Fully Booked'!E:E,'MARKETERS ANALYSIS'!D188,'Fully Booked'!D:D,'MARKETERS ANALYSIS'!$C$185)</f>
        <v>0</v>
      </c>
      <c r="F188" s="116">
        <f>SUMIFS('Fully Booked'!AF:AF,'Fully Booked'!E:E,'MARKETERS ANALYSIS'!D188,'Fully Booked'!D:D,'MARKETERS ANALYSIS'!$C$185)</f>
        <v>0</v>
      </c>
      <c r="G188" s="116">
        <f>SUMIFS('Fully Booked'!Q:Q,'Fully Booked'!E:E,'MARKETERS ANALYSIS'!D188,'Fully Booked'!D:D,'MARKETERS ANALYSIS'!$C$185,'Fully Booked'!M:M,'MARKETERS ANALYSIS'!$G$1)</f>
        <v>0</v>
      </c>
      <c r="H188" s="116">
        <f ca="1">SUMIFS('Fully Booked'!Q:Q,'Fully Booked'!E:E,'MARKETERS ANALYSIS'!D188,'Fully Booked'!D:D,'MARKETERS ANALYSIS'!$C$185,'Fully Booked'!L:L,'MARKETERS ANALYSIS'!$H$1)</f>
        <v>0</v>
      </c>
    </row>
    <row r="189" spans="1:8">
      <c r="B189" s="621"/>
      <c r="D189" s="180" t="s">
        <v>1234</v>
      </c>
      <c r="E189" s="116">
        <f>SUMIFS('Fully Booked'!Q:Q,'Fully Booked'!E:E,'MARKETERS ANALYSIS'!D189,'Fully Booked'!D:D,'MARKETERS ANALYSIS'!$C$185)</f>
        <v>0</v>
      </c>
      <c r="F189" s="116">
        <f>SUMIFS('Fully Booked'!AF:AF,'Fully Booked'!E:E,'MARKETERS ANALYSIS'!D189,'Fully Booked'!D:D,'MARKETERS ANALYSIS'!$C$185)</f>
        <v>0</v>
      </c>
      <c r="G189" s="116">
        <f>SUMIFS('Fully Booked'!Q:Q,'Fully Booked'!E:E,'MARKETERS ANALYSIS'!D189,'Fully Booked'!D:D,'MARKETERS ANALYSIS'!$C$185,'Fully Booked'!M:M,'MARKETERS ANALYSIS'!$G$1)</f>
        <v>0</v>
      </c>
      <c r="H189" s="116">
        <f ca="1">SUMIFS('Fully Booked'!Q:Q,'Fully Booked'!E:E,'MARKETERS ANALYSIS'!D189,'Fully Booked'!D:D,'MARKETERS ANALYSIS'!$C$185,'Fully Booked'!L:L,'MARKETERS ANALYSIS'!$H$1)</f>
        <v>0</v>
      </c>
    </row>
    <row r="190" spans="1:8">
      <c r="B190" s="621"/>
      <c r="D190" s="401" t="s">
        <v>880</v>
      </c>
      <c r="E190" s="116">
        <f>SUMIFS('Fully Booked'!Q:Q,'Fully Booked'!E:E,'MARKETERS ANALYSIS'!D190,'Fully Booked'!D:D,'MARKETERS ANALYSIS'!$C$185)</f>
        <v>0</v>
      </c>
      <c r="F190" s="116">
        <f>SUMIFS('Fully Booked'!AF:AF,'Fully Booked'!E:E,'MARKETERS ANALYSIS'!D190,'Fully Booked'!D:D,'MARKETERS ANALYSIS'!$C$185)</f>
        <v>0</v>
      </c>
      <c r="G190" s="116">
        <f>SUMIFS('Fully Booked'!Q:Q,'Fully Booked'!E:E,'MARKETERS ANALYSIS'!D190,'Fully Booked'!D:D,'MARKETERS ANALYSIS'!$C$185,'Fully Booked'!M:M,'MARKETERS ANALYSIS'!$G$1)</f>
        <v>0</v>
      </c>
      <c r="H190" s="116">
        <f ca="1">SUMIFS('Fully Booked'!Q:Q,'Fully Booked'!E:E,'MARKETERS ANALYSIS'!D190,'Fully Booked'!D:D,'MARKETERS ANALYSIS'!$C$185,'Fully Booked'!L:L,'MARKETERS ANALYSIS'!$H$1)</f>
        <v>0</v>
      </c>
    </row>
    <row r="191" spans="1:8">
      <c r="B191" s="621"/>
      <c r="D191" s="403" t="s">
        <v>71</v>
      </c>
      <c r="E191" s="404">
        <f>SUM(E185:E190)</f>
        <v>0</v>
      </c>
      <c r="F191" s="404">
        <f>SUM(F185:F190)</f>
        <v>0</v>
      </c>
      <c r="G191" s="404">
        <f>SUM(G185:G190)</f>
        <v>0</v>
      </c>
      <c r="H191" s="404">
        <f ca="1">SUM(H185:H190)</f>
        <v>0</v>
      </c>
    </row>
    <row r="192" spans="1:8">
      <c r="B192" s="621"/>
      <c r="C192" s="480" t="s">
        <v>2098</v>
      </c>
      <c r="D192" s="180" t="s">
        <v>1186</v>
      </c>
      <c r="E192" s="116">
        <f>SUMIFS('Fully Booked'!Q:Q,'Fully Booked'!E:E,'MARKETERS ANALYSIS'!D192,'Fully Booked'!D:D,'MARKETERS ANALYSIS'!$C$192)</f>
        <v>45000</v>
      </c>
      <c r="F192" s="116">
        <f>SUMIFS('Fully Booked'!AF:AF,'Fully Booked'!E:E,'MARKETERS ANALYSIS'!D192,'Fully Booked'!D:D,'MARKETERS ANALYSIS'!$C$192)</f>
        <v>1387.5</v>
      </c>
      <c r="G192" s="116">
        <f>SUMIFS('Fully Booked'!Q:Q,'Fully Booked'!E:E,'MARKETERS ANALYSIS'!D192,'Fully Booked'!D:D,'MARKETERS ANALYSIS'!$C$192,'Fully Booked'!M:M,'MARKETERS ANALYSIS'!$G$1)</f>
        <v>45000</v>
      </c>
      <c r="H192" s="116">
        <f ca="1">SUMIFS('Fully Booked'!Q:Q,'Fully Booked'!E:E,'MARKETERS ANALYSIS'!D192,'Fully Booked'!D:D,'MARKETERS ANALYSIS'!$C$192,'Fully Booked'!L:L,'MARKETERS ANALYSIS'!$H$1)</f>
        <v>0</v>
      </c>
    </row>
    <row r="193" spans="1:8">
      <c r="B193" s="621"/>
      <c r="C193" s="342"/>
      <c r="D193" s="180" t="s">
        <v>2766</v>
      </c>
      <c r="E193" s="116">
        <f>SUMIFS('Fully Booked'!Q:Q,'Fully Booked'!E:E,'MARKETERS ANALYSIS'!D193,'Fully Booked'!D:D,'MARKETERS ANALYSIS'!$C$192)</f>
        <v>0</v>
      </c>
      <c r="F193" s="116">
        <f>SUMIFS('Fully Booked'!AF:AF,'Fully Booked'!E:E,'MARKETERS ANALYSIS'!D193,'Fully Booked'!D:D,'MARKETERS ANALYSIS'!$C$192)</f>
        <v>0</v>
      </c>
      <c r="G193" s="116">
        <f>SUMIFS('Fully Booked'!Q:Q,'Fully Booked'!E:E,'MARKETERS ANALYSIS'!D193,'Fully Booked'!D:D,'MARKETERS ANALYSIS'!$C$192,'Fully Booked'!M:M,'MARKETERS ANALYSIS'!$G$1)</f>
        <v>0</v>
      </c>
      <c r="H193" s="116">
        <f ca="1">SUMIFS('Fully Booked'!Q:Q,'Fully Booked'!E:E,'MARKETERS ANALYSIS'!D193,'Fully Booked'!D:D,'MARKETERS ANALYSIS'!$C$192,'Fully Booked'!L:L,'MARKETERS ANALYSIS'!$H$1)</f>
        <v>0</v>
      </c>
    </row>
    <row r="194" spans="1:8">
      <c r="B194" s="621"/>
      <c r="C194" s="342"/>
      <c r="D194" s="180" t="s">
        <v>2827</v>
      </c>
      <c r="E194" s="116">
        <f>SUMIFS('Fully Booked'!Q:Q,'Fully Booked'!E:E,'MARKETERS ANALYSIS'!D194,'Fully Booked'!D:D,'MARKETERS ANALYSIS'!$C$192)</f>
        <v>0</v>
      </c>
      <c r="F194" s="116">
        <f>SUMIFS('Fully Booked'!AF:AF,'Fully Booked'!E:E,'MARKETERS ANALYSIS'!D194,'Fully Booked'!D:D,'MARKETERS ANALYSIS'!$C$192)</f>
        <v>0</v>
      </c>
      <c r="G194" s="116">
        <f>SUMIFS('Fully Booked'!Q:Q,'Fully Booked'!E:E,'MARKETERS ANALYSIS'!D194,'Fully Booked'!D:D,'MARKETERS ANALYSIS'!$C$192,'Fully Booked'!M:M,'MARKETERS ANALYSIS'!$G$1)</f>
        <v>0</v>
      </c>
      <c r="H194" s="116">
        <f ca="1">SUMIFS('Fully Booked'!Q:Q,'Fully Booked'!E:E,'MARKETERS ANALYSIS'!D194,'Fully Booked'!D:D,'MARKETERS ANALYSIS'!$C$192,'Fully Booked'!L:L,'MARKETERS ANALYSIS'!$H$1)</f>
        <v>0</v>
      </c>
    </row>
    <row r="195" spans="1:8">
      <c r="B195" s="621"/>
      <c r="C195" s="342"/>
      <c r="D195" s="8" t="s">
        <v>2384</v>
      </c>
      <c r="E195" s="116">
        <f>SUMIFS('Fully Booked'!Q:Q,'Fully Booked'!E:E,'MARKETERS ANALYSIS'!D195,'Fully Booked'!D:D,'MARKETERS ANALYSIS'!$C$192)</f>
        <v>0</v>
      </c>
      <c r="F195" s="116">
        <f>SUMIFS('Fully Booked'!AF:AF,'Fully Booked'!E:E,'MARKETERS ANALYSIS'!D195,'Fully Booked'!D:D,'MARKETERS ANALYSIS'!$C$192)</f>
        <v>0</v>
      </c>
      <c r="G195" s="116">
        <f>SUMIFS('Fully Booked'!Q:Q,'Fully Booked'!E:E,'MARKETERS ANALYSIS'!D195,'Fully Booked'!D:D,'MARKETERS ANALYSIS'!$C$192,'Fully Booked'!M:M,'MARKETERS ANALYSIS'!$G$1)</f>
        <v>0</v>
      </c>
      <c r="H195" s="116">
        <f ca="1">SUMIFS('Fully Booked'!Q:Q,'Fully Booked'!E:E,'MARKETERS ANALYSIS'!D195,'Fully Booked'!D:D,'MARKETERS ANALYSIS'!$C$192,'Fully Booked'!L:L,'MARKETERS ANALYSIS'!$H$1)</f>
        <v>0</v>
      </c>
    </row>
    <row r="196" spans="1:8">
      <c r="B196" s="621"/>
      <c r="D196" s="403" t="s">
        <v>71</v>
      </c>
      <c r="E196" s="404">
        <f>SUM(E192:E195)</f>
        <v>45000</v>
      </c>
      <c r="F196" s="404">
        <f>SUM(F192:F195)</f>
        <v>1387.5</v>
      </c>
      <c r="G196" s="404">
        <f t="shared" ref="G196:H196" si="13">SUM(G192:G195)</f>
        <v>45000</v>
      </c>
      <c r="H196" s="404">
        <f t="shared" ca="1" si="13"/>
        <v>0</v>
      </c>
    </row>
    <row r="197" spans="1:8">
      <c r="B197" s="621"/>
      <c r="D197" s="198"/>
      <c r="E197" s="407"/>
      <c r="F197" s="407"/>
      <c r="G197" s="407"/>
      <c r="H197" s="407"/>
    </row>
    <row r="198" spans="1:8">
      <c r="A198" s="8">
        <v>20</v>
      </c>
      <c r="B198" s="621"/>
      <c r="C198" s="393" t="s">
        <v>932</v>
      </c>
      <c r="D198" s="8" t="s">
        <v>551</v>
      </c>
      <c r="E198" s="116">
        <f>SUMIFS('Fully Booked'!Q:Q,'Fully Booked'!E:E,'MARKETERS ANALYSIS'!D198,'Fully Booked'!D:D,'MARKETERS ANALYSIS'!$C$198)</f>
        <v>0</v>
      </c>
      <c r="F198" s="116">
        <f>SUMIFS('Fully Booked'!AF:AF,'Fully Booked'!E:E,'MARKETERS ANALYSIS'!D198,'Fully Booked'!D:D,'MARKETERS ANALYSIS'!$C$198)</f>
        <v>0</v>
      </c>
      <c r="G198" s="116">
        <f>SUMIFS('Fully Booked'!Q:Q,'Fully Booked'!E:E,'MARKETERS ANALYSIS'!D198,'Fully Booked'!D:D,'MARKETERS ANALYSIS'!$C$198,'Fully Booked'!M:M,'MARKETERS ANALYSIS'!$G$1)</f>
        <v>0</v>
      </c>
      <c r="H198" s="116">
        <f ca="1">SUMIFS('Fully Booked'!Q:Q,'Fully Booked'!E:E,'MARKETERS ANALYSIS'!D198,'Fully Booked'!D:D,'MARKETERS ANALYSIS'!$C$198,'Fully Booked'!L:L,'MARKETERS ANALYSIS'!$H$1)</f>
        <v>0</v>
      </c>
    </row>
    <row r="199" spans="1:8">
      <c r="B199" s="621"/>
      <c r="D199" s="577" t="s">
        <v>2560</v>
      </c>
      <c r="E199" s="116">
        <f>SUMIFS('Fully Booked'!Q:Q,'Fully Booked'!E:E,'MARKETERS ANALYSIS'!D199,'Fully Booked'!D:D,'MARKETERS ANALYSIS'!$C$198)</f>
        <v>0</v>
      </c>
      <c r="F199" s="116">
        <f>SUMIFS('Fully Booked'!AF:AF,'Fully Booked'!E:E,'MARKETERS ANALYSIS'!D199,'Fully Booked'!D:D,'MARKETERS ANALYSIS'!$C$198)</f>
        <v>0</v>
      </c>
      <c r="G199" s="116">
        <f>SUMIFS('Fully Booked'!Q:Q,'Fully Booked'!E:E,'MARKETERS ANALYSIS'!D199,'Fully Booked'!D:D,'MARKETERS ANALYSIS'!$C$198,'Fully Booked'!M:M,'MARKETERS ANALYSIS'!$G$1)</f>
        <v>0</v>
      </c>
      <c r="H199" s="116">
        <f ca="1">SUMIFS('Fully Booked'!Q:Q,'Fully Booked'!E:E,'MARKETERS ANALYSIS'!D199,'Fully Booked'!D:D,'MARKETERS ANALYSIS'!$C$198,'Fully Booked'!L:L,'MARKETERS ANALYSIS'!$H$1)</f>
        <v>0</v>
      </c>
    </row>
    <row r="200" spans="1:8">
      <c r="B200" s="621"/>
      <c r="D200" s="363" t="s">
        <v>71</v>
      </c>
      <c r="E200" s="364">
        <f>SUM(E198:E199)</f>
        <v>0</v>
      </c>
      <c r="F200" s="364">
        <f t="shared" ref="F200:H200" si="14">SUM(F198:F199)</f>
        <v>0</v>
      </c>
      <c r="G200" s="364">
        <f t="shared" si="14"/>
        <v>0</v>
      </c>
      <c r="H200" s="364">
        <f t="shared" ca="1" si="14"/>
        <v>0</v>
      </c>
    </row>
    <row r="201" spans="1:8">
      <c r="A201" s="8">
        <v>21</v>
      </c>
      <c r="B201" s="621"/>
      <c r="C201" s="393" t="s">
        <v>456</v>
      </c>
      <c r="D201" s="8" t="s">
        <v>853</v>
      </c>
      <c r="E201" s="116">
        <f>SUMIFS('Fully Booked'!Q:Q,'Fully Booked'!E:E,'MARKETERS ANALYSIS'!D201,'Fully Booked'!D:D,'MARKETERS ANALYSIS'!$C$201)</f>
        <v>409898</v>
      </c>
      <c r="F201" s="116">
        <f>SUMIFS('Fully Booked'!AF:AF,'Fully Booked'!E:E,'MARKETERS ANALYSIS'!D201,'Fully Booked'!D:D,'MARKETERS ANALYSIS'!$C$201)</f>
        <v>9408.1350476190491</v>
      </c>
      <c r="G201" s="116">
        <f>SUMIFS('Fully Booked'!Q:Q,'Fully Booked'!E:E,'MARKETERS ANALYSIS'!D201,'Fully Booked'!D:D,'MARKETERS ANALYSIS'!$C$201,'Fully Booked'!M:M,'MARKETERS ANALYSIS'!$G$1)</f>
        <v>409898</v>
      </c>
      <c r="H201" s="116">
        <f ca="1">SUMIFS('Fully Booked'!Q:Q,'Fully Booked'!E:E,'MARKETERS ANALYSIS'!D201,'Fully Booked'!D:D,'MARKETERS ANALYSIS'!$C$201,'Fully Booked'!L:L,'MARKETERS ANALYSIS'!$H$1)</f>
        <v>0</v>
      </c>
    </row>
    <row r="202" spans="1:8">
      <c r="B202" s="621"/>
      <c r="D202" s="8" t="s">
        <v>889</v>
      </c>
      <c r="E202" s="116">
        <f>SUMIFS('Fully Booked'!Q:Q,'Fully Booked'!E:E,'MARKETERS ANALYSIS'!D202,'Fully Booked'!D:D,'MARKETERS ANALYSIS'!$C$201)</f>
        <v>0</v>
      </c>
      <c r="F202" s="116">
        <f>SUMIFS('Fully Booked'!AF:AF,'Fully Booked'!E:E,'MARKETERS ANALYSIS'!D202,'Fully Booked'!D:D,'MARKETERS ANALYSIS'!$C$201)</f>
        <v>0</v>
      </c>
      <c r="G202" s="116">
        <f>SUMIFS('Fully Booked'!Q:Q,'Fully Booked'!E:E,'MARKETERS ANALYSIS'!D202,'Fully Booked'!D:D,'MARKETERS ANALYSIS'!$C$201,'Fully Booked'!M:M,'MARKETERS ANALYSIS'!$G$1)</f>
        <v>0</v>
      </c>
      <c r="H202" s="116">
        <f ca="1">SUMIFS('Fully Booked'!Q:Q,'Fully Booked'!E:E,'MARKETERS ANALYSIS'!D202,'Fully Booked'!D:D,'MARKETERS ANALYSIS'!$C$201,'Fully Booked'!L:L,'MARKETERS ANALYSIS'!$H$1)</f>
        <v>0</v>
      </c>
    </row>
    <row r="203" spans="1:8">
      <c r="B203" s="621"/>
      <c r="D203" s="180" t="s">
        <v>3442</v>
      </c>
      <c r="E203" s="116">
        <f>SUMIFS('Fully Booked'!Q:Q,'Fully Booked'!E:E,'MARKETERS ANALYSIS'!D203,'Fully Booked'!D:D,'MARKETERS ANALYSIS'!$C$201)</f>
        <v>0</v>
      </c>
      <c r="F203" s="116">
        <f>SUMIFS('Fully Booked'!AF:AF,'Fully Booked'!E:E,'MARKETERS ANALYSIS'!D203,'Fully Booked'!D:D,'MARKETERS ANALYSIS'!$C$201)</f>
        <v>0</v>
      </c>
      <c r="G203" s="116">
        <f>SUMIFS('Fully Booked'!Q:Q,'Fully Booked'!E:E,'MARKETERS ANALYSIS'!D203,'Fully Booked'!D:D,'MARKETERS ANALYSIS'!$C$201,'Fully Booked'!M:M,'MARKETERS ANALYSIS'!$G$1)</f>
        <v>0</v>
      </c>
      <c r="H203" s="116">
        <f ca="1">SUMIFS('Fully Booked'!Q:Q,'Fully Booked'!E:E,'MARKETERS ANALYSIS'!D203,'Fully Booked'!D:D,'MARKETERS ANALYSIS'!$C$201,'Fully Booked'!L:L,'MARKETERS ANALYSIS'!$H$1)</f>
        <v>0</v>
      </c>
    </row>
    <row r="204" spans="1:8">
      <c r="B204" s="621"/>
      <c r="D204" s="180" t="s">
        <v>1389</v>
      </c>
      <c r="E204" s="116">
        <f>SUMIFS('Fully Booked'!Q:Q,'Fully Booked'!E:E,'MARKETERS ANALYSIS'!D204,'Fully Booked'!D:D,'MARKETERS ANALYSIS'!$C$201)</f>
        <v>30247</v>
      </c>
      <c r="F204" s="116">
        <f>SUMIFS('Fully Booked'!AF:AF,'Fully Booked'!E:E,'MARKETERS ANALYSIS'!D204,'Fully Booked'!D:D,'MARKETERS ANALYSIS'!$C$201)</f>
        <v>1005.9928148148149</v>
      </c>
      <c r="G204" s="116">
        <f>SUMIFS('Fully Booked'!Q:Q,'Fully Booked'!E:E,'MARKETERS ANALYSIS'!D204,'Fully Booked'!D:D,'MARKETERS ANALYSIS'!$C$201,'Fully Booked'!M:M,'MARKETERS ANALYSIS'!$G$1)</f>
        <v>30247</v>
      </c>
      <c r="H204" s="116">
        <f ca="1">SUMIFS('Fully Booked'!Q:Q,'Fully Booked'!E:E,'MARKETERS ANALYSIS'!D204,'Fully Booked'!D:D,'MARKETERS ANALYSIS'!$C$201,'Fully Booked'!L:L,'MARKETERS ANALYSIS'!$H$1)</f>
        <v>0</v>
      </c>
    </row>
    <row r="205" spans="1:8">
      <c r="B205" s="621"/>
      <c r="D205" s="180" t="s">
        <v>4280</v>
      </c>
      <c r="E205" s="116">
        <f>SUMIFS('Fully Booked'!Q:Q,'Fully Booked'!E:E,'MARKETERS ANALYSIS'!D205,'Fully Booked'!D:D,'MARKETERS ANALYSIS'!$C$201)</f>
        <v>92101</v>
      </c>
      <c r="F205" s="116">
        <f>SUMIFS('Fully Booked'!AF:AF,'Fully Booked'!E:E,'MARKETERS ANALYSIS'!D205,'Fully Booked'!D:D,'MARKETERS ANALYSIS'!$C$201)</f>
        <v>2723.9568484848487</v>
      </c>
      <c r="G205" s="116">
        <f>SUMIFS('Fully Booked'!Q:Q,'Fully Booked'!E:E,'MARKETERS ANALYSIS'!D205,'Fully Booked'!D:D,'MARKETERS ANALYSIS'!$C$201,'Fully Booked'!M:M,'MARKETERS ANALYSIS'!$G$1)</f>
        <v>0</v>
      </c>
      <c r="H205" s="116">
        <f ca="1">SUMIFS('Fully Booked'!Q:Q,'Fully Booked'!E:E,'MARKETERS ANALYSIS'!D205,'Fully Booked'!D:D,'MARKETERS ANALYSIS'!$C$201,'Fully Booked'!L:L,'MARKETERS ANALYSIS'!$H$1)</f>
        <v>92101</v>
      </c>
    </row>
    <row r="206" spans="1:8">
      <c r="B206" s="621"/>
      <c r="D206" s="180" t="s">
        <v>3717</v>
      </c>
      <c r="E206" s="116">
        <f>SUMIFS('Fully Booked'!Q:Q,'Fully Booked'!E:E,'MARKETERS ANALYSIS'!D206,'Fully Booked'!D:D,'MARKETERS ANALYSIS'!$C$201)</f>
        <v>0</v>
      </c>
      <c r="F206" s="116">
        <f>SUMIFS('Fully Booked'!AF:AF,'Fully Booked'!E:E,'MARKETERS ANALYSIS'!D206,'Fully Booked'!D:D,'MARKETERS ANALYSIS'!$C$201)</f>
        <v>0</v>
      </c>
      <c r="G206" s="116">
        <f>SUMIFS('Fully Booked'!Q:Q,'Fully Booked'!E:E,'MARKETERS ANALYSIS'!D206,'Fully Booked'!D:D,'MARKETERS ANALYSIS'!$C$201,'Fully Booked'!M:M,'MARKETERS ANALYSIS'!$G$1)</f>
        <v>0</v>
      </c>
      <c r="H206" s="116">
        <f ca="1">SUMIFS('Fully Booked'!Q:Q,'Fully Booked'!E:E,'MARKETERS ANALYSIS'!D206,'Fully Booked'!D:D,'MARKETERS ANALYSIS'!$C$201,'Fully Booked'!L:L,'MARKETERS ANALYSIS'!$H$1)</f>
        <v>0</v>
      </c>
    </row>
    <row r="207" spans="1:8">
      <c r="B207" s="621"/>
      <c r="D207" s="8" t="s">
        <v>895</v>
      </c>
      <c r="E207" s="116">
        <f>SUMIFS('Fully Booked'!Q:Q,'Fully Booked'!E:E,'MARKETERS ANALYSIS'!D207,'Fully Booked'!D:D,'MARKETERS ANALYSIS'!$C$201)</f>
        <v>76907</v>
      </c>
      <c r="F207" s="116">
        <f>SUMIFS('Fully Booked'!AF:AF,'Fully Booked'!E:E,'MARKETERS ANALYSIS'!D207,'Fully Booked'!D:D,'MARKETERS ANALYSIS'!$C$201)</f>
        <v>2426.0037962962965</v>
      </c>
      <c r="G207" s="116">
        <f>SUMIFS('Fully Booked'!Q:Q,'Fully Booked'!E:E,'MARKETERS ANALYSIS'!D207,'Fully Booked'!D:D,'MARKETERS ANALYSIS'!$C$201,'Fully Booked'!M:M,'MARKETERS ANALYSIS'!$G$1)</f>
        <v>0</v>
      </c>
      <c r="H207" s="116">
        <f ca="1">SUMIFS('Fully Booked'!Q:Q,'Fully Booked'!E:E,'MARKETERS ANALYSIS'!D207,'Fully Booked'!D:D,'MARKETERS ANALYSIS'!$C$201,'Fully Booked'!L:L,'MARKETERS ANALYSIS'!$H$1)</f>
        <v>0</v>
      </c>
    </row>
    <row r="208" spans="1:8">
      <c r="B208" s="621"/>
      <c r="D208" s="180" t="s">
        <v>3625</v>
      </c>
      <c r="E208" s="116">
        <f>SUMIFS('Fully Booked'!Q:Q,'Fully Booked'!E:E,'MARKETERS ANALYSIS'!D208,'Fully Booked'!D:D,'MARKETERS ANALYSIS'!$C$201)</f>
        <v>0</v>
      </c>
      <c r="F208" s="116">
        <f>SUMIFS('Fully Booked'!AF:AF,'Fully Booked'!E:E,'MARKETERS ANALYSIS'!D208,'Fully Booked'!D:D,'MARKETERS ANALYSIS'!$C$201)</f>
        <v>0</v>
      </c>
      <c r="G208" s="116">
        <f>SUMIFS('Fully Booked'!Q:Q,'Fully Booked'!E:E,'MARKETERS ANALYSIS'!D208,'Fully Booked'!D:D,'MARKETERS ANALYSIS'!$C$201,'Fully Booked'!M:M,'MARKETERS ANALYSIS'!$G$1)</f>
        <v>0</v>
      </c>
      <c r="H208" s="116">
        <f ca="1">SUMIFS('Fully Booked'!Q:Q,'Fully Booked'!E:E,'MARKETERS ANALYSIS'!D208,'Fully Booked'!D:D,'MARKETERS ANALYSIS'!$C$201,'Fully Booked'!L:L,'MARKETERS ANALYSIS'!$H$1)</f>
        <v>0</v>
      </c>
    </row>
    <row r="209" spans="1:8">
      <c r="B209" s="621"/>
      <c r="D209" s="8" t="s">
        <v>915</v>
      </c>
      <c r="E209" s="116">
        <f>SUMIFS('Fully Booked'!Q:Q,'Fully Booked'!E:E,'MARKETERS ANALYSIS'!D209,'Fully Booked'!D:D,'MARKETERS ANALYSIS'!$C$201)</f>
        <v>0</v>
      </c>
      <c r="F209" s="116">
        <f>SUMIFS('Fully Booked'!AF:AF,'Fully Booked'!E:E,'MARKETERS ANALYSIS'!D209,'Fully Booked'!D:D,'MARKETERS ANALYSIS'!$C$201)</f>
        <v>0</v>
      </c>
      <c r="G209" s="116">
        <f>SUMIFS('Fully Booked'!Q:Q,'Fully Booked'!E:E,'MARKETERS ANALYSIS'!D209,'Fully Booked'!D:D,'MARKETERS ANALYSIS'!$C$201,'Fully Booked'!M:M,'MARKETERS ANALYSIS'!$G$1)</f>
        <v>0</v>
      </c>
      <c r="H209" s="116">
        <f ca="1">SUMIFS('Fully Booked'!Q:Q,'Fully Booked'!E:E,'MARKETERS ANALYSIS'!D209,'Fully Booked'!D:D,'MARKETERS ANALYSIS'!$C$201,'Fully Booked'!L:L,'MARKETERS ANALYSIS'!$H$1)</f>
        <v>0</v>
      </c>
    </row>
    <row r="210" spans="1:8">
      <c r="B210" s="621"/>
      <c r="D210" s="650" t="s">
        <v>827</v>
      </c>
      <c r="E210" s="116">
        <f>SUMIFS('Fully Booked'!Q:Q,'Fully Booked'!E:E,'MARKETERS ANALYSIS'!D210,'Fully Booked'!D:D,'MARKETERS ANALYSIS'!$C$201)</f>
        <v>151751</v>
      </c>
      <c r="F210" s="116">
        <f>SUMIFS('Fully Booked'!AF:AF,'Fully Booked'!E:E,'MARKETERS ANALYSIS'!D210,'Fully Booked'!D:D,'MARKETERS ANALYSIS'!$C$201)</f>
        <v>3483.0467619047622</v>
      </c>
      <c r="G210" s="116">
        <f>SUMIFS('Fully Booked'!Q:Q,'Fully Booked'!E:E,'MARKETERS ANALYSIS'!D210,'Fully Booked'!D:D,'MARKETERS ANALYSIS'!$C$201,'Fully Booked'!M:M,'MARKETERS ANALYSIS'!$G$1)</f>
        <v>0</v>
      </c>
      <c r="H210" s="116">
        <f ca="1">SUMIFS('Fully Booked'!Q:Q,'Fully Booked'!E:E,'MARKETERS ANALYSIS'!D210,'Fully Booked'!D:D,'MARKETERS ANALYSIS'!$C$201,'Fully Booked'!L:L,'MARKETERS ANALYSIS'!$H$1)</f>
        <v>0</v>
      </c>
    </row>
    <row r="211" spans="1:8">
      <c r="B211" s="621"/>
      <c r="D211" s="8" t="s">
        <v>642</v>
      </c>
      <c r="E211" s="116">
        <f>SUMIFS('Fully Booked'!Q:Q,'Fully Booked'!E:E,'MARKETERS ANALYSIS'!D211,'Fully Booked'!D:D,'MARKETERS ANALYSIS'!$C$201)</f>
        <v>503922</v>
      </c>
      <c r="F211" s="116">
        <f>SUMIFS('Fully Booked'!AF:AF,'Fully Booked'!E:E,'MARKETERS ANALYSIS'!D211,'Fully Booked'!D:D,'MARKETERS ANALYSIS'!$C$201)</f>
        <v>14903.874909090908</v>
      </c>
      <c r="G211" s="116">
        <f>SUMIFS('Fully Booked'!Q:Q,'Fully Booked'!E:E,'MARKETERS ANALYSIS'!D211,'Fully Booked'!D:D,'MARKETERS ANALYSIS'!$C$201,'Fully Booked'!M:M,'MARKETERS ANALYSIS'!$G$1)</f>
        <v>0</v>
      </c>
      <c r="H211" s="116">
        <f ca="1">SUMIFS('Fully Booked'!Q:Q,'Fully Booked'!E:E,'MARKETERS ANALYSIS'!D211,'Fully Booked'!D:D,'MARKETERS ANALYSIS'!$C$201,'Fully Booked'!L:L,'MARKETERS ANALYSIS'!$H$1)</f>
        <v>0</v>
      </c>
    </row>
    <row r="212" spans="1:8">
      <c r="B212" s="621"/>
      <c r="D212" s="363" t="s">
        <v>71</v>
      </c>
      <c r="E212" s="364">
        <f>SUM(E201:E211)</f>
        <v>1264826</v>
      </c>
      <c r="F212" s="364">
        <f>SUM(F201:F211)</f>
        <v>33951.010178210679</v>
      </c>
      <c r="G212" s="364">
        <f>SUM(G201:G211)</f>
        <v>440145</v>
      </c>
      <c r="H212" s="364">
        <f ca="1">SUM(H201:H211)</f>
        <v>92101</v>
      </c>
    </row>
    <row r="213" spans="1:8">
      <c r="A213" s="8">
        <v>22</v>
      </c>
      <c r="B213" s="621"/>
      <c r="C213" s="393" t="s">
        <v>457</v>
      </c>
      <c r="D213" s="8" t="s">
        <v>3442</v>
      </c>
      <c r="E213" s="116">
        <f>SUMIFS('Fully Booked'!Q:Q,'Fully Booked'!E:E,'MARKETERS ANALYSIS'!D213,'Fully Booked'!D:D,'MARKETERS ANALYSIS'!$C$213)</f>
        <v>131666</v>
      </c>
      <c r="F213" s="116">
        <f>SUMIFS('Fully Booked'!AF:AF,'Fully Booked'!E:E,'MARKETERS ANALYSIS'!D213,'Fully Booked'!D:D,'MARKETERS ANALYSIS'!$C$213)</f>
        <v>3022.0481904761905</v>
      </c>
      <c r="G213" s="116">
        <f>SUMIFS('Fully Booked'!Q:Q,'Fully Booked'!E:E,'MARKETERS ANALYSIS'!D213,'Fully Booked'!D:D,'MARKETERS ANALYSIS'!$C$213,'Fully Booked'!M:M,'MARKETERS ANALYSIS'!$G$1)</f>
        <v>0</v>
      </c>
      <c r="H213" s="116">
        <f ca="1">SUMIFS('Fully Booked'!Q:Q,'Fully Booked'!E:E,'MARKETERS ANALYSIS'!D213,'Fully Booked'!D:D,'MARKETERS ANALYSIS'!$C$213,'Fully Booked'!L:L,'MARKETERS ANALYSIS'!$H$1)</f>
        <v>0</v>
      </c>
    </row>
    <row r="214" spans="1:8">
      <c r="B214" s="621"/>
      <c r="D214" s="8" t="s">
        <v>3625</v>
      </c>
      <c r="E214" s="116">
        <f>SUMIFS('Fully Booked'!Q:Q,'Fully Booked'!E:E,'MARKETERS ANALYSIS'!D214,'Fully Booked'!D:D,'MARKETERS ANALYSIS'!$C$213)</f>
        <v>474642</v>
      </c>
      <c r="F214" s="116">
        <f>SUMIFS('Fully Booked'!AF:AF,'Fully Booked'!E:E,'MARKETERS ANALYSIS'!D214,'Fully Booked'!D:D,'MARKETERS ANALYSIS'!$C$213)</f>
        <v>10894.164000000001</v>
      </c>
      <c r="G214" s="116">
        <f>SUMIFS('Fully Booked'!Q:Q,'Fully Booked'!E:E,'MARKETERS ANALYSIS'!D214,'Fully Booked'!D:D,'MARKETERS ANALYSIS'!$C$213,'Fully Booked'!M:M,'MARKETERS ANALYSIS'!$G$1)</f>
        <v>474642</v>
      </c>
      <c r="H214" s="116">
        <f ca="1">SUMIFS('Fully Booked'!Q:Q,'Fully Booked'!E:E,'MARKETERS ANALYSIS'!D214,'Fully Booked'!D:D,'MARKETERS ANALYSIS'!$C$213,'Fully Booked'!L:L,'MARKETERS ANALYSIS'!$H$1)</f>
        <v>0</v>
      </c>
    </row>
    <row r="215" spans="1:8">
      <c r="B215" s="621"/>
      <c r="D215" s="180" t="s">
        <v>3573</v>
      </c>
      <c r="E215" s="116">
        <f>SUMIFS('Fully Booked'!Q:Q,'Fully Booked'!E:E,'MARKETERS ANALYSIS'!D215,'Fully Booked'!D:D,'MARKETERS ANALYSIS'!$C$213)</f>
        <v>42616</v>
      </c>
      <c r="F215" s="116">
        <f>SUMIFS('Fully Booked'!AF:AF,'Fully Booked'!E:E,'MARKETERS ANALYSIS'!D215,'Fully Booked'!D:D,'MARKETERS ANALYSIS'!$C$213)</f>
        <v>1313.9933333333333</v>
      </c>
      <c r="G215" s="116">
        <f>SUMIFS('Fully Booked'!Q:Q,'Fully Booked'!E:E,'MARKETERS ANALYSIS'!D215,'Fully Booked'!D:D,'MARKETERS ANALYSIS'!$C$213,'Fully Booked'!M:M,'MARKETERS ANALYSIS'!$G$1)</f>
        <v>0</v>
      </c>
      <c r="H215" s="116">
        <f ca="1">SUMIFS('Fully Booked'!Q:Q,'Fully Booked'!E:E,'MARKETERS ANALYSIS'!D215,'Fully Booked'!D:D,'MARKETERS ANALYSIS'!$C$213,'Fully Booked'!L:L,'MARKETERS ANALYSIS'!$H$1)</f>
        <v>0</v>
      </c>
    </row>
    <row r="216" spans="1:8">
      <c r="B216" s="621"/>
      <c r="D216" s="8" t="s">
        <v>2331</v>
      </c>
      <c r="E216" s="116">
        <f>SUMIFS('Fully Booked'!Q:Q,'Fully Booked'!E:E,'MARKETERS ANALYSIS'!D216,'Fully Booked'!D:D,'MARKETERS ANALYSIS'!$C$213)</f>
        <v>940352</v>
      </c>
      <c r="F216" s="116">
        <f>SUMIFS('Fully Booked'!AF:AF,'Fully Booked'!E:E,'MARKETERS ANALYSIS'!D216,'Fully Booked'!D:D,'MARKETERS ANALYSIS'!$C$213)</f>
        <v>22643.243047619049</v>
      </c>
      <c r="G216" s="116">
        <f>SUMIFS('Fully Booked'!Q:Q,'Fully Booked'!E:E,'MARKETERS ANALYSIS'!D216,'Fully Booked'!D:D,'MARKETERS ANALYSIS'!$C$213,'Fully Booked'!M:M,'MARKETERS ANALYSIS'!$G$1)</f>
        <v>780324</v>
      </c>
      <c r="H216" s="116">
        <f ca="1">SUMIFS('Fully Booked'!Q:Q,'Fully Booked'!E:E,'MARKETERS ANALYSIS'!D216,'Fully Booked'!D:D,'MARKETERS ANALYSIS'!$C$213,'Fully Booked'!L:L,'MARKETERS ANALYSIS'!$H$1)</f>
        <v>0</v>
      </c>
    </row>
    <row r="217" spans="1:8">
      <c r="B217" s="621"/>
      <c r="D217" s="180" t="s">
        <v>705</v>
      </c>
      <c r="E217" s="116">
        <f>SUMIFS('Fully Booked'!Q:Q,'Fully Booked'!E:E,'MARKETERS ANALYSIS'!D217,'Fully Booked'!D:D,'MARKETERS ANALYSIS'!$C$213)</f>
        <v>0</v>
      </c>
      <c r="F217" s="116">
        <f>SUMIFS('Fully Booked'!AF:AF,'Fully Booked'!E:E,'MARKETERS ANALYSIS'!D217,'Fully Booked'!D:D,'MARKETERS ANALYSIS'!$C$213)</f>
        <v>0</v>
      </c>
      <c r="G217" s="116">
        <f>SUMIFS('Fully Booked'!Q:Q,'Fully Booked'!E:E,'MARKETERS ANALYSIS'!D217,'Fully Booked'!D:D,'MARKETERS ANALYSIS'!$C$213,'Fully Booked'!M:M,'MARKETERS ANALYSIS'!$G$1)</f>
        <v>0</v>
      </c>
      <c r="H217" s="116">
        <f ca="1">SUMIFS('Fully Booked'!Q:Q,'Fully Booked'!E:E,'MARKETERS ANALYSIS'!D217,'Fully Booked'!D:D,'MARKETERS ANALYSIS'!$C$213,'Fully Booked'!L:L,'MARKETERS ANALYSIS'!$H$1)</f>
        <v>0</v>
      </c>
    </row>
    <row r="218" spans="1:8">
      <c r="B218" s="621"/>
      <c r="D218" s="180" t="s">
        <v>2502</v>
      </c>
      <c r="E218" s="116">
        <f>SUMIFS('Fully Booked'!Q:Q,'Fully Booked'!E:E,'MARKETERS ANALYSIS'!D218,'Fully Booked'!D:D,'MARKETERS ANALYSIS'!$C$213)</f>
        <v>0</v>
      </c>
      <c r="F218" s="116">
        <f>SUMIFS('Fully Booked'!AF:AF,'Fully Booked'!E:E,'MARKETERS ANALYSIS'!D218,'Fully Booked'!D:D,'MARKETERS ANALYSIS'!$C$213)</f>
        <v>0</v>
      </c>
      <c r="G218" s="116">
        <f>SUMIFS('Fully Booked'!Q:Q,'Fully Booked'!E:E,'MARKETERS ANALYSIS'!D218,'Fully Booked'!D:D,'MARKETERS ANALYSIS'!$C$213,'Fully Booked'!M:M,'MARKETERS ANALYSIS'!$G$1)</f>
        <v>0</v>
      </c>
      <c r="H218" s="116">
        <f ca="1">SUMIFS('Fully Booked'!Q:Q,'Fully Booked'!E:E,'MARKETERS ANALYSIS'!D218,'Fully Booked'!D:D,'MARKETERS ANALYSIS'!$C$213,'Fully Booked'!L:L,'MARKETERS ANALYSIS'!$H$1)</f>
        <v>0</v>
      </c>
    </row>
    <row r="219" spans="1:8">
      <c r="B219" s="621"/>
      <c r="D219" s="8" t="s">
        <v>3437</v>
      </c>
      <c r="E219" s="116">
        <f>SUMIFS('Fully Booked'!Q:Q,'Fully Booked'!E:E,'MARKETERS ANALYSIS'!D219,'Fully Booked'!D:D,'MARKETERS ANALYSIS'!$C$213)</f>
        <v>0</v>
      </c>
      <c r="F219" s="116">
        <f>SUMIFS('Fully Booked'!AF:AF,'Fully Booked'!E:E,'MARKETERS ANALYSIS'!D219,'Fully Booked'!D:D,'MARKETERS ANALYSIS'!$C$213)</f>
        <v>0</v>
      </c>
      <c r="G219" s="116">
        <f>SUMIFS('Fully Booked'!Q:Q,'Fully Booked'!E:E,'MARKETERS ANALYSIS'!D219,'Fully Booked'!D:D,'MARKETERS ANALYSIS'!$C$213,'Fully Booked'!M:M,'MARKETERS ANALYSIS'!$G$1)</f>
        <v>0</v>
      </c>
      <c r="H219" s="116">
        <f ca="1">SUMIFS('Fully Booked'!Q:Q,'Fully Booked'!E:E,'MARKETERS ANALYSIS'!D219,'Fully Booked'!D:D,'MARKETERS ANALYSIS'!$C$213,'Fully Booked'!L:L,'MARKETERS ANALYSIS'!$H$1)</f>
        <v>0</v>
      </c>
    </row>
    <row r="220" spans="1:8">
      <c r="B220" s="621"/>
      <c r="D220" s="8" t="s">
        <v>593</v>
      </c>
      <c r="E220" s="116">
        <f>SUMIFS('Fully Booked'!Q:Q,'Fully Booked'!E:E,'MARKETERS ANALYSIS'!D220,'Fully Booked'!D:D,'MARKETERS ANALYSIS'!$C$213)</f>
        <v>575911</v>
      </c>
      <c r="F220" s="116">
        <f>SUMIFS('Fully Booked'!AF:AF,'Fully Booked'!E:E,'MARKETERS ANALYSIS'!D220,'Fully Booked'!D:D,'MARKETERS ANALYSIS'!$C$213)</f>
        <v>15611.494082010584</v>
      </c>
      <c r="G220" s="116">
        <f>SUMIFS('Fully Booked'!Q:Q,'Fully Booked'!E:E,'MARKETERS ANALYSIS'!D220,'Fully Booked'!D:D,'MARKETERS ANALYSIS'!$C$213,'Fully Booked'!M:M,'MARKETERS ANALYSIS'!$G$1)</f>
        <v>25376</v>
      </c>
      <c r="H220" s="116">
        <f ca="1">SUMIFS('Fully Booked'!Q:Q,'Fully Booked'!E:E,'MARKETERS ANALYSIS'!D220,'Fully Booked'!D:D,'MARKETERS ANALYSIS'!$C$213,'Fully Booked'!L:L,'MARKETERS ANALYSIS'!$H$1)</f>
        <v>0</v>
      </c>
    </row>
    <row r="221" spans="1:8">
      <c r="B221" s="621"/>
      <c r="D221" s="8" t="s">
        <v>1234</v>
      </c>
      <c r="E221" s="116">
        <f>SUMIFS('Fully Booked'!Q:Q,'Fully Booked'!E:E,'MARKETERS ANALYSIS'!D221,'Fully Booked'!D:D,'MARKETERS ANALYSIS'!$C$213)</f>
        <v>0</v>
      </c>
      <c r="F221" s="116">
        <f>SUMIFS('Fully Booked'!AF:AF,'Fully Booked'!E:E,'MARKETERS ANALYSIS'!D221,'Fully Booked'!D:D,'MARKETERS ANALYSIS'!$C$213)</f>
        <v>0</v>
      </c>
      <c r="G221" s="116">
        <f>SUMIFS('Fully Booked'!Q:Q,'Fully Booked'!E:E,'MARKETERS ANALYSIS'!D221,'Fully Booked'!D:D,'MARKETERS ANALYSIS'!$C$213,'Fully Booked'!M:M,'MARKETERS ANALYSIS'!$G$1)</f>
        <v>0</v>
      </c>
      <c r="H221" s="116">
        <f ca="1">SUMIFS('Fully Booked'!Q:Q,'Fully Booked'!E:E,'MARKETERS ANALYSIS'!D221,'Fully Booked'!D:D,'MARKETERS ANALYSIS'!$C$213,'Fully Booked'!L:L,'MARKETERS ANALYSIS'!$H$1)</f>
        <v>0</v>
      </c>
    </row>
    <row r="222" spans="1:8">
      <c r="B222" s="621"/>
      <c r="D222" s="180" t="s">
        <v>702</v>
      </c>
      <c r="E222" s="116">
        <f>SUMIFS('Fully Booked'!Q:Q,'Fully Booked'!E:E,'MARKETERS ANALYSIS'!D222,'Fully Booked'!D:D,'MARKETERS ANALYSIS'!$C$213)</f>
        <v>18611</v>
      </c>
      <c r="F222" s="116">
        <f>SUMIFS('Fully Booked'!AF:AF,'Fully Booked'!E:E,'MARKETERS ANALYSIS'!D222,'Fully Booked'!D:D,'MARKETERS ANALYSIS'!$C$213)</f>
        <v>618.98807407407412</v>
      </c>
      <c r="G222" s="116">
        <f>SUMIFS('Fully Booked'!Q:Q,'Fully Booked'!E:E,'MARKETERS ANALYSIS'!D222,'Fully Booked'!D:D,'MARKETERS ANALYSIS'!$C$213,'Fully Booked'!M:M,'MARKETERS ANALYSIS'!$G$1)</f>
        <v>0</v>
      </c>
      <c r="H222" s="116">
        <f ca="1">SUMIFS('Fully Booked'!Q:Q,'Fully Booked'!E:E,'MARKETERS ANALYSIS'!D222,'Fully Booked'!D:D,'MARKETERS ANALYSIS'!$C$213,'Fully Booked'!L:L,'MARKETERS ANALYSIS'!$H$1)</f>
        <v>0</v>
      </c>
    </row>
    <row r="223" spans="1:8">
      <c r="B223" s="621"/>
      <c r="D223" s="180" t="s">
        <v>667</v>
      </c>
      <c r="E223" s="116">
        <f>SUMIFS('Fully Booked'!Q:Q,'Fully Booked'!E:E,'MARKETERS ANALYSIS'!D223,'Fully Booked'!D:D,'MARKETERS ANALYSIS'!$C$213)</f>
        <v>0</v>
      </c>
      <c r="F223" s="116">
        <f>SUMIFS('Fully Booked'!AF:AF,'Fully Booked'!E:E,'MARKETERS ANALYSIS'!D223,'Fully Booked'!D:D,'MARKETERS ANALYSIS'!$C$213)</f>
        <v>0</v>
      </c>
      <c r="G223" s="116">
        <f>SUMIFS('Fully Booked'!Q:Q,'Fully Booked'!E:E,'MARKETERS ANALYSIS'!D223,'Fully Booked'!D:D,'MARKETERS ANALYSIS'!$C$213,'Fully Booked'!M:M,'MARKETERS ANALYSIS'!$G$1)</f>
        <v>0</v>
      </c>
      <c r="H223" s="116">
        <f ca="1">SUMIFS('Fully Booked'!Q:Q,'Fully Booked'!E:E,'MARKETERS ANALYSIS'!D223,'Fully Booked'!D:D,'MARKETERS ANALYSIS'!$C$213,'Fully Booked'!L:L,'MARKETERS ANALYSIS'!$H$1)</f>
        <v>0</v>
      </c>
    </row>
    <row r="224" spans="1:8">
      <c r="B224" s="621"/>
      <c r="D224" s="8" t="s">
        <v>879</v>
      </c>
      <c r="E224" s="116">
        <f>SUMIFS('Fully Booked'!Q:Q,'Fully Booked'!E:E,'MARKETERS ANALYSIS'!D224,'Fully Booked'!D:D,'MARKETERS ANALYSIS'!$C$213)</f>
        <v>0</v>
      </c>
      <c r="F224" s="116">
        <f>SUMIFS('Fully Booked'!AF:AF,'Fully Booked'!E:E,'MARKETERS ANALYSIS'!D224,'Fully Booked'!D:D,'MARKETERS ANALYSIS'!$C$213)</f>
        <v>0</v>
      </c>
      <c r="G224" s="116">
        <f>SUMIFS('Fully Booked'!Q:Q,'Fully Booked'!E:E,'MARKETERS ANALYSIS'!D224,'Fully Booked'!D:D,'MARKETERS ANALYSIS'!$C$213,'Fully Booked'!M:M,'MARKETERS ANALYSIS'!$G$1)</f>
        <v>0</v>
      </c>
      <c r="H224" s="116">
        <f ca="1">SUMIFS('Fully Booked'!Q:Q,'Fully Booked'!E:E,'MARKETERS ANALYSIS'!D224,'Fully Booked'!D:D,'MARKETERS ANALYSIS'!$C$213,'Fully Booked'!L:L,'MARKETERS ANALYSIS'!$H$1)</f>
        <v>0</v>
      </c>
    </row>
    <row r="225" spans="1:8">
      <c r="B225" s="621"/>
      <c r="D225" s="363" t="s">
        <v>71</v>
      </c>
      <c r="E225" s="364">
        <f>SUM(E213:E224)</f>
        <v>2183798</v>
      </c>
      <c r="F225" s="364">
        <f>SUM(F213:F224)</f>
        <v>54103.930727513238</v>
      </c>
      <c r="G225" s="364">
        <f>SUM(G213:G224)</f>
        <v>1280342</v>
      </c>
      <c r="H225" s="364">
        <f ca="1">SUM(H213:H224)</f>
        <v>0</v>
      </c>
    </row>
    <row r="226" spans="1:8">
      <c r="A226" s="8">
        <v>23</v>
      </c>
      <c r="B226" s="621"/>
      <c r="C226" s="393" t="s">
        <v>852</v>
      </c>
      <c r="D226" s="8" t="s">
        <v>851</v>
      </c>
      <c r="E226" s="116">
        <f>SUMIFS('Fully Booked'!Q:Q,'Fully Booked'!E:E,'MARKETERS ANALYSIS'!D226,'Fully Booked'!D:D,'MARKETERS ANALYSIS'!$C$226)</f>
        <v>0</v>
      </c>
      <c r="F226" s="116">
        <f>SUMIFS('Fully Booked'!AF:AF,'Fully Booked'!E:E,'MARKETERS ANALYSIS'!D226,'Fully Booked'!D:D,'MARKETERS ANALYSIS'!$C$226)</f>
        <v>0</v>
      </c>
      <c r="G226" s="116">
        <f>SUMIFS('Fully Booked'!Q:Q,'Fully Booked'!E:E,'MARKETERS ANALYSIS'!D226,'Fully Booked'!D:D,'MARKETERS ANALYSIS'!$C$226,'Fully Booked'!M:M,'MARKETERS ANALYSIS'!$G$1)</f>
        <v>0</v>
      </c>
      <c r="H226" s="116">
        <f ca="1">SUMIFS('Fully Booked'!Q:Q,'Fully Booked'!E:E,'MARKETERS ANALYSIS'!D226,'Fully Booked'!D:D,'MARKETERS ANALYSIS'!$C$226,'Fully Booked'!L:L,'MARKETERS ANALYSIS'!$H$1)</f>
        <v>0</v>
      </c>
    </row>
    <row r="227" spans="1:8">
      <c r="B227" s="621"/>
      <c r="D227" s="522" t="s">
        <v>2432</v>
      </c>
      <c r="E227" s="116">
        <f>SUMIFS('Fully Booked'!Q:Q,'Fully Booked'!E:E,'MARKETERS ANALYSIS'!D227,'Fully Booked'!D:D,'MARKETERS ANALYSIS'!$C$226)</f>
        <v>0</v>
      </c>
      <c r="F227" s="116">
        <f>SUMIFS('Fully Booked'!AF:AF,'Fully Booked'!E:E,'MARKETERS ANALYSIS'!D227,'Fully Booked'!D:D,'MARKETERS ANALYSIS'!$C$226)</f>
        <v>0</v>
      </c>
      <c r="G227" s="116">
        <f>SUMIFS('Fully Booked'!Q:Q,'Fully Booked'!E:E,'MARKETERS ANALYSIS'!D227,'Fully Booked'!D:D,'MARKETERS ANALYSIS'!$C$226,'Fully Booked'!M:M,'MARKETERS ANALYSIS'!$G$1)</f>
        <v>0</v>
      </c>
      <c r="H227" s="116">
        <f ca="1">SUMIFS('Fully Booked'!Q:Q,'Fully Booked'!E:E,'MARKETERS ANALYSIS'!D227,'Fully Booked'!D:D,'MARKETERS ANALYSIS'!$C$226,'Fully Booked'!L:L,'MARKETERS ANALYSIS'!$H$1)</f>
        <v>0</v>
      </c>
    </row>
    <row r="228" spans="1:8">
      <c r="B228" s="621"/>
      <c r="D228" s="363" t="s">
        <v>71</v>
      </c>
      <c r="E228" s="364">
        <f>SUM(E226:E227)</f>
        <v>0</v>
      </c>
      <c r="F228" s="364">
        <f t="shared" ref="F228:H228" si="15">SUM(F226:F227)</f>
        <v>0</v>
      </c>
      <c r="G228" s="364">
        <f t="shared" si="15"/>
        <v>0</v>
      </c>
      <c r="H228" s="364">
        <f t="shared" ca="1" si="15"/>
        <v>0</v>
      </c>
    </row>
    <row r="229" spans="1:8">
      <c r="B229" s="621"/>
      <c r="C229" s="484" t="s">
        <v>407</v>
      </c>
      <c r="D229" s="198" t="s">
        <v>2262</v>
      </c>
      <c r="E229" s="116">
        <f>SUMIFS('Fully Booked'!Q:Q,'Fully Booked'!E:E,'MARKETERS ANALYSIS'!D229,'Fully Booked'!D:D,'MARKETERS ANALYSIS'!$C$229)</f>
        <v>0</v>
      </c>
      <c r="F229" s="116">
        <f>SUMIFS('Fully Booked'!AF:AF,'Fully Booked'!E:E,'MARKETERS ANALYSIS'!D229,'Fully Booked'!D:D,'MARKETERS ANALYSIS'!$C$229)</f>
        <v>0</v>
      </c>
      <c r="G229" s="116">
        <f>SUMIFS('Fully Booked'!Q:Q,'Fully Booked'!E:E,'MARKETERS ANALYSIS'!D229,'Fully Booked'!D:D,'MARKETERS ANALYSIS'!$C$229,'Fully Booked'!M:M,'MARKETERS ANALYSIS'!$G$1)</f>
        <v>0</v>
      </c>
      <c r="H229" s="116">
        <f ca="1">SUMIFS('Fully Booked'!Q:Q,'Fully Booked'!E:E,'MARKETERS ANALYSIS'!D229,'Fully Booked'!D:D,'MARKETERS ANALYSIS'!$C$229,'Fully Booked'!L:L,'MARKETERS ANALYSIS'!$H$1)</f>
        <v>0</v>
      </c>
    </row>
    <row r="230" spans="1:8">
      <c r="B230" s="621"/>
      <c r="C230" s="483"/>
      <c r="D230" s="8" t="s">
        <v>3132</v>
      </c>
      <c r="E230" s="116">
        <f>SUMIFS('Fully Booked'!Q:Q,'Fully Booked'!E:E,'MARKETERS ANALYSIS'!D230,'Fully Booked'!D:D,'MARKETERS ANALYSIS'!$C$229)</f>
        <v>0</v>
      </c>
      <c r="F230" s="116">
        <f>SUMIFS('Fully Booked'!AF:AF,'Fully Booked'!E:E,'MARKETERS ANALYSIS'!D230,'Fully Booked'!D:D,'MARKETERS ANALYSIS'!$C$229)</f>
        <v>0</v>
      </c>
      <c r="G230" s="116">
        <f>SUMIFS('Fully Booked'!Q:Q,'Fully Booked'!E:E,'MARKETERS ANALYSIS'!D230,'Fully Booked'!D:D,'MARKETERS ANALYSIS'!$C$229,'Fully Booked'!M:M,'MARKETERS ANALYSIS'!$G$1)</f>
        <v>0</v>
      </c>
      <c r="H230" s="116">
        <f ca="1">SUMIFS('Fully Booked'!Q:Q,'Fully Booked'!E:E,'MARKETERS ANALYSIS'!D230,'Fully Booked'!D:D,'MARKETERS ANALYSIS'!$C$229,'Fully Booked'!L:L,'MARKETERS ANALYSIS'!$H$1)</f>
        <v>0</v>
      </c>
    </row>
    <row r="231" spans="1:8">
      <c r="B231" s="621"/>
      <c r="C231" s="483"/>
      <c r="D231" s="180" t="s">
        <v>3332</v>
      </c>
      <c r="E231" s="116">
        <f>SUMIFS('Fully Booked'!Q:Q,'Fully Booked'!E:E,'MARKETERS ANALYSIS'!D231,'Fully Booked'!D:D,'MARKETERS ANALYSIS'!$C$229)</f>
        <v>0</v>
      </c>
      <c r="F231" s="116">
        <f>SUMIFS('Fully Booked'!AF:AF,'Fully Booked'!E:E,'MARKETERS ANALYSIS'!D231,'Fully Booked'!D:D,'MARKETERS ANALYSIS'!$C$229)</f>
        <v>0</v>
      </c>
      <c r="G231" s="116">
        <f>SUMIFS('Fully Booked'!Q:Q,'Fully Booked'!E:E,'MARKETERS ANALYSIS'!D231,'Fully Booked'!D:D,'MARKETERS ANALYSIS'!$C$229,'Fully Booked'!M:M,'MARKETERS ANALYSIS'!$G$1)</f>
        <v>0</v>
      </c>
      <c r="H231" s="116">
        <f ca="1">SUMIFS('Fully Booked'!Q:Q,'Fully Booked'!E:E,'MARKETERS ANALYSIS'!D231,'Fully Booked'!D:D,'MARKETERS ANALYSIS'!$C$229,'Fully Booked'!L:L,'MARKETERS ANALYSIS'!$H$1)</f>
        <v>0</v>
      </c>
    </row>
    <row r="232" spans="1:8">
      <c r="B232" s="621"/>
      <c r="D232" s="8" t="s">
        <v>818</v>
      </c>
      <c r="E232" s="116">
        <f>SUMIFS('Fully Booked'!Q:Q,'Fully Booked'!E:E,'MARKETERS ANALYSIS'!D232,'Fully Booked'!D:D,'MARKETERS ANALYSIS'!$C$229)</f>
        <v>0</v>
      </c>
      <c r="F232" s="116">
        <f>SUMIFS('Fully Booked'!AF:AF,'Fully Booked'!E:E,'MARKETERS ANALYSIS'!D232,'Fully Booked'!D:D,'MARKETERS ANALYSIS'!$C$229)</f>
        <v>0</v>
      </c>
      <c r="G232" s="116">
        <f>SUMIFS('Fully Booked'!Q:Q,'Fully Booked'!E:E,'MARKETERS ANALYSIS'!D232,'Fully Booked'!D:D,'MARKETERS ANALYSIS'!$C$229,'Fully Booked'!M:M,'MARKETERS ANALYSIS'!$G$1)</f>
        <v>0</v>
      </c>
      <c r="H232" s="116">
        <f ca="1">SUMIFS('Fully Booked'!Q:Q,'Fully Booked'!E:E,'MARKETERS ANALYSIS'!D232,'Fully Booked'!D:D,'MARKETERS ANALYSIS'!$C$229,'Fully Booked'!L:L,'MARKETERS ANALYSIS'!$H$1)</f>
        <v>0</v>
      </c>
    </row>
    <row r="233" spans="1:8">
      <c r="B233" s="621"/>
      <c r="D233" s="198" t="s">
        <v>810</v>
      </c>
      <c r="E233" s="116">
        <f>SUMIFS('Fully Booked'!Q:Q,'Fully Booked'!E:E,'MARKETERS ANALYSIS'!D233,'Fully Booked'!D:D,'MARKETERS ANALYSIS'!$C$229)</f>
        <v>22069</v>
      </c>
      <c r="F233" s="116">
        <f>SUMIFS('Fully Booked'!AF:AF,'Fully Booked'!E:E,'MARKETERS ANALYSIS'!D233,'Fully Booked'!D:D,'MARKETERS ANALYSIS'!$C$229)</f>
        <v>733.99859259259267</v>
      </c>
      <c r="G233" s="116">
        <f>SUMIFS('Fully Booked'!Q:Q,'Fully Booked'!E:E,'MARKETERS ANALYSIS'!D233,'Fully Booked'!D:D,'MARKETERS ANALYSIS'!$C$229,'Fully Booked'!M:M,'MARKETERS ANALYSIS'!$G$1)</f>
        <v>22069</v>
      </c>
      <c r="H233" s="116">
        <f ca="1">SUMIFS('Fully Booked'!Q:Q,'Fully Booked'!E:E,'MARKETERS ANALYSIS'!D233,'Fully Booked'!D:D,'MARKETERS ANALYSIS'!$C$229,'Fully Booked'!L:L,'MARKETERS ANALYSIS'!$H$1)</f>
        <v>0</v>
      </c>
    </row>
    <row r="234" spans="1:8">
      <c r="B234" s="621"/>
      <c r="D234" s="363" t="s">
        <v>71</v>
      </c>
      <c r="E234" s="364">
        <f>SUM(E229:E233)</f>
        <v>22069</v>
      </c>
      <c r="F234" s="364">
        <f t="shared" ref="F234:H234" si="16">SUM(F229:F233)</f>
        <v>733.99859259259267</v>
      </c>
      <c r="G234" s="364">
        <f t="shared" si="16"/>
        <v>22069</v>
      </c>
      <c r="H234" s="364">
        <f t="shared" ca="1" si="16"/>
        <v>0</v>
      </c>
    </row>
    <row r="235" spans="1:8">
      <c r="B235" s="622"/>
      <c r="C235" s="474" t="s">
        <v>877</v>
      </c>
      <c r="D235" s="363"/>
      <c r="E235" s="364">
        <f>SUMIFS(E185:E234,D185:D234,D228)</f>
        <v>3515693</v>
      </c>
      <c r="F235" s="364">
        <f>SUMIFS(F185:F234,D185:D234,D228)</f>
        <v>90176.439498316511</v>
      </c>
      <c r="G235" s="364">
        <f>SUMIFS(G185:G234,D185:D234,D228)</f>
        <v>1787556</v>
      </c>
      <c r="H235" s="364">
        <f ca="1">SUMIFS(H185:H234,D185:D234,D228)</f>
        <v>92101</v>
      </c>
    </row>
    <row r="236" spans="1:8">
      <c r="B236" s="485"/>
      <c r="C236" s="474"/>
      <c r="D236" s="198"/>
      <c r="E236" s="407"/>
      <c r="F236" s="407"/>
      <c r="G236" s="407"/>
      <c r="H236" s="407"/>
    </row>
    <row r="237" spans="1:8">
      <c r="B237" s="623" t="s">
        <v>47</v>
      </c>
      <c r="C237" s="486" t="s">
        <v>407</v>
      </c>
      <c r="D237" s="198" t="s">
        <v>3120</v>
      </c>
      <c r="E237" s="116">
        <f>SUMIFS('Fully Booked'!Q:Q,'Fully Booked'!E:E,'MARKETERS ANALYSIS'!D237,'Fully Booked'!D:D,'MARKETERS ANALYSIS'!$C$237)</f>
        <v>0</v>
      </c>
      <c r="F237" s="116">
        <f>SUMIFS('Fully Booked'!AF:AF,'Fully Booked'!E:E,'MARKETERS ANALYSIS'!D237,'Fully Booked'!D:D,'MARKETERS ANALYSIS'!$C$237)</f>
        <v>0</v>
      </c>
      <c r="G237" s="116">
        <f>SUMIFS('Fully Booked'!Q:Q,'Fully Booked'!E:E,'MARKETERS ANALYSIS'!D237,'Fully Booked'!D:D,'MARKETERS ANALYSIS'!$C$237,'Fully Booked'!M:M,'MARKETERS ANALYSIS'!$G$1)</f>
        <v>0</v>
      </c>
      <c r="H237" s="116">
        <f ca="1">SUMIFS('Fully Booked'!Q:Q,'Fully Booked'!E:E,'MARKETERS ANALYSIS'!D237,'Fully Booked'!D:D,'MARKETERS ANALYSIS'!$C$237,'Fully Booked'!L:L,'MARKETERS ANALYSIS'!$H$1)</f>
        <v>0</v>
      </c>
    </row>
    <row r="238" spans="1:8">
      <c r="B238" s="623"/>
      <c r="C238" s="487"/>
      <c r="D238" s="198" t="s">
        <v>4029</v>
      </c>
      <c r="E238" s="116">
        <f>SUMIFS('Fully Booked'!Q:Q,'Fully Booked'!E:E,'MARKETERS ANALYSIS'!D238,'Fully Booked'!D:D,'MARKETERS ANALYSIS'!$C$237)</f>
        <v>58379</v>
      </c>
      <c r="F238" s="116">
        <f>SUMIFS('Fully Booked'!AF:AF,'Fully Booked'!E:E,'MARKETERS ANALYSIS'!D238,'Fully Booked'!D:D,'MARKETERS ANALYSIS'!$C$237)</f>
        <v>1800.0191666666665</v>
      </c>
      <c r="G238" s="116">
        <f>SUMIFS('Fully Booked'!Q:Q,'Fully Booked'!E:E,'MARKETERS ANALYSIS'!D238,'Fully Booked'!D:D,'MARKETERS ANALYSIS'!$C$237,'Fully Booked'!M:M,'MARKETERS ANALYSIS'!$G$1)</f>
        <v>58379</v>
      </c>
      <c r="H238" s="116">
        <f ca="1">SUMIFS('Fully Booked'!Q:Q,'Fully Booked'!E:E,'MARKETERS ANALYSIS'!D238,'Fully Booked'!D:D,'MARKETERS ANALYSIS'!$C$237,'Fully Booked'!L:L,'MARKETERS ANALYSIS'!$H$1)</f>
        <v>0</v>
      </c>
    </row>
    <row r="239" spans="1:8">
      <c r="B239" s="623"/>
      <c r="C239" s="487"/>
      <c r="D239" s="198" t="s">
        <v>744</v>
      </c>
      <c r="E239" s="116">
        <f>SUMIFS('Fully Booked'!Q:Q,'Fully Booked'!E:E,'MARKETERS ANALYSIS'!D239,'Fully Booked'!D:D,'MARKETERS ANALYSIS'!$C$237)</f>
        <v>160561</v>
      </c>
      <c r="F239" s="116">
        <f>SUMIFS('Fully Booked'!AF:AF,'Fully Booked'!E:E,'MARKETERS ANALYSIS'!D239,'Fully Booked'!D:D,'MARKETERS ANALYSIS'!$C$237)</f>
        <v>5497.0602777777785</v>
      </c>
      <c r="G239" s="116">
        <f>SUMIFS('Fully Booked'!Q:Q,'Fully Booked'!E:E,'MARKETERS ANALYSIS'!D239,'Fully Booked'!D:D,'MARKETERS ANALYSIS'!$C$237,'Fully Booked'!M:M,'MARKETERS ANALYSIS'!$G$1)</f>
        <v>0</v>
      </c>
      <c r="H239" s="116">
        <f ca="1">SUMIFS('Fully Booked'!Q:Q,'Fully Booked'!E:E,'MARKETERS ANALYSIS'!D239,'Fully Booked'!D:D,'MARKETERS ANALYSIS'!$C$237,'Fully Booked'!L:L,'MARKETERS ANALYSIS'!$H$1)</f>
        <v>15000</v>
      </c>
    </row>
    <row r="240" spans="1:8">
      <c r="B240" s="623"/>
      <c r="C240" s="487"/>
      <c r="D240" s="198" t="s">
        <v>2436</v>
      </c>
      <c r="E240" s="116">
        <f>SUMIFS('Fully Booked'!Q:Q,'Fully Booked'!E:E,'MARKETERS ANALYSIS'!D240,'Fully Booked'!D:D,'MARKETERS ANALYSIS'!$C$237)</f>
        <v>0</v>
      </c>
      <c r="F240" s="116">
        <f>SUMIFS('Fully Booked'!AF:AF,'Fully Booked'!E:E,'MARKETERS ANALYSIS'!D240,'Fully Booked'!D:D,'MARKETERS ANALYSIS'!$C$237)</f>
        <v>0</v>
      </c>
      <c r="G240" s="116">
        <f>SUMIFS('Fully Booked'!Q:Q,'Fully Booked'!E:E,'MARKETERS ANALYSIS'!D240,'Fully Booked'!D:D,'MARKETERS ANALYSIS'!$C$237,'Fully Booked'!M:M,'MARKETERS ANALYSIS'!$G$1)</f>
        <v>0</v>
      </c>
      <c r="H240" s="116">
        <f ca="1">SUMIFS('Fully Booked'!Q:Q,'Fully Booked'!E:E,'MARKETERS ANALYSIS'!D240,'Fully Booked'!D:D,'MARKETERS ANALYSIS'!$C$237,'Fully Booked'!L:L,'MARKETERS ANALYSIS'!$H$1)</f>
        <v>0</v>
      </c>
    </row>
    <row r="241" spans="2:8">
      <c r="B241" s="623"/>
      <c r="C241" s="487"/>
      <c r="D241" s="198" t="s">
        <v>3242</v>
      </c>
      <c r="E241" s="116">
        <f>SUMIFS('Fully Booked'!Q:Q,'Fully Booked'!E:E,'MARKETERS ANALYSIS'!D241,'Fully Booked'!D:D,'MARKETERS ANALYSIS'!$C$237)</f>
        <v>0</v>
      </c>
      <c r="F241" s="116">
        <f>SUMIFS('Fully Booked'!AF:AF,'Fully Booked'!E:E,'MARKETERS ANALYSIS'!D241,'Fully Booked'!D:D,'MARKETERS ANALYSIS'!$C$237)</f>
        <v>0</v>
      </c>
      <c r="G241" s="116">
        <f>SUMIFS('Fully Booked'!Q:Q,'Fully Booked'!E:E,'MARKETERS ANALYSIS'!D241,'Fully Booked'!D:D,'MARKETERS ANALYSIS'!$C$237,'Fully Booked'!M:M,'MARKETERS ANALYSIS'!$G$1)</f>
        <v>0</v>
      </c>
      <c r="H241" s="116">
        <f ca="1">SUMIFS('Fully Booked'!Q:Q,'Fully Booked'!E:E,'MARKETERS ANALYSIS'!D241,'Fully Booked'!D:D,'MARKETERS ANALYSIS'!$C$237,'Fully Booked'!L:L,'MARKETERS ANALYSIS'!$H$1)</f>
        <v>0</v>
      </c>
    </row>
    <row r="242" spans="2:8">
      <c r="B242" s="623"/>
      <c r="C242" s="487"/>
      <c r="D242" s="180" t="s">
        <v>3558</v>
      </c>
      <c r="E242" s="116">
        <f>SUMIFS('Fully Booked'!Q:Q,'Fully Booked'!E:E,'MARKETERS ANALYSIS'!D242,'Fully Booked'!D:D,'MARKETERS ANALYSIS'!$C$237)</f>
        <v>0</v>
      </c>
      <c r="F242" s="116">
        <f>SUMIFS('Fully Booked'!AF:AF,'Fully Booked'!E:E,'MARKETERS ANALYSIS'!D242,'Fully Booked'!D:D,'MARKETERS ANALYSIS'!$C$237)</f>
        <v>0</v>
      </c>
      <c r="G242" s="116">
        <f>SUMIFS('Fully Booked'!Q:Q,'Fully Booked'!E:E,'MARKETERS ANALYSIS'!D242,'Fully Booked'!D:D,'MARKETERS ANALYSIS'!$C$237,'Fully Booked'!M:M,'MARKETERS ANALYSIS'!$G$1)</f>
        <v>0</v>
      </c>
      <c r="H242" s="116">
        <f ca="1">SUMIFS('Fully Booked'!Q:Q,'Fully Booked'!E:E,'MARKETERS ANALYSIS'!D242,'Fully Booked'!D:D,'MARKETERS ANALYSIS'!$C$237,'Fully Booked'!L:L,'MARKETERS ANALYSIS'!$H$1)</f>
        <v>0</v>
      </c>
    </row>
    <row r="243" spans="2:8">
      <c r="B243" s="623"/>
      <c r="C243" s="487"/>
      <c r="D243" s="180" t="s">
        <v>4042</v>
      </c>
      <c r="E243" s="116">
        <f>SUMIFS('Fully Booked'!Q:Q,'Fully Booked'!E:E,'MARKETERS ANALYSIS'!D243,'Fully Booked'!D:D,'MARKETERS ANALYSIS'!$C$237)</f>
        <v>100000</v>
      </c>
      <c r="F243" s="116">
        <f>SUMIFS('Fully Booked'!AF:AF,'Fully Booked'!E:E,'MARKETERS ANALYSIS'!D243,'Fully Booked'!D:D,'MARKETERS ANALYSIS'!$C$237)</f>
        <v>2295.2380952380954</v>
      </c>
      <c r="G243" s="116">
        <f>SUMIFS('Fully Booked'!Q:Q,'Fully Booked'!E:E,'MARKETERS ANALYSIS'!D243,'Fully Booked'!D:D,'MARKETERS ANALYSIS'!$C$237,'Fully Booked'!M:M,'MARKETERS ANALYSIS'!$G$1)</f>
        <v>100000</v>
      </c>
      <c r="H243" s="116">
        <f ca="1">SUMIFS('Fully Booked'!Q:Q,'Fully Booked'!E:E,'MARKETERS ANALYSIS'!D243,'Fully Booked'!D:D,'MARKETERS ANALYSIS'!$C$237,'Fully Booked'!L:L,'MARKETERS ANALYSIS'!$H$1)</f>
        <v>0</v>
      </c>
    </row>
    <row r="244" spans="2:8">
      <c r="B244" s="623"/>
      <c r="C244" s="487"/>
      <c r="D244" s="180" t="s">
        <v>3963</v>
      </c>
      <c r="E244" s="116">
        <f>SUMIFS('Fully Booked'!Q:Q,'Fully Booked'!E:E,'MARKETERS ANALYSIS'!D244,'Fully Booked'!D:D,'MARKETERS ANALYSIS'!$C$237)</f>
        <v>14304</v>
      </c>
      <c r="F244" s="116">
        <f>SUMIFS('Fully Booked'!AF:AF,'Fully Booked'!E:E,'MARKETERS ANALYSIS'!D244,'Fully Booked'!D:D,'MARKETERS ANALYSIS'!$C$237)</f>
        <v>535.20799999999997</v>
      </c>
      <c r="G244" s="116">
        <f>SUMIFS('Fully Booked'!Q:Q,'Fully Booked'!E:E,'MARKETERS ANALYSIS'!D244,'Fully Booked'!D:D,'MARKETERS ANALYSIS'!$C$237,'Fully Booked'!M:M,'MARKETERS ANALYSIS'!$G$1)</f>
        <v>0</v>
      </c>
      <c r="H244" s="116">
        <f ca="1">SUMIFS('Fully Booked'!Q:Q,'Fully Booked'!E:E,'MARKETERS ANALYSIS'!D244,'Fully Booked'!D:D,'MARKETERS ANALYSIS'!$C$237,'Fully Booked'!L:L,'MARKETERS ANALYSIS'!$H$1)</f>
        <v>0</v>
      </c>
    </row>
    <row r="245" spans="2:8">
      <c r="B245" s="623"/>
      <c r="C245" s="487"/>
      <c r="D245" s="363" t="s">
        <v>71</v>
      </c>
      <c r="E245" s="364">
        <f>SUM(E237:E244)</f>
        <v>333244</v>
      </c>
      <c r="F245" s="364">
        <f t="shared" ref="F245:H245" si="17">SUM(F237:F244)</f>
        <v>10127.525539682541</v>
      </c>
      <c r="G245" s="364">
        <f t="shared" si="17"/>
        <v>158379</v>
      </c>
      <c r="H245" s="364">
        <f t="shared" ca="1" si="17"/>
        <v>15000</v>
      </c>
    </row>
    <row r="246" spans="2:8">
      <c r="B246" s="623"/>
      <c r="C246" s="8" t="s">
        <v>3737</v>
      </c>
      <c r="D246" s="198" t="s">
        <v>3274</v>
      </c>
      <c r="E246" s="116">
        <f>SUMIFS('Fully Booked'!Q:Q,'Fully Booked'!E:E,'MARKETERS ANALYSIS'!D246,'Fully Booked'!D:D,'MARKETERS ANALYSIS'!$C$246)</f>
        <v>601254</v>
      </c>
      <c r="F246" s="116">
        <f>SUMIFS('Fully Booked'!AF:AF,'Fully Booked'!E:E,'MARKETERS ANALYSIS'!D246,'Fully Booked'!D:D,'MARKETERS ANALYSIS'!$C$246)</f>
        <v>13800.210857142858</v>
      </c>
      <c r="G246" s="116">
        <f>SUMIFS('Fully Booked'!Q:Q,'Fully Booked'!E:E,'MARKETERS ANALYSIS'!D246,'Fully Booked'!D:D,'MARKETERS ANALYSIS'!$C$246,'Fully Booked'!M:M,'MARKETERS ANALYSIS'!$G$1)</f>
        <v>0</v>
      </c>
      <c r="H246" s="116">
        <f ca="1">SUMIFS('Fully Booked'!Q:Q,'Fully Booked'!E:E,'MARKETERS ANALYSIS'!D246,'Fully Booked'!D:D,'MARKETERS ANALYSIS'!$C$246,'Fully Booked'!L:L,'MARKETERS ANALYSIS'!$H$1)</f>
        <v>0</v>
      </c>
    </row>
    <row r="247" spans="2:8">
      <c r="B247" s="623"/>
      <c r="C247" s="487"/>
      <c r="D247" s="198" t="s">
        <v>3096</v>
      </c>
      <c r="E247" s="116">
        <f>SUMIFS('Fully Booked'!Q:Q,'Fully Booked'!E:E,'MARKETERS ANALYSIS'!D247,'Fully Booked'!D:D,'MARKETERS ANALYSIS'!$C$246)</f>
        <v>0</v>
      </c>
      <c r="F247" s="116">
        <f>SUMIFS('Fully Booked'!AF:AF,'Fully Booked'!E:E,'MARKETERS ANALYSIS'!D247,'Fully Booked'!D:D,'MARKETERS ANALYSIS'!$C$246)</f>
        <v>0</v>
      </c>
      <c r="G247" s="116">
        <f>SUMIFS('Fully Booked'!Q:Q,'Fully Booked'!E:E,'MARKETERS ANALYSIS'!D247,'Fully Booked'!D:D,'MARKETERS ANALYSIS'!$C$246,'Fully Booked'!M:M,'MARKETERS ANALYSIS'!$G$1)</f>
        <v>0</v>
      </c>
      <c r="H247" s="116">
        <f ca="1">SUMIFS('Fully Booked'!Q:Q,'Fully Booked'!E:E,'MARKETERS ANALYSIS'!D247,'Fully Booked'!D:D,'MARKETERS ANALYSIS'!$C$246,'Fully Booked'!L:L,'MARKETERS ANALYSIS'!$H$1)</f>
        <v>0</v>
      </c>
    </row>
    <row r="248" spans="2:8">
      <c r="B248" s="623"/>
      <c r="C248" s="487"/>
      <c r="D248" s="363" t="s">
        <v>71</v>
      </c>
      <c r="E248" s="364">
        <f>SUM(E246:E247)</f>
        <v>601254</v>
      </c>
      <c r="F248" s="364">
        <f t="shared" ref="F248:H248" si="18">SUM(F246:F247)</f>
        <v>13800.210857142858</v>
      </c>
      <c r="G248" s="364">
        <f t="shared" si="18"/>
        <v>0</v>
      </c>
      <c r="H248" s="364">
        <f t="shared" ca="1" si="18"/>
        <v>0</v>
      </c>
    </row>
    <row r="249" spans="2:8">
      <c r="B249" s="623"/>
      <c r="C249" s="487"/>
      <c r="D249" s="198"/>
      <c r="E249" s="407"/>
      <c r="F249" s="407"/>
      <c r="G249" s="407"/>
      <c r="H249" s="407"/>
    </row>
    <row r="250" spans="2:8">
      <c r="B250" s="623"/>
      <c r="C250" s="474" t="s">
        <v>877</v>
      </c>
      <c r="D250" s="363"/>
      <c r="E250" s="364">
        <f>SUMIFS(E237:E248,D237:D248,D245)</f>
        <v>934498</v>
      </c>
      <c r="F250" s="364">
        <f>SUMIFS(F237:F248,D237:D248,D245)</f>
        <v>23927.736396825399</v>
      </c>
      <c r="G250" s="364">
        <f>SUMIFS(G237:G248,D237:D248,D245)</f>
        <v>158379</v>
      </c>
      <c r="H250" s="364">
        <f ca="1">SUMIFS(H237:H248,D237:D248,D245)</f>
        <v>15000</v>
      </c>
    </row>
    <row r="251" spans="2:8">
      <c r="B251" s="653"/>
      <c r="C251" s="474"/>
      <c r="D251" s="198"/>
      <c r="E251" s="407"/>
      <c r="F251" s="407"/>
      <c r="G251" s="407"/>
      <c r="H251" s="407"/>
    </row>
    <row r="252" spans="2:8">
      <c r="B252" s="652" t="s">
        <v>20</v>
      </c>
      <c r="C252" s="473" t="s">
        <v>206</v>
      </c>
      <c r="D252" s="180" t="s">
        <v>2972</v>
      </c>
      <c r="E252" s="116">
        <f>SUMIFS('Fully Booked'!Q:Q,'Fully Booked'!E:E,'MARKETERS ANALYSIS'!D252,'Fully Booked'!D:D,'MARKETERS ANALYSIS'!$C$252)</f>
        <v>1762721</v>
      </c>
      <c r="F252" s="116">
        <f>SUMIFS('Fully Booked'!AF:AF,'Fully Booked'!E:E,'MARKETERS ANALYSIS'!D252,'Fully Booked'!D:D,'MARKETERS ANALYSIS'!$C$252)</f>
        <v>40458.643904761906</v>
      </c>
      <c r="G252" s="116">
        <f>SUMIFS('Fully Booked'!Q:Q,'Fully Booked'!E:E,'MARKETERS ANALYSIS'!D252,'Fully Booked'!D:D,'MARKETERS ANALYSIS'!$C$252,'Fully Booked'!M:M,'MARKETERS ANALYSIS'!$G$1)</f>
        <v>0</v>
      </c>
      <c r="H252" s="116">
        <f ca="1">SUMIFS('Fully Booked'!Q:Q,'Fully Booked'!E:E,'MARKETERS ANALYSIS'!D252,'Fully Booked'!D:D,'MARKETERS ANALYSIS'!$C$252,'Fully Booked'!L:L,'MARKETERS ANALYSIS'!$H$1)</f>
        <v>1079557</v>
      </c>
    </row>
    <row r="253" spans="2:8">
      <c r="B253" s="652"/>
      <c r="C253" s="366"/>
      <c r="D253" s="180" t="s">
        <v>3874</v>
      </c>
      <c r="E253" s="116">
        <f>SUMIFS('Fully Booked'!Q:Q,'Fully Booked'!E:E,'MARKETERS ANALYSIS'!D253,'Fully Booked'!D:D,'MARKETERS ANALYSIS'!$C$252)</f>
        <v>10002</v>
      </c>
      <c r="F253" s="116">
        <f>SUMIFS('Fully Booked'!AF:AF,'Fully Booked'!E:E,'MARKETERS ANALYSIS'!D253,'Fully Booked'!D:D,'MARKETERS ANALYSIS'!$C$252)</f>
        <v>363.96166666666664</v>
      </c>
      <c r="G253" s="116">
        <f>SUMIFS('Fully Booked'!Q:Q,'Fully Booked'!E:E,'MARKETERS ANALYSIS'!D253,'Fully Booked'!D:D,'MARKETERS ANALYSIS'!$C$252,'Fully Booked'!M:M,'MARKETERS ANALYSIS'!$G$1)</f>
        <v>0</v>
      </c>
      <c r="H253" s="116">
        <f ca="1">SUMIFS('Fully Booked'!Q:Q,'Fully Booked'!E:E,'MARKETERS ANALYSIS'!D253,'Fully Booked'!D:D,'MARKETERS ANALYSIS'!$C$252,'Fully Booked'!L:L,'MARKETERS ANALYSIS'!$H$1)</f>
        <v>0</v>
      </c>
    </row>
    <row r="254" spans="2:8">
      <c r="B254" s="652"/>
      <c r="C254" s="366"/>
      <c r="D254" s="180" t="s">
        <v>3281</v>
      </c>
      <c r="E254" s="116">
        <f>SUMIFS('Fully Booked'!Q:Q,'Fully Booked'!E:E,'MARKETERS ANALYSIS'!D254,'Fully Booked'!D:D,'MARKETERS ANALYSIS'!$C$252)</f>
        <v>609445</v>
      </c>
      <c r="F254" s="116">
        <f>SUMIFS('Fully Booked'!AF:AF,'Fully Booked'!E:E,'MARKETERS ANALYSIS'!D254,'Fully Booked'!D:D,'MARKETERS ANALYSIS'!$C$252)</f>
        <v>13988.21380952381</v>
      </c>
      <c r="G254" s="116">
        <f>SUMIFS('Fully Booked'!Q:Q,'Fully Booked'!E:E,'MARKETERS ANALYSIS'!D254,'Fully Booked'!D:D,'MARKETERS ANALYSIS'!$C$252,'Fully Booked'!M:M,'MARKETERS ANALYSIS'!$G$1)</f>
        <v>609445</v>
      </c>
      <c r="H254" s="116">
        <f ca="1">SUMIFS('Fully Booked'!Q:Q,'Fully Booked'!E:E,'MARKETERS ANALYSIS'!D254,'Fully Booked'!D:D,'MARKETERS ANALYSIS'!$C$252,'Fully Booked'!L:L,'MARKETERS ANALYSIS'!$H$1)</f>
        <v>0</v>
      </c>
    </row>
    <row r="255" spans="2:8">
      <c r="B255" s="652"/>
      <c r="C255" s="366"/>
      <c r="D255" s="180" t="s">
        <v>727</v>
      </c>
      <c r="E255" s="116">
        <f>SUMIFS('Fully Booked'!Q:Q,'Fully Booked'!E:E,'MARKETERS ANALYSIS'!D255,'Fully Booked'!D:D,'MARKETERS ANALYSIS'!$C$252)</f>
        <v>0</v>
      </c>
      <c r="F255" s="116">
        <f>SUMIFS('Fully Booked'!AF:AF,'Fully Booked'!E:E,'MARKETERS ANALYSIS'!D255,'Fully Booked'!D:D,'MARKETERS ANALYSIS'!$C$252)</f>
        <v>0</v>
      </c>
      <c r="G255" s="116">
        <f>SUMIFS('Fully Booked'!Q:Q,'Fully Booked'!E:E,'MARKETERS ANALYSIS'!D255,'Fully Booked'!D:D,'MARKETERS ANALYSIS'!$C$252,'Fully Booked'!M:M,'MARKETERS ANALYSIS'!$G$1)</f>
        <v>0</v>
      </c>
      <c r="H255" s="116">
        <f ca="1">SUMIFS('Fully Booked'!Q:Q,'Fully Booked'!E:E,'MARKETERS ANALYSIS'!D255,'Fully Booked'!D:D,'MARKETERS ANALYSIS'!$C$252,'Fully Booked'!L:L,'MARKETERS ANALYSIS'!$H$1)</f>
        <v>0</v>
      </c>
    </row>
    <row r="256" spans="2:8">
      <c r="B256" s="652"/>
      <c r="C256" s="366"/>
      <c r="D256" s="180" t="s">
        <v>2092</v>
      </c>
      <c r="E256" s="116">
        <f>SUMIFS('Fully Booked'!Q:Q,'Fully Booked'!E:E,'MARKETERS ANALYSIS'!D256,'Fully Booked'!D:D,'MARKETERS ANALYSIS'!$C$252)</f>
        <v>210274</v>
      </c>
      <c r="F256" s="116">
        <f>SUMIFS('Fully Booked'!AF:AF,'Fully Booked'!E:E,'MARKETERS ANALYSIS'!D256,'Fully Booked'!D:D,'MARKETERS ANALYSIS'!$C$252)</f>
        <v>9798.9747222222231</v>
      </c>
      <c r="G256" s="116">
        <f>SUMIFS('Fully Booked'!Q:Q,'Fully Booked'!E:E,'MARKETERS ANALYSIS'!D256,'Fully Booked'!D:D,'MARKETERS ANALYSIS'!$C$252,'Fully Booked'!M:M,'MARKETERS ANALYSIS'!$G$1)</f>
        <v>0</v>
      </c>
      <c r="H256" s="116">
        <f ca="1">SUMIFS('Fully Booked'!Q:Q,'Fully Booked'!E:E,'MARKETERS ANALYSIS'!D256,'Fully Booked'!D:D,'MARKETERS ANALYSIS'!$C$252,'Fully Booked'!L:L,'MARKETERS ANALYSIS'!$H$1)</f>
        <v>0</v>
      </c>
    </row>
    <row r="257" spans="1:8">
      <c r="B257" s="652"/>
      <c r="C257" s="366"/>
      <c r="D257" s="363" t="s">
        <v>71</v>
      </c>
      <c r="E257" s="364">
        <f>SUM(E252:E256)</f>
        <v>2592442</v>
      </c>
      <c r="F257" s="364">
        <f>SUM(F252:F256)</f>
        <v>64609.794103174609</v>
      </c>
      <c r="G257" s="364">
        <f>SUM(G252:G256)</f>
        <v>609445</v>
      </c>
      <c r="H257" s="364">
        <f ca="1">SUM(H252:H256)</f>
        <v>1079557</v>
      </c>
    </row>
    <row r="258" spans="1:8">
      <c r="B258" s="652"/>
      <c r="C258" s="473" t="s">
        <v>3733</v>
      </c>
      <c r="D258" s="180" t="s">
        <v>3918</v>
      </c>
      <c r="E258" s="116">
        <f>SUMIFS('Fully Booked'!Q:Q,'Fully Booked'!E:E,'MARKETERS ANALYSIS'!D258,'Fully Booked'!D:D,'MARKETERS ANALYSIS'!$C$258)</f>
        <v>50017</v>
      </c>
      <c r="F258" s="116">
        <f>SUMIFS('Fully Booked'!AF:AF,'Fully Booked'!E:E,'MARKETERS ANALYSIS'!D258,'Fully Booked'!D:D,'MARKETERS ANALYSIS'!$C$258)</f>
        <v>2095.9504761904764</v>
      </c>
      <c r="G258" s="116">
        <f>SUMIFS('Fully Booked'!Q:Q,'Fully Booked'!E:E,'MARKETERS ANALYSIS'!D258,'Fully Booked'!D:D,'MARKETERS ANALYSIS'!$C$258,'Fully Booked'!M:M,'MARKETERS ANALYSIS'!$G$1)</f>
        <v>0</v>
      </c>
      <c r="H258" s="116">
        <f ca="1">SUMIFS('Fully Booked'!Q:Q,'Fully Booked'!E:E,'MARKETERS ANALYSIS'!D258,'Fully Booked'!D:D,'MARKETERS ANALYSIS'!$C$258,'Fully Booked'!L:L,'MARKETERS ANALYSIS'!$H$1)</f>
        <v>0</v>
      </c>
    </row>
    <row r="259" spans="1:8">
      <c r="B259" s="653"/>
      <c r="C259" s="366"/>
      <c r="D259" s="180" t="s">
        <v>4087</v>
      </c>
      <c r="E259" s="116">
        <f>SUMIFS('Fully Booked'!Q:Q,'Fully Booked'!E:E,'MARKETERS ANALYSIS'!D259,'Fully Booked'!D:D,'MARKETERS ANALYSIS'!$C$258)</f>
        <v>35004</v>
      </c>
      <c r="F259" s="116">
        <f>SUMIFS('Fully Booked'!AF:AF,'Fully Booked'!E:E,'MARKETERS ANALYSIS'!D259,'Fully Booked'!D:D,'MARKETERS ANALYSIS'!$C$258)</f>
        <v>1164.2071111111111</v>
      </c>
      <c r="G259" s="116">
        <f>SUMIFS('Fully Booked'!Q:Q,'Fully Booked'!E:E,'MARKETERS ANALYSIS'!D259,'Fully Booked'!D:D,'MARKETERS ANALYSIS'!$C$258,'Fully Booked'!M:M,'MARKETERS ANALYSIS'!$G$1)</f>
        <v>35004</v>
      </c>
      <c r="H259" s="116">
        <f ca="1">SUMIFS('Fully Booked'!Q:Q,'Fully Booked'!E:E,'MARKETERS ANALYSIS'!D259,'Fully Booked'!D:D,'MARKETERS ANALYSIS'!$C$258,'Fully Booked'!L:L,'MARKETERS ANALYSIS'!$H$1)</f>
        <v>0</v>
      </c>
    </row>
    <row r="260" spans="1:8">
      <c r="B260" s="652"/>
      <c r="C260" s="474"/>
      <c r="D260" s="363" t="s">
        <v>71</v>
      </c>
      <c r="E260" s="364">
        <f>SUM(E258:E259)</f>
        <v>85021</v>
      </c>
      <c r="F260" s="364">
        <f t="shared" ref="F260:H260" si="19">SUM(F258:F259)</f>
        <v>3260.1575873015872</v>
      </c>
      <c r="G260" s="364">
        <f t="shared" si="19"/>
        <v>35004</v>
      </c>
      <c r="H260" s="364">
        <f t="shared" ca="1" si="19"/>
        <v>0</v>
      </c>
    </row>
    <row r="261" spans="1:8">
      <c r="B261" s="652"/>
      <c r="C261" s="486" t="s">
        <v>407</v>
      </c>
      <c r="D261" s="180" t="s">
        <v>3042</v>
      </c>
      <c r="E261" s="116">
        <f>SUMIFS('Fully Booked'!Q:Q,'Fully Booked'!E:E,'MARKETERS ANALYSIS'!D261,'Fully Booked'!D:D,'MARKETERS ANALYSIS'!$C$261)</f>
        <v>919181</v>
      </c>
      <c r="F261" s="116">
        <f>SUMIFS('Fully Booked'!AF:AF,'Fully Booked'!E:E,'MARKETERS ANALYSIS'!D261,'Fully Booked'!D:D,'MARKETERS ANALYSIS'!$C$261)</f>
        <v>34392.689083333331</v>
      </c>
      <c r="G261" s="116">
        <f>SUMIFS('Fully Booked'!Q:Q,'Fully Booked'!E:E,'MARKETERS ANALYSIS'!D261,'Fully Booked'!D:D,'MARKETERS ANALYSIS'!$C$261,'Fully Booked'!M:M,'MARKETERS ANALYSIS'!$G$1)</f>
        <v>919181</v>
      </c>
      <c r="H261" s="116">
        <f ca="1">SUMIFS('Fully Booked'!Q:Q,'Fully Booked'!E:E,'MARKETERS ANALYSIS'!D261,'Fully Booked'!D:D,'MARKETERS ANALYSIS'!$C$261,'Fully Booked'!L:L,'MARKETERS ANALYSIS'!$H$1)</f>
        <v>0</v>
      </c>
    </row>
    <row r="262" spans="1:8">
      <c r="B262" s="653"/>
      <c r="C262" s="487"/>
      <c r="D262" s="363" t="s">
        <v>71</v>
      </c>
      <c r="E262" s="364">
        <f>SUM(E261)</f>
        <v>919181</v>
      </c>
      <c r="F262" s="364">
        <f t="shared" ref="F262:H262" si="20">SUM(F261)</f>
        <v>34392.689083333331</v>
      </c>
      <c r="G262" s="364">
        <f t="shared" si="20"/>
        <v>919181</v>
      </c>
      <c r="H262" s="364">
        <f t="shared" ca="1" si="20"/>
        <v>0</v>
      </c>
    </row>
    <row r="263" spans="1:8">
      <c r="B263" s="652"/>
      <c r="C263" s="474" t="s">
        <v>877</v>
      </c>
      <c r="D263" s="363"/>
      <c r="E263" s="364">
        <f>SUMIFS(E252:E262,D252:D262,D260)</f>
        <v>3596644</v>
      </c>
      <c r="F263" s="364">
        <f>SUMIFS(F248:F262,D248:D262,D260)</f>
        <v>116062.85163095238</v>
      </c>
      <c r="G263" s="364">
        <f>SUMIFS(G248:G262,D248:D262,D260)</f>
        <v>1563630</v>
      </c>
      <c r="H263" s="364">
        <f ca="1">SUMIFS(H248:H262,D248:D262,D260)</f>
        <v>1079557</v>
      </c>
    </row>
    <row r="264" spans="1:8">
      <c r="B264" s="479"/>
      <c r="D264" s="198"/>
      <c r="E264" s="407"/>
      <c r="F264" s="407"/>
      <c r="G264" s="407"/>
      <c r="H264" s="407"/>
    </row>
    <row r="265" spans="1:8">
      <c r="A265" s="8">
        <v>24</v>
      </c>
      <c r="B265" s="620" t="s">
        <v>37</v>
      </c>
      <c r="C265" s="402" t="s">
        <v>911</v>
      </c>
      <c r="D265" s="198" t="s">
        <v>1382</v>
      </c>
      <c r="E265" s="116">
        <f>SUMIFS('Fully Booked'!Q:Q,'Fully Booked'!E:E,'MARKETERS ANALYSIS'!D265,'Fully Booked'!D:D,'MARKETERS ANALYSIS'!$C$265)</f>
        <v>0</v>
      </c>
      <c r="F265" s="116">
        <f>SUMIFS('Fully Booked'!AF:AF,'Fully Booked'!E:E,'MARKETERS ANALYSIS'!D265,'Fully Booked'!D:D,'MARKETERS ANALYSIS'!$C$265)</f>
        <v>0</v>
      </c>
      <c r="G265" s="116">
        <f>SUMIFS('Fully Booked'!Q:Q,'Fully Booked'!E:E,'MARKETERS ANALYSIS'!D265,'Fully Booked'!D:D,'MARKETERS ANALYSIS'!$C$265,'Fully Booked'!M:M,'MARKETERS ANALYSIS'!$G$1)</f>
        <v>0</v>
      </c>
      <c r="H265" s="116">
        <f ca="1">SUMIFS('Fully Booked'!Q:Q,'Fully Booked'!E:E,'MARKETERS ANALYSIS'!D265,'Fully Booked'!D:D,'MARKETERS ANALYSIS'!$C$265,'Fully Booked'!L:L,'MARKETERS ANALYSIS'!$H$1)</f>
        <v>0</v>
      </c>
    </row>
    <row r="266" spans="1:8">
      <c r="B266" s="621"/>
      <c r="D266" s="198" t="s">
        <v>2572</v>
      </c>
      <c r="E266" s="116">
        <f>SUMIFS('Fully Booked'!Q:Q,'Fully Booked'!E:E,'MARKETERS ANALYSIS'!D266,'Fully Booked'!D:D,'MARKETERS ANALYSIS'!$C$265)</f>
        <v>0</v>
      </c>
      <c r="F266" s="116">
        <f>SUMIFS('Fully Booked'!AF:AF,'Fully Booked'!E:E,'MARKETERS ANALYSIS'!D266,'Fully Booked'!D:D,'MARKETERS ANALYSIS'!$C$265)</f>
        <v>0</v>
      </c>
      <c r="G266" s="116">
        <f>SUMIFS('Fully Booked'!Q:Q,'Fully Booked'!E:E,'MARKETERS ANALYSIS'!D266,'Fully Booked'!D:D,'MARKETERS ANALYSIS'!$C$265,'Fully Booked'!M:M,'MARKETERS ANALYSIS'!$G$1)</f>
        <v>0</v>
      </c>
      <c r="H266" s="116">
        <f ca="1">SUMIFS('Fully Booked'!Q:Q,'Fully Booked'!E:E,'MARKETERS ANALYSIS'!D266,'Fully Booked'!D:D,'MARKETERS ANALYSIS'!$C$265,'Fully Booked'!L:L,'MARKETERS ANALYSIS'!$H$1)</f>
        <v>0</v>
      </c>
    </row>
    <row r="267" spans="1:8">
      <c r="B267" s="621"/>
      <c r="D267" s="180" t="s">
        <v>3350</v>
      </c>
      <c r="E267" s="116">
        <f>SUMIFS('Fully Booked'!Q:Q,'Fully Booked'!E:E,'MARKETERS ANALYSIS'!D267,'Fully Booked'!D:D,'MARKETERS ANALYSIS'!$C$265)</f>
        <v>215256</v>
      </c>
      <c r="F267" s="116">
        <f>SUMIFS('Fully Booked'!AF:AF,'Fully Booked'!E:E,'MARKETERS ANALYSIS'!D267,'Fully Booked'!D:D,'MARKETERS ANALYSIS'!$C$265)</f>
        <v>6637.06</v>
      </c>
      <c r="G267" s="116">
        <f>SUMIFS('Fully Booked'!Q:Q,'Fully Booked'!E:E,'MARKETERS ANALYSIS'!D267,'Fully Booked'!D:D,'MARKETERS ANALYSIS'!$C$265,'Fully Booked'!M:M,'MARKETERS ANALYSIS'!$G$1)</f>
        <v>0</v>
      </c>
      <c r="H267" s="116">
        <f ca="1">SUMIFS('Fully Booked'!Q:Q,'Fully Booked'!E:E,'MARKETERS ANALYSIS'!D267,'Fully Booked'!D:D,'MARKETERS ANALYSIS'!$C$265,'Fully Booked'!L:L,'MARKETERS ANALYSIS'!$H$1)</f>
        <v>0</v>
      </c>
    </row>
    <row r="268" spans="1:8">
      <c r="B268" s="621"/>
      <c r="D268" s="363" t="s">
        <v>71</v>
      </c>
      <c r="E268" s="364">
        <f>SUM(E265:E267)</f>
        <v>215256</v>
      </c>
      <c r="F268" s="364">
        <f>SUM(F265:F267)</f>
        <v>6637.06</v>
      </c>
      <c r="G268" s="364">
        <f>SUM(G265:G267)</f>
        <v>0</v>
      </c>
      <c r="H268" s="364">
        <f ca="1">SUM(H265:H267)</f>
        <v>0</v>
      </c>
    </row>
    <row r="269" spans="1:8">
      <c r="A269" s="8">
        <v>25</v>
      </c>
      <c r="B269" s="621"/>
      <c r="C269" s="393" t="s">
        <v>459</v>
      </c>
      <c r="D269" s="8" t="s">
        <v>866</v>
      </c>
      <c r="E269" s="116">
        <f>SUMIFS('Fully Booked'!Q:Q,'Fully Booked'!E:E,'MARKETERS ANALYSIS'!D269,'Fully Booked'!D:D,'MARKETERS ANALYSIS'!$C$269)</f>
        <v>0</v>
      </c>
      <c r="F269" s="116">
        <f>SUMIFS('Fully Booked'!AF:AF,'Fully Booked'!E:E,'MARKETERS ANALYSIS'!D269,'Fully Booked'!D:D,'MARKETERS ANALYSIS'!$C$269)</f>
        <v>0</v>
      </c>
      <c r="G269" s="116">
        <f>SUMIFS('Fully Booked'!Q:Q,'Fully Booked'!E:E,'MARKETERS ANALYSIS'!D269,'Fully Booked'!D:D,'MARKETERS ANALYSIS'!$C$269,'Fully Booked'!M:M,'MARKETERS ANALYSIS'!$G$1)</f>
        <v>0</v>
      </c>
      <c r="H269" s="116">
        <f ca="1">SUMIFS('Fully Booked'!Q:Q,'Fully Booked'!E:E,'MARKETERS ANALYSIS'!D269,'Fully Booked'!D:D,'MARKETERS ANALYSIS'!$C$269,'Fully Booked'!L:L,'MARKETERS ANALYSIS'!$H$1)</f>
        <v>0</v>
      </c>
    </row>
    <row r="270" spans="1:8">
      <c r="B270" s="621"/>
      <c r="D270" s="180" t="s">
        <v>742</v>
      </c>
      <c r="E270" s="116">
        <f>SUMIFS('Fully Booked'!Q:Q,'Fully Booked'!E:E,'MARKETERS ANALYSIS'!D270,'Fully Booked'!D:D,'MARKETERS ANALYSIS'!$C$269)</f>
        <v>0</v>
      </c>
      <c r="F270" s="116">
        <f>SUMIFS('Fully Booked'!AF:AF,'Fully Booked'!E:E,'MARKETERS ANALYSIS'!D270,'Fully Booked'!D:D,'MARKETERS ANALYSIS'!$C$269)</f>
        <v>0</v>
      </c>
      <c r="G270" s="116">
        <f>SUMIFS('Fully Booked'!Q:Q,'Fully Booked'!E:E,'MARKETERS ANALYSIS'!D270,'Fully Booked'!D:D,'MARKETERS ANALYSIS'!$C$269,'Fully Booked'!M:M,'MARKETERS ANALYSIS'!$G$1)</f>
        <v>0</v>
      </c>
      <c r="H270" s="116">
        <f ca="1">SUMIFS('Fully Booked'!Q:Q,'Fully Booked'!E:E,'MARKETERS ANALYSIS'!D270,'Fully Booked'!D:D,'MARKETERS ANALYSIS'!$C$269,'Fully Booked'!L:L,'MARKETERS ANALYSIS'!$H$1)</f>
        <v>0</v>
      </c>
    </row>
    <row r="271" spans="1:8">
      <c r="B271" s="621"/>
      <c r="D271" s="180" t="s">
        <v>776</v>
      </c>
      <c r="E271" s="116">
        <f>SUMIFS('Fully Booked'!Q:Q,'Fully Booked'!E:E,'MARKETERS ANALYSIS'!D271,'Fully Booked'!D:D,'MARKETERS ANALYSIS'!$C$269)</f>
        <v>0</v>
      </c>
      <c r="F271" s="116">
        <f>SUMIFS('Fully Booked'!AF:AF,'Fully Booked'!E:E,'MARKETERS ANALYSIS'!D271,'Fully Booked'!D:D,'MARKETERS ANALYSIS'!$C$269)</f>
        <v>0</v>
      </c>
      <c r="G271" s="116">
        <f>SUMIFS('Fully Booked'!Q:Q,'Fully Booked'!E:E,'MARKETERS ANALYSIS'!D271,'Fully Booked'!D:D,'MARKETERS ANALYSIS'!$C$269,'Fully Booked'!M:M,'MARKETERS ANALYSIS'!$G$1)</f>
        <v>0</v>
      </c>
      <c r="H271" s="116">
        <f ca="1">SUMIFS('Fully Booked'!Q:Q,'Fully Booked'!E:E,'MARKETERS ANALYSIS'!D271,'Fully Booked'!D:D,'MARKETERS ANALYSIS'!$C$269,'Fully Booked'!L:L,'MARKETERS ANALYSIS'!$H$1)</f>
        <v>0</v>
      </c>
    </row>
    <row r="272" spans="1:8">
      <c r="B272" s="621"/>
      <c r="D272" s="8" t="s">
        <v>731</v>
      </c>
      <c r="E272" s="116">
        <f>SUMIFS('Fully Booked'!Q:Q,'Fully Booked'!E:E,'MARKETERS ANALYSIS'!D272,'Fully Booked'!D:D,'MARKETERS ANALYSIS'!$C$269)</f>
        <v>0</v>
      </c>
      <c r="F272" s="116">
        <f>SUMIFS('Fully Booked'!AF:AF,'Fully Booked'!E:E,'MARKETERS ANALYSIS'!D272,'Fully Booked'!D:D,'MARKETERS ANALYSIS'!$C$269)</f>
        <v>0</v>
      </c>
      <c r="G272" s="116">
        <f>SUMIFS('Fully Booked'!Q:Q,'Fully Booked'!E:E,'MARKETERS ANALYSIS'!D272,'Fully Booked'!D:D,'MARKETERS ANALYSIS'!$C$269,'Fully Booked'!M:M,'MARKETERS ANALYSIS'!$G$1)</f>
        <v>0</v>
      </c>
      <c r="H272" s="116">
        <f ca="1">SUMIFS('Fully Booked'!Q:Q,'Fully Booked'!E:E,'MARKETERS ANALYSIS'!D272,'Fully Booked'!D:D,'MARKETERS ANALYSIS'!$C$269,'Fully Booked'!L:L,'MARKETERS ANALYSIS'!$H$1)</f>
        <v>0</v>
      </c>
    </row>
    <row r="273" spans="1:8">
      <c r="B273" s="621"/>
      <c r="D273" s="8" t="s">
        <v>568</v>
      </c>
      <c r="E273" s="116">
        <f>SUMIFS('Fully Booked'!Q:Q,'Fully Booked'!E:E,'MARKETERS ANALYSIS'!D273,'Fully Booked'!D:D,'MARKETERS ANALYSIS'!$C$269)</f>
        <v>0</v>
      </c>
      <c r="F273" s="116">
        <f>SUMIFS('Fully Booked'!AF:AF,'Fully Booked'!E:E,'MARKETERS ANALYSIS'!D273,'Fully Booked'!D:D,'MARKETERS ANALYSIS'!$C$269)</f>
        <v>0</v>
      </c>
      <c r="G273" s="116">
        <f>SUMIFS('Fully Booked'!Q:Q,'Fully Booked'!E:E,'MARKETERS ANALYSIS'!D273,'Fully Booked'!D:D,'MARKETERS ANALYSIS'!$C$269,'Fully Booked'!M:M,'MARKETERS ANALYSIS'!$G$1)</f>
        <v>0</v>
      </c>
      <c r="H273" s="116">
        <f ca="1">SUMIFS('Fully Booked'!Q:Q,'Fully Booked'!E:E,'MARKETERS ANALYSIS'!D273,'Fully Booked'!D:D,'MARKETERS ANALYSIS'!$C$269,'Fully Booked'!L:L,'MARKETERS ANALYSIS'!$H$1)</f>
        <v>0</v>
      </c>
    </row>
    <row r="274" spans="1:8">
      <c r="B274" s="621"/>
      <c r="D274" s="363" t="s">
        <v>71</v>
      </c>
      <c r="E274" s="364">
        <f>SUM(E269:E273)</f>
        <v>0</v>
      </c>
      <c r="F274" s="364">
        <f>SUM(F269:F273)</f>
        <v>0</v>
      </c>
      <c r="G274" s="364">
        <f>SUM(G269:G273)</f>
        <v>0</v>
      </c>
      <c r="H274" s="364">
        <f ca="1">SUM(H269:H273)</f>
        <v>0</v>
      </c>
    </row>
    <row r="275" spans="1:8">
      <c r="A275" s="8">
        <v>26</v>
      </c>
      <c r="B275" s="621"/>
      <c r="C275" s="402" t="s">
        <v>933</v>
      </c>
      <c r="D275" s="198" t="s">
        <v>884</v>
      </c>
      <c r="E275" s="116">
        <f>SUMIFS('Fully Booked'!Q:Q,'Fully Booked'!E:E,'MARKETERS ANALYSIS'!D275,'Fully Booked'!D:D,'MARKETERS ANALYSIS'!$C$275)</f>
        <v>0</v>
      </c>
      <c r="F275" s="116">
        <f>SUMIFS('Fully Booked'!AF:AF,'Fully Booked'!E:E,'MARKETERS ANALYSIS'!D275,'Fully Booked'!D:D,'MARKETERS ANALYSIS'!$C$275)</f>
        <v>0</v>
      </c>
      <c r="G275" s="116">
        <f>SUMIFS('Fully Booked'!Q:Q,'Fully Booked'!E:E,'MARKETERS ANALYSIS'!D275,'Fully Booked'!D:D,'MARKETERS ANALYSIS'!$C$275,'Fully Booked'!M:M,'MARKETERS ANALYSIS'!$G$1)</f>
        <v>0</v>
      </c>
      <c r="H275" s="116">
        <f ca="1">SUMIFS('Fully Booked'!Q:Q,'Fully Booked'!E:E,'MARKETERS ANALYSIS'!D275,'Fully Booked'!D:D,'MARKETERS ANALYSIS'!$C$275,'Fully Booked'!L:L,'MARKETERS ANALYSIS'!$H$1)</f>
        <v>0</v>
      </c>
    </row>
    <row r="276" spans="1:8">
      <c r="B276" s="621"/>
      <c r="D276" s="198" t="s">
        <v>2089</v>
      </c>
      <c r="E276" s="116">
        <f>SUMIFS('Fully Booked'!Q:Q,'Fully Booked'!E:E,'MARKETERS ANALYSIS'!D276,'Fully Booked'!D:D,'MARKETERS ANALYSIS'!$C$275)</f>
        <v>0</v>
      </c>
      <c r="F276" s="116">
        <f>SUMIFS('Fully Booked'!AF:AF,'Fully Booked'!E:E,'MARKETERS ANALYSIS'!D276,'Fully Booked'!D:D,'MARKETERS ANALYSIS'!$C$275)</f>
        <v>0</v>
      </c>
      <c r="G276" s="116">
        <f>SUMIFS('Fully Booked'!Q:Q,'Fully Booked'!E:E,'MARKETERS ANALYSIS'!D276,'Fully Booked'!D:D,'MARKETERS ANALYSIS'!$C$275,'Fully Booked'!M:M,'MARKETERS ANALYSIS'!$G$1)</f>
        <v>0</v>
      </c>
      <c r="H276" s="116">
        <f ca="1">SUMIFS('Fully Booked'!Q:Q,'Fully Booked'!E:E,'MARKETERS ANALYSIS'!D276,'Fully Booked'!D:D,'MARKETERS ANALYSIS'!$C$275,'Fully Booked'!L:L,'MARKETERS ANALYSIS'!$H$1)</f>
        <v>0</v>
      </c>
    </row>
    <row r="277" spans="1:8">
      <c r="B277" s="621"/>
      <c r="D277" s="180" t="s">
        <v>2208</v>
      </c>
      <c r="E277" s="116">
        <f>SUMIFS('Fully Booked'!Q:Q,'Fully Booked'!E:E,'MARKETERS ANALYSIS'!D277,'Fully Booked'!D:D,'MARKETERS ANALYSIS'!$C$275)</f>
        <v>0</v>
      </c>
      <c r="F277" s="116">
        <f>SUMIFS('Fully Booked'!AF:AF,'Fully Booked'!E:E,'MARKETERS ANALYSIS'!D277,'Fully Booked'!D:D,'MARKETERS ANALYSIS'!$C$275)</f>
        <v>0</v>
      </c>
      <c r="G277" s="116">
        <f>SUMIFS('Fully Booked'!Q:Q,'Fully Booked'!E:E,'MARKETERS ANALYSIS'!D277,'Fully Booked'!D:D,'MARKETERS ANALYSIS'!$C$275,'Fully Booked'!M:M,'MARKETERS ANALYSIS'!$G$1)</f>
        <v>0</v>
      </c>
      <c r="H277" s="116">
        <f ca="1">SUMIFS('Fully Booked'!Q:Q,'Fully Booked'!E:E,'MARKETERS ANALYSIS'!D277,'Fully Booked'!D:D,'MARKETERS ANALYSIS'!$C$275,'Fully Booked'!L:L,'MARKETERS ANALYSIS'!$H$1)</f>
        <v>0</v>
      </c>
    </row>
    <row r="278" spans="1:8">
      <c r="B278" s="621"/>
      <c r="D278" s="363" t="s">
        <v>71</v>
      </c>
      <c r="E278" s="364">
        <f>SUM(E275:E277)</f>
        <v>0</v>
      </c>
      <c r="F278" s="364">
        <f t="shared" ref="F278:H278" si="21">SUM(F275:F277)</f>
        <v>0</v>
      </c>
      <c r="G278" s="364">
        <f t="shared" si="21"/>
        <v>0</v>
      </c>
      <c r="H278" s="364">
        <f t="shared" ca="1" si="21"/>
        <v>0</v>
      </c>
    </row>
    <row r="279" spans="1:8">
      <c r="A279" s="8">
        <v>27</v>
      </c>
      <c r="B279" s="621"/>
      <c r="C279" s="393" t="s">
        <v>461</v>
      </c>
      <c r="D279" s="8" t="s">
        <v>897</v>
      </c>
      <c r="E279" s="116">
        <f>SUMIFS('Fully Booked'!Q:Q,'Fully Booked'!E:E,'MARKETERS ANALYSIS'!D279,'Fully Booked'!D:D,'MARKETERS ANALYSIS'!$C$279)</f>
        <v>0</v>
      </c>
      <c r="F279" s="116">
        <f>SUMIFS('Fully Booked'!AF:AF,'Fully Booked'!E:E,'MARKETERS ANALYSIS'!D279,'Fully Booked'!D:D,'MARKETERS ANALYSIS'!$C$279)</f>
        <v>0</v>
      </c>
      <c r="G279" s="116">
        <f>SUMIFS('Fully Booked'!Q:Q,'Fully Booked'!E:E,'MARKETERS ANALYSIS'!D279,'Fully Booked'!D:D,'MARKETERS ANALYSIS'!$C$279,'Fully Booked'!M:M,'MARKETERS ANALYSIS'!$G$1)</f>
        <v>0</v>
      </c>
      <c r="H279" s="116">
        <f ca="1">SUMIFS('Fully Booked'!Q:Q,'Fully Booked'!E:E,'MARKETERS ANALYSIS'!D279,'Fully Booked'!D:D,'MARKETERS ANALYSIS'!$C$279,'Fully Booked'!L:L,'MARKETERS ANALYSIS'!$H$1)</f>
        <v>0</v>
      </c>
    </row>
    <row r="280" spans="1:8">
      <c r="B280" s="621"/>
      <c r="D280" s="8" t="s">
        <v>767</v>
      </c>
      <c r="E280" s="116">
        <f>SUMIFS('Fully Booked'!Q:Q,'Fully Booked'!E:E,'MARKETERS ANALYSIS'!D280,'Fully Booked'!D:D,'MARKETERS ANALYSIS'!$C$279)</f>
        <v>385000</v>
      </c>
      <c r="F280" s="116">
        <f>SUMIFS('Fully Booked'!AF:AF,'Fully Booked'!E:E,'MARKETERS ANALYSIS'!D280,'Fully Booked'!D:D,'MARKETERS ANALYSIS'!$C$279)</f>
        <v>10772.222222222223</v>
      </c>
      <c r="G280" s="116">
        <f>SUMIFS('Fully Booked'!Q:Q,'Fully Booked'!E:E,'MARKETERS ANALYSIS'!D280,'Fully Booked'!D:D,'MARKETERS ANALYSIS'!$C$279,'Fully Booked'!M:M,'MARKETERS ANALYSIS'!$G$1)</f>
        <v>0</v>
      </c>
      <c r="H280" s="116">
        <f ca="1">SUMIFS('Fully Booked'!Q:Q,'Fully Booked'!E:E,'MARKETERS ANALYSIS'!D280,'Fully Booked'!D:D,'MARKETERS ANALYSIS'!$C$279,'Fully Booked'!L:L,'MARKETERS ANALYSIS'!$H$1)</f>
        <v>0</v>
      </c>
    </row>
    <row r="281" spans="1:8">
      <c r="B281" s="621"/>
      <c r="D281" s="8" t="s">
        <v>678</v>
      </c>
      <c r="E281" s="116">
        <f>SUMIFS('Fully Booked'!Q:Q,'Fully Booked'!E:E,'MARKETERS ANALYSIS'!D281,'Fully Booked'!D:D,'MARKETERS ANALYSIS'!$C$279)</f>
        <v>0</v>
      </c>
      <c r="F281" s="116">
        <f>SUMIFS('Fully Booked'!AF:AF,'Fully Booked'!E:E,'MARKETERS ANALYSIS'!D281,'Fully Booked'!D:D,'MARKETERS ANALYSIS'!$C$279)</f>
        <v>0</v>
      </c>
      <c r="G281" s="116">
        <f>SUMIFS('Fully Booked'!Q:Q,'Fully Booked'!E:E,'MARKETERS ANALYSIS'!D281,'Fully Booked'!D:D,'MARKETERS ANALYSIS'!$C$279,'Fully Booked'!M:M,'MARKETERS ANALYSIS'!$G$1)</f>
        <v>0</v>
      </c>
      <c r="H281" s="116">
        <f ca="1">SUMIFS('Fully Booked'!Q:Q,'Fully Booked'!E:E,'MARKETERS ANALYSIS'!D281,'Fully Booked'!D:D,'MARKETERS ANALYSIS'!$C$279,'Fully Booked'!L:L,'MARKETERS ANALYSIS'!$H$1)</f>
        <v>0</v>
      </c>
    </row>
    <row r="282" spans="1:8">
      <c r="B282" s="621"/>
      <c r="D282" s="180" t="s">
        <v>4090</v>
      </c>
      <c r="E282" s="116">
        <f>SUMIFS('Fully Booked'!Q:Q,'Fully Booked'!E:E,'MARKETERS ANALYSIS'!D282,'Fully Booked'!D:D,'MARKETERS ANALYSIS'!$C$279)</f>
        <v>1000000</v>
      </c>
      <c r="F282" s="116">
        <f>SUMIFS('Fully Booked'!AF:AF,'Fully Booked'!E:E,'MARKETERS ANALYSIS'!D282,'Fully Booked'!D:D,'MARKETERS ANALYSIS'!$C$279)</f>
        <v>22952.380952380954</v>
      </c>
      <c r="G282" s="116">
        <f>SUMIFS('Fully Booked'!Q:Q,'Fully Booked'!E:E,'MARKETERS ANALYSIS'!D282,'Fully Booked'!D:D,'MARKETERS ANALYSIS'!$C$279,'Fully Booked'!M:M,'MARKETERS ANALYSIS'!$G$1)</f>
        <v>1000000</v>
      </c>
      <c r="H282" s="116">
        <f ca="1">SUMIFS('Fully Booked'!Q:Q,'Fully Booked'!E:E,'MARKETERS ANALYSIS'!D282,'Fully Booked'!D:D,'MARKETERS ANALYSIS'!$C$279,'Fully Booked'!L:L,'MARKETERS ANALYSIS'!$H$1)</f>
        <v>0</v>
      </c>
    </row>
    <row r="283" spans="1:8">
      <c r="B283" s="621"/>
      <c r="D283" s="8" t="s">
        <v>839</v>
      </c>
      <c r="E283" s="116">
        <f>SUMIFS('Fully Booked'!Q:Q,'Fully Booked'!E:E,'MARKETERS ANALYSIS'!D283,'Fully Booked'!D:D,'MARKETERS ANALYSIS'!$C$279)</f>
        <v>0</v>
      </c>
      <c r="F283" s="116">
        <f>SUMIFS('Fully Booked'!AF:AF,'Fully Booked'!E:E,'MARKETERS ANALYSIS'!D283,'Fully Booked'!D:D,'MARKETERS ANALYSIS'!$C$279)</f>
        <v>0</v>
      </c>
      <c r="G283" s="116">
        <f>SUMIFS('Fully Booked'!Q:Q,'Fully Booked'!E:E,'MARKETERS ANALYSIS'!D283,'Fully Booked'!D:D,'MARKETERS ANALYSIS'!$C$279,'Fully Booked'!M:M,'MARKETERS ANALYSIS'!$G$1)</f>
        <v>0</v>
      </c>
      <c r="H283" s="116">
        <f ca="1">SUMIFS('Fully Booked'!Q:Q,'Fully Booked'!E:E,'MARKETERS ANALYSIS'!D283,'Fully Booked'!D:D,'MARKETERS ANALYSIS'!$C$279,'Fully Booked'!L:L,'MARKETERS ANALYSIS'!$H$1)</f>
        <v>0</v>
      </c>
    </row>
    <row r="284" spans="1:8">
      <c r="B284" s="621"/>
      <c r="D284" s="8" t="s">
        <v>439</v>
      </c>
      <c r="E284" s="116">
        <f>SUMIFS('Fully Booked'!Q:Q,'Fully Booked'!E:E,'MARKETERS ANALYSIS'!D284,'Fully Booked'!D:D,'MARKETERS ANALYSIS'!$C$279)</f>
        <v>0</v>
      </c>
      <c r="F284" s="116">
        <f>SUMIFS('Fully Booked'!AF:AF,'Fully Booked'!E:E,'MARKETERS ANALYSIS'!D284,'Fully Booked'!D:D,'MARKETERS ANALYSIS'!$C$279)</f>
        <v>0</v>
      </c>
      <c r="G284" s="116">
        <f>SUMIFS('Fully Booked'!Q:Q,'Fully Booked'!E:E,'MARKETERS ANALYSIS'!D284,'Fully Booked'!D:D,'MARKETERS ANALYSIS'!$C$279,'Fully Booked'!M:M,'MARKETERS ANALYSIS'!$G$1)</f>
        <v>0</v>
      </c>
      <c r="H284" s="116">
        <f ca="1">SUMIFS('Fully Booked'!Q:Q,'Fully Booked'!E:E,'MARKETERS ANALYSIS'!D284,'Fully Booked'!D:D,'MARKETERS ANALYSIS'!$C$279,'Fully Booked'!L:L,'MARKETERS ANALYSIS'!$H$1)</f>
        <v>0</v>
      </c>
    </row>
    <row r="285" spans="1:8">
      <c r="B285" s="621"/>
      <c r="D285" s="8" t="s">
        <v>3471</v>
      </c>
      <c r="E285" s="116">
        <f>SUMIFS('Fully Booked'!Q:Q,'Fully Booked'!E:E,'MARKETERS ANALYSIS'!D285,'Fully Booked'!D:D,'MARKETERS ANALYSIS'!$C$279)</f>
        <v>3187</v>
      </c>
      <c r="F285" s="116">
        <f>SUMIFS('Fully Booked'!AF:AF,'Fully Booked'!E:E,'MARKETERS ANALYSIS'!D285,'Fully Booked'!D:D,'MARKETERS ANALYSIS'!$C$279)</f>
        <v>339.94666666666666</v>
      </c>
      <c r="G285" s="116">
        <f>SUMIFS('Fully Booked'!Q:Q,'Fully Booked'!E:E,'MARKETERS ANALYSIS'!D285,'Fully Booked'!D:D,'MARKETERS ANALYSIS'!$C$279,'Fully Booked'!M:M,'MARKETERS ANALYSIS'!$G$1)</f>
        <v>3187</v>
      </c>
      <c r="H285" s="116">
        <f ca="1">SUMIFS('Fully Booked'!Q:Q,'Fully Booked'!E:E,'MARKETERS ANALYSIS'!D285,'Fully Booked'!D:D,'MARKETERS ANALYSIS'!$C$279,'Fully Booked'!L:L,'MARKETERS ANALYSIS'!$H$1)</f>
        <v>0</v>
      </c>
    </row>
    <row r="286" spans="1:8">
      <c r="B286" s="621"/>
      <c r="D286" s="363" t="s">
        <v>71</v>
      </c>
      <c r="E286" s="364">
        <f>SUM(E279:E285)</f>
        <v>1388187</v>
      </c>
      <c r="F286" s="364">
        <f>SUM(F279:F285)</f>
        <v>34064.549841269843</v>
      </c>
      <c r="G286" s="364">
        <f>SUM(G279:G285)</f>
        <v>1003187</v>
      </c>
      <c r="H286" s="364">
        <f ca="1">SUM(H279:H285)</f>
        <v>0</v>
      </c>
    </row>
    <row r="287" spans="1:8">
      <c r="A287" s="8">
        <v>28</v>
      </c>
      <c r="B287" s="621"/>
      <c r="C287" s="93" t="s">
        <v>934</v>
      </c>
      <c r="D287" s="180" t="s">
        <v>960</v>
      </c>
      <c r="E287" s="116">
        <f>SUMIFS('Fully Booked'!Q:Q,'Fully Booked'!E:E,'MARKETERS ANALYSIS'!D287,'Fully Booked'!D:D,'MARKETERS ANALYSIS'!$C$287)</f>
        <v>0</v>
      </c>
      <c r="F287" s="116">
        <f>SUMIFS('Fully Booked'!AF:AF,'Fully Booked'!E:E,'MARKETERS ANALYSIS'!D287,'Fully Booked'!D:D,'MARKETERS ANALYSIS'!$C$287)</f>
        <v>0</v>
      </c>
      <c r="G287" s="116">
        <f>SUMIFS('Fully Booked'!Q:Q,'Fully Booked'!E:E,'MARKETERS ANALYSIS'!D287,'Fully Booked'!D:D,'MARKETERS ANALYSIS'!$C$287,'Fully Booked'!M:M,'MARKETERS ANALYSIS'!$G$1)</f>
        <v>0</v>
      </c>
      <c r="H287" s="116">
        <f ca="1">SUMIFS('Fully Booked'!Q:Q,'Fully Booked'!E:E,'MARKETERS ANALYSIS'!D287,'Fully Booked'!D:D,'MARKETERS ANALYSIS'!$C$287,'Fully Booked'!L:L,'MARKETERS ANALYSIS'!$H$1)</f>
        <v>0</v>
      </c>
    </row>
    <row r="288" spans="1:8">
      <c r="B288" s="621"/>
      <c r="C288" s="366"/>
      <c r="D288" s="403" t="s">
        <v>71</v>
      </c>
      <c r="E288" s="404">
        <f>SUM(E287)</f>
        <v>0</v>
      </c>
      <c r="F288" s="404">
        <f>SUM(F287)</f>
        <v>0</v>
      </c>
      <c r="G288" s="404">
        <f>SUM(G287)</f>
        <v>0</v>
      </c>
      <c r="H288" s="404">
        <f ca="1">SUM(H287)</f>
        <v>0</v>
      </c>
    </row>
    <row r="289" spans="1:8">
      <c r="A289" s="8">
        <v>29</v>
      </c>
      <c r="B289" s="621"/>
      <c r="C289" s="402" t="s">
        <v>935</v>
      </c>
      <c r="D289" s="198" t="s">
        <v>980</v>
      </c>
      <c r="E289" s="116">
        <f>SUMIFS('Fully Booked'!Q:Q,'Fully Booked'!E:E,'MARKETERS ANALYSIS'!D289,'Fully Booked'!D:D,'MARKETERS ANALYSIS'!$C$289)</f>
        <v>0</v>
      </c>
      <c r="F289" s="116">
        <f>SUMIFS('Fully Booked'!AF:AF,'Fully Booked'!E:E,'MARKETERS ANALYSIS'!D289,'Fully Booked'!D:D,'MARKETERS ANALYSIS'!$C$289)</f>
        <v>0</v>
      </c>
      <c r="G289" s="116">
        <f>SUMIFS('Fully Booked'!Q:Q,'Fully Booked'!E:E,'MARKETERS ANALYSIS'!D289,'Fully Booked'!D:D,'MARKETERS ANALYSIS'!$C$289,'Fully Booked'!M:M,'MARKETERS ANALYSIS'!$G$1)</f>
        <v>0</v>
      </c>
      <c r="H289" s="116">
        <f ca="1">SUMIFS('Fully Booked'!Q:Q,'Fully Booked'!E:E,'MARKETERS ANALYSIS'!D289,'Fully Booked'!D:D,'MARKETERS ANALYSIS'!$C$289,'Fully Booked'!L:L,'MARKETERS ANALYSIS'!$H$1)</f>
        <v>0</v>
      </c>
    </row>
    <row r="290" spans="1:8">
      <c r="B290" s="621"/>
      <c r="D290" s="198" t="s">
        <v>2491</v>
      </c>
      <c r="E290" s="116">
        <f>SUMIFS('Fully Booked'!Q:Q,'Fully Booked'!E:E,'MARKETERS ANALYSIS'!D290,'Fully Booked'!D:D,'MARKETERS ANALYSIS'!$C$289)</f>
        <v>0</v>
      </c>
      <c r="F290" s="116">
        <f>SUMIFS('Fully Booked'!AF:AF,'Fully Booked'!E:E,'MARKETERS ANALYSIS'!D290,'Fully Booked'!D:D,'MARKETERS ANALYSIS'!$C$289)</f>
        <v>0</v>
      </c>
      <c r="G290" s="116">
        <f>SUMIFS('Fully Booked'!Q:Q,'Fully Booked'!E:E,'MARKETERS ANALYSIS'!D290,'Fully Booked'!D:D,'MARKETERS ANALYSIS'!$C$289,'Fully Booked'!M:M,'MARKETERS ANALYSIS'!$G$1)</f>
        <v>0</v>
      </c>
      <c r="H290" s="116">
        <f ca="1">SUMIFS('Fully Booked'!Q:Q,'Fully Booked'!E:E,'MARKETERS ANALYSIS'!D290,'Fully Booked'!D:D,'MARKETERS ANALYSIS'!$C$289,'Fully Booked'!L:L,'MARKETERS ANALYSIS'!$H$1)</f>
        <v>0</v>
      </c>
    </row>
    <row r="291" spans="1:8">
      <c r="B291" s="621"/>
      <c r="D291" s="180" t="s">
        <v>2108</v>
      </c>
      <c r="E291" s="116">
        <f>SUMIFS('Fully Booked'!Q:Q,'Fully Booked'!E:E,'MARKETERS ANALYSIS'!D291,'Fully Booked'!D:D,'MARKETERS ANALYSIS'!$C$289)</f>
        <v>0</v>
      </c>
      <c r="F291" s="116">
        <f>SUMIFS('Fully Booked'!AF:AF,'Fully Booked'!E:E,'MARKETERS ANALYSIS'!D291,'Fully Booked'!D:D,'MARKETERS ANALYSIS'!$C$289)</f>
        <v>0</v>
      </c>
      <c r="G291" s="116">
        <f>SUMIFS('Fully Booked'!Q:Q,'Fully Booked'!E:E,'MARKETERS ANALYSIS'!D291,'Fully Booked'!D:D,'MARKETERS ANALYSIS'!$C$289,'Fully Booked'!M:M,'MARKETERS ANALYSIS'!$G$1)</f>
        <v>0</v>
      </c>
      <c r="H291" s="116">
        <f ca="1">SUMIFS('Fully Booked'!Q:Q,'Fully Booked'!E:E,'MARKETERS ANALYSIS'!D291,'Fully Booked'!D:D,'MARKETERS ANALYSIS'!$C$289,'Fully Booked'!L:L,'MARKETERS ANALYSIS'!$H$1)</f>
        <v>0</v>
      </c>
    </row>
    <row r="292" spans="1:8">
      <c r="B292" s="621"/>
      <c r="D292" s="180" t="s">
        <v>2410</v>
      </c>
      <c r="E292" s="116">
        <f>SUMIFS('Fully Booked'!Q:Q,'Fully Booked'!E:E,'MARKETERS ANALYSIS'!D292,'Fully Booked'!D:D,'MARKETERS ANALYSIS'!$C$289)</f>
        <v>1350731</v>
      </c>
      <c r="F292" s="116">
        <f>SUMIFS('Fully Booked'!AF:AF,'Fully Booked'!E:E,'MARKETERS ANALYSIS'!D292,'Fully Booked'!D:D,'MARKETERS ANALYSIS'!$C$289)</f>
        <v>31002.492476190477</v>
      </c>
      <c r="G292" s="116">
        <f>SUMIFS('Fully Booked'!Q:Q,'Fully Booked'!E:E,'MARKETERS ANALYSIS'!D292,'Fully Booked'!D:D,'MARKETERS ANALYSIS'!$C$289,'Fully Booked'!M:M,'MARKETERS ANALYSIS'!$G$1)</f>
        <v>326856</v>
      </c>
      <c r="H292" s="116">
        <f ca="1">SUMIFS('Fully Booked'!Q:Q,'Fully Booked'!E:E,'MARKETERS ANALYSIS'!D292,'Fully Booked'!D:D,'MARKETERS ANALYSIS'!$C$289,'Fully Booked'!L:L,'MARKETERS ANALYSIS'!$H$1)</f>
        <v>0</v>
      </c>
    </row>
    <row r="293" spans="1:8">
      <c r="B293" s="621"/>
      <c r="D293" s="180" t="s">
        <v>2455</v>
      </c>
      <c r="E293" s="116">
        <f>SUMIFS('Fully Booked'!Q:Q,'Fully Booked'!E:E,'MARKETERS ANALYSIS'!D293,'Fully Booked'!D:D,'MARKETERS ANALYSIS'!$C$289)</f>
        <v>0</v>
      </c>
      <c r="F293" s="116">
        <f>SUMIFS('Fully Booked'!AF:AF,'Fully Booked'!E:E,'MARKETERS ANALYSIS'!D293,'Fully Booked'!D:D,'MARKETERS ANALYSIS'!$C$289)</f>
        <v>0</v>
      </c>
      <c r="G293" s="116">
        <f>SUMIFS('Fully Booked'!Q:Q,'Fully Booked'!E:E,'MARKETERS ANALYSIS'!D293,'Fully Booked'!D:D,'MARKETERS ANALYSIS'!$C$289,'Fully Booked'!M:M,'MARKETERS ANALYSIS'!$G$1)</f>
        <v>0</v>
      </c>
      <c r="H293" s="116">
        <f ca="1">SUMIFS('Fully Booked'!Q:Q,'Fully Booked'!E:E,'MARKETERS ANALYSIS'!D293,'Fully Booked'!D:D,'MARKETERS ANALYSIS'!$C$289,'Fully Booked'!L:L,'MARKETERS ANALYSIS'!$H$1)</f>
        <v>0</v>
      </c>
    </row>
    <row r="294" spans="1:8">
      <c r="B294" s="621"/>
      <c r="D294" s="180" t="s">
        <v>2172</v>
      </c>
      <c r="E294" s="116">
        <f>SUMIFS('Fully Booked'!Q:Q,'Fully Booked'!E:E,'MARKETERS ANALYSIS'!D294,'Fully Booked'!D:D,'MARKETERS ANALYSIS'!$C$289)</f>
        <v>0</v>
      </c>
      <c r="F294" s="116">
        <f>SUMIFS('Fully Booked'!AF:AF,'Fully Booked'!E:E,'MARKETERS ANALYSIS'!D294,'Fully Booked'!D:D,'MARKETERS ANALYSIS'!$C$289)</f>
        <v>0</v>
      </c>
      <c r="G294" s="116">
        <f>SUMIFS('Fully Booked'!Q:Q,'Fully Booked'!E:E,'MARKETERS ANALYSIS'!D294,'Fully Booked'!D:D,'MARKETERS ANALYSIS'!$C$289,'Fully Booked'!M:M,'MARKETERS ANALYSIS'!$G$1)</f>
        <v>0</v>
      </c>
      <c r="H294" s="116">
        <f ca="1">SUMIFS('Fully Booked'!Q:Q,'Fully Booked'!E:E,'MARKETERS ANALYSIS'!D294,'Fully Booked'!D:D,'MARKETERS ANALYSIS'!$C$289,'Fully Booked'!L:L,'MARKETERS ANALYSIS'!$H$1)</f>
        <v>0</v>
      </c>
    </row>
    <row r="295" spans="1:8">
      <c r="B295" s="621"/>
      <c r="D295" s="180" t="s">
        <v>684</v>
      </c>
      <c r="E295" s="116">
        <f>SUMIFS('Fully Booked'!Q:Q,'Fully Booked'!E:E,'MARKETERS ANALYSIS'!D295,'Fully Booked'!D:D,'MARKETERS ANALYSIS'!$C$289)</f>
        <v>0</v>
      </c>
      <c r="F295" s="116">
        <f>SUMIFS('Fully Booked'!AF:AF,'Fully Booked'!E:E,'MARKETERS ANALYSIS'!D295,'Fully Booked'!D:D,'MARKETERS ANALYSIS'!$C$289)</f>
        <v>0</v>
      </c>
      <c r="G295" s="116">
        <f>SUMIFS('Fully Booked'!Q:Q,'Fully Booked'!E:E,'MARKETERS ANALYSIS'!D295,'Fully Booked'!D:D,'MARKETERS ANALYSIS'!$C$289,'Fully Booked'!M:M,'MARKETERS ANALYSIS'!$G$1)</f>
        <v>0</v>
      </c>
      <c r="H295" s="116">
        <f ca="1">SUMIFS('Fully Booked'!Q:Q,'Fully Booked'!E:E,'MARKETERS ANALYSIS'!D295,'Fully Booked'!D:D,'MARKETERS ANALYSIS'!$C$289,'Fully Booked'!L:L,'MARKETERS ANALYSIS'!$H$1)</f>
        <v>0</v>
      </c>
    </row>
    <row r="296" spans="1:8">
      <c r="B296" s="621"/>
      <c r="D296" s="363" t="s">
        <v>71</v>
      </c>
      <c r="E296" s="364">
        <f>SUM(E289:E295)</f>
        <v>1350731</v>
      </c>
      <c r="F296" s="364">
        <f>SUM(F289:F295)</f>
        <v>31002.492476190477</v>
      </c>
      <c r="G296" s="364">
        <f>SUM(G289:G295)</f>
        <v>326856</v>
      </c>
      <c r="H296" s="364">
        <f ca="1">SUM(H289:H295)</f>
        <v>0</v>
      </c>
    </row>
    <row r="297" spans="1:8">
      <c r="A297" s="8">
        <v>30</v>
      </c>
      <c r="B297" s="621"/>
      <c r="C297" s="471" t="s">
        <v>926</v>
      </c>
      <c r="D297" s="180" t="s">
        <v>2172</v>
      </c>
      <c r="E297" s="116">
        <f>SUMIFS('Fully Booked'!Q:Q,'Fully Booked'!E:E,'MARKETERS ANALYSIS'!D297,'Fully Booked'!D:D,'MARKETERS ANALYSIS'!$C$297)</f>
        <v>50253</v>
      </c>
      <c r="F297" s="116">
        <f>SUMIFS('Fully Booked'!AF:AF,'Fully Booked'!E:E,'MARKETERS ANALYSIS'!D297,'Fully Booked'!D:D,'MARKETERS ANALYSIS'!$C$297)</f>
        <v>1549.4674999999997</v>
      </c>
      <c r="G297" s="116">
        <f>SUMIFS('Fully Booked'!Q:Q,'Fully Booked'!E:E,'MARKETERS ANALYSIS'!D297,'Fully Booked'!D:D,'MARKETERS ANALYSIS'!$C$297,'Fully Booked'!M:M,'MARKETERS ANALYSIS'!$G$1)</f>
        <v>0</v>
      </c>
      <c r="H297" s="116">
        <f ca="1">SUMIFS('Fully Booked'!Q:Q,'Fully Booked'!E:E,'MARKETERS ANALYSIS'!D297,'Fully Booked'!D:D,'MARKETERS ANALYSIS'!$C$297,'Fully Booked'!L:L,'MARKETERS ANALYSIS'!$H$1)</f>
        <v>0</v>
      </c>
    </row>
    <row r="298" spans="1:8">
      <c r="B298" s="621"/>
      <c r="C298" s="180"/>
      <c r="D298" s="180" t="s">
        <v>4198</v>
      </c>
      <c r="E298" s="116">
        <f>SUMIFS('Fully Booked'!Q:Q,'Fully Booked'!E:E,'MARKETERS ANALYSIS'!D298,'Fully Booked'!D:D,'MARKETERS ANALYSIS'!$C$297)</f>
        <v>169711</v>
      </c>
      <c r="F298" s="116">
        <f>SUMIFS('Fully Booked'!AF:AF,'Fully Booked'!E:E,'MARKETERS ANALYSIS'!D298,'Fully Booked'!D:D,'MARKETERS ANALYSIS'!$C$297)</f>
        <v>4295.0249523809525</v>
      </c>
      <c r="G298" s="116">
        <f>SUMIFS('Fully Booked'!Q:Q,'Fully Booked'!E:E,'MARKETERS ANALYSIS'!D298,'Fully Booked'!D:D,'MARKETERS ANALYSIS'!$C$297,'Fully Booked'!M:M,'MARKETERS ANALYSIS'!$G$1)</f>
        <v>50724</v>
      </c>
      <c r="H298" s="116">
        <f ca="1">SUMIFS('Fully Booked'!Q:Q,'Fully Booked'!E:E,'MARKETERS ANALYSIS'!D298,'Fully Booked'!D:D,'MARKETERS ANALYSIS'!$C$297,'Fully Booked'!L:L,'MARKETERS ANALYSIS'!$H$1)</f>
        <v>118987</v>
      </c>
    </row>
    <row r="299" spans="1:8">
      <c r="B299" s="621"/>
      <c r="C299" s="180"/>
      <c r="D299" s="180" t="s">
        <v>2387</v>
      </c>
      <c r="E299" s="116">
        <f>SUMIFS('Fully Booked'!Q:Q,'Fully Booked'!E:E,'MARKETERS ANALYSIS'!D299,'Fully Booked'!D:D,'MARKETERS ANALYSIS'!$C$297)</f>
        <v>0</v>
      </c>
      <c r="F299" s="116">
        <f>SUMIFS('Fully Booked'!AF:AF,'Fully Booked'!E:E,'MARKETERS ANALYSIS'!D299,'Fully Booked'!D:D,'MARKETERS ANALYSIS'!$C$297)</f>
        <v>0</v>
      </c>
      <c r="G299" s="116">
        <f>SUMIFS('Fully Booked'!Q:Q,'Fully Booked'!E:E,'MARKETERS ANALYSIS'!D299,'Fully Booked'!D:D,'MARKETERS ANALYSIS'!$C$297,'Fully Booked'!M:M,'MARKETERS ANALYSIS'!$G$1)</f>
        <v>0</v>
      </c>
      <c r="H299" s="116">
        <f ca="1">SUMIFS('Fully Booked'!Q:Q,'Fully Booked'!E:E,'MARKETERS ANALYSIS'!D299,'Fully Booked'!D:D,'MARKETERS ANALYSIS'!$C$297,'Fully Booked'!L:L,'MARKETERS ANALYSIS'!$H$1)</f>
        <v>0</v>
      </c>
    </row>
    <row r="300" spans="1:8">
      <c r="B300" s="621"/>
      <c r="C300" s="180"/>
      <c r="D300" s="180" t="s">
        <v>960</v>
      </c>
      <c r="E300" s="116">
        <f>SUMIFS('Fully Booked'!Q:Q,'Fully Booked'!E:E,'MARKETERS ANALYSIS'!D300,'Fully Booked'!D:D,'MARKETERS ANALYSIS'!$C$297)</f>
        <v>25713</v>
      </c>
      <c r="F300" s="116">
        <f>SUMIFS('Fully Booked'!AF:AF,'Fully Booked'!E:E,'MARKETERS ANALYSIS'!D300,'Fully Booked'!D:D,'MARKETERS ANALYSIS'!$C$297)</f>
        <v>1999.9</v>
      </c>
      <c r="G300" s="116">
        <f>SUMIFS('Fully Booked'!Q:Q,'Fully Booked'!E:E,'MARKETERS ANALYSIS'!D300,'Fully Booked'!D:D,'MARKETERS ANALYSIS'!$C$297,'Fully Booked'!M:M,'MARKETERS ANALYSIS'!$G$1)</f>
        <v>0</v>
      </c>
      <c r="H300" s="116">
        <f ca="1">SUMIFS('Fully Booked'!Q:Q,'Fully Booked'!E:E,'MARKETERS ANALYSIS'!D300,'Fully Booked'!D:D,'MARKETERS ANALYSIS'!$C$297,'Fully Booked'!L:L,'MARKETERS ANALYSIS'!$H$1)</f>
        <v>0</v>
      </c>
    </row>
    <row r="301" spans="1:8">
      <c r="B301" s="621"/>
      <c r="C301" s="180"/>
      <c r="D301" s="363" t="s">
        <v>71</v>
      </c>
      <c r="E301" s="364">
        <f>SUM(E297:E300)</f>
        <v>245677</v>
      </c>
      <c r="F301" s="364">
        <f t="shared" ref="F301:H301" si="22">SUM(F297:F300)</f>
        <v>7844.3924523809528</v>
      </c>
      <c r="G301" s="364">
        <f t="shared" si="22"/>
        <v>50724</v>
      </c>
      <c r="H301" s="364">
        <f t="shared" ca="1" si="22"/>
        <v>118987</v>
      </c>
    </row>
    <row r="302" spans="1:8">
      <c r="A302" s="8">
        <v>31</v>
      </c>
      <c r="B302" s="621"/>
      <c r="C302" s="393" t="s">
        <v>440</v>
      </c>
      <c r="D302" s="8" t="s">
        <v>684</v>
      </c>
      <c r="E302" s="116">
        <f>SUMIFS('Fully Booked'!Q:Q,'Fully Booked'!E:E,'MARKETERS ANALYSIS'!D302,'Fully Booked'!D:D,'MARKETERS ANALYSIS'!$C$302)</f>
        <v>22550</v>
      </c>
      <c r="F302" s="116">
        <f>SUMIFS('Fully Booked'!AF:AF,'Fully Booked'!E:E,'MARKETERS ANALYSIS'!D302,'Fully Booked'!D:D,'MARKETERS ANALYSIS'!$C$302)</f>
        <v>749.99629629629635</v>
      </c>
      <c r="G302" s="116">
        <f>SUMIFS('Fully Booked'!Q:Q,'Fully Booked'!E:E,'MARKETERS ANALYSIS'!D302,'Fully Booked'!D:D,'MARKETERS ANALYSIS'!$C$302,'Fully Booked'!M:M,'MARKETERS ANALYSIS'!$G$1)</f>
        <v>0</v>
      </c>
      <c r="H302" s="116">
        <f ca="1">SUMIFS('Fully Booked'!Q:Q,'Fully Booked'!E:E,'MARKETERS ANALYSIS'!D302,'Fully Booked'!D:D,'MARKETERS ANALYSIS'!$C$302,'Fully Booked'!L:L,'MARKETERS ANALYSIS'!$H$1)</f>
        <v>0</v>
      </c>
    </row>
    <row r="303" spans="1:8">
      <c r="B303" s="621"/>
      <c r="D303" s="8" t="s">
        <v>2089</v>
      </c>
      <c r="E303" s="116">
        <f>SUMIFS('Fully Booked'!Q:Q,'Fully Booked'!E:E,'MARKETERS ANALYSIS'!D303,'Fully Booked'!D:D,'MARKETERS ANALYSIS'!$C$302)</f>
        <v>0</v>
      </c>
      <c r="F303" s="116">
        <f>SUMIFS('Fully Booked'!AF:AF,'Fully Booked'!E:E,'MARKETERS ANALYSIS'!D303,'Fully Booked'!D:D,'MARKETERS ANALYSIS'!$C$302)</f>
        <v>0</v>
      </c>
      <c r="G303" s="116">
        <f>SUMIFS('Fully Booked'!Q:Q,'Fully Booked'!E:E,'MARKETERS ANALYSIS'!D303,'Fully Booked'!D:D,'MARKETERS ANALYSIS'!$C$302,'Fully Booked'!M:M,'MARKETERS ANALYSIS'!$G$1)</f>
        <v>0</v>
      </c>
      <c r="H303" s="116">
        <f ca="1">SUMIFS('Fully Booked'!Q:Q,'Fully Booked'!E:E,'MARKETERS ANALYSIS'!D303,'Fully Booked'!D:D,'MARKETERS ANALYSIS'!$C$302,'Fully Booked'!L:L,'MARKETERS ANALYSIS'!$H$1)</f>
        <v>0</v>
      </c>
    </row>
    <row r="304" spans="1:8">
      <c r="B304" s="621"/>
      <c r="D304" s="180" t="s">
        <v>4202</v>
      </c>
      <c r="E304" s="116">
        <f>SUMIFS('Fully Booked'!Q:Q,'Fully Booked'!E:E,'MARKETERS ANALYSIS'!D304,'Fully Booked'!D:D,'MARKETERS ANALYSIS'!$C$302)</f>
        <v>202258</v>
      </c>
      <c r="F304" s="116">
        <f>SUMIFS('Fully Booked'!AF:AF,'Fully Booked'!E:E,'MARKETERS ANALYSIS'!D304,'Fully Booked'!D:D,'MARKETERS ANALYSIS'!$C$302)</f>
        <v>4642.3026666666674</v>
      </c>
      <c r="G304" s="116">
        <f>SUMIFS('Fully Booked'!Q:Q,'Fully Booked'!E:E,'MARKETERS ANALYSIS'!D304,'Fully Booked'!D:D,'MARKETERS ANALYSIS'!$C$302,'Fully Booked'!M:M,'MARKETERS ANALYSIS'!$G$1)</f>
        <v>202258</v>
      </c>
      <c r="H304" s="116">
        <f ca="1">SUMIFS('Fully Booked'!Q:Q,'Fully Booked'!E:E,'MARKETERS ANALYSIS'!D304,'Fully Booked'!D:D,'MARKETERS ANALYSIS'!$C$302,'Fully Booked'!L:L,'MARKETERS ANALYSIS'!$H$1)</f>
        <v>0</v>
      </c>
    </row>
    <row r="305" spans="1:8">
      <c r="B305" s="621"/>
      <c r="D305" s="180" t="s">
        <v>811</v>
      </c>
      <c r="E305" s="116">
        <f>SUMIFS('Fully Booked'!Q:Q,'Fully Booked'!E:E,'MARKETERS ANALYSIS'!D305,'Fully Booked'!D:D,'MARKETERS ANALYSIS'!$C$302)</f>
        <v>0</v>
      </c>
      <c r="F305" s="116">
        <f>SUMIFS('Fully Booked'!AF:AF,'Fully Booked'!E:E,'MARKETERS ANALYSIS'!D305,'Fully Booked'!D:D,'MARKETERS ANALYSIS'!$C$302)</f>
        <v>0</v>
      </c>
      <c r="G305" s="116">
        <f>SUMIFS('Fully Booked'!Q:Q,'Fully Booked'!E:E,'MARKETERS ANALYSIS'!D305,'Fully Booked'!D:D,'MARKETERS ANALYSIS'!$C$302,'Fully Booked'!M:M,'MARKETERS ANALYSIS'!$G$1)</f>
        <v>0</v>
      </c>
      <c r="H305" s="116">
        <f ca="1">SUMIFS('Fully Booked'!Q:Q,'Fully Booked'!E:E,'MARKETERS ANALYSIS'!D305,'Fully Booked'!D:D,'MARKETERS ANALYSIS'!$C$302,'Fully Booked'!L:L,'MARKETERS ANALYSIS'!$H$1)</f>
        <v>0</v>
      </c>
    </row>
    <row r="306" spans="1:8">
      <c r="B306" s="621"/>
      <c r="D306" s="180" t="s">
        <v>2187</v>
      </c>
      <c r="E306" s="116">
        <f>SUMIFS('Fully Booked'!Q:Q,'Fully Booked'!E:E,'MARKETERS ANALYSIS'!D306,'Fully Booked'!D:D,'MARKETERS ANALYSIS'!$C$302)</f>
        <v>0</v>
      </c>
      <c r="F306" s="116">
        <f>SUMIFS('Fully Booked'!AF:AF,'Fully Booked'!E:E,'MARKETERS ANALYSIS'!D306,'Fully Booked'!D:D,'MARKETERS ANALYSIS'!$C$302)</f>
        <v>0</v>
      </c>
      <c r="G306" s="116">
        <f>SUMIFS('Fully Booked'!Q:Q,'Fully Booked'!E:E,'MARKETERS ANALYSIS'!D306,'Fully Booked'!D:D,'MARKETERS ANALYSIS'!$C$302,'Fully Booked'!M:M,'MARKETERS ANALYSIS'!$G$1)</f>
        <v>0</v>
      </c>
      <c r="H306" s="116">
        <f ca="1">SUMIFS('Fully Booked'!Q:Q,'Fully Booked'!E:E,'MARKETERS ANALYSIS'!D306,'Fully Booked'!D:D,'MARKETERS ANALYSIS'!$C$302,'Fully Booked'!L:L,'MARKETERS ANALYSIS'!$H$1)</f>
        <v>0</v>
      </c>
    </row>
    <row r="307" spans="1:8">
      <c r="B307" s="621"/>
      <c r="D307" s="180" t="s">
        <v>700</v>
      </c>
      <c r="E307" s="116">
        <f>SUMIFS('Fully Booked'!Q:Q,'Fully Booked'!E:E,'MARKETERS ANALYSIS'!D307,'Fully Booked'!D:D,'MARKETERS ANALYSIS'!$C$302)</f>
        <v>0</v>
      </c>
      <c r="F307" s="116">
        <f>SUMIFS('Fully Booked'!AF:AF,'Fully Booked'!E:E,'MARKETERS ANALYSIS'!D307,'Fully Booked'!D:D,'MARKETERS ANALYSIS'!$C$302)</f>
        <v>0</v>
      </c>
      <c r="G307" s="116">
        <f>SUMIFS('Fully Booked'!Q:Q,'Fully Booked'!E:E,'MARKETERS ANALYSIS'!D307,'Fully Booked'!D:D,'MARKETERS ANALYSIS'!$C$302,'Fully Booked'!M:M,'MARKETERS ANALYSIS'!$G$1)</f>
        <v>0</v>
      </c>
      <c r="H307" s="116">
        <f ca="1">SUMIFS('Fully Booked'!Q:Q,'Fully Booked'!E:E,'MARKETERS ANALYSIS'!D307,'Fully Booked'!D:D,'MARKETERS ANALYSIS'!$C$302,'Fully Booked'!L:L,'MARKETERS ANALYSIS'!$H$1)</f>
        <v>0</v>
      </c>
    </row>
    <row r="308" spans="1:8">
      <c r="B308" s="621"/>
      <c r="D308" s="8" t="s">
        <v>922</v>
      </c>
      <c r="E308" s="116">
        <f>SUMIFS('Fully Booked'!Q:Q,'Fully Booked'!E:E,'MARKETERS ANALYSIS'!D308,'Fully Booked'!D:D,'MARKETERS ANALYSIS'!$C$302)</f>
        <v>0</v>
      </c>
      <c r="F308" s="116">
        <f>SUMIFS('Fully Booked'!AF:AF,'Fully Booked'!E:E,'MARKETERS ANALYSIS'!D308,'Fully Booked'!D:D,'MARKETERS ANALYSIS'!$C$302)</f>
        <v>0</v>
      </c>
      <c r="G308" s="116">
        <f>SUMIFS('Fully Booked'!Q:Q,'Fully Booked'!E:E,'MARKETERS ANALYSIS'!D308,'Fully Booked'!D:D,'MARKETERS ANALYSIS'!$C$302,'Fully Booked'!M:M,'MARKETERS ANALYSIS'!$G$1)</f>
        <v>0</v>
      </c>
      <c r="H308" s="116">
        <f ca="1">SUMIFS('Fully Booked'!Q:Q,'Fully Booked'!E:E,'MARKETERS ANALYSIS'!D308,'Fully Booked'!D:D,'MARKETERS ANALYSIS'!$C$302,'Fully Booked'!L:L,'MARKETERS ANALYSIS'!$H$1)</f>
        <v>0</v>
      </c>
    </row>
    <row r="309" spans="1:8">
      <c r="B309" s="621"/>
      <c r="D309" s="180" t="s">
        <v>3847</v>
      </c>
      <c r="E309" s="116">
        <f>SUMIFS('Fully Booked'!Q:Q,'Fully Booked'!E:E,'MARKETERS ANALYSIS'!D309,'Fully Booked'!D:D,'MARKETERS ANALYSIS'!$C$302)</f>
        <v>244952</v>
      </c>
      <c r="F309" s="116">
        <f>SUMIFS('Fully Booked'!AF:AF,'Fully Booked'!E:E,'MARKETERS ANALYSIS'!D309,'Fully Booked'!D:D,'MARKETERS ANALYSIS'!$C$302)</f>
        <v>6600.0955555555556</v>
      </c>
      <c r="G309" s="116">
        <f>SUMIFS('Fully Booked'!Q:Q,'Fully Booked'!E:E,'MARKETERS ANALYSIS'!D309,'Fully Booked'!D:D,'MARKETERS ANALYSIS'!$C$302,'Fully Booked'!M:M,'MARKETERS ANALYSIS'!$G$1)</f>
        <v>0</v>
      </c>
      <c r="H309" s="116">
        <f ca="1">SUMIFS('Fully Booked'!Q:Q,'Fully Booked'!E:E,'MARKETERS ANALYSIS'!D309,'Fully Booked'!D:D,'MARKETERS ANALYSIS'!$C$302,'Fully Booked'!L:L,'MARKETERS ANALYSIS'!$H$1)</f>
        <v>0</v>
      </c>
    </row>
    <row r="310" spans="1:8">
      <c r="B310" s="621"/>
      <c r="D310" s="180" t="s">
        <v>568</v>
      </c>
      <c r="E310" s="116">
        <f>SUMIFS('Fully Booked'!Q:Q,'Fully Booked'!E:E,'MARKETERS ANALYSIS'!D310,'Fully Booked'!D:D,'MARKETERS ANALYSIS'!$C$302)</f>
        <v>485010</v>
      </c>
      <c r="F310" s="116">
        <f>SUMIFS('Fully Booked'!AF:AF,'Fully Booked'!E:E,'MARKETERS ANALYSIS'!D310,'Fully Booked'!D:D,'MARKETERS ANALYSIS'!$C$302)</f>
        <v>11658.156333333334</v>
      </c>
      <c r="G310" s="116">
        <f>SUMIFS('Fully Booked'!Q:Q,'Fully Booked'!E:E,'MARKETERS ANALYSIS'!D310,'Fully Booked'!D:D,'MARKETERS ANALYSIS'!$C$302,'Fully Booked'!M:M,'MARKETERS ANALYSIS'!$G$1)</f>
        <v>418264</v>
      </c>
      <c r="H310" s="116">
        <f ca="1">SUMIFS('Fully Booked'!Q:Q,'Fully Booked'!E:E,'MARKETERS ANALYSIS'!D310,'Fully Booked'!D:D,'MARKETERS ANALYSIS'!$C$302,'Fully Booked'!L:L,'MARKETERS ANALYSIS'!$H$1)</f>
        <v>66746</v>
      </c>
    </row>
    <row r="311" spans="1:8">
      <c r="B311" s="621"/>
      <c r="D311" s="363" t="s">
        <v>71</v>
      </c>
      <c r="E311" s="364">
        <f>SUM(E302:E310)</f>
        <v>954770</v>
      </c>
      <c r="F311" s="364">
        <f>SUM(F302:F310)</f>
        <v>23650.550851851855</v>
      </c>
      <c r="G311" s="364">
        <f>SUM(G302:G310)</f>
        <v>620522</v>
      </c>
      <c r="H311" s="364">
        <f ca="1">SUM(H302:H310)</f>
        <v>66746</v>
      </c>
    </row>
    <row r="312" spans="1:8">
      <c r="B312" s="621"/>
      <c r="D312" s="363"/>
      <c r="E312" s="364"/>
      <c r="F312" s="364"/>
      <c r="G312" s="364"/>
      <c r="H312" s="364"/>
    </row>
    <row r="313" spans="1:8">
      <c r="B313" s="621"/>
      <c r="C313" s="486" t="s">
        <v>407</v>
      </c>
      <c r="D313" s="8" t="s">
        <v>737</v>
      </c>
      <c r="E313" s="116">
        <f>SUMIFS('Fully Booked'!Q:Q,'Fully Booked'!E:E,'MARKETERS ANALYSIS'!D313,'Fully Booked'!D:D,'MARKETERS ANALYSIS'!$C$313)</f>
        <v>0</v>
      </c>
      <c r="F313" s="116">
        <f>SUMIFS('Fully Booked'!AF:AF,'Fully Booked'!E:E,'MARKETERS ANALYSIS'!D313,'Fully Booked'!D:D,'MARKETERS ANALYSIS'!$C$313)</f>
        <v>0</v>
      </c>
      <c r="G313" s="116">
        <f>SUMIFS('Fully Booked'!Q:Q,'Fully Booked'!E:E,'MARKETERS ANALYSIS'!D313,'Fully Booked'!D:D,'MARKETERS ANALYSIS'!$C$313,'Fully Booked'!M:M,'MARKETERS ANALYSIS'!$G$1)</f>
        <v>0</v>
      </c>
      <c r="H313" s="116">
        <f ca="1">SUMIFS('Fully Booked'!Q:Q,'Fully Booked'!E:E,'MARKETERS ANALYSIS'!D313,'Fully Booked'!D:D,'MARKETERS ANALYSIS'!$C$313,'Fully Booked'!L:L,'MARKETERS ANALYSIS'!$H$1)</f>
        <v>0</v>
      </c>
    </row>
    <row r="314" spans="1:8">
      <c r="B314" s="627"/>
      <c r="C314" s="487"/>
      <c r="D314" s="180" t="s">
        <v>766</v>
      </c>
      <c r="E314" s="116">
        <f>SUMIFS('Fully Booked'!Q:Q,'Fully Booked'!E:E,'MARKETERS ANALYSIS'!D314,'Fully Booked'!D:D,'MARKETERS ANALYSIS'!$C$313)</f>
        <v>35000</v>
      </c>
      <c r="F314" s="116">
        <f>SUMIFS('Fully Booked'!AF:AF,'Fully Booked'!E:E,'MARKETERS ANALYSIS'!D314,'Fully Booked'!D:D,'MARKETERS ANALYSIS'!$C$313)</f>
        <v>1164.0740740740741</v>
      </c>
      <c r="G314" s="116">
        <f>SUMIFS('Fully Booked'!Q:Q,'Fully Booked'!E:E,'MARKETERS ANALYSIS'!D314,'Fully Booked'!D:D,'MARKETERS ANALYSIS'!$C$313,'Fully Booked'!M:M,'MARKETERS ANALYSIS'!$G$1)</f>
        <v>0</v>
      </c>
      <c r="H314" s="116">
        <f ca="1">SUMIFS('Fully Booked'!Q:Q,'Fully Booked'!E:E,'MARKETERS ANALYSIS'!D314,'Fully Booked'!D:D,'MARKETERS ANALYSIS'!$C$313,'Fully Booked'!L:L,'MARKETERS ANALYSIS'!$H$1)</f>
        <v>0</v>
      </c>
    </row>
    <row r="315" spans="1:8">
      <c r="B315" s="621"/>
      <c r="D315" s="363" t="s">
        <v>71</v>
      </c>
      <c r="E315" s="364">
        <f>SUM(E313:E314)</f>
        <v>35000</v>
      </c>
      <c r="F315" s="364">
        <f t="shared" ref="F315:H315" si="23">SUM(F313:F314)</f>
        <v>1164.0740740740741</v>
      </c>
      <c r="G315" s="364">
        <f t="shared" si="23"/>
        <v>0</v>
      </c>
      <c r="H315" s="364">
        <f t="shared" ca="1" si="23"/>
        <v>0</v>
      </c>
    </row>
    <row r="316" spans="1:8">
      <c r="B316" s="622"/>
      <c r="C316" s="474" t="s">
        <v>877</v>
      </c>
      <c r="D316" s="363"/>
      <c r="E316" s="364">
        <f>SUMIFS(E265:E315,D265:D315,D315)</f>
        <v>4189621</v>
      </c>
      <c r="F316" s="364">
        <f>SUMIFS(F265:F315,D265:D315,D311)</f>
        <v>104363.11969576721</v>
      </c>
      <c r="G316" s="364">
        <f>SUMIFS(G265:G315,D265:D315,D311)</f>
        <v>2001289</v>
      </c>
      <c r="H316" s="364">
        <f ca="1">SUMIFS(H265:H315,D265:D315,D311)</f>
        <v>185733</v>
      </c>
    </row>
    <row r="317" spans="1:8">
      <c r="B317" s="479"/>
      <c r="D317" s="198"/>
      <c r="E317" s="407"/>
      <c r="F317" s="407"/>
      <c r="G317" s="407"/>
      <c r="H317" s="407"/>
    </row>
    <row r="318" spans="1:8">
      <c r="A318" s="8">
        <v>32</v>
      </c>
      <c r="B318" s="620" t="s">
        <v>49</v>
      </c>
      <c r="C318" s="402" t="s">
        <v>940</v>
      </c>
      <c r="D318" s="8" t="s">
        <v>3114</v>
      </c>
      <c r="E318" s="116">
        <f>SUMIFS('Fully Booked'!Q:Q,'Fully Booked'!E:E,'MARKETERS ANALYSIS'!D318,'Fully Booked'!D:D,'MARKETERS ANALYSIS'!$C$318)</f>
        <v>43362</v>
      </c>
      <c r="F318" s="116">
        <f>SUMIFS('Fully Booked'!AF:AF,'Fully Booked'!E:E,'MARKETERS ANALYSIS'!D318,'Fully Booked'!D:D,'MARKETERS ANALYSIS'!$C$318)</f>
        <v>1336.9949999999999</v>
      </c>
      <c r="G318" s="116">
        <f>SUMIFS('Fully Booked'!Q:Q,'Fully Booked'!E:E,'MARKETERS ANALYSIS'!D318,'Fully Booked'!D:D,'MARKETERS ANALYSIS'!$C$318,'Fully Booked'!M:M,'MARKETERS ANALYSIS'!$G$1)</f>
        <v>43362</v>
      </c>
      <c r="H318" s="116">
        <f ca="1">SUMIFS('Fully Booked'!Q:Q,'Fully Booked'!E:E,'MARKETERS ANALYSIS'!D318,'Fully Booked'!D:D,'MARKETERS ANALYSIS'!$C$318,'Fully Booked'!L:L,'MARKETERS ANALYSIS'!$H$1)</f>
        <v>0</v>
      </c>
    </row>
    <row r="319" spans="1:8">
      <c r="B319" s="621"/>
      <c r="D319" s="180" t="s">
        <v>882</v>
      </c>
      <c r="E319" s="116">
        <f>SUMIFS('Fully Booked'!Q:Q,'Fully Booked'!E:E,'MARKETERS ANALYSIS'!D319,'Fully Booked'!D:D,'MARKETERS ANALYSIS'!$C$318)</f>
        <v>342374</v>
      </c>
      <c r="F319" s="116">
        <f>SUMIFS('Fully Booked'!AF:AF,'Fully Booked'!E:E,'MARKETERS ANALYSIS'!D319,'Fully Booked'!D:D,'MARKETERS ANALYSIS'!$C$318)</f>
        <v>9225.0772222222222</v>
      </c>
      <c r="G319" s="116">
        <f>SUMIFS('Fully Booked'!Q:Q,'Fully Booked'!E:E,'MARKETERS ANALYSIS'!D319,'Fully Booked'!D:D,'MARKETERS ANALYSIS'!$C$318,'Fully Booked'!M:M,'MARKETERS ANALYSIS'!$G$1)</f>
        <v>0</v>
      </c>
      <c r="H319" s="116">
        <f ca="1">SUMIFS('Fully Booked'!Q:Q,'Fully Booked'!E:E,'MARKETERS ANALYSIS'!D319,'Fully Booked'!D:D,'MARKETERS ANALYSIS'!$C$318,'Fully Booked'!L:L,'MARKETERS ANALYSIS'!$H$1)</f>
        <v>0</v>
      </c>
    </row>
    <row r="320" spans="1:8">
      <c r="B320" s="621"/>
      <c r="D320" s="180" t="s">
        <v>3795</v>
      </c>
      <c r="E320" s="116">
        <f>SUMIFS('Fully Booked'!Q:Q,'Fully Booked'!E:E,'MARKETERS ANALYSIS'!D320,'Fully Booked'!D:D,'MARKETERS ANALYSIS'!$C$318)</f>
        <v>26158</v>
      </c>
      <c r="F320" s="116">
        <f>SUMIFS('Fully Booked'!AF:AF,'Fully Booked'!E:E,'MARKETERS ANALYSIS'!D320,'Fully Booked'!D:D,'MARKETERS ANALYSIS'!$C$318)</f>
        <v>869.99570370370373</v>
      </c>
      <c r="G320" s="116">
        <f>SUMIFS('Fully Booked'!Q:Q,'Fully Booked'!E:E,'MARKETERS ANALYSIS'!D320,'Fully Booked'!D:D,'MARKETERS ANALYSIS'!$C$318,'Fully Booked'!M:M,'MARKETERS ANALYSIS'!$G$1)</f>
        <v>0</v>
      </c>
      <c r="H320" s="116">
        <f ca="1">SUMIFS('Fully Booked'!Q:Q,'Fully Booked'!E:E,'MARKETERS ANALYSIS'!D320,'Fully Booked'!D:D,'MARKETERS ANALYSIS'!$C$318,'Fully Booked'!L:L,'MARKETERS ANALYSIS'!$H$1)</f>
        <v>0</v>
      </c>
    </row>
    <row r="321" spans="1:8">
      <c r="B321" s="621"/>
      <c r="D321" s="406" t="s">
        <v>71</v>
      </c>
      <c r="E321" s="410">
        <f>SUM(E318:E320)</f>
        <v>411894</v>
      </c>
      <c r="F321" s="410">
        <f>SUM(F318)</f>
        <v>1336.9949999999999</v>
      </c>
      <c r="G321" s="410">
        <f>SUM(G318)</f>
        <v>43362</v>
      </c>
      <c r="H321" s="410">
        <f ca="1">SUM(H318)</f>
        <v>0</v>
      </c>
    </row>
    <row r="322" spans="1:8">
      <c r="B322" s="621"/>
      <c r="C322" s="8" t="s">
        <v>941</v>
      </c>
      <c r="D322" s="524" t="s">
        <v>1308</v>
      </c>
      <c r="E322" s="116">
        <f>SUMIFS('Fully Booked'!Q:Q,'Fully Booked'!E:E,'MARKETERS ANALYSIS'!D322,'Fully Booked'!D:D,'MARKETERS ANALYSIS'!$C$322)</f>
        <v>0</v>
      </c>
      <c r="F322" s="116">
        <f>SUMIFS('Fully Booked'!AF:AF,'Fully Booked'!E:E,'MARKETERS ANALYSIS'!D322,'Fully Booked'!D:D,'MARKETERS ANALYSIS'!$C$322)</f>
        <v>0</v>
      </c>
      <c r="G322" s="116">
        <f>SUMIFS('Fully Booked'!Q:Q,'Fully Booked'!E:E,'MARKETERS ANALYSIS'!D322,'Fully Booked'!D:D,'MARKETERS ANALYSIS'!$C$322,'Fully Booked'!M:M,'MARKETERS ANALYSIS'!$G$1)</f>
        <v>0</v>
      </c>
      <c r="H322" s="116">
        <f ca="1">SUMIFS('Fully Booked'!Q:Q,'Fully Booked'!E:E,'MARKETERS ANALYSIS'!D322,'Fully Booked'!D:D,'MARKETERS ANALYSIS'!$C$322,'Fully Booked'!L:L,'MARKETERS ANALYSIS'!$H$1)</f>
        <v>0</v>
      </c>
    </row>
    <row r="323" spans="1:8">
      <c r="B323" s="621"/>
      <c r="D323" s="406" t="s">
        <v>71</v>
      </c>
      <c r="E323" s="410">
        <f>SUM(E322)</f>
        <v>0</v>
      </c>
      <c r="F323" s="410">
        <f t="shared" ref="F323:H323" si="24">SUM(F322)</f>
        <v>0</v>
      </c>
      <c r="G323" s="410">
        <f t="shared" si="24"/>
        <v>0</v>
      </c>
      <c r="H323" s="410">
        <f t="shared" ca="1" si="24"/>
        <v>0</v>
      </c>
    </row>
    <row r="324" spans="1:8">
      <c r="B324" s="621"/>
      <c r="D324" s="401"/>
      <c r="E324" s="282"/>
      <c r="F324" s="282"/>
      <c r="G324" s="282"/>
      <c r="H324" s="282"/>
    </row>
    <row r="325" spans="1:8">
      <c r="A325" s="8">
        <v>33</v>
      </c>
      <c r="B325" s="621"/>
      <c r="C325" s="402" t="s">
        <v>619</v>
      </c>
      <c r="D325" s="648" t="s">
        <v>3779</v>
      </c>
      <c r="E325" s="116">
        <f>SUMIFS('Fully Booked'!Q:Q,'Fully Booked'!E:E,'MARKETERS ANALYSIS'!D325,'Fully Booked'!D:D,'MARKETERS ANALYSIS'!$C$325)</f>
        <v>42941</v>
      </c>
      <c r="F325" s="116">
        <f>SUMIFS('Fully Booked'!AF:AF,'Fully Booked'!E:E,'MARKETERS ANALYSIS'!D325,'Fully Booked'!D:D,'MARKETERS ANALYSIS'!$C$325)</f>
        <v>1324.0141666666666</v>
      </c>
      <c r="G325" s="116">
        <f>SUMIFS('Fully Booked'!Q:Q,'Fully Booked'!E:E,'MARKETERS ANALYSIS'!D325,'Fully Booked'!D:D,'MARKETERS ANALYSIS'!$C$325,'Fully Booked'!M:M,'MARKETERS ANALYSIS'!$G$1)</f>
        <v>0</v>
      </c>
      <c r="H325" s="116">
        <f ca="1">SUMIFS('Fully Booked'!Q:Q,'Fully Booked'!E:E,'MARKETERS ANALYSIS'!D325,'Fully Booked'!D:D,'MARKETERS ANALYSIS'!$C$325,'Fully Booked'!L:L,'MARKETERS ANALYSIS'!$H$1)</f>
        <v>0</v>
      </c>
    </row>
    <row r="326" spans="1:8">
      <c r="B326" s="621"/>
      <c r="D326" s="180" t="s">
        <v>986</v>
      </c>
      <c r="E326" s="116">
        <f>SUMIFS('Fully Booked'!Q:Q,'Fully Booked'!E:E,'MARKETERS ANALYSIS'!D326,'Fully Booked'!D:D,'MARKETERS ANALYSIS'!$C$325)</f>
        <v>0</v>
      </c>
      <c r="F326" s="116">
        <f>SUMIFS('Fully Booked'!AF:AF,'Fully Booked'!E:E,'MARKETERS ANALYSIS'!D326,'Fully Booked'!D:D,'MARKETERS ANALYSIS'!$C$325)</f>
        <v>0</v>
      </c>
      <c r="G326" s="116">
        <f>SUMIFS('Fully Booked'!Q:Q,'Fully Booked'!E:E,'MARKETERS ANALYSIS'!D326,'Fully Booked'!D:D,'MARKETERS ANALYSIS'!$C$325,'Fully Booked'!M:M,'MARKETERS ANALYSIS'!$G$1)</f>
        <v>0</v>
      </c>
      <c r="H326" s="116">
        <f ca="1">SUMIFS('Fully Booked'!Q:Q,'Fully Booked'!E:E,'MARKETERS ANALYSIS'!D326,'Fully Booked'!D:D,'MARKETERS ANALYSIS'!$C$325,'Fully Booked'!L:L,'MARKETERS ANALYSIS'!$H$1)</f>
        <v>0</v>
      </c>
    </row>
    <row r="327" spans="1:8">
      <c r="B327" s="621"/>
      <c r="D327" s="405" t="s">
        <v>71</v>
      </c>
      <c r="E327" s="409">
        <f>SUM(E325:E326)</f>
        <v>42941</v>
      </c>
      <c r="F327" s="409">
        <f>SUM(F325:F326)</f>
        <v>1324.0141666666666</v>
      </c>
      <c r="G327" s="409">
        <f>SUM(G325:G326)</f>
        <v>0</v>
      </c>
      <c r="H327" s="409">
        <f ca="1">SUM(H325:H326)</f>
        <v>0</v>
      </c>
    </row>
    <row r="328" spans="1:8">
      <c r="A328" s="8">
        <v>34</v>
      </c>
      <c r="B328" s="621"/>
      <c r="C328" s="393" t="s">
        <v>555</v>
      </c>
      <c r="D328" s="8" t="s">
        <v>860</v>
      </c>
      <c r="E328" s="116">
        <f>SUMIFS('Fully Booked'!Q:Q,'Fully Booked'!E:E,'MARKETERS ANALYSIS'!D328,'Fully Booked'!D:D,'MARKETERS ANALYSIS'!$C$328)</f>
        <v>507493</v>
      </c>
      <c r="F328" s="116">
        <f>SUMIFS('Fully Booked'!AF:AF,'Fully Booked'!E:E,'MARKETERS ANALYSIS'!D328,'Fully Booked'!D:D,'MARKETERS ANALYSIS'!$C$328)</f>
        <v>11648.172666666667</v>
      </c>
      <c r="G328" s="116">
        <f>SUMIFS('Fully Booked'!Q:Q,'Fully Booked'!E:E,'MARKETERS ANALYSIS'!D328,'Fully Booked'!D:D,'MARKETERS ANALYSIS'!$C$328,'Fully Booked'!M:M,'MARKETERS ANALYSIS'!$G$1)</f>
        <v>507493</v>
      </c>
      <c r="H328" s="116">
        <f ca="1">SUMIFS('Fully Booked'!Q:Q,'Fully Booked'!E:E,'MARKETERS ANALYSIS'!D328,'Fully Booked'!D:D,'MARKETERS ANALYSIS'!$C$328,'Fully Booked'!L:L,'MARKETERS ANALYSIS'!$H$1)</f>
        <v>0</v>
      </c>
    </row>
    <row r="329" spans="1:8">
      <c r="B329" s="621"/>
      <c r="D329" s="577" t="s">
        <v>2908</v>
      </c>
      <c r="E329" s="116">
        <f>SUMIFS('Fully Booked'!Q:Q,'Fully Booked'!E:E,'MARKETERS ANALYSIS'!D329,'Fully Booked'!D:D,'MARKETERS ANALYSIS'!$C$328)</f>
        <v>0</v>
      </c>
      <c r="F329" s="116">
        <f>SUMIFS('Fully Booked'!AF:AF,'Fully Booked'!E:E,'MARKETERS ANALYSIS'!D329,'Fully Booked'!D:D,'MARKETERS ANALYSIS'!$C$328)</f>
        <v>0</v>
      </c>
      <c r="G329" s="116">
        <f>SUMIFS('Fully Booked'!Q:Q,'Fully Booked'!E:E,'MARKETERS ANALYSIS'!D329,'Fully Booked'!D:D,'MARKETERS ANALYSIS'!$C$328,'Fully Booked'!M:M,'MARKETERS ANALYSIS'!$G$1)</f>
        <v>0</v>
      </c>
      <c r="H329" s="116">
        <f ca="1">SUMIFS('Fully Booked'!Q:Q,'Fully Booked'!E:E,'MARKETERS ANALYSIS'!D329,'Fully Booked'!D:D,'MARKETERS ANALYSIS'!$C$328,'Fully Booked'!L:L,'MARKETERS ANALYSIS'!$H$1)</f>
        <v>0</v>
      </c>
    </row>
    <row r="330" spans="1:8">
      <c r="B330" s="621"/>
      <c r="D330" s="180" t="s">
        <v>1447</v>
      </c>
      <c r="E330" s="116">
        <f>SUMIFS('Fully Booked'!Q:Q,'Fully Booked'!E:E,'MARKETERS ANALYSIS'!D330,'Fully Booked'!D:D,'MARKETERS ANALYSIS'!$C$328)</f>
        <v>0</v>
      </c>
      <c r="F330" s="116">
        <f>SUMIFS('Fully Booked'!AF:AF,'Fully Booked'!E:E,'MARKETERS ANALYSIS'!D330,'Fully Booked'!D:D,'MARKETERS ANALYSIS'!$C$328)</f>
        <v>0</v>
      </c>
      <c r="G330" s="116">
        <f>SUMIFS('Fully Booked'!Q:Q,'Fully Booked'!E:E,'MARKETERS ANALYSIS'!D330,'Fully Booked'!D:D,'MARKETERS ANALYSIS'!$C$328,'Fully Booked'!M:M,'MARKETERS ANALYSIS'!$G$1)</f>
        <v>0</v>
      </c>
      <c r="H330" s="116">
        <f ca="1">SUMIFS('Fully Booked'!Q:Q,'Fully Booked'!E:E,'MARKETERS ANALYSIS'!D330,'Fully Booked'!D:D,'MARKETERS ANALYSIS'!$C$328,'Fully Booked'!L:L,'MARKETERS ANALYSIS'!$H$1)</f>
        <v>0</v>
      </c>
    </row>
    <row r="331" spans="1:8">
      <c r="B331" s="621"/>
      <c r="D331" s="363" t="s">
        <v>71</v>
      </c>
      <c r="E331" s="364">
        <f>SUM(E328:E330)</f>
        <v>507493</v>
      </c>
      <c r="F331" s="364">
        <f>SUM(F328:F330)</f>
        <v>11648.172666666667</v>
      </c>
      <c r="G331" s="364">
        <f>SUM(G328:G330)</f>
        <v>507493</v>
      </c>
      <c r="H331" s="364">
        <f ca="1">SUM(H328:H330)</f>
        <v>0</v>
      </c>
    </row>
    <row r="332" spans="1:8">
      <c r="A332" s="8">
        <v>35</v>
      </c>
      <c r="B332" s="621"/>
      <c r="C332" s="93" t="s">
        <v>942</v>
      </c>
      <c r="D332" s="180" t="s">
        <v>3324</v>
      </c>
      <c r="E332" s="116">
        <f>SUMIFS('Fully Booked'!Q:Q,'Fully Booked'!E:E,'MARKETERS ANALYSIS'!D332,'Fully Booked'!D:D,'MARKETERS ANALYSIS'!$C$332)</f>
        <v>607790</v>
      </c>
      <c r="F332" s="116">
        <f>SUMIFS('Fully Booked'!AF:AF,'Fully Booked'!E:E,'MARKETERS ANALYSIS'!D332,'Fully Booked'!D:D,'MARKETERS ANALYSIS'!$C$332)</f>
        <v>13950.227619047619</v>
      </c>
      <c r="G332" s="116">
        <f>SUMIFS('Fully Booked'!Q:Q,'Fully Booked'!E:E,'MARKETERS ANALYSIS'!D332,'Fully Booked'!D:D,'MARKETERS ANALYSIS'!$C$332,'Fully Booked'!M:M,'MARKETERS ANALYSIS'!$G$1)</f>
        <v>0</v>
      </c>
      <c r="H332" s="116">
        <f ca="1">SUMIFS('Fully Booked'!Q:Q,'Fully Booked'!E:E,'MARKETERS ANALYSIS'!D332,'Fully Booked'!D:D,'MARKETERS ANALYSIS'!$C$332,'Fully Booked'!L:L,'MARKETERS ANALYSIS'!$H$1)</f>
        <v>0</v>
      </c>
    </row>
    <row r="333" spans="1:8">
      <c r="B333" s="627"/>
      <c r="C333" s="366"/>
      <c r="D333" s="180" t="s">
        <v>3432</v>
      </c>
      <c r="E333" s="116">
        <f>SUMIFS('Fully Booked'!Q:Q,'Fully Booked'!E:E,'MARKETERS ANALYSIS'!D333,'Fully Booked'!D:D,'MARKETERS ANALYSIS'!$C$332)</f>
        <v>244989</v>
      </c>
      <c r="F333" s="116">
        <f>SUMIFS('Fully Booked'!AF:AF,'Fully Booked'!E:E,'MARKETERS ANALYSIS'!D333,'Fully Booked'!D:D,'MARKETERS ANALYSIS'!$C$332)</f>
        <v>5623.080857142857</v>
      </c>
      <c r="G333" s="116">
        <f>SUMIFS('Fully Booked'!Q:Q,'Fully Booked'!E:E,'MARKETERS ANALYSIS'!D333,'Fully Booked'!D:D,'MARKETERS ANALYSIS'!$C$332,'Fully Booked'!M:M,'MARKETERS ANALYSIS'!$G$1)</f>
        <v>0</v>
      </c>
      <c r="H333" s="116">
        <f ca="1">SUMIFS('Fully Booked'!Q:Q,'Fully Booked'!E:E,'MARKETERS ANALYSIS'!D333,'Fully Booked'!D:D,'MARKETERS ANALYSIS'!$C$332,'Fully Booked'!L:L,'MARKETERS ANALYSIS'!$H$1)</f>
        <v>0</v>
      </c>
    </row>
    <row r="334" spans="1:8">
      <c r="B334" s="621"/>
      <c r="C334" s="366"/>
      <c r="D334" s="180" t="s">
        <v>3496</v>
      </c>
      <c r="E334" s="116">
        <f>SUMIFS('Fully Booked'!Q:Q,'Fully Booked'!E:E,'MARKETERS ANALYSIS'!D334,'Fully Booked'!D:D,'MARKETERS ANALYSIS'!$C$332)</f>
        <v>307685</v>
      </c>
      <c r="F334" s="116">
        <f>SUMIFS('Fully Booked'!AF:AF,'Fully Booked'!E:E,'MARKETERS ANALYSIS'!D334,'Fully Booked'!D:D,'MARKETERS ANALYSIS'!$C$332)</f>
        <v>7062.1033333333335</v>
      </c>
      <c r="G334" s="116">
        <f>SUMIFS('Fully Booked'!Q:Q,'Fully Booked'!E:E,'MARKETERS ANALYSIS'!D334,'Fully Booked'!D:D,'MARKETERS ANALYSIS'!$C$332,'Fully Booked'!M:M,'MARKETERS ANALYSIS'!$G$1)</f>
        <v>307685</v>
      </c>
      <c r="H334" s="116">
        <f ca="1">SUMIFS('Fully Booked'!Q:Q,'Fully Booked'!E:E,'MARKETERS ANALYSIS'!D334,'Fully Booked'!D:D,'MARKETERS ANALYSIS'!$C$332,'Fully Booked'!L:L,'MARKETERS ANALYSIS'!$H$1)</f>
        <v>0</v>
      </c>
    </row>
    <row r="335" spans="1:8">
      <c r="B335" s="621"/>
      <c r="C335" s="366"/>
      <c r="D335" s="363" t="s">
        <v>71</v>
      </c>
      <c r="E335" s="364">
        <f>SUM(E332:E334)</f>
        <v>1160464</v>
      </c>
      <c r="F335" s="364">
        <f>SUM(F332:F334)</f>
        <v>26635.411809523808</v>
      </c>
      <c r="G335" s="364">
        <f>SUM(G332:G334)</f>
        <v>307685</v>
      </c>
      <c r="H335" s="364">
        <f ca="1">SUM(H332:H334)</f>
        <v>0</v>
      </c>
    </row>
    <row r="336" spans="1:8">
      <c r="B336" s="621"/>
      <c r="C336" s="393" t="s">
        <v>938</v>
      </c>
      <c r="D336" s="8" t="s">
        <v>808</v>
      </c>
      <c r="E336" s="116">
        <f>SUMIFS('Fully Booked'!Q:Q,'Fully Booked'!E:E,'MARKETERS ANALYSIS'!D336,'Fully Booked'!D:D,'MARKETERS ANALYSIS'!$C$336)</f>
        <v>0</v>
      </c>
      <c r="F336" s="116">
        <f>SUMIFS('Fully Booked'!AF:AF,'Fully Booked'!E:E,'MARKETERS ANALYSIS'!D336,'Fully Booked'!D:D,'MARKETERS ANALYSIS'!$C$336)</f>
        <v>0</v>
      </c>
      <c r="G336" s="116">
        <f>SUMIFS('Fully Booked'!Q:Q,'Fully Booked'!E:E,'MARKETERS ANALYSIS'!D336,'Fully Booked'!D:D,'MARKETERS ANALYSIS'!$C$336,'Fully Booked'!M:M,'MARKETERS ANALYSIS'!$G$1)</f>
        <v>0</v>
      </c>
      <c r="H336" s="116">
        <f ca="1">SUMIFS('Fully Booked'!Q:Q,'Fully Booked'!E:E,'MARKETERS ANALYSIS'!D336,'Fully Booked'!D:D,'MARKETERS ANALYSIS'!$C$336,'Fully Booked'!L:L,'MARKETERS ANALYSIS'!$H$1)</f>
        <v>0</v>
      </c>
    </row>
    <row r="337" spans="1:8">
      <c r="B337" s="621"/>
      <c r="D337" s="180" t="s">
        <v>806</v>
      </c>
      <c r="E337" s="116">
        <f>SUMIFS('Fully Booked'!Q:Q,'Fully Booked'!E:E,'MARKETERS ANALYSIS'!D337,'Fully Booked'!D:D,'MARKETERS ANALYSIS'!$C$336)</f>
        <v>0</v>
      </c>
      <c r="F337" s="116">
        <f>SUMIFS('Fully Booked'!AF:AF,'Fully Booked'!E:E,'MARKETERS ANALYSIS'!D337,'Fully Booked'!D:D,'MARKETERS ANALYSIS'!$C$336)</f>
        <v>0</v>
      </c>
      <c r="G337" s="116">
        <f>SUMIFS('Fully Booked'!Q:Q,'Fully Booked'!E:E,'MARKETERS ANALYSIS'!D337,'Fully Booked'!D:D,'MARKETERS ANALYSIS'!$C$336,'Fully Booked'!M:M,'MARKETERS ANALYSIS'!$G$1)</f>
        <v>0</v>
      </c>
      <c r="H337" s="116">
        <f ca="1">SUMIFS('Fully Booked'!Q:Q,'Fully Booked'!E:E,'MARKETERS ANALYSIS'!D337,'Fully Booked'!D:D,'MARKETERS ANALYSIS'!$C$336,'Fully Booked'!L:L,'MARKETERS ANALYSIS'!$H$1)</f>
        <v>0</v>
      </c>
    </row>
    <row r="338" spans="1:8">
      <c r="B338" s="621"/>
      <c r="D338" s="180" t="s">
        <v>2357</v>
      </c>
      <c r="E338" s="116">
        <f>SUMIFS('Fully Booked'!Q:Q,'Fully Booked'!E:E,'MARKETERS ANALYSIS'!D338,'Fully Booked'!D:D,'MARKETERS ANALYSIS'!$C$336)</f>
        <v>0</v>
      </c>
      <c r="F338" s="116">
        <f>SUMIFS('Fully Booked'!AF:AF,'Fully Booked'!E:E,'MARKETERS ANALYSIS'!D338,'Fully Booked'!D:D,'MARKETERS ANALYSIS'!$C$336)</f>
        <v>0</v>
      </c>
      <c r="G338" s="116">
        <f>SUMIFS('Fully Booked'!Q:Q,'Fully Booked'!E:E,'MARKETERS ANALYSIS'!D338,'Fully Booked'!D:D,'MARKETERS ANALYSIS'!$C$336,'Fully Booked'!M:M,'MARKETERS ANALYSIS'!$G$1)</f>
        <v>0</v>
      </c>
      <c r="H338" s="116">
        <f ca="1">SUMIFS('Fully Booked'!Q:Q,'Fully Booked'!E:E,'MARKETERS ANALYSIS'!D338,'Fully Booked'!D:D,'MARKETERS ANALYSIS'!$C$336,'Fully Booked'!L:L,'MARKETERS ANALYSIS'!$H$1)</f>
        <v>0</v>
      </c>
    </row>
    <row r="339" spans="1:8">
      <c r="B339" s="621"/>
      <c r="D339" s="180" t="s">
        <v>1045</v>
      </c>
      <c r="E339" s="116">
        <f>SUMIFS('Fully Booked'!Q:Q,'Fully Booked'!E:E,'MARKETERS ANALYSIS'!D339,'Fully Booked'!D:D,'MARKETERS ANALYSIS'!$C$336)</f>
        <v>0</v>
      </c>
      <c r="F339" s="116">
        <f>SUMIFS('Fully Booked'!AF:AF,'Fully Booked'!E:E,'MARKETERS ANALYSIS'!D339,'Fully Booked'!D:D,'MARKETERS ANALYSIS'!$C$336)</f>
        <v>0</v>
      </c>
      <c r="G339" s="116">
        <f>SUMIFS('Fully Booked'!Q:Q,'Fully Booked'!E:E,'MARKETERS ANALYSIS'!D339,'Fully Booked'!D:D,'MARKETERS ANALYSIS'!$C$336,'Fully Booked'!M:M,'MARKETERS ANALYSIS'!$G$1)</f>
        <v>0</v>
      </c>
      <c r="H339" s="116">
        <f ca="1">SUMIFS('Fully Booked'!Q:Q,'Fully Booked'!E:E,'MARKETERS ANALYSIS'!D339,'Fully Booked'!D:D,'MARKETERS ANALYSIS'!$C$336,'Fully Booked'!L:L,'MARKETERS ANALYSIS'!$H$1)</f>
        <v>0</v>
      </c>
    </row>
    <row r="340" spans="1:8">
      <c r="B340" s="621"/>
      <c r="D340" s="411" t="s">
        <v>71</v>
      </c>
      <c r="E340" s="364">
        <f>SUM(E336:E339)</f>
        <v>0</v>
      </c>
      <c r="F340" s="364">
        <f>SUM(F336:F339)</f>
        <v>0</v>
      </c>
      <c r="G340" s="364">
        <f>SUM(G336:G339)</f>
        <v>0</v>
      </c>
      <c r="H340" s="364">
        <f ca="1">SUM(H336:H339)</f>
        <v>0</v>
      </c>
    </row>
    <row r="341" spans="1:8">
      <c r="A341" s="8">
        <v>36</v>
      </c>
      <c r="B341" s="621"/>
      <c r="C341" s="393" t="s">
        <v>460</v>
      </c>
      <c r="D341" s="180" t="s">
        <v>1435</v>
      </c>
      <c r="E341" s="116">
        <f>SUMIFS('Fully Booked'!Q:Q,'Fully Booked'!E:E,'MARKETERS ANALYSIS'!D341,'Fully Booked'!D:D,'MARKETERS ANALYSIS'!$C$341)</f>
        <v>200000</v>
      </c>
      <c r="F341" s="116">
        <f>SUMIFS('Fully Booked'!AF:AF,'Fully Booked'!E:E,'MARKETERS ANALYSIS'!D341,'Fully Booked'!D:D,'MARKETERS ANALYSIS'!$C$341)</f>
        <v>4590.4761904761908</v>
      </c>
      <c r="G341" s="116">
        <f>SUMIFS('Fully Booked'!Q:Q,'Fully Booked'!E:E,'MARKETERS ANALYSIS'!D341,'Fully Booked'!D:D,'MARKETERS ANALYSIS'!$C$341,'Fully Booked'!M:M,'MARKETERS ANALYSIS'!$G$1)</f>
        <v>200000</v>
      </c>
      <c r="H341" s="116">
        <f ca="1">SUMIFS('Fully Booked'!Q:Q,'Fully Booked'!E:E,'MARKETERS ANALYSIS'!D341,'Fully Booked'!D:D,'MARKETERS ANALYSIS'!$C$341,'Fully Booked'!L:L,'MARKETERS ANALYSIS'!$H$1)</f>
        <v>0</v>
      </c>
    </row>
    <row r="342" spans="1:8">
      <c r="B342" s="621"/>
      <c r="D342" s="180" t="s">
        <v>2453</v>
      </c>
      <c r="E342" s="116">
        <f>SUMIFS('Fully Booked'!Q:Q,'Fully Booked'!E:E,'MARKETERS ANALYSIS'!D342,'Fully Booked'!D:D,'MARKETERS ANALYSIS'!$C$341)</f>
        <v>507550</v>
      </c>
      <c r="F342" s="116">
        <f>SUMIFS('Fully Booked'!AF:AF,'Fully Booked'!E:E,'MARKETERS ANALYSIS'!D342,'Fully Booked'!D:D,'MARKETERS ANALYSIS'!$C$341)</f>
        <v>11649.480952380953</v>
      </c>
      <c r="G342" s="116">
        <f>SUMIFS('Fully Booked'!Q:Q,'Fully Booked'!E:E,'MARKETERS ANALYSIS'!D342,'Fully Booked'!D:D,'MARKETERS ANALYSIS'!$C$341,'Fully Booked'!M:M,'MARKETERS ANALYSIS'!$G$1)</f>
        <v>0</v>
      </c>
      <c r="H342" s="116">
        <f ca="1">SUMIFS('Fully Booked'!Q:Q,'Fully Booked'!E:E,'MARKETERS ANALYSIS'!D342,'Fully Booked'!D:D,'MARKETERS ANALYSIS'!$C$341,'Fully Booked'!L:L,'MARKETERS ANALYSIS'!$H$1)</f>
        <v>507550</v>
      </c>
    </row>
    <row r="343" spans="1:8">
      <c r="B343" s="621"/>
      <c r="D343" s="180" t="s">
        <v>904</v>
      </c>
      <c r="E343" s="116">
        <f>SUMIFS('Fully Booked'!Q:Q,'Fully Booked'!E:E,'MARKETERS ANALYSIS'!D343,'Fully Booked'!D:D,'MARKETERS ANALYSIS'!$C$341)</f>
        <v>25100</v>
      </c>
      <c r="F343" s="116">
        <f>SUMIFS('Fully Booked'!AF:AF,'Fully Booked'!E:E,'MARKETERS ANALYSIS'!D343,'Fully Booked'!D:D,'MARKETERS ANALYSIS'!$C$341)</f>
        <v>834.80740740740737</v>
      </c>
      <c r="G343" s="116">
        <f>SUMIFS('Fully Booked'!Q:Q,'Fully Booked'!E:E,'MARKETERS ANALYSIS'!D343,'Fully Booked'!D:D,'MARKETERS ANALYSIS'!$C$341,'Fully Booked'!M:M,'MARKETERS ANALYSIS'!$G$1)</f>
        <v>0</v>
      </c>
      <c r="H343" s="116">
        <f ca="1">SUMIFS('Fully Booked'!Q:Q,'Fully Booked'!E:E,'MARKETERS ANALYSIS'!D343,'Fully Booked'!D:D,'MARKETERS ANALYSIS'!$C$341,'Fully Booked'!L:L,'MARKETERS ANALYSIS'!$H$1)</f>
        <v>0</v>
      </c>
    </row>
    <row r="344" spans="1:8">
      <c r="B344" s="621"/>
      <c r="D344" s="180" t="s">
        <v>963</v>
      </c>
      <c r="E344" s="116">
        <f>SUMIFS('Fully Booked'!Q:Q,'Fully Booked'!E:E,'MARKETERS ANALYSIS'!D344,'Fully Booked'!D:D,'MARKETERS ANALYSIS'!$C$341)</f>
        <v>0</v>
      </c>
      <c r="F344" s="116">
        <f>SUMIFS('Fully Booked'!AF:AF,'Fully Booked'!E:E,'MARKETERS ANALYSIS'!D344,'Fully Booked'!D:D,'MARKETERS ANALYSIS'!$C$341)</f>
        <v>0</v>
      </c>
      <c r="G344" s="116">
        <f>SUMIFS('Fully Booked'!Q:Q,'Fully Booked'!E:E,'MARKETERS ANALYSIS'!D344,'Fully Booked'!D:D,'MARKETERS ANALYSIS'!$C$341,'Fully Booked'!M:M,'MARKETERS ANALYSIS'!$G$1)</f>
        <v>0</v>
      </c>
      <c r="H344" s="116">
        <f ca="1">SUMIFS('Fully Booked'!Q:Q,'Fully Booked'!E:E,'MARKETERS ANALYSIS'!D344,'Fully Booked'!D:D,'MARKETERS ANALYSIS'!$C$341,'Fully Booked'!L:L,'MARKETERS ANALYSIS'!$H$1)</f>
        <v>0</v>
      </c>
    </row>
    <row r="345" spans="1:8">
      <c r="B345" s="621"/>
      <c r="D345" s="180" t="s">
        <v>2085</v>
      </c>
      <c r="E345" s="116">
        <f>SUMIFS('Fully Booked'!Q:Q,'Fully Booked'!E:E,'MARKETERS ANALYSIS'!D345,'Fully Booked'!D:D,'MARKETERS ANALYSIS'!$C$341)</f>
        <v>0</v>
      </c>
      <c r="F345" s="116">
        <f>SUMIFS('Fully Booked'!AF:AF,'Fully Booked'!E:E,'MARKETERS ANALYSIS'!D345,'Fully Booked'!D:D,'MARKETERS ANALYSIS'!$C$341)</f>
        <v>0</v>
      </c>
      <c r="G345" s="116">
        <f>SUMIFS('Fully Booked'!Q:Q,'Fully Booked'!E:E,'MARKETERS ANALYSIS'!D345,'Fully Booked'!D:D,'MARKETERS ANALYSIS'!$C$341,'Fully Booked'!M:M,'MARKETERS ANALYSIS'!$G$1)</f>
        <v>0</v>
      </c>
      <c r="H345" s="116">
        <f ca="1">SUMIFS('Fully Booked'!Q:Q,'Fully Booked'!E:E,'MARKETERS ANALYSIS'!D345,'Fully Booked'!D:D,'MARKETERS ANALYSIS'!$C$341,'Fully Booked'!L:L,'MARKETERS ANALYSIS'!$H$1)</f>
        <v>0</v>
      </c>
    </row>
    <row r="346" spans="1:8">
      <c r="B346" s="621"/>
      <c r="D346" s="180" t="s">
        <v>2453</v>
      </c>
      <c r="E346" s="116">
        <f>SUMIFS('Fully Booked'!Q:Q,'Fully Booked'!E:E,'MARKETERS ANALYSIS'!D346,'Fully Booked'!D:D,'MARKETERS ANALYSIS'!$C$341)</f>
        <v>507550</v>
      </c>
      <c r="F346" s="116">
        <f>SUMIFS('Fully Booked'!AF:AF,'Fully Booked'!E:E,'MARKETERS ANALYSIS'!D346,'Fully Booked'!D:D,'MARKETERS ANALYSIS'!$C$341)</f>
        <v>11649.480952380953</v>
      </c>
      <c r="G346" s="116">
        <f>SUMIFS('Fully Booked'!Q:Q,'Fully Booked'!E:E,'MARKETERS ANALYSIS'!D346,'Fully Booked'!D:D,'MARKETERS ANALYSIS'!$C$341,'Fully Booked'!M:M,'MARKETERS ANALYSIS'!$G$1)</f>
        <v>0</v>
      </c>
      <c r="H346" s="116">
        <f ca="1">SUMIFS('Fully Booked'!Q:Q,'Fully Booked'!E:E,'MARKETERS ANALYSIS'!D346,'Fully Booked'!D:D,'MARKETERS ANALYSIS'!$C$341,'Fully Booked'!L:L,'MARKETERS ANALYSIS'!$H$1)</f>
        <v>507550</v>
      </c>
    </row>
    <row r="347" spans="1:8">
      <c r="B347" s="621"/>
      <c r="D347" s="8" t="s">
        <v>952</v>
      </c>
      <c r="E347" s="116">
        <f>SUMIFS('Fully Booked'!Q:Q,'Fully Booked'!E:E,'MARKETERS ANALYSIS'!D347,'Fully Booked'!D:D,'MARKETERS ANALYSIS'!$C$341)</f>
        <v>0</v>
      </c>
      <c r="F347" s="116">
        <f>SUMIFS('Fully Booked'!AF:AF,'Fully Booked'!E:E,'MARKETERS ANALYSIS'!D347,'Fully Booked'!D:D,'MARKETERS ANALYSIS'!$C$341)</f>
        <v>0</v>
      </c>
      <c r="G347" s="116">
        <f>SUMIFS('Fully Booked'!Q:Q,'Fully Booked'!E:E,'MARKETERS ANALYSIS'!D347,'Fully Booked'!D:D,'MARKETERS ANALYSIS'!$C$341,'Fully Booked'!M:M,'MARKETERS ANALYSIS'!$G$1)</f>
        <v>0</v>
      </c>
      <c r="H347" s="116">
        <f ca="1">SUMIFS('Fully Booked'!Q:Q,'Fully Booked'!E:E,'MARKETERS ANALYSIS'!D347,'Fully Booked'!D:D,'MARKETERS ANALYSIS'!$C$341,'Fully Booked'!L:L,'MARKETERS ANALYSIS'!$H$1)</f>
        <v>0</v>
      </c>
    </row>
    <row r="348" spans="1:8">
      <c r="B348" s="621"/>
      <c r="D348" s="8" t="s">
        <v>782</v>
      </c>
      <c r="E348" s="116">
        <f>SUMIFS('Fully Booked'!Q:Q,'Fully Booked'!E:E,'MARKETERS ANALYSIS'!D348,'Fully Booked'!D:D,'MARKETERS ANALYSIS'!$C$341)</f>
        <v>0</v>
      </c>
      <c r="F348" s="116">
        <f>SUMIFS('Fully Booked'!AF:AF,'Fully Booked'!E:E,'MARKETERS ANALYSIS'!D348,'Fully Booked'!D:D,'MARKETERS ANALYSIS'!$C$341)</f>
        <v>0</v>
      </c>
      <c r="G348" s="116">
        <f>SUMIFS('Fully Booked'!Q:Q,'Fully Booked'!E:E,'MARKETERS ANALYSIS'!D348,'Fully Booked'!D:D,'MARKETERS ANALYSIS'!$C$341,'Fully Booked'!M:M,'MARKETERS ANALYSIS'!$G$1)</f>
        <v>0</v>
      </c>
      <c r="H348" s="116">
        <f ca="1">SUMIFS('Fully Booked'!Q:Q,'Fully Booked'!E:E,'MARKETERS ANALYSIS'!D348,'Fully Booked'!D:D,'MARKETERS ANALYSIS'!$C$341,'Fully Booked'!L:L,'MARKETERS ANALYSIS'!$H$1)</f>
        <v>0</v>
      </c>
    </row>
    <row r="349" spans="1:8">
      <c r="B349" s="621"/>
      <c r="D349" s="8" t="s">
        <v>3504</v>
      </c>
      <c r="E349" s="116">
        <f>SUMIFS('Fully Booked'!Q:Q,'Fully Booked'!E:E,'MARKETERS ANALYSIS'!D349,'Fully Booked'!D:D,'MARKETERS ANALYSIS'!$C$341)</f>
        <v>0</v>
      </c>
      <c r="F349" s="116">
        <f>SUMIFS('Fully Booked'!AF:AF,'Fully Booked'!E:E,'MARKETERS ANALYSIS'!D349,'Fully Booked'!D:D,'MARKETERS ANALYSIS'!$C$341)</f>
        <v>0</v>
      </c>
      <c r="G349" s="116">
        <f>SUMIFS('Fully Booked'!Q:Q,'Fully Booked'!E:E,'MARKETERS ANALYSIS'!D349,'Fully Booked'!D:D,'MARKETERS ANALYSIS'!$C$341,'Fully Booked'!M:M,'MARKETERS ANALYSIS'!$G$1)</f>
        <v>0</v>
      </c>
      <c r="H349" s="116">
        <f ca="1">SUMIFS('Fully Booked'!Q:Q,'Fully Booked'!E:E,'MARKETERS ANALYSIS'!D349,'Fully Booked'!D:D,'MARKETERS ANALYSIS'!$C$341,'Fully Booked'!L:L,'MARKETERS ANALYSIS'!$H$1)</f>
        <v>0</v>
      </c>
    </row>
    <row r="350" spans="1:8">
      <c r="B350" s="621"/>
      <c r="D350" s="8" t="s">
        <v>2306</v>
      </c>
      <c r="E350" s="116">
        <f>SUMIFS('Fully Booked'!Q:Q,'Fully Booked'!E:E,'MARKETERS ANALYSIS'!D350,'Fully Booked'!D:D,'MARKETERS ANALYSIS'!$C$341)</f>
        <v>0</v>
      </c>
      <c r="F350" s="116">
        <f>SUMIFS('Fully Booked'!AF:AF,'Fully Booked'!E:E,'MARKETERS ANALYSIS'!D350,'Fully Booked'!D:D,'MARKETERS ANALYSIS'!$C$341)</f>
        <v>0</v>
      </c>
      <c r="G350" s="116">
        <f>SUMIFS('Fully Booked'!Q:Q,'Fully Booked'!E:E,'MARKETERS ANALYSIS'!D350,'Fully Booked'!D:D,'MARKETERS ANALYSIS'!$C$341,'Fully Booked'!M:M,'MARKETERS ANALYSIS'!$G$1)</f>
        <v>0</v>
      </c>
      <c r="H350" s="116">
        <f ca="1">SUMIFS('Fully Booked'!Q:Q,'Fully Booked'!E:E,'MARKETERS ANALYSIS'!D350,'Fully Booked'!D:D,'MARKETERS ANALYSIS'!$C$341,'Fully Booked'!L:L,'MARKETERS ANALYSIS'!$H$1)</f>
        <v>0</v>
      </c>
    </row>
    <row r="351" spans="1:8">
      <c r="B351" s="621"/>
      <c r="D351" s="180" t="s">
        <v>773</v>
      </c>
      <c r="E351" s="116">
        <f>SUMIFS('Fully Booked'!Q:Q,'Fully Booked'!E:E,'MARKETERS ANALYSIS'!D351,'Fully Booked'!D:D,'MARKETERS ANALYSIS'!$C$341)</f>
        <v>0</v>
      </c>
      <c r="F351" s="116">
        <f>SUMIFS('Fully Booked'!AF:AF,'Fully Booked'!E:E,'MARKETERS ANALYSIS'!D351,'Fully Booked'!D:D,'MARKETERS ANALYSIS'!$C$341)</f>
        <v>0</v>
      </c>
      <c r="G351" s="116">
        <f>SUMIFS('Fully Booked'!Q:Q,'Fully Booked'!E:E,'MARKETERS ANALYSIS'!D351,'Fully Booked'!D:D,'MARKETERS ANALYSIS'!$C$341,'Fully Booked'!M:M,'MARKETERS ANALYSIS'!$G$1)</f>
        <v>0</v>
      </c>
      <c r="H351" s="116">
        <f ca="1">SUMIFS('Fully Booked'!Q:Q,'Fully Booked'!E:E,'MARKETERS ANALYSIS'!D351,'Fully Booked'!D:D,'MARKETERS ANALYSIS'!$C$341,'Fully Booked'!L:L,'MARKETERS ANALYSIS'!$H$1)</f>
        <v>0</v>
      </c>
    </row>
    <row r="352" spans="1:8">
      <c r="B352" s="621"/>
      <c r="D352" s="8" t="s">
        <v>764</v>
      </c>
      <c r="E352" s="116">
        <f>SUMIFS('Fully Booked'!Q:Q,'Fully Booked'!E:E,'MARKETERS ANALYSIS'!D352,'Fully Booked'!D:D,'MARKETERS ANALYSIS'!$C$341)</f>
        <v>0</v>
      </c>
      <c r="F352" s="116">
        <f>SUMIFS('Fully Booked'!AF:AF,'Fully Booked'!E:E,'MARKETERS ANALYSIS'!D352,'Fully Booked'!D:D,'MARKETERS ANALYSIS'!$C$341)</f>
        <v>0</v>
      </c>
      <c r="G352" s="116">
        <f>SUMIFS('Fully Booked'!Q:Q,'Fully Booked'!E:E,'MARKETERS ANALYSIS'!D352,'Fully Booked'!D:D,'MARKETERS ANALYSIS'!$C$341,'Fully Booked'!M:M,'MARKETERS ANALYSIS'!$G$1)</f>
        <v>0</v>
      </c>
      <c r="H352" s="116">
        <f ca="1">SUMIFS('Fully Booked'!Q:Q,'Fully Booked'!E:E,'MARKETERS ANALYSIS'!D352,'Fully Booked'!D:D,'MARKETERS ANALYSIS'!$C$341,'Fully Booked'!L:L,'MARKETERS ANALYSIS'!$H$1)</f>
        <v>0</v>
      </c>
    </row>
    <row r="353" spans="1:8">
      <c r="B353" s="621"/>
      <c r="D353" s="363" t="s">
        <v>71</v>
      </c>
      <c r="E353" s="364">
        <f>SUM(E341:E352)</f>
        <v>1240200</v>
      </c>
      <c r="F353" s="364">
        <f>SUM(F341:F352)</f>
        <v>28724.245502645503</v>
      </c>
      <c r="G353" s="364">
        <f>SUM(G341:G352)</f>
        <v>200000</v>
      </c>
      <c r="H353" s="364">
        <f ca="1">SUM(H341:H352)</f>
        <v>1015100</v>
      </c>
    </row>
    <row r="354" spans="1:8">
      <c r="A354" s="8">
        <v>37</v>
      </c>
      <c r="B354" s="621"/>
      <c r="C354" s="393" t="s">
        <v>189</v>
      </c>
      <c r="D354" s="180" t="s">
        <v>3795</v>
      </c>
      <c r="E354" s="116">
        <f>SUMIFS('Fully Booked'!Q:Q,'Fully Booked'!E:E,'MARKETERS ANALYSIS'!D354,'Fully Booked'!D:D,'MARKETERS ANALYSIS'!$C$354)</f>
        <v>109315</v>
      </c>
      <c r="F354" s="116">
        <f>SUMIFS('Fully Booked'!AF:AF,'Fully Booked'!E:E,'MARKETERS ANALYSIS'!D354,'Fully Booked'!D:D,'MARKETERS ANALYSIS'!$C$354)</f>
        <v>2509.0395238095243</v>
      </c>
      <c r="G354" s="116">
        <f>SUMIFS('Fully Booked'!Q:Q,'Fully Booked'!E:E,'MARKETERS ANALYSIS'!D354,'Fully Booked'!D:D,'MARKETERS ANALYSIS'!$C$354,'Fully Booked'!M:M,'MARKETERS ANALYSIS'!$G$1)</f>
        <v>109315</v>
      </c>
      <c r="H354" s="116">
        <f ca="1">SUMIFS('Fully Booked'!Q:Q,'Fully Booked'!E:E,'MARKETERS ANALYSIS'!D354,'Fully Booked'!D:D,'MARKETERS ANALYSIS'!$C$354,'Fully Booked'!L:L,'MARKETERS ANALYSIS'!$H$1)</f>
        <v>0</v>
      </c>
    </row>
    <row r="355" spans="1:8">
      <c r="B355" s="621"/>
      <c r="D355" s="8" t="s">
        <v>708</v>
      </c>
      <c r="E355" s="116">
        <f>SUMIFS('Fully Booked'!Q:Q,'Fully Booked'!E:E,'MARKETERS ANALYSIS'!D355,'Fully Booked'!D:D,'MARKETERS ANALYSIS'!$C$354)</f>
        <v>0</v>
      </c>
      <c r="F355" s="116">
        <f>SUMIFS('Fully Booked'!AF:AF,'Fully Booked'!E:E,'MARKETERS ANALYSIS'!D355,'Fully Booked'!D:D,'MARKETERS ANALYSIS'!$C$354)</f>
        <v>0</v>
      </c>
      <c r="G355" s="116">
        <f>SUMIFS('Fully Booked'!Q:Q,'Fully Booked'!E:E,'MARKETERS ANALYSIS'!D355,'Fully Booked'!D:D,'MARKETERS ANALYSIS'!$C$354,'Fully Booked'!M:M,'MARKETERS ANALYSIS'!$G$1)</f>
        <v>0</v>
      </c>
      <c r="H355" s="116">
        <f ca="1">SUMIFS('Fully Booked'!Q:Q,'Fully Booked'!E:E,'MARKETERS ANALYSIS'!D355,'Fully Booked'!D:D,'MARKETERS ANALYSIS'!$C$354,'Fully Booked'!L:L,'MARKETERS ANALYSIS'!$H$1)</f>
        <v>0</v>
      </c>
    </row>
    <row r="356" spans="1:8">
      <c r="B356" s="621"/>
      <c r="D356" s="8" t="s">
        <v>588</v>
      </c>
      <c r="E356" s="116">
        <f>SUMIFS('Fully Booked'!Q:Q,'Fully Booked'!E:E,'MARKETERS ANALYSIS'!D356,'Fully Booked'!D:D,'MARKETERS ANALYSIS'!$C$354)</f>
        <v>0</v>
      </c>
      <c r="F356" s="116">
        <f>SUMIFS('Fully Booked'!AF:AF,'Fully Booked'!E:E,'MARKETERS ANALYSIS'!D356,'Fully Booked'!D:D,'MARKETERS ANALYSIS'!$C$354)</f>
        <v>0</v>
      </c>
      <c r="G356" s="116">
        <f>SUMIFS('Fully Booked'!Q:Q,'Fully Booked'!E:E,'MARKETERS ANALYSIS'!D356,'Fully Booked'!D:D,'MARKETERS ANALYSIS'!$C$354,'Fully Booked'!M:M,'MARKETERS ANALYSIS'!$G$1)</f>
        <v>0</v>
      </c>
      <c r="H356" s="116">
        <f ca="1">SUMIFS('Fully Booked'!Q:Q,'Fully Booked'!E:E,'MARKETERS ANALYSIS'!D356,'Fully Booked'!D:D,'MARKETERS ANALYSIS'!$C$354,'Fully Booked'!L:L,'MARKETERS ANALYSIS'!$H$1)</f>
        <v>0</v>
      </c>
    </row>
    <row r="357" spans="1:8">
      <c r="B357" s="621"/>
      <c r="D357" s="180" t="s">
        <v>2862</v>
      </c>
      <c r="E357" s="116">
        <f>SUMIFS('Fully Booked'!Q:Q,'Fully Booked'!E:E,'MARKETERS ANALYSIS'!D357,'Fully Booked'!D:D,'MARKETERS ANALYSIS'!$C$354)</f>
        <v>402727</v>
      </c>
      <c r="F357" s="116">
        <f>SUMIFS('Fully Booked'!AF:AF,'Fully Booked'!E:E,'MARKETERS ANALYSIS'!D357,'Fully Booked'!D:D,'MARKETERS ANALYSIS'!$C$354)</f>
        <v>11693.27547979798</v>
      </c>
      <c r="G357" s="116">
        <f>SUMIFS('Fully Booked'!Q:Q,'Fully Booked'!E:E,'MARKETERS ANALYSIS'!D357,'Fully Booked'!D:D,'MARKETERS ANALYSIS'!$C$354,'Fully Booked'!M:M,'MARKETERS ANALYSIS'!$G$1)</f>
        <v>0</v>
      </c>
      <c r="H357" s="116">
        <f ca="1">SUMIFS('Fully Booked'!Q:Q,'Fully Booked'!E:E,'MARKETERS ANALYSIS'!D357,'Fully Booked'!D:D,'MARKETERS ANALYSIS'!$C$354,'Fully Booked'!L:L,'MARKETERS ANALYSIS'!$H$1)</f>
        <v>82727</v>
      </c>
    </row>
    <row r="358" spans="1:8">
      <c r="B358" s="621"/>
      <c r="D358" s="180" t="s">
        <v>3608</v>
      </c>
      <c r="E358" s="116">
        <f>SUMIFS('Fully Booked'!Q:Q,'Fully Booked'!E:E,'MARKETERS ANALYSIS'!D358,'Fully Booked'!D:D,'MARKETERS ANALYSIS'!$C$354)</f>
        <v>36381</v>
      </c>
      <c r="F358" s="116">
        <f>SUMIFS('Fully Booked'!AF:AF,'Fully Booked'!E:E,'MARKETERS ANALYSIS'!D358,'Fully Booked'!D:D,'MARKETERS ANALYSIS'!$C$354)</f>
        <v>1210.0051111111111</v>
      </c>
      <c r="G358" s="116">
        <f>SUMIFS('Fully Booked'!Q:Q,'Fully Booked'!E:E,'MARKETERS ANALYSIS'!D358,'Fully Booked'!D:D,'MARKETERS ANALYSIS'!$C$354,'Fully Booked'!M:M,'MARKETERS ANALYSIS'!$G$1)</f>
        <v>0</v>
      </c>
      <c r="H358" s="116">
        <f ca="1">SUMIFS('Fully Booked'!Q:Q,'Fully Booked'!E:E,'MARKETERS ANALYSIS'!D358,'Fully Booked'!D:D,'MARKETERS ANALYSIS'!$C$354,'Fully Booked'!L:L,'MARKETERS ANALYSIS'!$H$1)</f>
        <v>0</v>
      </c>
    </row>
    <row r="359" spans="1:8">
      <c r="B359" s="621"/>
      <c r="D359" s="180" t="s">
        <v>2302</v>
      </c>
      <c r="E359" s="116">
        <f>SUMIFS('Fully Booked'!Q:Q,'Fully Booked'!E:E,'MARKETERS ANALYSIS'!D359,'Fully Booked'!D:D,'MARKETERS ANALYSIS'!$C$354)</f>
        <v>0</v>
      </c>
      <c r="F359" s="116">
        <f>SUMIFS('Fully Booked'!AF:AF,'Fully Booked'!E:E,'MARKETERS ANALYSIS'!D359,'Fully Booked'!D:D,'MARKETERS ANALYSIS'!$C$354)</f>
        <v>0</v>
      </c>
      <c r="G359" s="116">
        <f>SUMIFS('Fully Booked'!Q:Q,'Fully Booked'!E:E,'MARKETERS ANALYSIS'!D359,'Fully Booked'!D:D,'MARKETERS ANALYSIS'!$C$354,'Fully Booked'!M:M,'MARKETERS ANALYSIS'!$G$1)</f>
        <v>0</v>
      </c>
      <c r="H359" s="116">
        <f ca="1">SUMIFS('Fully Booked'!Q:Q,'Fully Booked'!E:E,'MARKETERS ANALYSIS'!D359,'Fully Booked'!D:D,'MARKETERS ANALYSIS'!$C$354,'Fully Booked'!L:L,'MARKETERS ANALYSIS'!$H$1)</f>
        <v>0</v>
      </c>
    </row>
    <row r="360" spans="1:8">
      <c r="B360" s="621"/>
      <c r="D360" s="180" t="s">
        <v>3283</v>
      </c>
      <c r="E360" s="116">
        <f>SUMIFS('Fully Booked'!Q:Q,'Fully Booked'!E:E,'MARKETERS ANALYSIS'!D360,'Fully Booked'!D:D,'MARKETERS ANALYSIS'!$C$354)</f>
        <v>320563</v>
      </c>
      <c r="F360" s="116">
        <f>SUMIFS('Fully Booked'!AF:AF,'Fully Booked'!E:E,'MARKETERS ANALYSIS'!D360,'Fully Booked'!D:D,'MARKETERS ANALYSIS'!$C$354)</f>
        <v>9480.8935757575746</v>
      </c>
      <c r="G360" s="116">
        <f>SUMIFS('Fully Booked'!Q:Q,'Fully Booked'!E:E,'MARKETERS ANALYSIS'!D360,'Fully Booked'!D:D,'MARKETERS ANALYSIS'!$C$354,'Fully Booked'!M:M,'MARKETERS ANALYSIS'!$G$1)</f>
        <v>320563</v>
      </c>
      <c r="H360" s="116">
        <f ca="1">SUMIFS('Fully Booked'!Q:Q,'Fully Booked'!E:E,'MARKETERS ANALYSIS'!D360,'Fully Booked'!D:D,'MARKETERS ANALYSIS'!$C$354,'Fully Booked'!L:L,'MARKETERS ANALYSIS'!$H$1)</f>
        <v>0</v>
      </c>
    </row>
    <row r="361" spans="1:8">
      <c r="B361" s="621"/>
      <c r="D361" s="180" t="s">
        <v>2340</v>
      </c>
      <c r="E361" s="116">
        <f>SUMIFS('Fully Booked'!Q:Q,'Fully Booked'!E:E,'MARKETERS ANALYSIS'!D361,'Fully Booked'!D:D,'MARKETERS ANALYSIS'!$C$354)</f>
        <v>0</v>
      </c>
      <c r="F361" s="116">
        <f>SUMIFS('Fully Booked'!AF:AF,'Fully Booked'!E:E,'MARKETERS ANALYSIS'!D361,'Fully Booked'!D:D,'MARKETERS ANALYSIS'!$C$354)</f>
        <v>0</v>
      </c>
      <c r="G361" s="116">
        <f>SUMIFS('Fully Booked'!Q:Q,'Fully Booked'!E:E,'MARKETERS ANALYSIS'!D361,'Fully Booked'!D:D,'MARKETERS ANALYSIS'!$C$354,'Fully Booked'!M:M,'MARKETERS ANALYSIS'!$G$1)</f>
        <v>0</v>
      </c>
      <c r="H361" s="116">
        <f ca="1">SUMIFS('Fully Booked'!Q:Q,'Fully Booked'!E:E,'MARKETERS ANALYSIS'!D361,'Fully Booked'!D:D,'MARKETERS ANALYSIS'!$C$354,'Fully Booked'!L:L,'MARKETERS ANALYSIS'!$H$1)</f>
        <v>0</v>
      </c>
    </row>
    <row r="362" spans="1:8">
      <c r="B362" s="621"/>
      <c r="D362" s="8" t="s">
        <v>978</v>
      </c>
      <c r="E362" s="116">
        <f>SUMIFS('Fully Booked'!Q:Q,'Fully Booked'!E:E,'MARKETERS ANALYSIS'!D362,'Fully Booked'!D:D,'MARKETERS ANALYSIS'!$C$354)</f>
        <v>0</v>
      </c>
      <c r="F362" s="116">
        <f>SUMIFS('Fully Booked'!AF:AF,'Fully Booked'!E:E,'MARKETERS ANALYSIS'!D362,'Fully Booked'!D:D,'MARKETERS ANALYSIS'!$C$354)</f>
        <v>0</v>
      </c>
      <c r="G362" s="116">
        <f>SUMIFS('Fully Booked'!Q:Q,'Fully Booked'!E:E,'MARKETERS ANALYSIS'!D362,'Fully Booked'!D:D,'MARKETERS ANALYSIS'!$C$354,'Fully Booked'!M:M,'MARKETERS ANALYSIS'!$G$1)</f>
        <v>0</v>
      </c>
      <c r="H362" s="116">
        <f ca="1">SUMIFS('Fully Booked'!Q:Q,'Fully Booked'!E:E,'MARKETERS ANALYSIS'!D362,'Fully Booked'!D:D,'MARKETERS ANALYSIS'!$C$354,'Fully Booked'!L:L,'MARKETERS ANALYSIS'!$H$1)</f>
        <v>0</v>
      </c>
    </row>
    <row r="363" spans="1:8">
      <c r="B363" s="621"/>
      <c r="D363" s="180" t="s">
        <v>595</v>
      </c>
      <c r="E363" s="116">
        <f>SUMIFS('Fully Booked'!Q:Q,'Fully Booked'!E:E,'MARKETERS ANALYSIS'!D363,'Fully Booked'!D:D,'MARKETERS ANALYSIS'!$C$354)</f>
        <v>29555</v>
      </c>
      <c r="F363" s="116">
        <f>SUMIFS('Fully Booked'!AF:AF,'Fully Booked'!E:E,'MARKETERS ANALYSIS'!D363,'Fully Booked'!D:D,'MARKETERS ANALYSIS'!$C$354)</f>
        <v>982.97740740740744</v>
      </c>
      <c r="G363" s="116">
        <f>SUMIFS('Fully Booked'!Q:Q,'Fully Booked'!E:E,'MARKETERS ANALYSIS'!D363,'Fully Booked'!D:D,'MARKETERS ANALYSIS'!$C$354,'Fully Booked'!M:M,'MARKETERS ANALYSIS'!$G$1)</f>
        <v>0</v>
      </c>
      <c r="H363" s="116">
        <f ca="1">SUMIFS('Fully Booked'!Q:Q,'Fully Booked'!E:E,'MARKETERS ANALYSIS'!D363,'Fully Booked'!D:D,'MARKETERS ANALYSIS'!$C$354,'Fully Booked'!L:L,'MARKETERS ANALYSIS'!$H$1)</f>
        <v>0</v>
      </c>
    </row>
    <row r="364" spans="1:8">
      <c r="B364" s="621"/>
      <c r="D364" s="8" t="s">
        <v>728</v>
      </c>
      <c r="E364" s="116">
        <f>SUMIFS('Fully Booked'!Q:Q,'Fully Booked'!E:E,'MARKETERS ANALYSIS'!D364,'Fully Booked'!D:D,'MARKETERS ANALYSIS'!$C$354)</f>
        <v>0</v>
      </c>
      <c r="F364" s="116">
        <f>SUMIFS('Fully Booked'!AF:AF,'Fully Booked'!E:E,'MARKETERS ANALYSIS'!D364,'Fully Booked'!D:D,'MARKETERS ANALYSIS'!$C$354)</f>
        <v>0</v>
      </c>
      <c r="G364" s="116">
        <f>SUMIFS('Fully Booked'!Q:Q,'Fully Booked'!E:E,'MARKETERS ANALYSIS'!D364,'Fully Booked'!D:D,'MARKETERS ANALYSIS'!$C$354,'Fully Booked'!M:M,'MARKETERS ANALYSIS'!$G$1)</f>
        <v>0</v>
      </c>
      <c r="H364" s="116">
        <f ca="1">SUMIFS('Fully Booked'!Q:Q,'Fully Booked'!E:E,'MARKETERS ANALYSIS'!D364,'Fully Booked'!D:D,'MARKETERS ANALYSIS'!$C$354,'Fully Booked'!L:L,'MARKETERS ANALYSIS'!$H$1)</f>
        <v>0</v>
      </c>
    </row>
    <row r="365" spans="1:8">
      <c r="B365" s="621"/>
      <c r="D365" s="8" t="s">
        <v>785</v>
      </c>
      <c r="E365" s="116">
        <f>SUMIFS('Fully Booked'!Q:Q,'Fully Booked'!E:E,'MARKETERS ANALYSIS'!D365,'Fully Booked'!D:D,'MARKETERS ANALYSIS'!$C$354)</f>
        <v>0</v>
      </c>
      <c r="F365" s="116">
        <f>SUMIFS('Fully Booked'!AF:AF,'Fully Booked'!E:E,'MARKETERS ANALYSIS'!D365,'Fully Booked'!D:D,'MARKETERS ANALYSIS'!$C$354)</f>
        <v>0</v>
      </c>
      <c r="G365" s="116">
        <f>SUMIFS('Fully Booked'!Q:Q,'Fully Booked'!E:E,'MARKETERS ANALYSIS'!D365,'Fully Booked'!D:D,'MARKETERS ANALYSIS'!$C$354,'Fully Booked'!M:M,'MARKETERS ANALYSIS'!$G$1)</f>
        <v>0</v>
      </c>
      <c r="H365" s="116">
        <f ca="1">SUMIFS('Fully Booked'!Q:Q,'Fully Booked'!E:E,'MARKETERS ANALYSIS'!D365,'Fully Booked'!D:D,'MARKETERS ANALYSIS'!$C$354,'Fully Booked'!L:L,'MARKETERS ANALYSIS'!$H$1)</f>
        <v>0</v>
      </c>
    </row>
    <row r="366" spans="1:8">
      <c r="B366" s="621"/>
      <c r="D366" s="8" t="s">
        <v>828</v>
      </c>
      <c r="E366" s="116">
        <f>SUMIFS('Fully Booked'!Q:Q,'Fully Booked'!E:E,'MARKETERS ANALYSIS'!D366,'Fully Booked'!D:D,'MARKETERS ANALYSIS'!$C$354)</f>
        <v>0</v>
      </c>
      <c r="F366" s="116">
        <f>SUMIFS('Fully Booked'!AF:AF,'Fully Booked'!E:E,'MARKETERS ANALYSIS'!D366,'Fully Booked'!D:D,'MARKETERS ANALYSIS'!$C$354)</f>
        <v>0</v>
      </c>
      <c r="G366" s="116">
        <f>SUMIFS('Fully Booked'!Q:Q,'Fully Booked'!E:E,'MARKETERS ANALYSIS'!D366,'Fully Booked'!D:D,'MARKETERS ANALYSIS'!$C$354,'Fully Booked'!M:M,'MARKETERS ANALYSIS'!$G$1)</f>
        <v>0</v>
      </c>
      <c r="H366" s="116">
        <f ca="1">SUMIFS('Fully Booked'!Q:Q,'Fully Booked'!E:E,'MARKETERS ANALYSIS'!D366,'Fully Booked'!D:D,'MARKETERS ANALYSIS'!$C$354,'Fully Booked'!L:L,'MARKETERS ANALYSIS'!$H$1)</f>
        <v>0</v>
      </c>
    </row>
    <row r="367" spans="1:8">
      <c r="B367" s="621"/>
      <c r="D367" s="8" t="s">
        <v>904</v>
      </c>
      <c r="E367" s="116">
        <f>SUMIFS('Fully Booked'!Q:Q,'Fully Booked'!E:E,'MARKETERS ANALYSIS'!D367,'Fully Booked'!D:D,'MARKETERS ANALYSIS'!$C$354)</f>
        <v>0</v>
      </c>
      <c r="F367" s="116">
        <f>SUMIFS('Fully Booked'!AF:AF,'Fully Booked'!E:E,'MARKETERS ANALYSIS'!D367,'Fully Booked'!D:D,'MARKETERS ANALYSIS'!$C$354)</f>
        <v>0</v>
      </c>
      <c r="G367" s="116">
        <f>SUMIFS('Fully Booked'!Q:Q,'Fully Booked'!E:E,'MARKETERS ANALYSIS'!D367,'Fully Booked'!D:D,'MARKETERS ANALYSIS'!$C$354,'Fully Booked'!M:M,'MARKETERS ANALYSIS'!$G$1)</f>
        <v>0</v>
      </c>
      <c r="H367" s="116">
        <f ca="1">SUMIFS('Fully Booked'!Q:Q,'Fully Booked'!E:E,'MARKETERS ANALYSIS'!D367,'Fully Booked'!D:D,'MARKETERS ANALYSIS'!$C$354,'Fully Booked'!L:L,'MARKETERS ANALYSIS'!$H$1)</f>
        <v>0</v>
      </c>
    </row>
    <row r="368" spans="1:8" s="422" customFormat="1">
      <c r="B368" s="621"/>
      <c r="D368" s="612" t="s">
        <v>71</v>
      </c>
      <c r="E368" s="613">
        <f>SUM(E354:E367)</f>
        <v>898541</v>
      </c>
      <c r="F368" s="613">
        <f>SUM(F354:F367)</f>
        <v>25876.191097883599</v>
      </c>
      <c r="G368" s="613">
        <f>SUM(G354:G367)</f>
        <v>429878</v>
      </c>
      <c r="H368" s="613">
        <f ca="1">SUM(H354:H367)</f>
        <v>82727</v>
      </c>
    </row>
    <row r="369" spans="1:8">
      <c r="B369" s="621"/>
      <c r="C369" s="8" t="s">
        <v>3253</v>
      </c>
      <c r="D369" s="363" t="s">
        <v>3254</v>
      </c>
      <c r="E369" s="116">
        <f>SUMIFS('Fully Booked'!Q:Q,'Fully Booked'!E:E,'MARKETERS ANALYSIS'!D369,'Fully Booked'!D:D,'MARKETERS ANALYSIS'!$C$369)</f>
        <v>1638201</v>
      </c>
      <c r="F369" s="116">
        <f>SUMIFS('Fully Booked'!AF:AF,'Fully Booked'!E:E,'MARKETERS ANALYSIS'!D369,'Fully Booked'!D:D,'MARKETERS ANALYSIS'!$C$369)</f>
        <v>37600.613428571429</v>
      </c>
      <c r="G369" s="116">
        <f>SUMIFS('Fully Booked'!Q:Q,'Fully Booked'!E:E,'MARKETERS ANALYSIS'!D369,'Fully Booked'!D:D,'MARKETERS ANALYSIS'!$C$369,'Fully Booked'!M:M,'MARKETERS ANALYSIS'!$G$1)</f>
        <v>1638201</v>
      </c>
      <c r="H369" s="116">
        <f ca="1">SUMIFS('Fully Booked'!Q:Q,'Fully Booked'!E:E,'MARKETERS ANALYSIS'!D369,'Fully Booked'!D:D,'MARKETERS ANALYSIS'!$C$369,'Fully Booked'!L:L,'MARKETERS ANALYSIS'!$H$1)</f>
        <v>0</v>
      </c>
    </row>
    <row r="370" spans="1:8">
      <c r="B370" s="627"/>
      <c r="D370" s="8" t="s">
        <v>4085</v>
      </c>
      <c r="E370" s="116">
        <f>SUMIFS('Fully Booked'!Q:Q,'Fully Booked'!E:E,'MARKETERS ANALYSIS'!D370,'Fully Booked'!D:D,'MARKETERS ANALYSIS'!$C$369)</f>
        <v>135064</v>
      </c>
      <c r="F370" s="116">
        <f>SUMIFS('Fully Booked'!AF:AF,'Fully Booked'!E:E,'MARKETERS ANALYSIS'!D370,'Fully Booked'!D:D,'MARKETERS ANALYSIS'!$C$369)</f>
        <v>3100.0403809523814</v>
      </c>
      <c r="G370" s="116">
        <f>SUMIFS('Fully Booked'!Q:Q,'Fully Booked'!E:E,'MARKETERS ANALYSIS'!D370,'Fully Booked'!D:D,'MARKETERS ANALYSIS'!$C$369,'Fully Booked'!M:M,'MARKETERS ANALYSIS'!$G$1)</f>
        <v>135064</v>
      </c>
      <c r="H370" s="116">
        <f ca="1">SUMIFS('Fully Booked'!Q:Q,'Fully Booked'!E:E,'MARKETERS ANALYSIS'!D370,'Fully Booked'!D:D,'MARKETERS ANALYSIS'!$C$369,'Fully Booked'!L:L,'MARKETERS ANALYSIS'!$H$1)</f>
        <v>0</v>
      </c>
    </row>
    <row r="371" spans="1:8">
      <c r="B371" s="621"/>
      <c r="D371" s="612" t="s">
        <v>71</v>
      </c>
      <c r="E371" s="613">
        <f>SUM(E369:E370)</f>
        <v>1773265</v>
      </c>
      <c r="F371" s="613">
        <f t="shared" ref="F371:H371" si="25">SUM(F369:F370)</f>
        <v>40700.653809523807</v>
      </c>
      <c r="G371" s="613">
        <f t="shared" si="25"/>
        <v>1773265</v>
      </c>
      <c r="H371" s="613">
        <f t="shared" ca="1" si="25"/>
        <v>0</v>
      </c>
    </row>
    <row r="372" spans="1:8">
      <c r="B372" s="622"/>
      <c r="C372" s="474" t="s">
        <v>877</v>
      </c>
      <c r="D372" s="363"/>
      <c r="E372" s="364">
        <f>SUMIFS(E318:E371,D318:D371,D368)</f>
        <v>6034798</v>
      </c>
      <c r="F372" s="364">
        <f>SUMIFS(F318:F371,D318:D371,D368)</f>
        <v>136245.68405291004</v>
      </c>
      <c r="G372" s="364">
        <f>SUMIFS(G318:G371,D318:D371,D368)</f>
        <v>3261683</v>
      </c>
      <c r="H372" s="364">
        <f ca="1">SUMIFS(H318:H371,D318:D371,D368)</f>
        <v>1097827</v>
      </c>
    </row>
    <row r="373" spans="1:8">
      <c r="B373" s="479"/>
      <c r="D373" s="198"/>
      <c r="E373" s="407"/>
      <c r="F373" s="407"/>
      <c r="G373" s="407"/>
      <c r="H373" s="407"/>
    </row>
    <row r="374" spans="1:8">
      <c r="A374" s="8">
        <v>38</v>
      </c>
      <c r="B374" s="620" t="s">
        <v>24</v>
      </c>
      <c r="C374" s="393" t="s">
        <v>423</v>
      </c>
      <c r="D374" s="8" t="s">
        <v>3142</v>
      </c>
      <c r="E374" s="116">
        <f>SUMIFS('Fully Booked'!Q:Q,'Fully Booked'!E:E,'MARKETERS ANALYSIS'!D374,'Fully Booked'!D:D,'MARKETERS ANALYSIS'!$C$374)</f>
        <v>0</v>
      </c>
      <c r="F374" s="116">
        <f>SUMIFS('Fully Booked'!AF:AF,'Fully Booked'!E:E,'MARKETERS ANALYSIS'!D374,'Fully Booked'!D:D,'MARKETERS ANALYSIS'!$C$374)</f>
        <v>0</v>
      </c>
      <c r="G374" s="116">
        <f>SUMIFS('Fully Booked'!Q:Q,'Fully Booked'!E:E,'MARKETERS ANALYSIS'!D374,'Fully Booked'!D:D,'MARKETERS ANALYSIS'!$C$374,'Fully Booked'!M:M,'MARKETERS ANALYSIS'!$G$1)</f>
        <v>0</v>
      </c>
      <c r="H374" s="116">
        <f ca="1">SUMIFS('Fully Booked'!Q:Q,'Fully Booked'!E:E,'MARKETERS ANALYSIS'!D374,'Fully Booked'!D:D,'MARKETERS ANALYSIS'!$C$374,'Fully Booked'!L:L,'MARKETERS ANALYSIS'!$H$1)</f>
        <v>0</v>
      </c>
    </row>
    <row r="375" spans="1:8">
      <c r="B375" s="621"/>
      <c r="D375" s="8" t="s">
        <v>896</v>
      </c>
      <c r="E375" s="116">
        <f>SUMIFS('Fully Booked'!Q:Q,'Fully Booked'!E:E,'MARKETERS ANALYSIS'!D375,'Fully Booked'!D:D,'MARKETERS ANALYSIS'!$C$374)</f>
        <v>0</v>
      </c>
      <c r="F375" s="116">
        <f>SUMIFS('Fully Booked'!AF:AF,'Fully Booked'!E:E,'MARKETERS ANALYSIS'!D375,'Fully Booked'!D:D,'MARKETERS ANALYSIS'!$C$374)</f>
        <v>0</v>
      </c>
      <c r="G375" s="116">
        <f>SUMIFS('Fully Booked'!Q:Q,'Fully Booked'!E:E,'MARKETERS ANALYSIS'!D375,'Fully Booked'!D:D,'MARKETERS ANALYSIS'!$C$374,'Fully Booked'!M:M,'MARKETERS ANALYSIS'!$G$1)</f>
        <v>0</v>
      </c>
      <c r="H375" s="116">
        <f ca="1">SUMIFS('Fully Booked'!Q:Q,'Fully Booked'!E:E,'MARKETERS ANALYSIS'!D375,'Fully Booked'!D:D,'MARKETERS ANALYSIS'!$C$374,'Fully Booked'!L:L,'MARKETERS ANALYSIS'!$H$1)</f>
        <v>0</v>
      </c>
    </row>
    <row r="376" spans="1:8">
      <c r="B376" s="621"/>
      <c r="D376" s="180" t="s">
        <v>723</v>
      </c>
      <c r="E376" s="116">
        <f>SUMIFS('Fully Booked'!Q:Q,'Fully Booked'!E:E,'MARKETERS ANALYSIS'!D376,'Fully Booked'!D:D,'MARKETERS ANALYSIS'!$C$374)</f>
        <v>0</v>
      </c>
      <c r="F376" s="116">
        <f>SUMIFS('Fully Booked'!AF:AF,'Fully Booked'!E:E,'MARKETERS ANALYSIS'!D376,'Fully Booked'!D:D,'MARKETERS ANALYSIS'!$C$374)</f>
        <v>0</v>
      </c>
      <c r="G376" s="116">
        <f>SUMIFS('Fully Booked'!Q:Q,'Fully Booked'!E:E,'MARKETERS ANALYSIS'!D376,'Fully Booked'!D:D,'MARKETERS ANALYSIS'!$C$374,'Fully Booked'!M:M,'MARKETERS ANALYSIS'!$G$1)</f>
        <v>0</v>
      </c>
      <c r="H376" s="116">
        <f ca="1">SUMIFS('Fully Booked'!Q:Q,'Fully Booked'!E:E,'MARKETERS ANALYSIS'!D376,'Fully Booked'!D:D,'MARKETERS ANALYSIS'!$C$374,'Fully Booked'!L:L,'MARKETERS ANALYSIS'!$H$1)</f>
        <v>0</v>
      </c>
    </row>
    <row r="377" spans="1:8">
      <c r="B377" s="621"/>
      <c r="D377" s="180" t="s">
        <v>2082</v>
      </c>
      <c r="E377" s="116">
        <f>SUMIFS('Fully Booked'!Q:Q,'Fully Booked'!E:E,'MARKETERS ANALYSIS'!D377,'Fully Booked'!D:D,'MARKETERS ANALYSIS'!$C$374)</f>
        <v>0</v>
      </c>
      <c r="F377" s="116">
        <f>SUMIFS('Fully Booked'!AF:AF,'Fully Booked'!E:E,'MARKETERS ANALYSIS'!D377,'Fully Booked'!D:D,'MARKETERS ANALYSIS'!$C$374)</f>
        <v>0</v>
      </c>
      <c r="G377" s="116">
        <f>SUMIFS('Fully Booked'!Q:Q,'Fully Booked'!E:E,'MARKETERS ANALYSIS'!D377,'Fully Booked'!D:D,'MARKETERS ANALYSIS'!$C$374,'Fully Booked'!M:M,'MARKETERS ANALYSIS'!$G$1)</f>
        <v>0</v>
      </c>
      <c r="H377" s="116">
        <f ca="1">SUMIFS('Fully Booked'!Q:Q,'Fully Booked'!E:E,'MARKETERS ANALYSIS'!D377,'Fully Booked'!D:D,'MARKETERS ANALYSIS'!$C$374,'Fully Booked'!L:L,'MARKETERS ANALYSIS'!$H$1)</f>
        <v>0</v>
      </c>
    </row>
    <row r="378" spans="1:8">
      <c r="B378" s="621"/>
      <c r="D378" s="180" t="s">
        <v>2516</v>
      </c>
      <c r="E378" s="116">
        <f>SUMIFS('Fully Booked'!Q:Q,'Fully Booked'!E:E,'MARKETERS ANALYSIS'!D378,'Fully Booked'!D:D,'MARKETERS ANALYSIS'!$C$374)</f>
        <v>0</v>
      </c>
      <c r="F378" s="116">
        <f>SUMIFS('Fully Booked'!AF:AF,'Fully Booked'!E:E,'MARKETERS ANALYSIS'!D378,'Fully Booked'!D:D,'MARKETERS ANALYSIS'!$C$374)</f>
        <v>0</v>
      </c>
      <c r="G378" s="116">
        <f>SUMIFS('Fully Booked'!Q:Q,'Fully Booked'!E:E,'MARKETERS ANALYSIS'!D378,'Fully Booked'!D:D,'MARKETERS ANALYSIS'!$C$374,'Fully Booked'!M:M,'MARKETERS ANALYSIS'!$G$1)</f>
        <v>0</v>
      </c>
      <c r="H378" s="116">
        <f ca="1">SUMIFS('Fully Booked'!Q:Q,'Fully Booked'!E:E,'MARKETERS ANALYSIS'!D378,'Fully Booked'!D:D,'MARKETERS ANALYSIS'!$C$374,'Fully Booked'!L:L,'MARKETERS ANALYSIS'!$H$1)</f>
        <v>0</v>
      </c>
    </row>
    <row r="379" spans="1:8">
      <c r="B379" s="621"/>
      <c r="D379" s="180" t="s">
        <v>559</v>
      </c>
      <c r="E379" s="116">
        <f>SUMIFS('Fully Booked'!Q:Q,'Fully Booked'!E:E,'MARKETERS ANALYSIS'!D379,'Fully Booked'!D:D,'MARKETERS ANALYSIS'!$C$374)</f>
        <v>0</v>
      </c>
      <c r="F379" s="116">
        <f>SUMIFS('Fully Booked'!AF:AF,'Fully Booked'!E:E,'MARKETERS ANALYSIS'!D379,'Fully Booked'!D:D,'MARKETERS ANALYSIS'!$C$374)</f>
        <v>0</v>
      </c>
      <c r="G379" s="116">
        <f>SUMIFS('Fully Booked'!Q:Q,'Fully Booked'!E:E,'MARKETERS ANALYSIS'!D379,'Fully Booked'!D:D,'MARKETERS ANALYSIS'!$C$374,'Fully Booked'!M:M,'MARKETERS ANALYSIS'!$G$1)</f>
        <v>0</v>
      </c>
      <c r="H379" s="116">
        <f ca="1">SUMIFS('Fully Booked'!Q:Q,'Fully Booked'!E:E,'MARKETERS ANALYSIS'!D379,'Fully Booked'!D:D,'MARKETERS ANALYSIS'!$C$374,'Fully Booked'!L:L,'MARKETERS ANALYSIS'!$H$1)</f>
        <v>0</v>
      </c>
    </row>
    <row r="380" spans="1:8">
      <c r="B380" s="621"/>
      <c r="D380" s="180" t="s">
        <v>1402</v>
      </c>
      <c r="E380" s="116">
        <f>SUMIFS('Fully Booked'!Q:Q,'Fully Booked'!E:E,'MARKETERS ANALYSIS'!D380,'Fully Booked'!D:D,'MARKETERS ANALYSIS'!$C$374)</f>
        <v>0</v>
      </c>
      <c r="F380" s="116">
        <f>SUMIFS('Fully Booked'!AF:AF,'Fully Booked'!E:E,'MARKETERS ANALYSIS'!D380,'Fully Booked'!D:D,'MARKETERS ANALYSIS'!$C$374)</f>
        <v>0</v>
      </c>
      <c r="G380" s="116">
        <f>SUMIFS('Fully Booked'!Q:Q,'Fully Booked'!E:E,'MARKETERS ANALYSIS'!D380,'Fully Booked'!D:D,'MARKETERS ANALYSIS'!$C$374,'Fully Booked'!M:M,'MARKETERS ANALYSIS'!$G$1)</f>
        <v>0</v>
      </c>
      <c r="H380" s="116">
        <f ca="1">SUMIFS('Fully Booked'!Q:Q,'Fully Booked'!E:E,'MARKETERS ANALYSIS'!D380,'Fully Booked'!D:D,'MARKETERS ANALYSIS'!$C$374,'Fully Booked'!L:L,'MARKETERS ANALYSIS'!$H$1)</f>
        <v>0</v>
      </c>
    </row>
    <row r="381" spans="1:8">
      <c r="B381" s="621"/>
      <c r="D381" s="198" t="s">
        <v>2601</v>
      </c>
      <c r="E381" s="116">
        <f>SUMIFS('Fully Booked'!Q:Q,'Fully Booked'!E:E,'MARKETERS ANALYSIS'!D381,'Fully Booked'!D:D,'MARKETERS ANALYSIS'!$C$374)</f>
        <v>0</v>
      </c>
      <c r="F381" s="116">
        <f>SUMIFS('Fully Booked'!AF:AF,'Fully Booked'!E:E,'MARKETERS ANALYSIS'!D381,'Fully Booked'!D:D,'MARKETERS ANALYSIS'!$C$374)</f>
        <v>0</v>
      </c>
      <c r="G381" s="116">
        <f>SUMIFS('Fully Booked'!Q:Q,'Fully Booked'!E:E,'MARKETERS ANALYSIS'!D381,'Fully Booked'!D:D,'MARKETERS ANALYSIS'!$C$374,'Fully Booked'!M:M,'MARKETERS ANALYSIS'!$G$1)</f>
        <v>0</v>
      </c>
      <c r="H381" s="116">
        <f ca="1">SUMIFS('Fully Booked'!Q:Q,'Fully Booked'!E:E,'MARKETERS ANALYSIS'!D381,'Fully Booked'!D:D,'MARKETERS ANALYSIS'!$C$374,'Fully Booked'!L:L,'MARKETERS ANALYSIS'!$H$1)</f>
        <v>0</v>
      </c>
    </row>
    <row r="382" spans="1:8">
      <c r="B382" s="621"/>
      <c r="D382" s="8" t="s">
        <v>841</v>
      </c>
      <c r="E382" s="116">
        <f>SUMIFS('Fully Booked'!Q:Q,'Fully Booked'!E:E,'MARKETERS ANALYSIS'!D382,'Fully Booked'!D:D,'MARKETERS ANALYSIS'!$C$374)</f>
        <v>0</v>
      </c>
      <c r="F382" s="116">
        <f>SUMIFS('Fully Booked'!AF:AF,'Fully Booked'!E:E,'MARKETERS ANALYSIS'!D382,'Fully Booked'!D:D,'MARKETERS ANALYSIS'!$C$374)</f>
        <v>0</v>
      </c>
      <c r="G382" s="116">
        <f>SUMIFS('Fully Booked'!Q:Q,'Fully Booked'!E:E,'MARKETERS ANALYSIS'!D382,'Fully Booked'!D:D,'MARKETERS ANALYSIS'!$C$374,'Fully Booked'!M:M,'MARKETERS ANALYSIS'!$G$1)</f>
        <v>0</v>
      </c>
      <c r="H382" s="116">
        <f ca="1">SUMIFS('Fully Booked'!Q:Q,'Fully Booked'!E:E,'MARKETERS ANALYSIS'!D382,'Fully Booked'!D:D,'MARKETERS ANALYSIS'!$C$374,'Fully Booked'!L:L,'MARKETERS ANALYSIS'!$H$1)</f>
        <v>0</v>
      </c>
    </row>
    <row r="383" spans="1:8">
      <c r="B383" s="621"/>
      <c r="D383" s="405" t="s">
        <v>71</v>
      </c>
      <c r="E383" s="409">
        <f>SUM(E374:E382)</f>
        <v>0</v>
      </c>
      <c r="F383" s="409">
        <f>SUM(F374:F382)</f>
        <v>0</v>
      </c>
      <c r="G383" s="409">
        <f>SUM(G374:G382)</f>
        <v>0</v>
      </c>
      <c r="H383" s="409">
        <f ca="1">SUM(H374:H382)</f>
        <v>0</v>
      </c>
    </row>
    <row r="384" spans="1:8">
      <c r="B384" s="621"/>
      <c r="C384" s="393" t="s">
        <v>3734</v>
      </c>
      <c r="D384" s="401" t="s">
        <v>3157</v>
      </c>
      <c r="E384" s="116">
        <f>SUMIFS('Fully Booked'!Q:Q,'Fully Booked'!E:E,'MARKETERS ANALYSIS'!D384,'Fully Booked'!D:D,'MARKETERS ANALYSIS'!$C$384)</f>
        <v>92393</v>
      </c>
      <c r="F384" s="116">
        <f>SUMIFS('Fully Booked'!AF:AF,'Fully Booked'!E:E,'MARKETERS ANALYSIS'!D384,'Fully Booked'!D:D,'MARKETERS ANALYSIS'!$C$384)</f>
        <v>2803.3669444444445</v>
      </c>
      <c r="G384" s="116">
        <f>SUMIFS('Fully Booked'!Q:Q,'Fully Booked'!E:E,'MARKETERS ANALYSIS'!D384,'Fully Booked'!D:D,'MARKETERS ANALYSIS'!$C$384,'Fully Booked'!M:M,'MARKETERS ANALYSIS'!$G$1)</f>
        <v>0</v>
      </c>
      <c r="H384" s="116">
        <f ca="1">SUMIFS('Fully Booked'!Q:Q,'Fully Booked'!E:E,'MARKETERS ANALYSIS'!D384,'Fully Booked'!D:D,'MARKETERS ANALYSIS'!$C$384,'Fully Booked'!L:L,'MARKETERS ANALYSIS'!$H$1)</f>
        <v>0</v>
      </c>
    </row>
    <row r="385" spans="1:8">
      <c r="B385" s="621"/>
      <c r="D385" s="180" t="s">
        <v>3670</v>
      </c>
      <c r="E385" s="116">
        <f>SUMIFS('Fully Booked'!Q:Q,'Fully Booked'!E:E,'MARKETERS ANALYSIS'!D385,'Fully Booked'!D:D,'MARKETERS ANALYSIS'!$C$384)</f>
        <v>213489</v>
      </c>
      <c r="F385" s="116">
        <f>SUMIFS('Fully Booked'!AF:AF,'Fully Booked'!E:E,'MARKETERS ANALYSIS'!D385,'Fully Booked'!D:D,'MARKETERS ANALYSIS'!$C$384)</f>
        <v>4900.080857142857</v>
      </c>
      <c r="G385" s="116">
        <f>SUMIFS('Fully Booked'!Q:Q,'Fully Booked'!E:E,'MARKETERS ANALYSIS'!D385,'Fully Booked'!D:D,'MARKETERS ANALYSIS'!$C$384,'Fully Booked'!M:M,'MARKETERS ANALYSIS'!$G$1)</f>
        <v>213489</v>
      </c>
      <c r="H385" s="116">
        <f ca="1">SUMIFS('Fully Booked'!Q:Q,'Fully Booked'!E:E,'MARKETERS ANALYSIS'!D385,'Fully Booked'!D:D,'MARKETERS ANALYSIS'!$C$384,'Fully Booked'!L:L,'MARKETERS ANALYSIS'!$H$1)</f>
        <v>0</v>
      </c>
    </row>
    <row r="386" spans="1:8">
      <c r="B386" s="621"/>
      <c r="D386" s="180" t="s">
        <v>4164</v>
      </c>
      <c r="E386" s="116">
        <f>SUMIFS('Fully Booked'!Q:Q,'Fully Booked'!E:E,'MARKETERS ANALYSIS'!D386,'Fully Booked'!D:D,'MARKETERS ANALYSIS'!$C$384)</f>
        <v>43978</v>
      </c>
      <c r="F386" s="116">
        <f>SUMIFS('Fully Booked'!AF:AF,'Fully Booked'!E:E,'MARKETERS ANALYSIS'!D386,'Fully Booked'!D:D,'MARKETERS ANALYSIS'!$C$384)</f>
        <v>1355.9883333333332</v>
      </c>
      <c r="G386" s="116">
        <f>SUMIFS('Fully Booked'!Q:Q,'Fully Booked'!E:E,'MARKETERS ANALYSIS'!D386,'Fully Booked'!D:D,'MARKETERS ANALYSIS'!$C$384,'Fully Booked'!M:M,'MARKETERS ANALYSIS'!$G$1)</f>
        <v>43978</v>
      </c>
      <c r="H386" s="116">
        <f ca="1">SUMIFS('Fully Booked'!Q:Q,'Fully Booked'!E:E,'MARKETERS ANALYSIS'!D386,'Fully Booked'!D:D,'MARKETERS ANALYSIS'!$C$384,'Fully Booked'!L:L,'MARKETERS ANALYSIS'!$H$1)</f>
        <v>0</v>
      </c>
    </row>
    <row r="387" spans="1:8">
      <c r="B387" s="627"/>
      <c r="D387" s="180" t="s">
        <v>3622</v>
      </c>
      <c r="E387" s="116">
        <f>SUMIFS('Fully Booked'!Q:Q,'Fully Booked'!E:E,'MARKETERS ANALYSIS'!D387,'Fully Booked'!D:D,'MARKETERS ANALYSIS'!$C$384)</f>
        <v>187984</v>
      </c>
      <c r="F387" s="116">
        <f>SUMIFS('Fully Booked'!AF:AF,'Fully Booked'!E:E,'MARKETERS ANALYSIS'!D387,'Fully Booked'!D:D,'MARKETERS ANALYSIS'!$C$384)</f>
        <v>6506.6567962962972</v>
      </c>
      <c r="G387" s="116">
        <f>SUMIFS('Fully Booked'!Q:Q,'Fully Booked'!E:E,'MARKETERS ANALYSIS'!D387,'Fully Booked'!D:D,'MARKETERS ANALYSIS'!$C$384,'Fully Booked'!M:M,'MARKETERS ANALYSIS'!$G$1)</f>
        <v>21497</v>
      </c>
      <c r="H387" s="116">
        <f ca="1">SUMIFS('Fully Booked'!Q:Q,'Fully Booked'!E:E,'MARKETERS ANALYSIS'!D387,'Fully Booked'!D:D,'MARKETERS ANALYSIS'!$C$384,'Fully Booked'!L:L,'MARKETERS ANALYSIS'!$H$1)</f>
        <v>0</v>
      </c>
    </row>
    <row r="388" spans="1:8">
      <c r="B388" s="621"/>
      <c r="D388" s="405" t="s">
        <v>71</v>
      </c>
      <c r="E388" s="409">
        <f>SUM(E384:E387)</f>
        <v>537844</v>
      </c>
      <c r="F388" s="409">
        <f t="shared" ref="F388:H388" si="26">SUM(F384:F387)</f>
        <v>15566.092931216932</v>
      </c>
      <c r="G388" s="409">
        <f t="shared" si="26"/>
        <v>278964</v>
      </c>
      <c r="H388" s="409">
        <f t="shared" ca="1" si="26"/>
        <v>0</v>
      </c>
    </row>
    <row r="389" spans="1:8">
      <c r="B389" s="621"/>
      <c r="D389" s="401"/>
      <c r="E389" s="282"/>
      <c r="F389" s="282"/>
      <c r="G389" s="282"/>
      <c r="H389" s="282"/>
    </row>
    <row r="390" spans="1:8">
      <c r="A390" s="8">
        <v>39</v>
      </c>
      <c r="B390" s="621"/>
      <c r="C390" s="402" t="s">
        <v>420</v>
      </c>
      <c r="D390" s="198" t="s">
        <v>885</v>
      </c>
      <c r="E390" s="116">
        <f>SUMIFS('Fully Booked'!Q:Q,'Fully Booked'!E:E,'MARKETERS ANALYSIS'!D390,'Fully Booked'!D:D,'MARKETERS ANALYSIS'!$C$390)</f>
        <v>0</v>
      </c>
      <c r="F390" s="116">
        <f>SUMIFS('Fully Booked'!AF:AF,'Fully Booked'!E:E,'MARKETERS ANALYSIS'!D390,'Fully Booked'!D:D,'MARKETERS ANALYSIS'!$C$390)</f>
        <v>0</v>
      </c>
      <c r="G390" s="116">
        <f>SUMIFS('Fully Booked'!Q:Q,'Fully Booked'!E:E,'MARKETERS ANALYSIS'!D390,'Fully Booked'!D:D,'MARKETERS ANALYSIS'!$C$390,'Fully Booked'!M:M,'MARKETERS ANALYSIS'!$G$1)</f>
        <v>0</v>
      </c>
      <c r="H390" s="116">
        <f ca="1">SUMIFS('Fully Booked'!Q:Q,'Fully Booked'!E:E,'MARKETERS ANALYSIS'!D390,'Fully Booked'!D:D,'MARKETERS ANALYSIS'!$C$390,'Fully Booked'!L:L,'MARKETERS ANALYSIS'!$H$1)</f>
        <v>0</v>
      </c>
    </row>
    <row r="391" spans="1:8">
      <c r="B391" s="621"/>
      <c r="D391" s="180" t="s">
        <v>1080</v>
      </c>
      <c r="E391" s="116">
        <f>SUMIFS('Fully Booked'!Q:Q,'Fully Booked'!E:E,'MARKETERS ANALYSIS'!D391,'Fully Booked'!D:D,'MARKETERS ANALYSIS'!$C$390)</f>
        <v>0</v>
      </c>
      <c r="F391" s="116">
        <f>SUMIFS('Fully Booked'!AF:AF,'Fully Booked'!E:E,'MARKETERS ANALYSIS'!D391,'Fully Booked'!D:D,'MARKETERS ANALYSIS'!$C$390)</f>
        <v>0</v>
      </c>
      <c r="G391" s="116">
        <f>SUMIFS('Fully Booked'!Q:Q,'Fully Booked'!E:E,'MARKETERS ANALYSIS'!D391,'Fully Booked'!D:D,'MARKETERS ANALYSIS'!$C$390,'Fully Booked'!M:M,'MARKETERS ANALYSIS'!$G$1)</f>
        <v>0</v>
      </c>
      <c r="H391" s="116">
        <f ca="1">SUMIFS('Fully Booked'!Q:Q,'Fully Booked'!E:E,'MARKETERS ANALYSIS'!D391,'Fully Booked'!D:D,'MARKETERS ANALYSIS'!$C$390,'Fully Booked'!L:L,'MARKETERS ANALYSIS'!$H$1)</f>
        <v>0</v>
      </c>
    </row>
    <row r="392" spans="1:8">
      <c r="B392" s="621"/>
      <c r="D392" s="363" t="s">
        <v>71</v>
      </c>
      <c r="E392" s="364">
        <f>SUM(E390:E391)</f>
        <v>0</v>
      </c>
      <c r="F392" s="364">
        <f>SUM(F390:F391)</f>
        <v>0</v>
      </c>
      <c r="G392" s="364">
        <f>SUM(G390:G391)</f>
        <v>0</v>
      </c>
      <c r="H392" s="364">
        <f ca="1">SUM(H390:H391)</f>
        <v>0</v>
      </c>
    </row>
    <row r="393" spans="1:8">
      <c r="A393" s="8">
        <v>40</v>
      </c>
      <c r="B393" s="621"/>
      <c r="C393" s="393" t="s">
        <v>538</v>
      </c>
      <c r="D393" s="630" t="s">
        <v>2689</v>
      </c>
      <c r="E393" s="116">
        <f>SUMIFS('Fully Booked'!Q:Q,'Fully Booked'!E:E,'MARKETERS ANALYSIS'!D393,'Fully Booked'!D:D,'MARKETERS ANALYSIS'!$C$393)</f>
        <v>0</v>
      </c>
      <c r="F393" s="116">
        <f>SUMIFS('Fully Booked'!AF:AF,'Fully Booked'!E:E,'MARKETERS ANALYSIS'!D393,'Fully Booked'!D:D,'MARKETERS ANALYSIS'!$C$393)</f>
        <v>0</v>
      </c>
      <c r="G393" s="116">
        <f>SUMIFS('Fully Booked'!Q:Q,'Fully Booked'!E:E,'MARKETERS ANALYSIS'!D393,'Fully Booked'!D:D,'MARKETERS ANALYSIS'!$C$393,'Fully Booked'!M:M,'MARKETERS ANALYSIS'!$G$1)</f>
        <v>0</v>
      </c>
      <c r="H393" s="116">
        <f ca="1">SUMIFS('Fully Booked'!Q:Q,'Fully Booked'!E:E,'MARKETERS ANALYSIS'!D393,'Fully Booked'!D:D,'MARKETERS ANALYSIS'!$C$393,'Fully Booked'!L:L,'MARKETERS ANALYSIS'!$H$1)</f>
        <v>0</v>
      </c>
    </row>
    <row r="394" spans="1:8">
      <c r="B394" s="621"/>
      <c r="D394" s="437" t="s">
        <v>1025</v>
      </c>
      <c r="E394" s="116">
        <f>SUMIFS('Fully Booked'!Q:Q,'Fully Booked'!E:E,'MARKETERS ANALYSIS'!D394,'Fully Booked'!D:D,'MARKETERS ANALYSIS'!$C$393)</f>
        <v>0</v>
      </c>
      <c r="F394" s="116">
        <f>SUMIFS('Fully Booked'!AF:AF,'Fully Booked'!E:E,'MARKETERS ANALYSIS'!D394,'Fully Booked'!D:D,'MARKETERS ANALYSIS'!$C$393)</f>
        <v>0</v>
      </c>
      <c r="G394" s="116">
        <f>SUMIFS('Fully Booked'!Q:Q,'Fully Booked'!E:E,'MARKETERS ANALYSIS'!D394,'Fully Booked'!D:D,'MARKETERS ANALYSIS'!$C$393,'Fully Booked'!M:M,'MARKETERS ANALYSIS'!$G$1)</f>
        <v>0</v>
      </c>
      <c r="H394" s="116">
        <f ca="1">SUMIFS('Fully Booked'!Q:Q,'Fully Booked'!E:E,'MARKETERS ANALYSIS'!D394,'Fully Booked'!D:D,'MARKETERS ANALYSIS'!$C$393,'Fully Booked'!L:L,'MARKETERS ANALYSIS'!$H$1)</f>
        <v>0</v>
      </c>
    </row>
    <row r="395" spans="1:8">
      <c r="B395" s="621"/>
      <c r="D395" s="607" t="s">
        <v>3110</v>
      </c>
      <c r="E395" s="116">
        <f>SUMIFS('Fully Booked'!Q:Q,'Fully Booked'!E:E,'MARKETERS ANALYSIS'!D395,'Fully Booked'!D:D,'MARKETERS ANALYSIS'!$C$393)</f>
        <v>0</v>
      </c>
      <c r="F395" s="116">
        <f>SUMIFS('Fully Booked'!AF:AF,'Fully Booked'!E:E,'MARKETERS ANALYSIS'!D395,'Fully Booked'!D:D,'MARKETERS ANALYSIS'!$C$393)</f>
        <v>0</v>
      </c>
      <c r="G395" s="116">
        <f>SUMIFS('Fully Booked'!Q:Q,'Fully Booked'!E:E,'MARKETERS ANALYSIS'!D395,'Fully Booked'!D:D,'MARKETERS ANALYSIS'!$C$393,'Fully Booked'!M:M,'MARKETERS ANALYSIS'!$G$1)</f>
        <v>0</v>
      </c>
      <c r="H395" s="116">
        <f ca="1">SUMIFS('Fully Booked'!Q:Q,'Fully Booked'!E:E,'MARKETERS ANALYSIS'!D395,'Fully Booked'!D:D,'MARKETERS ANALYSIS'!$C$393,'Fully Booked'!L:L,'MARKETERS ANALYSIS'!$H$1)</f>
        <v>0</v>
      </c>
    </row>
    <row r="396" spans="1:8">
      <c r="B396" s="621"/>
      <c r="D396" s="8" t="s">
        <v>611</v>
      </c>
      <c r="E396" s="116">
        <f>SUMIFS('Fully Booked'!Q:Q,'Fully Booked'!E:E,'MARKETERS ANALYSIS'!D396,'Fully Booked'!D:D,'MARKETERS ANALYSIS'!$C$393)</f>
        <v>0</v>
      </c>
      <c r="F396" s="116">
        <f>SUMIFS('Fully Booked'!AF:AF,'Fully Booked'!E:E,'MARKETERS ANALYSIS'!D396,'Fully Booked'!D:D,'MARKETERS ANALYSIS'!$C$393)</f>
        <v>0</v>
      </c>
      <c r="G396" s="116">
        <f>SUMIFS('Fully Booked'!Q:Q,'Fully Booked'!E:E,'MARKETERS ANALYSIS'!D396,'Fully Booked'!D:D,'MARKETERS ANALYSIS'!$C$393,'Fully Booked'!M:M,'MARKETERS ANALYSIS'!$G$1)</f>
        <v>0</v>
      </c>
      <c r="H396" s="116">
        <f ca="1">SUMIFS('Fully Booked'!Q:Q,'Fully Booked'!E:E,'MARKETERS ANALYSIS'!D396,'Fully Booked'!D:D,'MARKETERS ANALYSIS'!$C$393,'Fully Booked'!L:L,'MARKETERS ANALYSIS'!$H$1)</f>
        <v>0</v>
      </c>
    </row>
    <row r="397" spans="1:8">
      <c r="B397" s="621"/>
      <c r="D397" s="8" t="s">
        <v>861</v>
      </c>
      <c r="E397" s="116">
        <f>SUMIFS('Fully Booked'!Q:Q,'Fully Booked'!E:E,'MARKETERS ANALYSIS'!D397,'Fully Booked'!D:D,'MARKETERS ANALYSIS'!$C$393)</f>
        <v>0</v>
      </c>
      <c r="F397" s="116">
        <f>SUMIFS('Fully Booked'!AF:AF,'Fully Booked'!E:E,'MARKETERS ANALYSIS'!D397,'Fully Booked'!D:D,'MARKETERS ANALYSIS'!$C$393)</f>
        <v>0</v>
      </c>
      <c r="G397" s="116">
        <f>SUMIFS('Fully Booked'!Q:Q,'Fully Booked'!E:E,'MARKETERS ANALYSIS'!D397,'Fully Booked'!D:D,'MARKETERS ANALYSIS'!$C$393,'Fully Booked'!M:M,'MARKETERS ANALYSIS'!$G$1)</f>
        <v>0</v>
      </c>
      <c r="H397" s="116">
        <f ca="1">SUMIFS('Fully Booked'!Q:Q,'Fully Booked'!E:E,'MARKETERS ANALYSIS'!D397,'Fully Booked'!D:D,'MARKETERS ANALYSIS'!$C$393,'Fully Booked'!L:L,'MARKETERS ANALYSIS'!$H$1)</f>
        <v>0</v>
      </c>
    </row>
    <row r="398" spans="1:8">
      <c r="B398" s="621"/>
      <c r="D398" s="363" t="s">
        <v>71</v>
      </c>
      <c r="E398" s="364">
        <f>SUM(E393:E397)</f>
        <v>0</v>
      </c>
      <c r="F398" s="364">
        <f>SUM(F393:F397)</f>
        <v>0</v>
      </c>
      <c r="G398" s="364">
        <f>SUM(G393:G397)</f>
        <v>0</v>
      </c>
      <c r="H398" s="364">
        <f ca="1">SUM(H393:H397)</f>
        <v>0</v>
      </c>
    </row>
    <row r="399" spans="1:8">
      <c r="A399" s="8">
        <v>41</v>
      </c>
      <c r="B399" s="621"/>
      <c r="C399" s="393" t="s">
        <v>200</v>
      </c>
      <c r="D399" s="180" t="s">
        <v>3702</v>
      </c>
      <c r="E399" s="116">
        <f>SUMIFS('Fully Booked'!Q:Q,'Fully Booked'!E:E,'MARKETERS ANALYSIS'!D399,'Fully Booked'!D:D,'MARKETERS ANALYSIS'!$C$399)</f>
        <v>456822</v>
      </c>
      <c r="F399" s="116">
        <f>SUMIFS('Fully Booked'!AF:AF,'Fully Booked'!E:E,'MARKETERS ANALYSIS'!D399,'Fully Booked'!D:D,'MARKETERS ANALYSIS'!$C$399)</f>
        <v>10485.152571428571</v>
      </c>
      <c r="G399" s="116">
        <f>SUMIFS('Fully Booked'!Q:Q,'Fully Booked'!E:E,'MARKETERS ANALYSIS'!D399,'Fully Booked'!D:D,'MARKETERS ANALYSIS'!$C$399,'Fully Booked'!M:M,'MARKETERS ANALYSIS'!$G$1)</f>
        <v>201943</v>
      </c>
      <c r="H399" s="116">
        <f ca="1">SUMIFS('Fully Booked'!Q:Q,'Fully Booked'!E:E,'MARKETERS ANALYSIS'!D399,'Fully Booked'!D:D,'MARKETERS ANALYSIS'!$C$399,'Fully Booked'!L:L,'MARKETERS ANALYSIS'!$H$1)</f>
        <v>0</v>
      </c>
    </row>
    <row r="400" spans="1:8">
      <c r="B400" s="621"/>
      <c r="D400" s="8" t="s">
        <v>835</v>
      </c>
      <c r="E400" s="116">
        <f>SUMIFS('Fully Booked'!Q:Q,'Fully Booked'!E:E,'MARKETERS ANALYSIS'!D400,'Fully Booked'!D:D,'MARKETERS ANALYSIS'!$C$399)</f>
        <v>235287</v>
      </c>
      <c r="F400" s="116">
        <f>SUMIFS('Fully Booked'!AF:AF,'Fully Booked'!E:E,'MARKETERS ANALYSIS'!D400,'Fully Booked'!D:D,'MARKETERS ANALYSIS'!$C$399)</f>
        <v>6023.0665026455035</v>
      </c>
      <c r="G400" s="116">
        <f>SUMIFS('Fully Booked'!Q:Q,'Fully Booked'!E:E,'MARKETERS ANALYSIS'!D400,'Fully Booked'!D:D,'MARKETERS ANALYSIS'!$C$399,'Fully Booked'!M:M,'MARKETERS ANALYSIS'!$G$1)</f>
        <v>235287</v>
      </c>
      <c r="H400" s="116">
        <f ca="1">SUMIFS('Fully Booked'!Q:Q,'Fully Booked'!E:E,'MARKETERS ANALYSIS'!D400,'Fully Booked'!D:D,'MARKETERS ANALYSIS'!$C$399,'Fully Booked'!L:L,'MARKETERS ANALYSIS'!$H$1)</f>
        <v>0</v>
      </c>
    </row>
    <row r="401" spans="1:8">
      <c r="B401" s="621"/>
      <c r="D401" s="180" t="s">
        <v>561</v>
      </c>
      <c r="E401" s="116">
        <f>SUMIFS('Fully Booked'!Q:Q,'Fully Booked'!E:E,'MARKETERS ANALYSIS'!D401,'Fully Booked'!D:D,'MARKETERS ANALYSIS'!$C$399)</f>
        <v>0</v>
      </c>
      <c r="F401" s="116">
        <f>SUMIFS('Fully Booked'!AF:AF,'Fully Booked'!E:E,'MARKETERS ANALYSIS'!D401,'Fully Booked'!D:D,'MARKETERS ANALYSIS'!$C$399)</f>
        <v>0</v>
      </c>
      <c r="G401" s="116">
        <f>SUMIFS('Fully Booked'!Q:Q,'Fully Booked'!E:E,'MARKETERS ANALYSIS'!D401,'Fully Booked'!D:D,'MARKETERS ANALYSIS'!$C$399,'Fully Booked'!M:M,'MARKETERS ANALYSIS'!$G$1)</f>
        <v>0</v>
      </c>
      <c r="H401" s="116">
        <f ca="1">SUMIFS('Fully Booked'!Q:Q,'Fully Booked'!E:E,'MARKETERS ANALYSIS'!D401,'Fully Booked'!D:D,'MARKETERS ANALYSIS'!$C$399,'Fully Booked'!L:L,'MARKETERS ANALYSIS'!$H$1)</f>
        <v>0</v>
      </c>
    </row>
    <row r="402" spans="1:8">
      <c r="B402" s="621"/>
      <c r="D402" s="180" t="s">
        <v>2018</v>
      </c>
      <c r="E402" s="116">
        <f>SUMIFS('Fully Booked'!Q:Q,'Fully Booked'!E:E,'MARKETERS ANALYSIS'!D402,'Fully Booked'!D:D,'MARKETERS ANALYSIS'!$C$399)</f>
        <v>380010</v>
      </c>
      <c r="F402" s="116">
        <f>SUMIFS('Fully Booked'!AF:AF,'Fully Booked'!E:E,'MARKETERS ANALYSIS'!D402,'Fully Booked'!D:D,'MARKETERS ANALYSIS'!$C$399)</f>
        <v>9099.128333333334</v>
      </c>
      <c r="G402" s="116">
        <f>SUMIFS('Fully Booked'!Q:Q,'Fully Booked'!E:E,'MARKETERS ANALYSIS'!D402,'Fully Booked'!D:D,'MARKETERS ANALYSIS'!$C$399,'Fully Booked'!M:M,'MARKETERS ANALYSIS'!$G$1)</f>
        <v>0</v>
      </c>
      <c r="H402" s="116">
        <f ca="1">SUMIFS('Fully Booked'!Q:Q,'Fully Booked'!E:E,'MARKETERS ANALYSIS'!D402,'Fully Booked'!D:D,'MARKETERS ANALYSIS'!$C$399,'Fully Booked'!L:L,'MARKETERS ANALYSIS'!$H$1)</f>
        <v>0</v>
      </c>
    </row>
    <row r="403" spans="1:8">
      <c r="B403" s="621"/>
      <c r="D403" s="180" t="s">
        <v>2775</v>
      </c>
      <c r="E403" s="116">
        <f>SUMIFS('Fully Booked'!Q:Q,'Fully Booked'!E:E,'MARKETERS ANALYSIS'!D403,'Fully Booked'!D:D,'MARKETERS ANALYSIS'!$C$399)</f>
        <v>0</v>
      </c>
      <c r="F403" s="116">
        <f>SUMIFS('Fully Booked'!AF:AF,'Fully Booked'!E:E,'MARKETERS ANALYSIS'!D403,'Fully Booked'!D:D,'MARKETERS ANALYSIS'!$C$399)</f>
        <v>0</v>
      </c>
      <c r="G403" s="116">
        <f>SUMIFS('Fully Booked'!Q:Q,'Fully Booked'!E:E,'MARKETERS ANALYSIS'!D403,'Fully Booked'!D:D,'MARKETERS ANALYSIS'!$C$399,'Fully Booked'!M:M,'MARKETERS ANALYSIS'!$G$1)</f>
        <v>0</v>
      </c>
      <c r="H403" s="116">
        <f ca="1">SUMIFS('Fully Booked'!Q:Q,'Fully Booked'!E:E,'MARKETERS ANALYSIS'!D403,'Fully Booked'!D:D,'MARKETERS ANALYSIS'!$C$399,'Fully Booked'!L:L,'MARKETERS ANALYSIS'!$H$1)</f>
        <v>0</v>
      </c>
    </row>
    <row r="404" spans="1:8">
      <c r="B404" s="621"/>
      <c r="D404" s="180" t="s">
        <v>1303</v>
      </c>
      <c r="E404" s="116">
        <f>SUMIFS('Fully Booked'!Q:Q,'Fully Booked'!E:E,'MARKETERS ANALYSIS'!D404,'Fully Booked'!D:D,'MARKETERS ANALYSIS'!$C$399)</f>
        <v>10321</v>
      </c>
      <c r="F404" s="116">
        <f>SUMIFS('Fully Booked'!AF:AF,'Fully Booked'!E:E,'MARKETERS ANALYSIS'!D404,'Fully Booked'!D:D,'MARKETERS ANALYSIS'!$C$399)</f>
        <v>452.97722222222222</v>
      </c>
      <c r="G404" s="116">
        <f>SUMIFS('Fully Booked'!Q:Q,'Fully Booked'!E:E,'MARKETERS ANALYSIS'!D404,'Fully Booked'!D:D,'MARKETERS ANALYSIS'!$C$399,'Fully Booked'!M:M,'MARKETERS ANALYSIS'!$G$1)</f>
        <v>0</v>
      </c>
      <c r="H404" s="116">
        <f ca="1">SUMIFS('Fully Booked'!Q:Q,'Fully Booked'!E:E,'MARKETERS ANALYSIS'!D404,'Fully Booked'!D:D,'MARKETERS ANALYSIS'!$C$399,'Fully Booked'!L:L,'MARKETERS ANALYSIS'!$H$1)</f>
        <v>0</v>
      </c>
    </row>
    <row r="405" spans="1:8">
      <c r="B405" s="621"/>
      <c r="D405" s="180" t="s">
        <v>1361</v>
      </c>
      <c r="E405" s="116">
        <f>SUMIFS('Fully Booked'!Q:Q,'Fully Booked'!E:E,'MARKETERS ANALYSIS'!D405,'Fully Booked'!D:D,'MARKETERS ANALYSIS'!$C$399)</f>
        <v>0</v>
      </c>
      <c r="F405" s="116">
        <f>SUMIFS('Fully Booked'!AF:AF,'Fully Booked'!E:E,'MARKETERS ANALYSIS'!D405,'Fully Booked'!D:D,'MARKETERS ANALYSIS'!$C$399)</f>
        <v>0</v>
      </c>
      <c r="G405" s="116">
        <f>SUMIFS('Fully Booked'!Q:Q,'Fully Booked'!E:E,'MARKETERS ANALYSIS'!D405,'Fully Booked'!D:D,'MARKETERS ANALYSIS'!$C$399,'Fully Booked'!M:M,'MARKETERS ANALYSIS'!$G$1)</f>
        <v>0</v>
      </c>
      <c r="H405" s="116">
        <f ca="1">SUMIFS('Fully Booked'!Q:Q,'Fully Booked'!E:E,'MARKETERS ANALYSIS'!D405,'Fully Booked'!D:D,'MARKETERS ANALYSIS'!$C$399,'Fully Booked'!L:L,'MARKETERS ANALYSIS'!$H$1)</f>
        <v>0</v>
      </c>
    </row>
    <row r="406" spans="1:8">
      <c r="B406" s="621"/>
      <c r="D406" s="180" t="s">
        <v>775</v>
      </c>
      <c r="E406" s="116">
        <f>SUMIFS('Fully Booked'!Q:Q,'Fully Booked'!E:E,'MARKETERS ANALYSIS'!D406,'Fully Booked'!D:D,'MARKETERS ANALYSIS'!$C$399)</f>
        <v>0</v>
      </c>
      <c r="F406" s="116">
        <f>SUMIFS('Fully Booked'!AF:AF,'Fully Booked'!E:E,'MARKETERS ANALYSIS'!D406,'Fully Booked'!D:D,'MARKETERS ANALYSIS'!$C$399)</f>
        <v>0</v>
      </c>
      <c r="G406" s="116">
        <f>SUMIFS('Fully Booked'!Q:Q,'Fully Booked'!E:E,'MARKETERS ANALYSIS'!D406,'Fully Booked'!D:D,'MARKETERS ANALYSIS'!$C$399,'Fully Booked'!M:M,'MARKETERS ANALYSIS'!$G$1)</f>
        <v>0</v>
      </c>
      <c r="H406" s="116">
        <f ca="1">SUMIFS('Fully Booked'!Q:Q,'Fully Booked'!E:E,'MARKETERS ANALYSIS'!D406,'Fully Booked'!D:D,'MARKETERS ANALYSIS'!$C$399,'Fully Booked'!L:L,'MARKETERS ANALYSIS'!$H$1)</f>
        <v>0</v>
      </c>
    </row>
    <row r="407" spans="1:8">
      <c r="B407" s="621"/>
      <c r="D407" s="198" t="s">
        <v>2601</v>
      </c>
      <c r="E407" s="116">
        <f>SUMIFS('Fully Booked'!Q:Q,'Fully Booked'!E:E,'MARKETERS ANALYSIS'!D407,'Fully Booked'!D:D,'MARKETERS ANALYSIS'!$C$399)</f>
        <v>0</v>
      </c>
      <c r="F407" s="116">
        <f>SUMIFS('Fully Booked'!AF:AF,'Fully Booked'!E:E,'MARKETERS ANALYSIS'!D407,'Fully Booked'!D:D,'MARKETERS ANALYSIS'!$C$399)</f>
        <v>0</v>
      </c>
      <c r="G407" s="116">
        <f>SUMIFS('Fully Booked'!Q:Q,'Fully Booked'!E:E,'MARKETERS ANALYSIS'!D407,'Fully Booked'!D:D,'MARKETERS ANALYSIS'!$C$399,'Fully Booked'!M:M,'MARKETERS ANALYSIS'!$G$1)</f>
        <v>0</v>
      </c>
      <c r="H407" s="116">
        <f ca="1">SUMIFS('Fully Booked'!Q:Q,'Fully Booked'!E:E,'MARKETERS ANALYSIS'!D407,'Fully Booked'!D:D,'MARKETERS ANALYSIS'!$C$399,'Fully Booked'!L:L,'MARKETERS ANALYSIS'!$H$1)</f>
        <v>0</v>
      </c>
    </row>
    <row r="408" spans="1:8">
      <c r="B408" s="621"/>
      <c r="D408" s="198" t="s">
        <v>2804</v>
      </c>
      <c r="E408" s="116">
        <f>SUMIFS('Fully Booked'!Q:Q,'Fully Booked'!E:E,'MARKETERS ANALYSIS'!D408,'Fully Booked'!D:D,'MARKETERS ANALYSIS'!$C$399)</f>
        <v>118208</v>
      </c>
      <c r="F408" s="116">
        <f>SUMIFS('Fully Booked'!AF:AF,'Fully Booked'!E:E,'MARKETERS ANALYSIS'!D408,'Fully Booked'!D:D,'MARKETERS ANALYSIS'!$C$399)</f>
        <v>3185.0488888888885</v>
      </c>
      <c r="G408" s="116">
        <f>SUMIFS('Fully Booked'!Q:Q,'Fully Booked'!E:E,'MARKETERS ANALYSIS'!D408,'Fully Booked'!D:D,'MARKETERS ANALYSIS'!$C$399,'Fully Booked'!M:M,'MARKETERS ANALYSIS'!$G$1)</f>
        <v>0</v>
      </c>
      <c r="H408" s="116">
        <f ca="1">SUMIFS('Fully Booked'!Q:Q,'Fully Booked'!E:E,'MARKETERS ANALYSIS'!D408,'Fully Booked'!D:D,'MARKETERS ANALYSIS'!$C$399,'Fully Booked'!L:L,'MARKETERS ANALYSIS'!$H$1)</f>
        <v>0</v>
      </c>
    </row>
    <row r="409" spans="1:8">
      <c r="B409" s="621"/>
      <c r="D409" s="180" t="s">
        <v>1063</v>
      </c>
      <c r="E409" s="116">
        <f>SUMIFS('Fully Booked'!Q:Q,'Fully Booked'!E:E,'MARKETERS ANALYSIS'!D409,'Fully Booked'!D:D,'MARKETERS ANALYSIS'!$C$399)</f>
        <v>265220</v>
      </c>
      <c r="F409" s="116">
        <f>SUMIFS('Fully Booked'!AF:AF,'Fully Booked'!E:E,'MARKETERS ANALYSIS'!D409,'Fully Booked'!D:D,'MARKETERS ANALYSIS'!$C$399)</f>
        <v>6505.0815476190483</v>
      </c>
      <c r="G409" s="116">
        <f>SUMIFS('Fully Booked'!Q:Q,'Fully Booked'!E:E,'MARKETERS ANALYSIS'!D409,'Fully Booked'!D:D,'MARKETERS ANALYSIS'!$C$399,'Fully Booked'!M:M,'MARKETERS ANALYSIS'!$G$1)</f>
        <v>265220</v>
      </c>
      <c r="H409" s="116">
        <f ca="1">SUMIFS('Fully Booked'!Q:Q,'Fully Booked'!E:E,'MARKETERS ANALYSIS'!D409,'Fully Booked'!D:D,'MARKETERS ANALYSIS'!$C$399,'Fully Booked'!L:L,'MARKETERS ANALYSIS'!$H$1)</f>
        <v>0</v>
      </c>
    </row>
    <row r="410" spans="1:8">
      <c r="B410" s="621"/>
      <c r="D410" s="8" t="s">
        <v>902</v>
      </c>
      <c r="E410" s="116">
        <f>SUMIFS('Fully Booked'!Q:Q,'Fully Booked'!E:E,'MARKETERS ANALYSIS'!D410,'Fully Booked'!D:D,'MARKETERS ANALYSIS'!$C$399)</f>
        <v>0</v>
      </c>
      <c r="F410" s="116">
        <f>SUMIFS('Fully Booked'!AF:AF,'Fully Booked'!E:E,'MARKETERS ANALYSIS'!D410,'Fully Booked'!D:D,'MARKETERS ANALYSIS'!$C$399)</f>
        <v>0</v>
      </c>
      <c r="G410" s="116">
        <f>SUMIFS('Fully Booked'!Q:Q,'Fully Booked'!E:E,'MARKETERS ANALYSIS'!D410,'Fully Booked'!D:D,'MARKETERS ANALYSIS'!$C$399,'Fully Booked'!M:M,'MARKETERS ANALYSIS'!$G$1)</f>
        <v>0</v>
      </c>
      <c r="H410" s="116">
        <f ca="1">SUMIFS('Fully Booked'!Q:Q,'Fully Booked'!E:E,'MARKETERS ANALYSIS'!D410,'Fully Booked'!D:D,'MARKETERS ANALYSIS'!$C$399,'Fully Booked'!L:L,'MARKETERS ANALYSIS'!$H$1)</f>
        <v>0</v>
      </c>
    </row>
    <row r="411" spans="1:8">
      <c r="B411" s="621"/>
      <c r="D411" s="608" t="s">
        <v>3082</v>
      </c>
      <c r="E411" s="116">
        <f>SUMIFS('Fully Booked'!Q:Q,'Fully Booked'!E:E,'MARKETERS ANALYSIS'!D411,'Fully Booked'!D:D,'MARKETERS ANALYSIS'!$C$399)</f>
        <v>0</v>
      </c>
      <c r="F411" s="116">
        <f>SUMIFS('Fully Booked'!AF:AF,'Fully Booked'!E:E,'MARKETERS ANALYSIS'!D411,'Fully Booked'!D:D,'MARKETERS ANALYSIS'!$C$399)</f>
        <v>0</v>
      </c>
      <c r="G411" s="116">
        <f>SUMIFS('Fully Booked'!Q:Q,'Fully Booked'!E:E,'MARKETERS ANALYSIS'!D411,'Fully Booked'!D:D,'MARKETERS ANALYSIS'!$C$399,'Fully Booked'!M:M,'MARKETERS ANALYSIS'!$G$1)</f>
        <v>0</v>
      </c>
      <c r="H411" s="116">
        <f ca="1">SUMIFS('Fully Booked'!Q:Q,'Fully Booked'!E:E,'MARKETERS ANALYSIS'!D411,'Fully Booked'!D:D,'MARKETERS ANALYSIS'!$C$399,'Fully Booked'!L:L,'MARKETERS ANALYSIS'!$H$1)</f>
        <v>0</v>
      </c>
    </row>
    <row r="412" spans="1:8">
      <c r="B412" s="621"/>
      <c r="D412" s="644" t="s">
        <v>3706</v>
      </c>
      <c r="E412" s="116">
        <f>SUMIFS('Fully Booked'!Q:Q,'Fully Booked'!E:E,'MARKETERS ANALYSIS'!D412,'Fully Booked'!D:D,'MARKETERS ANALYSIS'!$C$399)</f>
        <v>594937</v>
      </c>
      <c r="F412" s="116">
        <f>SUMIFS('Fully Booked'!AF:AF,'Fully Booked'!E:E,'MARKETERS ANALYSIS'!D412,'Fully Booked'!D:D,'MARKETERS ANALYSIS'!$C$399)</f>
        <v>13655.220666666666</v>
      </c>
      <c r="G412" s="116">
        <f>SUMIFS('Fully Booked'!Q:Q,'Fully Booked'!E:E,'MARKETERS ANALYSIS'!D412,'Fully Booked'!D:D,'MARKETERS ANALYSIS'!$C$399,'Fully Booked'!M:M,'MARKETERS ANALYSIS'!$G$1)</f>
        <v>594937</v>
      </c>
      <c r="H412" s="116">
        <f ca="1">SUMIFS('Fully Booked'!Q:Q,'Fully Booked'!E:E,'MARKETERS ANALYSIS'!D412,'Fully Booked'!D:D,'MARKETERS ANALYSIS'!$C$399,'Fully Booked'!L:L,'MARKETERS ANALYSIS'!$H$1)</f>
        <v>0</v>
      </c>
    </row>
    <row r="413" spans="1:8">
      <c r="B413" s="621"/>
      <c r="D413" s="8" t="s">
        <v>807</v>
      </c>
      <c r="E413" s="116">
        <f>SUMIFS('Fully Booked'!Q:Q,'Fully Booked'!E:E,'MARKETERS ANALYSIS'!D413,'Fully Booked'!D:D,'MARKETERS ANALYSIS'!$C$399)</f>
        <v>0</v>
      </c>
      <c r="F413" s="116">
        <f>SUMIFS('Fully Booked'!AF:AF,'Fully Booked'!E:E,'MARKETERS ANALYSIS'!D413,'Fully Booked'!D:D,'MARKETERS ANALYSIS'!$C$399)</f>
        <v>0</v>
      </c>
      <c r="G413" s="116">
        <f>SUMIFS('Fully Booked'!Q:Q,'Fully Booked'!E:E,'MARKETERS ANALYSIS'!D413,'Fully Booked'!D:D,'MARKETERS ANALYSIS'!$C$399,'Fully Booked'!M:M,'MARKETERS ANALYSIS'!$G$1)</f>
        <v>0</v>
      </c>
      <c r="H413" s="116">
        <f ca="1">SUMIFS('Fully Booked'!Q:Q,'Fully Booked'!E:E,'MARKETERS ANALYSIS'!D413,'Fully Booked'!D:D,'MARKETERS ANALYSIS'!$C$399,'Fully Booked'!L:L,'MARKETERS ANALYSIS'!$H$1)</f>
        <v>0</v>
      </c>
    </row>
    <row r="414" spans="1:8">
      <c r="B414" s="621"/>
      <c r="D414" s="8" t="s">
        <v>3447</v>
      </c>
      <c r="E414" s="116">
        <f>SUMIFS('Fully Booked'!Q:Q,'Fully Booked'!E:E,'MARKETERS ANALYSIS'!D414,'Fully Booked'!D:D,'MARKETERS ANALYSIS'!$C$399)</f>
        <v>0</v>
      </c>
      <c r="F414" s="116">
        <f>SUMIFS('Fully Booked'!AF:AF,'Fully Booked'!E:E,'MARKETERS ANALYSIS'!D414,'Fully Booked'!D:D,'MARKETERS ANALYSIS'!$C$399)</f>
        <v>0</v>
      </c>
      <c r="G414" s="116">
        <f>SUMIFS('Fully Booked'!Q:Q,'Fully Booked'!E:E,'MARKETERS ANALYSIS'!D414,'Fully Booked'!D:D,'MARKETERS ANALYSIS'!$C$399,'Fully Booked'!M:M,'MARKETERS ANALYSIS'!$G$1)</f>
        <v>0</v>
      </c>
      <c r="H414" s="116">
        <f ca="1">SUMIFS('Fully Booked'!Q:Q,'Fully Booked'!E:E,'MARKETERS ANALYSIS'!D414,'Fully Booked'!D:D,'MARKETERS ANALYSIS'!$C$399,'Fully Booked'!L:L,'MARKETERS ANALYSIS'!$H$1)</f>
        <v>0</v>
      </c>
    </row>
    <row r="415" spans="1:8">
      <c r="B415" s="621"/>
      <c r="D415" s="363" t="s">
        <v>71</v>
      </c>
      <c r="E415" s="364">
        <f>SUM(E399:E414)</f>
        <v>2060805</v>
      </c>
      <c r="F415" s="364">
        <f>SUM(F399:F414)</f>
        <v>49405.675732804237</v>
      </c>
      <c r="G415" s="364">
        <f>SUM(G399:G414)</f>
        <v>1297387</v>
      </c>
      <c r="H415" s="364">
        <f ca="1">SUM(H399:H414)</f>
        <v>0</v>
      </c>
    </row>
    <row r="416" spans="1:8">
      <c r="A416" s="8">
        <v>42</v>
      </c>
      <c r="B416" s="621"/>
      <c r="C416" s="393" t="s">
        <v>2099</v>
      </c>
      <c r="D416" s="198" t="s">
        <v>1425</v>
      </c>
      <c r="E416" s="116">
        <f>SUMIFS('Fully Booked'!Q:Q,'Fully Booked'!E:E,'MARKETERS ANALYSIS'!D416,'Fully Booked'!D:D,'MARKETERS ANALYSIS'!$C$416)</f>
        <v>0</v>
      </c>
      <c r="F416" s="116">
        <f>SUMIFS('Fully Booked'!AF:AF,'Fully Booked'!E:E,'MARKETERS ANALYSIS'!D416,'Fully Booked'!D:D,'MARKETERS ANALYSIS'!$C$416)</f>
        <v>0</v>
      </c>
      <c r="G416" s="116">
        <f>SUMIFS('Fully Booked'!Q:Q,'Fully Booked'!E:E,'MARKETERS ANALYSIS'!D416,'Fully Booked'!D:D,'MARKETERS ANALYSIS'!$C$416,'Fully Booked'!M:M,'MARKETERS ANALYSIS'!$G$1)</f>
        <v>0</v>
      </c>
      <c r="H416" s="116">
        <f ca="1">SUMIFS('Fully Booked'!Q:Q,'Fully Booked'!E:E,'MARKETERS ANALYSIS'!D416,'Fully Booked'!D:D,'MARKETERS ANALYSIS'!$C$416,'Fully Booked'!L:L,'MARKETERS ANALYSIS'!$H$1)</f>
        <v>0</v>
      </c>
    </row>
    <row r="417" spans="2:8">
      <c r="B417" s="621"/>
      <c r="D417" s="198" t="s">
        <v>2601</v>
      </c>
      <c r="E417" s="116">
        <f>SUMIFS('Fully Booked'!Q:Q,'Fully Booked'!E:E,'MARKETERS ANALYSIS'!D417,'Fully Booked'!D:D,'MARKETERS ANALYSIS'!$C$416)</f>
        <v>0</v>
      </c>
      <c r="F417" s="116">
        <f>SUMIFS('Fully Booked'!AF:AF,'Fully Booked'!E:E,'MARKETERS ANALYSIS'!D417,'Fully Booked'!D:D,'MARKETERS ANALYSIS'!$C$416)</f>
        <v>0</v>
      </c>
      <c r="G417" s="116">
        <f>SUMIFS('Fully Booked'!Q:Q,'Fully Booked'!E:E,'MARKETERS ANALYSIS'!D417,'Fully Booked'!D:D,'MARKETERS ANALYSIS'!$C$416,'Fully Booked'!M:M,'MARKETERS ANALYSIS'!$G$1)</f>
        <v>0</v>
      </c>
      <c r="H417" s="116">
        <f ca="1">SUMIFS('Fully Booked'!Q:Q,'Fully Booked'!E:E,'MARKETERS ANALYSIS'!D417,'Fully Booked'!D:D,'MARKETERS ANALYSIS'!$C$416,'Fully Booked'!L:L,'MARKETERS ANALYSIS'!$H$1)</f>
        <v>0</v>
      </c>
    </row>
    <row r="418" spans="2:8">
      <c r="B418" s="621"/>
      <c r="D418" s="198" t="s">
        <v>3157</v>
      </c>
      <c r="E418" s="116">
        <f>SUMIFS('Fully Booked'!Q:Q,'Fully Booked'!E:E,'MARKETERS ANALYSIS'!D418,'Fully Booked'!D:D,'MARKETERS ANALYSIS'!$C$416)</f>
        <v>0</v>
      </c>
      <c r="F418" s="116">
        <f>SUMIFS('Fully Booked'!AF:AF,'Fully Booked'!E:E,'MARKETERS ANALYSIS'!D418,'Fully Booked'!D:D,'MARKETERS ANALYSIS'!$C$416)</f>
        <v>0</v>
      </c>
      <c r="G418" s="116">
        <f>SUMIFS('Fully Booked'!Q:Q,'Fully Booked'!E:E,'MARKETERS ANALYSIS'!D418,'Fully Booked'!D:D,'MARKETERS ANALYSIS'!$C$416,'Fully Booked'!M:M,'MARKETERS ANALYSIS'!$G$1)</f>
        <v>0</v>
      </c>
      <c r="H418" s="116">
        <f ca="1">SUMIFS('Fully Booked'!Q:Q,'Fully Booked'!E:E,'MARKETERS ANALYSIS'!D418,'Fully Booked'!D:D,'MARKETERS ANALYSIS'!$C$416,'Fully Booked'!L:L,'MARKETERS ANALYSIS'!$H$1)</f>
        <v>0</v>
      </c>
    </row>
    <row r="419" spans="2:8">
      <c r="B419" s="621"/>
      <c r="D419" s="198" t="s">
        <v>2637</v>
      </c>
      <c r="E419" s="116">
        <f>SUMIFS('Fully Booked'!Q:Q,'Fully Booked'!E:E,'MARKETERS ANALYSIS'!D419,'Fully Booked'!D:D,'MARKETERS ANALYSIS'!$C$416)</f>
        <v>0</v>
      </c>
      <c r="F419" s="116">
        <f>SUMIFS('Fully Booked'!AF:AF,'Fully Booked'!E:E,'MARKETERS ANALYSIS'!D419,'Fully Booked'!D:D,'MARKETERS ANALYSIS'!$C$416)</f>
        <v>0</v>
      </c>
      <c r="G419" s="116">
        <f>SUMIFS('Fully Booked'!Q:Q,'Fully Booked'!E:E,'MARKETERS ANALYSIS'!D419,'Fully Booked'!D:D,'MARKETERS ANALYSIS'!$C$416,'Fully Booked'!M:M,'MARKETERS ANALYSIS'!$G$1)</f>
        <v>0</v>
      </c>
      <c r="H419" s="116">
        <f ca="1">SUMIFS('Fully Booked'!Q:Q,'Fully Booked'!E:E,'MARKETERS ANALYSIS'!D419,'Fully Booked'!D:D,'MARKETERS ANALYSIS'!$C$416,'Fully Booked'!L:L,'MARKETERS ANALYSIS'!$H$1)</f>
        <v>0</v>
      </c>
    </row>
    <row r="420" spans="2:8">
      <c r="B420" s="621"/>
      <c r="D420" s="180" t="s">
        <v>2204</v>
      </c>
      <c r="E420" s="116">
        <f>SUMIFS('Fully Booked'!Q:Q,'Fully Booked'!E:E,'MARKETERS ANALYSIS'!D420,'Fully Booked'!D:D,'MARKETERS ANALYSIS'!$C$416)</f>
        <v>0</v>
      </c>
      <c r="F420" s="116">
        <f>SUMIFS('Fully Booked'!AF:AF,'Fully Booked'!E:E,'MARKETERS ANALYSIS'!D420,'Fully Booked'!D:D,'MARKETERS ANALYSIS'!$C$416)</f>
        <v>0</v>
      </c>
      <c r="G420" s="116">
        <f>SUMIFS('Fully Booked'!Q:Q,'Fully Booked'!E:E,'MARKETERS ANALYSIS'!D420,'Fully Booked'!D:D,'MARKETERS ANALYSIS'!$C$416,'Fully Booked'!M:M,'MARKETERS ANALYSIS'!$G$1)</f>
        <v>0</v>
      </c>
      <c r="H420" s="116">
        <f ca="1">SUMIFS('Fully Booked'!Q:Q,'Fully Booked'!E:E,'MARKETERS ANALYSIS'!D420,'Fully Booked'!D:D,'MARKETERS ANALYSIS'!$C$416,'Fully Booked'!L:L,'MARKETERS ANALYSIS'!$H$1)</f>
        <v>0</v>
      </c>
    </row>
    <row r="421" spans="2:8">
      <c r="B421" s="621"/>
      <c r="D421" s="363" t="s">
        <v>71</v>
      </c>
      <c r="E421" s="364">
        <f>SUM(E416:E420)</f>
        <v>0</v>
      </c>
      <c r="F421" s="364">
        <f t="shared" ref="F421:H421" si="27">SUM(F416:F420)</f>
        <v>0</v>
      </c>
      <c r="G421" s="364">
        <f t="shared" si="27"/>
        <v>0</v>
      </c>
      <c r="H421" s="364">
        <f t="shared" ca="1" si="27"/>
        <v>0</v>
      </c>
    </row>
    <row r="422" spans="2:8">
      <c r="B422" s="621"/>
      <c r="C422" s="487" t="s">
        <v>407</v>
      </c>
      <c r="D422" s="180" t="s">
        <v>3803</v>
      </c>
      <c r="E422" s="116">
        <f>SUMIFS('Fully Booked'!Q:Q,'Fully Booked'!E:E,'MARKETERS ANALYSIS'!D422,'Fully Booked'!D:D,'MARKETERS ANALYSIS'!$C$422)</f>
        <v>644852</v>
      </c>
      <c r="F422" s="116">
        <f>SUMIFS('Fully Booked'!AF:AF,'Fully Booked'!E:E,'MARKETERS ANALYSIS'!D422,'Fully Booked'!D:D,'MARKETERS ANALYSIS'!$C$422)</f>
        <v>15908.477809523811</v>
      </c>
      <c r="G422" s="116">
        <f>SUMIFS('Fully Booked'!Q:Q,'Fully Booked'!E:E,'MARKETERS ANALYSIS'!D422,'Fully Booked'!D:D,'MARKETERS ANALYSIS'!$C$422,'Fully Booked'!M:M,'MARKETERS ANALYSIS'!$G$1)</f>
        <v>395180</v>
      </c>
      <c r="H422" s="116">
        <f ca="1">SUMIFS('Fully Booked'!Q:Q,'Fully Booked'!E:E,'MARKETERS ANALYSIS'!D422,'Fully Booked'!D:D,'MARKETERS ANALYSIS'!$C$422,'Fully Booked'!L:L,'MARKETERS ANALYSIS'!$H$1)</f>
        <v>0</v>
      </c>
    </row>
    <row r="423" spans="2:8">
      <c r="B423" s="621"/>
      <c r="C423" s="487"/>
      <c r="D423" s="180" t="s">
        <v>602</v>
      </c>
      <c r="E423" s="116">
        <f>SUMIFS('Fully Booked'!Q:Q,'Fully Booked'!E:E,'MARKETERS ANALYSIS'!D423,'Fully Booked'!D:D,'MARKETERS ANALYSIS'!$C$422)</f>
        <v>10317</v>
      </c>
      <c r="F423" s="116">
        <f>SUMIFS('Fully Booked'!AF:AF,'Fully Booked'!E:E,'MARKETERS ANALYSIS'!D423,'Fully Booked'!D:D,'MARKETERS ANALYSIS'!$C$422)</f>
        <v>452.80166666666662</v>
      </c>
      <c r="G423" s="116">
        <f>SUMIFS('Fully Booked'!Q:Q,'Fully Booked'!E:E,'MARKETERS ANALYSIS'!D423,'Fully Booked'!D:D,'MARKETERS ANALYSIS'!$C$422,'Fully Booked'!M:M,'MARKETERS ANALYSIS'!$G$1)</f>
        <v>0</v>
      </c>
      <c r="H423" s="116">
        <f ca="1">SUMIFS('Fully Booked'!Q:Q,'Fully Booked'!E:E,'MARKETERS ANALYSIS'!D423,'Fully Booked'!D:D,'MARKETERS ANALYSIS'!$C$422,'Fully Booked'!L:L,'MARKETERS ANALYSIS'!$H$1)</f>
        <v>0</v>
      </c>
    </row>
    <row r="424" spans="2:8">
      <c r="B424" s="621"/>
      <c r="D424" s="363" t="s">
        <v>71</v>
      </c>
      <c r="E424" s="364">
        <f>SUM(E422:E423)</f>
        <v>655169</v>
      </c>
      <c r="F424" s="364">
        <f t="shared" ref="F424:H424" si="28">SUM(F422:F423)</f>
        <v>16361.279476190477</v>
      </c>
      <c r="G424" s="364">
        <f t="shared" si="28"/>
        <v>395180</v>
      </c>
      <c r="H424" s="364">
        <f t="shared" ca="1" si="28"/>
        <v>0</v>
      </c>
    </row>
    <row r="425" spans="2:8">
      <c r="B425" s="622"/>
      <c r="C425" s="474" t="s">
        <v>877</v>
      </c>
      <c r="D425" s="363"/>
      <c r="E425" s="364">
        <f>SUMIFS(E374:E424,D374:D424,D421)</f>
        <v>3253818</v>
      </c>
      <c r="F425" s="364">
        <f>SUMIFS(F374:F424,D374:D424,D421)</f>
        <v>81333.048140211642</v>
      </c>
      <c r="G425" s="364">
        <f>SUMIFS(G374:G424,D374:D424,D421)</f>
        <v>1971531</v>
      </c>
      <c r="H425" s="364">
        <f ca="1">SUMIFS(H374:H424,D374:D424,D421)</f>
        <v>0</v>
      </c>
    </row>
    <row r="426" spans="2:8">
      <c r="C426" s="474"/>
      <c r="D426" s="198"/>
      <c r="E426" s="407"/>
      <c r="F426" s="407"/>
      <c r="G426" s="407"/>
      <c r="H426" s="407"/>
    </row>
    <row r="427" spans="2:8">
      <c r="B427" s="403" t="s">
        <v>2203</v>
      </c>
      <c r="C427" s="403" t="s">
        <v>430</v>
      </c>
      <c r="D427" s="403"/>
      <c r="E427" s="364">
        <f>SUMIFS(E:E,C:C,C425)</f>
        <v>37845730.100000001</v>
      </c>
      <c r="F427" s="364">
        <f>SUMIFS(F:F,C:C,C425)</f>
        <v>1021351.8657153494</v>
      </c>
      <c r="G427" s="364">
        <f>SUMIFS(G:G,C:C,C425)</f>
        <v>18613657.120000001</v>
      </c>
      <c r="H427" s="364">
        <f ca="1">SUMIFS(H:H,C:C,C425)</f>
        <v>3629063</v>
      </c>
    </row>
    <row r="428" spans="2:8">
      <c r="E428" s="400"/>
    </row>
    <row r="429" spans="2:8">
      <c r="E429" s="400"/>
    </row>
  </sheetData>
  <sortState ref="A2:H429">
    <sortCondition ref="B2:B429" customList="ECOBANK,TRADE CENTER,PENSION,KITENGELA,ELDORET,NAKURU,HOMABAY,KISUMU,VOI,MOMBASA,THIKA,KITUI"/>
  </sortState>
  <dataConsolidate/>
  <conditionalFormatting sqref="B1:B1048576">
    <cfRule type="duplicateValues" dxfId="456" priority="1919"/>
  </conditionalFormatting>
  <conditionalFormatting sqref="F424:H424 F56:H56 F200:H200">
    <cfRule type="duplicateValues" dxfId="455" priority="2062"/>
  </conditionalFormatting>
  <conditionalFormatting sqref="F424:H424 F200:H200 F56:H56 B1:B1048576">
    <cfRule type="duplicateValues" dxfId="454" priority="2063"/>
  </conditionalFormatting>
  <conditionalFormatting sqref="F20:H20">
    <cfRule type="duplicateValues" dxfId="453" priority="137"/>
  </conditionalFormatting>
  <conditionalFormatting sqref="F20:H20">
    <cfRule type="duplicateValues" dxfId="452" priority="138"/>
  </conditionalFormatting>
  <conditionalFormatting sqref="F424:H424 F200:H200 B1:B1048576">
    <cfRule type="duplicateValues" dxfId="451" priority="2064"/>
  </conditionalFormatting>
  <conditionalFormatting sqref="F424:H424">
    <cfRule type="duplicateValues" dxfId="450" priority="2154"/>
  </conditionalFormatting>
  <conditionalFormatting sqref="F248:H248">
    <cfRule type="duplicateValues" dxfId="449" priority="116"/>
  </conditionalFormatting>
  <conditionalFormatting sqref="F248:H248">
    <cfRule type="duplicateValues" dxfId="448" priority="117"/>
  </conditionalFormatting>
  <conditionalFormatting sqref="F248:H248">
    <cfRule type="duplicateValues" dxfId="447" priority="118"/>
  </conditionalFormatting>
  <conditionalFormatting sqref="F248:H248">
    <cfRule type="duplicateValues" dxfId="446" priority="119"/>
  </conditionalFormatting>
  <conditionalFormatting sqref="E389:E1048576 F371:H371 E56:E85 E1:E27 E92:E151 F154:H154 E154:E174 E177:E251 B1:B1048576 E264:E312 E315:E369 F315:H315 E30:E45 E371:E383">
    <cfRule type="duplicateValues" dxfId="445" priority="3657"/>
  </conditionalFormatting>
  <conditionalFormatting sqref="D165">
    <cfRule type="duplicateValues" dxfId="444" priority="102"/>
  </conditionalFormatting>
  <conditionalFormatting sqref="D165">
    <cfRule type="duplicateValues" dxfId="443" priority="103"/>
  </conditionalFormatting>
  <conditionalFormatting sqref="D171">
    <cfRule type="duplicateValues" dxfId="442" priority="101"/>
  </conditionalFormatting>
  <conditionalFormatting sqref="D129">
    <cfRule type="duplicateValues" dxfId="441" priority="100"/>
  </conditionalFormatting>
  <conditionalFormatting sqref="E48:E55">
    <cfRule type="duplicateValues" dxfId="440" priority="99"/>
  </conditionalFormatting>
  <conditionalFormatting sqref="E86:E91">
    <cfRule type="duplicateValues" dxfId="439" priority="98"/>
  </conditionalFormatting>
  <conditionalFormatting sqref="E152:E153">
    <cfRule type="duplicateValues" dxfId="438" priority="97"/>
  </conditionalFormatting>
  <conditionalFormatting sqref="B389:E398 B1:E1 B384:D384 B46:C47 B3:E7 B2:C2 E2 B209:E243 B208:C208 E208 B320:E333 B319:C319 E319 B204:E204 B203:C203 E203 B144:C145 E144:E145 B48:E50 B424:E1048576 B78:C78 E78 B146:E151 B41:E45 B40:C40 E40 B315:E318 B314:C314 B311:E312 B182:E202 B181:C181 E181 B177:E180 B175 B176:C176 B400:E421 B399:C399 E399 B56:E77 B264:E281 B263 B252:B259 B79:E86 B313:D313 F315:H315 B422:C423 E422:E423 B38:E39 B37:C37 E37 B385:C388 B88:E132 B87:C87 E87 B245:E251 B244:C244 E244 B335:E340 B334:C334 E334 B30:E36 B28:D28 B29:C29 B13:E24 B26:E27 B25:C25 E25 B11:C12 E11:E12 B361:E369 B360:C360 E360 B371:E383 B370 B343:E359 B165:E174 B164:C164 E164 B283:E297 B282:C282 E282 B51:C55 E51:E55 B9:E10 B8:C8 E8 B260:C262 B134:E143 B133 E133 B299:E303 B298:C298 E298 B305:E308 B304:C304 E304 B309:C310 E309:E310 B153:E163 B152:C152 E152 B206:E207 B205:C205 E205 B341:C342 E341:E342">
    <cfRule type="duplicateValues" dxfId="437" priority="3679"/>
  </conditionalFormatting>
  <conditionalFormatting sqref="E384:E387">
    <cfRule type="duplicateValues" dxfId="436" priority="94"/>
  </conditionalFormatting>
  <conditionalFormatting sqref="E384:E387">
    <cfRule type="duplicateValues" dxfId="435" priority="95"/>
  </conditionalFormatting>
  <conditionalFormatting sqref="E388:H388">
    <cfRule type="duplicateValues" dxfId="434" priority="92"/>
  </conditionalFormatting>
  <conditionalFormatting sqref="D388:H388">
    <cfRule type="duplicateValues" dxfId="433" priority="93"/>
  </conditionalFormatting>
  <conditionalFormatting sqref="E47:H47">
    <cfRule type="duplicateValues" dxfId="432" priority="88"/>
  </conditionalFormatting>
  <conditionalFormatting sqref="D47:H47">
    <cfRule type="duplicateValues" dxfId="431" priority="89"/>
  </conditionalFormatting>
  <conditionalFormatting sqref="B388:E398 B1:E1 B2:C2 E2 F388:H388 B209:E243 B208:C208 E208 F47:H47 B320:E333 B319:C319 E319 B204:E204 B203:C203 E203 B144:C145 E144:E145 B3:E7 B424:E1048576 B78:C78 E78 B146:E151 B41:E50 B40:C40 E40 B315:E318 B314:C314 B311:E312 B182:E202 B181:C181 E181 B177:E180 B175 B176:C176 B400:E421 B399:C399 E399 B56:E77 B264:E281 B263 B252:B259 B79:E86 B313:D313 F315:H315 B422:C423 E422:E423 B38:E39 B37:C37 E37 B385:C387 B88:E132 B87:C87 E87 B245:E251 B244:C244 E244 B335:E340 B334:C334 E334 B30:E36 B28:D28 B29:C29 B13:E24 B26:E27 B25:C25 E25 B11:C12 E11:E12 B361:E369 B360:C360 E360 B371:E384 B370 B343:E359 B165:E174 B164:C164 E164 B283:E297 B282:C282 E282 B51:C55 E51:E55 E385:E387 B9:E10 B8:C8 E8 B260:C262 B134:E143 B133 E133 B299:E303 B298:C298 E298 B305:E308 B304:C304 E304 B309:C310 E309:E310 B153:E163 B152:C152 E152 B206:E207 B205:C205 E205 B341:C342 E341:E342">
    <cfRule type="duplicateValues" dxfId="430" priority="3722"/>
  </conditionalFormatting>
  <conditionalFormatting sqref="D50">
    <cfRule type="duplicateValues" dxfId="429" priority="84"/>
  </conditionalFormatting>
  <conditionalFormatting sqref="B424:E1048576 B1:E7 B78:C78 E78 B41:E50 B40:C40 E40 B315:E333 B314:C314 B311:E312 B182:E204 B181:C181 E181 B177:E180 B175 B176:C176 B400:E421 B399:C399 E399 B56:E77 B264:E281 B263 B252:B259 B79:E86 B313:D313 F315:H315 B422:C423 E422:E423 B38:E39 B37:C37 E37 B387:E398 B385:C386 B88:E132 B87:C87 E87 B245:E251 B244:C244 E244 B335:E340 B334:C334 E334 B30:E36 B28:D28 B29:C29 B13:E24 B26:E27 B25:C25 E25 B146:E151 B145:C145 E145 B11:C12 E11:E12 B361:E369 B360:C360 E360 B371:E384 B370 B343:E359 B165:E174 B164:C164 E164 B283:E297 B282:C282 E282 B51:C55 E51:E55 E385:E386 B9:E10 B8:C8 E8 B260:C262 B134:E144 B133 E133 B299:E303 B298:C298 E298 B305:E308 B304:C304 E304 B309:C310 E309:E310 B153:E163 B152:C152 E152 B206:E243 B205:C205 E205 B341:C342 E341:E342">
    <cfRule type="duplicateValues" dxfId="428" priority="3827"/>
  </conditionalFormatting>
  <conditionalFormatting sqref="E46">
    <cfRule type="duplicateValues" dxfId="427" priority="3875"/>
  </conditionalFormatting>
  <conditionalFormatting sqref="D179">
    <cfRule type="duplicateValues" dxfId="426" priority="83"/>
  </conditionalFormatting>
  <conditionalFormatting sqref="D314">
    <cfRule type="duplicateValues" dxfId="425" priority="77"/>
  </conditionalFormatting>
  <conditionalFormatting sqref="D314">
    <cfRule type="duplicateValues" dxfId="424" priority="78"/>
  </conditionalFormatting>
  <conditionalFormatting sqref="D314">
    <cfRule type="duplicateValues" dxfId="423" priority="79"/>
  </conditionalFormatting>
  <conditionalFormatting sqref="D314">
    <cfRule type="duplicateValues" dxfId="422" priority="80"/>
  </conditionalFormatting>
  <conditionalFormatting sqref="D314">
    <cfRule type="duplicateValues" dxfId="421" priority="81"/>
  </conditionalFormatting>
  <conditionalFormatting sqref="D314">
    <cfRule type="duplicateValues" dxfId="420" priority="82"/>
  </conditionalFormatting>
  <conditionalFormatting sqref="D314">
    <cfRule type="duplicateValues" dxfId="419" priority="76"/>
  </conditionalFormatting>
  <conditionalFormatting sqref="D314">
    <cfRule type="duplicateValues" dxfId="418" priority="75"/>
  </conditionalFormatting>
  <conditionalFormatting sqref="D314">
    <cfRule type="duplicateValues" dxfId="417" priority="74"/>
  </conditionalFormatting>
  <conditionalFormatting sqref="E175">
    <cfRule type="duplicateValues" dxfId="416" priority="70"/>
  </conditionalFormatting>
  <conditionalFormatting sqref="E175">
    <cfRule type="duplicateValues" dxfId="415" priority="71"/>
  </conditionalFormatting>
  <conditionalFormatting sqref="E175">
    <cfRule type="duplicateValues" dxfId="414" priority="72"/>
  </conditionalFormatting>
  <conditionalFormatting sqref="E175">
    <cfRule type="duplicateValues" dxfId="413" priority="73"/>
  </conditionalFormatting>
  <conditionalFormatting sqref="E176:H176">
    <cfRule type="duplicateValues" dxfId="412" priority="66"/>
  </conditionalFormatting>
  <conditionalFormatting sqref="D176:H176">
    <cfRule type="duplicateValues" dxfId="411" priority="67"/>
  </conditionalFormatting>
  <conditionalFormatting sqref="D176:H176">
    <cfRule type="duplicateValues" dxfId="410" priority="68"/>
  </conditionalFormatting>
  <conditionalFormatting sqref="D176:H176">
    <cfRule type="duplicateValues" dxfId="409" priority="69"/>
  </conditionalFormatting>
  <conditionalFormatting sqref="E257">
    <cfRule type="duplicateValues" dxfId="408" priority="62"/>
  </conditionalFormatting>
  <conditionalFormatting sqref="C252:D252 C257:E257 C255:D256 C253:C254">
    <cfRule type="duplicateValues" dxfId="407" priority="63"/>
  </conditionalFormatting>
  <conditionalFormatting sqref="C252:D252">
    <cfRule type="duplicateValues" dxfId="406" priority="64"/>
  </conditionalFormatting>
  <conditionalFormatting sqref="C252:D252">
    <cfRule type="duplicateValues" dxfId="405" priority="65"/>
  </conditionalFormatting>
  <conditionalFormatting sqref="E252:E256">
    <cfRule type="duplicateValues" dxfId="404" priority="58"/>
  </conditionalFormatting>
  <conditionalFormatting sqref="E252:E256">
    <cfRule type="duplicateValues" dxfId="403" priority="59"/>
  </conditionalFormatting>
  <conditionalFormatting sqref="E252:E256">
    <cfRule type="duplicateValues" dxfId="402" priority="60"/>
  </conditionalFormatting>
  <conditionalFormatting sqref="E252:E256">
    <cfRule type="duplicateValues" dxfId="401" priority="61"/>
  </conditionalFormatting>
  <conditionalFormatting sqref="C263:D263">
    <cfRule type="duplicateValues" dxfId="400" priority="55"/>
  </conditionalFormatting>
  <conditionalFormatting sqref="C263:D263">
    <cfRule type="duplicateValues" dxfId="399" priority="56"/>
  </conditionalFormatting>
  <conditionalFormatting sqref="C263:D263">
    <cfRule type="duplicateValues" dxfId="398" priority="57"/>
  </conditionalFormatting>
  <conditionalFormatting sqref="E258:E259">
    <cfRule type="duplicateValues" dxfId="397" priority="50"/>
  </conditionalFormatting>
  <conditionalFormatting sqref="E258:E259">
    <cfRule type="duplicateValues" dxfId="396" priority="51"/>
  </conditionalFormatting>
  <conditionalFormatting sqref="E258:E259">
    <cfRule type="duplicateValues" dxfId="395" priority="52"/>
  </conditionalFormatting>
  <conditionalFormatting sqref="E258:E259">
    <cfRule type="duplicateValues" dxfId="394" priority="53"/>
  </conditionalFormatting>
  <conditionalFormatting sqref="E260:H260">
    <cfRule type="duplicateValues" dxfId="393" priority="48"/>
  </conditionalFormatting>
  <conditionalFormatting sqref="D260:H260">
    <cfRule type="duplicateValues" dxfId="392" priority="49"/>
  </conditionalFormatting>
  <conditionalFormatting sqref="C371:C1048576 C1:C132 C134:C369">
    <cfRule type="duplicateValues" dxfId="391" priority="47"/>
  </conditionalFormatting>
  <conditionalFormatting sqref="C258:C259">
    <cfRule type="duplicateValues" dxfId="390" priority="44"/>
  </conditionalFormatting>
  <conditionalFormatting sqref="C258:C259">
    <cfRule type="duplicateValues" dxfId="389" priority="45"/>
  </conditionalFormatting>
  <conditionalFormatting sqref="C258:C259">
    <cfRule type="duplicateValues" dxfId="388" priority="46"/>
  </conditionalFormatting>
  <conditionalFormatting sqref="E263">
    <cfRule type="duplicateValues" dxfId="387" priority="40"/>
  </conditionalFormatting>
  <conditionalFormatting sqref="E263">
    <cfRule type="duplicateValues" dxfId="386" priority="41"/>
  </conditionalFormatting>
  <conditionalFormatting sqref="E263">
    <cfRule type="duplicateValues" dxfId="385" priority="42"/>
  </conditionalFormatting>
  <conditionalFormatting sqref="E263">
    <cfRule type="duplicateValues" dxfId="384" priority="43"/>
  </conditionalFormatting>
  <conditionalFormatting sqref="E313:E314">
    <cfRule type="duplicateValues" dxfId="383" priority="33"/>
  </conditionalFormatting>
  <conditionalFormatting sqref="E313:E314 F314:H314">
    <cfRule type="duplicateValues" dxfId="382" priority="34"/>
  </conditionalFormatting>
  <conditionalFormatting sqref="E313:E314">
    <cfRule type="duplicateValues" dxfId="381" priority="35"/>
  </conditionalFormatting>
  <conditionalFormatting sqref="E313:E314">
    <cfRule type="duplicateValues" dxfId="380" priority="36"/>
  </conditionalFormatting>
  <conditionalFormatting sqref="E313:E314">
    <cfRule type="duplicateValues" dxfId="379" priority="32"/>
  </conditionalFormatting>
  <conditionalFormatting sqref="B424:E1048576 B1:E7 B315:E333 B313:D314 F315:H315 B423:C423 E423 B37:C37 E37 B387:E422 B385:C386 B88:E132 B87:C87 E87 B245:E253 B244:C244 E244 B335:E340 B334:C334 E334 B30:E36 B28:D28 B29:C29 B254:C254 E254 B13:E24 B26:E27 B25:C25 E25 B146:E151 B145:C145 E145 B11:C12 E11:E12 B361:E369 B360:C360 E360 B371:E384 B370 B343:E359 B255:E258 B259:C259 E259 B165:E204 B164:C164 E164 B283:E297 B282:C282 E282 B56:E86 B38:E53 B54:C55 E54:E55 E385:E386 B9:E10 B8:C8 E8 B260:H260 B263:E281 B261:C262 B134:E144 B133 E133 B299:E303 B298:C298 E298 B305:E309 B304:C304 E304 B311:E312 B310:C310 E310 B153:E163 B152:C152 E152 B206:E243 B205:C205 E205 B341:C342 E341:E342">
    <cfRule type="duplicateValues" dxfId="378" priority="4576"/>
  </conditionalFormatting>
  <conditionalFormatting sqref="E28">
    <cfRule type="duplicateValues" dxfId="377" priority="27"/>
  </conditionalFormatting>
  <conditionalFormatting sqref="E28">
    <cfRule type="duplicateValues" dxfId="376" priority="28"/>
  </conditionalFormatting>
  <conditionalFormatting sqref="E28">
    <cfRule type="duplicateValues" dxfId="375" priority="29"/>
  </conditionalFormatting>
  <conditionalFormatting sqref="E28">
    <cfRule type="duplicateValues" dxfId="374" priority="30"/>
  </conditionalFormatting>
  <conditionalFormatting sqref="E28">
    <cfRule type="duplicateValues" dxfId="373" priority="31"/>
  </conditionalFormatting>
  <conditionalFormatting sqref="E29:H29">
    <cfRule type="duplicateValues" dxfId="372" priority="22"/>
  </conditionalFormatting>
  <conditionalFormatting sqref="E29:H29">
    <cfRule type="duplicateValues" dxfId="371" priority="23"/>
  </conditionalFormatting>
  <conditionalFormatting sqref="E29:H29">
    <cfRule type="duplicateValues" dxfId="370" priority="24"/>
  </conditionalFormatting>
  <conditionalFormatting sqref="E29:H29">
    <cfRule type="duplicateValues" dxfId="369" priority="25"/>
  </conditionalFormatting>
  <conditionalFormatting sqref="E29:H29">
    <cfRule type="duplicateValues" dxfId="368" priority="26"/>
  </conditionalFormatting>
  <conditionalFormatting sqref="D29">
    <cfRule type="duplicateValues" dxfId="367" priority="18"/>
  </conditionalFormatting>
  <conditionalFormatting sqref="D29">
    <cfRule type="duplicateValues" dxfId="366" priority="19"/>
  </conditionalFormatting>
  <conditionalFormatting sqref="D29">
    <cfRule type="duplicateValues" dxfId="365" priority="20"/>
  </conditionalFormatting>
  <conditionalFormatting sqref="D29">
    <cfRule type="duplicateValues" dxfId="364" priority="21"/>
  </conditionalFormatting>
  <conditionalFormatting sqref="E261">
    <cfRule type="duplicateValues" dxfId="363" priority="13"/>
  </conditionalFormatting>
  <conditionalFormatting sqref="E261">
    <cfRule type="duplicateValues" dxfId="362" priority="14"/>
  </conditionalFormatting>
  <conditionalFormatting sqref="E261">
    <cfRule type="duplicateValues" dxfId="361" priority="15"/>
  </conditionalFormatting>
  <conditionalFormatting sqref="E261">
    <cfRule type="duplicateValues" dxfId="360" priority="16"/>
  </conditionalFormatting>
  <conditionalFormatting sqref="E261">
    <cfRule type="duplicateValues" dxfId="359" priority="17"/>
  </conditionalFormatting>
  <conditionalFormatting sqref="E262:H262">
    <cfRule type="duplicateValues" dxfId="358" priority="10"/>
  </conditionalFormatting>
  <conditionalFormatting sqref="D262:H262">
    <cfRule type="duplicateValues" dxfId="357" priority="11"/>
  </conditionalFormatting>
  <conditionalFormatting sqref="D262:H262">
    <cfRule type="duplicateValues" dxfId="356" priority="12"/>
  </conditionalFormatting>
  <conditionalFormatting sqref="D370">
    <cfRule type="duplicateValues" dxfId="355" priority="8"/>
  </conditionalFormatting>
  <conditionalFormatting sqref="E370">
    <cfRule type="duplicateValues" dxfId="354" priority="3"/>
  </conditionalFormatting>
  <conditionalFormatting sqref="E370">
    <cfRule type="duplicateValues" dxfId="353" priority="4"/>
  </conditionalFormatting>
  <conditionalFormatting sqref="E370">
    <cfRule type="duplicateValues" dxfId="352" priority="5"/>
  </conditionalFormatting>
  <conditionalFormatting sqref="E370">
    <cfRule type="duplicateValues" dxfId="351" priority="6"/>
  </conditionalFormatting>
  <conditionalFormatting sqref="E370">
    <cfRule type="duplicateValues" dxfId="350" priority="7"/>
  </conditionalFormatting>
  <conditionalFormatting sqref="E370">
    <cfRule type="duplicateValues" dxfId="349" priority="2"/>
  </conditionalFormatting>
  <conditionalFormatting sqref="E371:E1048576 B1:C1048576 D1 E1:E369">
    <cfRule type="duplicateValues" dxfId="348" priority="5073"/>
  </conditionalFormatting>
  <conditionalFormatting sqref="B1:E151 B153:E204 B152:C152 E152 B206:E341 B205:C205 E205 B343:E1048576 B342:C342 E342">
    <cfRule type="duplicateValues" dxfId="347" priority="5074"/>
  </conditionalFormatting>
  <pageMargins left="0.7" right="0.7" top="0.75" bottom="0.75" header="0.3" footer="0.3"/>
  <pageSetup scale="62" fitToHeight="0" orientation="portrait" r:id="rId1"/>
  <ignoredErrors>
    <ignoredError sqref="F129:H129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18C3CE-A6C0-4D9B-9748-25743069FBA2}">
          <x14:formula1>
            <xm:f>'WEEKLY  TO WEEK SALES '!$C$3:$F$3</xm:f>
          </x14:formula1>
          <xm:sqref>G1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323B1-AFD4-4A52-8ACE-8A85E519F370}">
  <sheetPr>
    <pageSetUpPr fitToPage="1"/>
  </sheetPr>
  <dimension ref="A1:J124"/>
  <sheetViews>
    <sheetView topLeftCell="A94" workbookViewId="0">
      <selection activeCell="B109" sqref="B109:G113"/>
    </sheetView>
  </sheetViews>
  <sheetFormatPr defaultColWidth="8.85546875" defaultRowHeight="15"/>
  <cols>
    <col min="1" max="1" width="30.42578125" style="8" bestFit="1" customWidth="1"/>
    <col min="2" max="6" width="14.28515625" style="8" bestFit="1" customWidth="1"/>
    <col min="7" max="7" width="10.7109375" style="8" bestFit="1" customWidth="1"/>
    <col min="8" max="8" width="8.85546875" style="8"/>
    <col min="9" max="9" width="30.42578125" style="8" bestFit="1" customWidth="1"/>
    <col min="10" max="10" width="12" style="8" bestFit="1" customWidth="1"/>
    <col min="11" max="16384" width="8.85546875" style="8"/>
  </cols>
  <sheetData>
    <row r="1" spans="1:10">
      <c r="A1" s="393" t="s">
        <v>800</v>
      </c>
      <c r="B1" s="393" t="s">
        <v>195</v>
      </c>
      <c r="C1" s="393" t="s">
        <v>196</v>
      </c>
      <c r="D1" s="393" t="s">
        <v>210</v>
      </c>
      <c r="E1" s="393" t="s">
        <v>197</v>
      </c>
      <c r="F1" s="393" t="s">
        <v>71</v>
      </c>
      <c r="G1" s="393" t="s">
        <v>147</v>
      </c>
      <c r="I1" s="363" t="s">
        <v>2112</v>
      </c>
      <c r="J1" s="363" t="s">
        <v>2113</v>
      </c>
    </row>
    <row r="2" spans="1:10">
      <c r="A2" s="8" t="s">
        <v>3430</v>
      </c>
      <c r="B2" s="116">
        <f>SUMIFS('Fully Booked'!Q:Q,'Fully Booked'!E:E,'MARKETERS ALONE'!A2,'Fully Booked'!M:M,'MARKETERS ALONE'!$B$1)</f>
        <v>281456</v>
      </c>
      <c r="C2" s="116">
        <f>SUMIFS('Fully Booked'!Q:Q,'Fully Booked'!M:M,'MARKETERS ALONE'!$C$1,'Fully Booked'!E:E,'MARKETERS ALONE'!A2)</f>
        <v>0</v>
      </c>
      <c r="D2" s="116">
        <f>SUMIFS('Fully Booked'!Q:Q,'Fully Booked'!M:M,'MARKETERS ALONE'!$D$1,'Fully Booked'!E:E,'MARKETERS ALONE'!A2)</f>
        <v>0</v>
      </c>
      <c r="E2" s="116">
        <f>SUMIFS('Fully Booked'!Q:Q,'Fully Booked'!M:M,'MARKETERS ALONE'!$E$1,'Fully Booked'!E:E,'MARKETERS ALONE'!A2)</f>
        <v>0</v>
      </c>
      <c r="F2" s="400">
        <f>SUM(B2:E2)</f>
        <v>281456</v>
      </c>
      <c r="G2" s="8">
        <f>COUNTIFS('Fully Booked'!E:E,'MARKETERS ALONE'!A2)</f>
        <v>1</v>
      </c>
      <c r="I2" s="8" t="s">
        <v>195</v>
      </c>
      <c r="J2" s="8">
        <f>COUNTIFS(B2:B121,"&gt;0")</f>
        <v>29</v>
      </c>
    </row>
    <row r="3" spans="1:10">
      <c r="A3" s="8" t="s">
        <v>3668</v>
      </c>
      <c r="B3" s="116">
        <f>SUMIFS('Fully Booked'!Q:Q,'Fully Booked'!E:E,'MARKETERS ALONE'!A3,'Fully Booked'!M:M,'MARKETERS ALONE'!$B$1)</f>
        <v>807113</v>
      </c>
      <c r="C3" s="116">
        <f>SUMIFS('Fully Booked'!Q:Q,'Fully Booked'!M:M,'MARKETERS ALONE'!$C$1,'Fully Booked'!E:E,'MARKETERS ALONE'!A3)</f>
        <v>0</v>
      </c>
      <c r="D3" s="116">
        <f>SUMIFS('Fully Booked'!Q:Q,'Fully Booked'!M:M,'MARKETERS ALONE'!$D$1,'Fully Booked'!E:E,'MARKETERS ALONE'!A3)</f>
        <v>0</v>
      </c>
      <c r="E3" s="116">
        <f>SUMIFS('Fully Booked'!Q:Q,'Fully Booked'!M:M,'MARKETERS ALONE'!$E$1,'Fully Booked'!E:E,'MARKETERS ALONE'!A3)</f>
        <v>0</v>
      </c>
      <c r="F3" s="400">
        <f t="shared" ref="F3:F9" si="0">SUM(B3:E3)</f>
        <v>807113</v>
      </c>
      <c r="G3" s="8">
        <f>COUNTIFS('Fully Booked'!E:E,'MARKETERS ALONE'!A3)</f>
        <v>1</v>
      </c>
      <c r="I3" s="8" t="s">
        <v>196</v>
      </c>
      <c r="J3" s="8">
        <f>COUNTIFS(C2:C121,"&gt;0")</f>
        <v>51</v>
      </c>
    </row>
    <row r="4" spans="1:10">
      <c r="A4" s="8" t="s">
        <v>2764</v>
      </c>
      <c r="B4" s="116">
        <f>SUMIFS('Fully Booked'!Q:Q,'Fully Booked'!E:E,'MARKETERS ALONE'!A4,'Fully Booked'!M:M,'MARKETERS ALONE'!$B$1)</f>
        <v>35000</v>
      </c>
      <c r="C4" s="116">
        <f>SUMIFS('Fully Booked'!Q:Q,'Fully Booked'!M:M,'MARKETERS ALONE'!$C$1,'Fully Booked'!E:E,'MARKETERS ALONE'!A4)</f>
        <v>0</v>
      </c>
      <c r="D4" s="116">
        <f>SUMIFS('Fully Booked'!Q:Q,'Fully Booked'!M:M,'MARKETERS ALONE'!$D$1,'Fully Booked'!E:E,'MARKETERS ALONE'!A4)</f>
        <v>0</v>
      </c>
      <c r="E4" s="116">
        <f>SUMIFS('Fully Booked'!Q:Q,'Fully Booked'!M:M,'MARKETERS ALONE'!$E$1,'Fully Booked'!E:E,'MARKETERS ALONE'!A4)</f>
        <v>0</v>
      </c>
      <c r="F4" s="400">
        <f t="shared" si="0"/>
        <v>35000</v>
      </c>
      <c r="G4" s="8">
        <f>COUNTIFS('Fully Booked'!E:E,'MARKETERS ALONE'!A4)</f>
        <v>1</v>
      </c>
      <c r="I4" s="8" t="s">
        <v>210</v>
      </c>
      <c r="J4" s="8">
        <f>COUNTIFS(D2:D121,"&gt;0")</f>
        <v>63</v>
      </c>
    </row>
    <row r="5" spans="1:10">
      <c r="A5" s="8" t="s">
        <v>570</v>
      </c>
      <c r="B5" s="116">
        <f>SUMIFS('Fully Booked'!Q:Q,'Fully Booked'!E:E,'MARKETERS ALONE'!A5,'Fully Booked'!M:M,'MARKETERS ALONE'!$B$1)</f>
        <v>0</v>
      </c>
      <c r="C5" s="116">
        <f>SUMIFS('Fully Booked'!Q:Q,'Fully Booked'!M:M,'MARKETERS ALONE'!$C$1,'Fully Booked'!E:E,'MARKETERS ALONE'!A5)</f>
        <v>166993</v>
      </c>
      <c r="D5" s="116">
        <f>SUMIFS('Fully Booked'!Q:Q,'Fully Booked'!M:M,'MARKETERS ALONE'!$D$1,'Fully Booked'!E:E,'MARKETERS ALONE'!A5)</f>
        <v>47114</v>
      </c>
      <c r="E5" s="116">
        <f>SUMIFS('Fully Booked'!Q:Q,'Fully Booked'!M:M,'MARKETERS ALONE'!$E$1,'Fully Booked'!E:E,'MARKETERS ALONE'!A5)</f>
        <v>0</v>
      </c>
      <c r="F5" s="400">
        <f t="shared" si="0"/>
        <v>214107</v>
      </c>
      <c r="G5" s="8">
        <f>COUNTIFS('Fully Booked'!E:E,'MARKETERS ALONE'!A5)</f>
        <v>4</v>
      </c>
      <c r="I5" s="8" t="s">
        <v>197</v>
      </c>
      <c r="J5" s="8">
        <f>COUNTIFS(E2:E121,"&gt;0")</f>
        <v>11</v>
      </c>
    </row>
    <row r="6" spans="1:10">
      <c r="A6" s="8" t="s">
        <v>2172</v>
      </c>
      <c r="B6" s="116">
        <f>SUMIFS('Fully Booked'!Q:Q,'Fully Booked'!E:E,'MARKETERS ALONE'!A6,'Fully Booked'!M:M,'MARKETERS ALONE'!$B$1)</f>
        <v>0</v>
      </c>
      <c r="C6" s="116">
        <f>SUMIFS('Fully Booked'!Q:Q,'Fully Booked'!M:M,'MARKETERS ALONE'!$C$1,'Fully Booked'!E:E,'MARKETERS ALONE'!A6)</f>
        <v>50253</v>
      </c>
      <c r="D6" s="116">
        <f>SUMIFS('Fully Booked'!Q:Q,'Fully Booked'!M:M,'MARKETERS ALONE'!$D$1,'Fully Booked'!E:E,'MARKETERS ALONE'!A6)</f>
        <v>0</v>
      </c>
      <c r="E6" s="116">
        <f>SUMIFS('Fully Booked'!Q:Q,'Fully Booked'!M:M,'MARKETERS ALONE'!$E$1,'Fully Booked'!E:E,'MARKETERS ALONE'!A6)</f>
        <v>0</v>
      </c>
      <c r="F6" s="400">
        <f t="shared" si="0"/>
        <v>50253</v>
      </c>
      <c r="G6" s="8">
        <f>COUNTIFS('Fully Booked'!E:E,'MARKETERS ALONE'!A6)</f>
        <v>1</v>
      </c>
      <c r="I6" s="363" t="s">
        <v>2114</v>
      </c>
      <c r="J6" s="460">
        <f>SUM(J2:J5)/4</f>
        <v>38.5</v>
      </c>
    </row>
    <row r="7" spans="1:10">
      <c r="A7" s="180" t="s">
        <v>595</v>
      </c>
      <c r="B7" s="116">
        <f>SUMIFS('Fully Booked'!Q:Q,'Fully Booked'!E:E,'MARKETERS ALONE'!A7,'Fully Booked'!M:M,'MARKETERS ALONE'!$B$1)</f>
        <v>0</v>
      </c>
      <c r="C7" s="116">
        <f>SUMIFS('Fully Booked'!Q:Q,'Fully Booked'!M:M,'MARKETERS ALONE'!$C$1,'Fully Booked'!E:E,'MARKETERS ALONE'!A7)</f>
        <v>29555</v>
      </c>
      <c r="D7" s="116">
        <f>SUMIFS('Fully Booked'!Q:Q,'Fully Booked'!M:M,'MARKETERS ALONE'!$D$1,'Fully Booked'!E:E,'MARKETERS ALONE'!A7)</f>
        <v>0</v>
      </c>
      <c r="E7" s="116">
        <f>SUMIFS('Fully Booked'!Q:Q,'Fully Booked'!M:M,'MARKETERS ALONE'!$E$1,'Fully Booked'!E:E,'MARKETERS ALONE'!A7)</f>
        <v>0</v>
      </c>
      <c r="F7" s="400">
        <f t="shared" si="0"/>
        <v>29555</v>
      </c>
      <c r="G7" s="8">
        <f>COUNTIFS('Fully Booked'!E:E,'MARKETERS ALONE'!A7)</f>
        <v>1</v>
      </c>
    </row>
    <row r="8" spans="1:10">
      <c r="A8" s="180" t="s">
        <v>3622</v>
      </c>
      <c r="B8" s="116">
        <f>SUMIFS('Fully Booked'!Q:Q,'Fully Booked'!E:E,'MARKETERS ALONE'!A8,'Fully Booked'!M:M,'MARKETERS ALONE'!$B$1)</f>
        <v>0</v>
      </c>
      <c r="C8" s="116">
        <f>SUMIFS('Fully Booked'!Q:Q,'Fully Booked'!M:M,'MARKETERS ALONE'!$C$1,'Fully Booked'!E:E,'MARKETERS ALONE'!A8)</f>
        <v>166487</v>
      </c>
      <c r="D8" s="116">
        <f>SUMIFS('Fully Booked'!Q:Q,'Fully Booked'!M:M,'MARKETERS ALONE'!$D$1,'Fully Booked'!E:E,'MARKETERS ALONE'!A8)</f>
        <v>21497</v>
      </c>
      <c r="E8" s="116">
        <f>SUMIFS('Fully Booked'!Q:Q,'Fully Booked'!M:M,'MARKETERS ALONE'!$E$1,'Fully Booked'!E:E,'MARKETERS ALONE'!A8)</f>
        <v>0</v>
      </c>
      <c r="F8" s="400">
        <f t="shared" si="0"/>
        <v>187984</v>
      </c>
      <c r="G8" s="8">
        <f>COUNTIFS('Fully Booked'!E:E,'MARKETERS ALONE'!A8)</f>
        <v>3</v>
      </c>
    </row>
    <row r="9" spans="1:10">
      <c r="A9" s="180" t="s">
        <v>2804</v>
      </c>
      <c r="B9" s="116">
        <f>SUMIFS('Fully Booked'!Q:Q,'Fully Booked'!E:E,'MARKETERS ALONE'!A9,'Fully Booked'!M:M,'MARKETERS ALONE'!$B$1)</f>
        <v>118208</v>
      </c>
      <c r="C9" s="116">
        <f>SUMIFS('Fully Booked'!Q:Q,'Fully Booked'!M:M,'MARKETERS ALONE'!$C$1,'Fully Booked'!E:E,'MARKETERS ALONE'!A9)</f>
        <v>0</v>
      </c>
      <c r="D9" s="116">
        <f>SUMIFS('Fully Booked'!Q:Q,'Fully Booked'!M:M,'MARKETERS ALONE'!$D$1,'Fully Booked'!E:E,'MARKETERS ALONE'!A9)</f>
        <v>0</v>
      </c>
      <c r="E9" s="116">
        <f>SUMIFS('Fully Booked'!Q:Q,'Fully Booked'!M:M,'MARKETERS ALONE'!$E$1,'Fully Booked'!E:E,'MARKETERS ALONE'!A9)</f>
        <v>0</v>
      </c>
      <c r="F9" s="400">
        <f t="shared" si="0"/>
        <v>118208</v>
      </c>
      <c r="G9" s="8">
        <f>COUNTIFS('Fully Booked'!E:E,'MARKETERS ALONE'!A9)</f>
        <v>1</v>
      </c>
    </row>
    <row r="10" spans="1:10">
      <c r="A10" s="180" t="s">
        <v>552</v>
      </c>
      <c r="B10" s="116">
        <f>SUMIFS('Fully Booked'!Q:Q,'Fully Booked'!E:E,'MARKETERS ALONE'!A10,'Fully Booked'!M:M,'MARKETERS ALONE'!$B$1)</f>
        <v>140000</v>
      </c>
      <c r="C10" s="116">
        <f>SUMIFS('Fully Booked'!Q:Q,'Fully Booked'!M:M,'MARKETERS ALONE'!$C$1,'Fully Booked'!E:E,'MARKETERS ALONE'!A10)</f>
        <v>0</v>
      </c>
      <c r="D10" s="116">
        <f>SUMIFS('Fully Booked'!Q:Q,'Fully Booked'!M:M,'MARKETERS ALONE'!$D$1,'Fully Booked'!E:E,'MARKETERS ALONE'!A10)</f>
        <v>100000</v>
      </c>
      <c r="E10" s="116">
        <f>SUMIFS('Fully Booked'!Q:Q,'Fully Booked'!M:M,'MARKETERS ALONE'!$E$1,'Fully Booked'!E:E,'MARKETERS ALONE'!A10)</f>
        <v>0</v>
      </c>
      <c r="F10" s="400">
        <f t="shared" ref="F10:F22" si="1">SUM(B10:E10)</f>
        <v>240000</v>
      </c>
      <c r="G10" s="8">
        <f>COUNTIFS('Fully Booked'!E:E,'MARKETERS ALONE'!A10)</f>
        <v>2</v>
      </c>
    </row>
    <row r="11" spans="1:10">
      <c r="A11" s="180" t="s">
        <v>2331</v>
      </c>
      <c r="B11" s="116">
        <f>SUMIFS('Fully Booked'!Q:Q,'Fully Booked'!E:E,'MARKETERS ALONE'!A11,'Fully Booked'!M:M,'MARKETERS ALONE'!$B$1)</f>
        <v>0</v>
      </c>
      <c r="C11" s="116">
        <f>SUMIFS('Fully Booked'!Q:Q,'Fully Booked'!M:M,'MARKETERS ALONE'!$C$1,'Fully Booked'!E:E,'MARKETERS ALONE'!A11)</f>
        <v>160028</v>
      </c>
      <c r="D11" s="116">
        <f>SUMIFS('Fully Booked'!Q:Q,'Fully Booked'!M:M,'MARKETERS ALONE'!$D$1,'Fully Booked'!E:E,'MARKETERS ALONE'!A11)</f>
        <v>780324</v>
      </c>
      <c r="E11" s="116">
        <f>SUMIFS('Fully Booked'!Q:Q,'Fully Booked'!M:M,'MARKETERS ALONE'!$E$1,'Fully Booked'!E:E,'MARKETERS ALONE'!A11)</f>
        <v>0</v>
      </c>
      <c r="F11" s="400">
        <f t="shared" si="1"/>
        <v>940352</v>
      </c>
      <c r="G11" s="8">
        <f>COUNTIFS('Fully Booked'!E:E,'MARKETERS ALONE'!A11)</f>
        <v>2</v>
      </c>
    </row>
    <row r="12" spans="1:10">
      <c r="A12" s="648" t="s">
        <v>882</v>
      </c>
      <c r="B12" s="116">
        <f>SUMIFS('Fully Booked'!Q:Q,'Fully Booked'!E:E,'MARKETERS ALONE'!A12,'Fully Booked'!M:M,'MARKETERS ALONE'!$B$1)</f>
        <v>0</v>
      </c>
      <c r="C12" s="116">
        <f>SUMIFS('Fully Booked'!Q:Q,'Fully Booked'!M:M,'MARKETERS ALONE'!$C$1,'Fully Booked'!E:E,'MARKETERS ALONE'!A12)</f>
        <v>342374</v>
      </c>
      <c r="D12" s="116">
        <f>SUMIFS('Fully Booked'!Q:Q,'Fully Booked'!M:M,'MARKETERS ALONE'!$D$1,'Fully Booked'!E:E,'MARKETERS ALONE'!A12)</f>
        <v>0</v>
      </c>
      <c r="E12" s="116">
        <f>SUMIFS('Fully Booked'!Q:Q,'Fully Booked'!M:M,'MARKETERS ALONE'!$E$1,'Fully Booked'!E:E,'MARKETERS ALONE'!A12)</f>
        <v>0</v>
      </c>
      <c r="F12" s="400">
        <f t="shared" si="1"/>
        <v>342374</v>
      </c>
      <c r="G12" s="8">
        <f>COUNTIFS('Fully Booked'!E:E,'MARKETERS ALONE'!A12)</f>
        <v>1</v>
      </c>
    </row>
    <row r="13" spans="1:10">
      <c r="A13" s="180" t="s">
        <v>3051</v>
      </c>
      <c r="B13" s="116">
        <f>SUMIFS('Fully Booked'!Q:Q,'Fully Booked'!E:E,'MARKETERS ALONE'!A13,'Fully Booked'!M:M,'MARKETERS ALONE'!$B$1)</f>
        <v>0</v>
      </c>
      <c r="C13" s="116">
        <f>SUMIFS('Fully Booked'!Q:Q,'Fully Booked'!M:M,'MARKETERS ALONE'!$C$1,'Fully Booked'!E:E,'MARKETERS ALONE'!A13)</f>
        <v>85102</v>
      </c>
      <c r="D13" s="116">
        <f>SUMIFS('Fully Booked'!Q:Q,'Fully Booked'!M:M,'MARKETERS ALONE'!$D$1,'Fully Booked'!E:E,'MARKETERS ALONE'!A13)</f>
        <v>0</v>
      </c>
      <c r="E13" s="116">
        <f>SUMIFS('Fully Booked'!Q:Q,'Fully Booked'!M:M,'MARKETERS ALONE'!$E$1,'Fully Booked'!E:E,'MARKETERS ALONE'!A13)</f>
        <v>0</v>
      </c>
      <c r="F13" s="400">
        <f t="shared" si="1"/>
        <v>85102</v>
      </c>
      <c r="G13" s="8">
        <f>COUNTIFS('Fully Booked'!E:E,'MARKETERS ALONE'!A13)</f>
        <v>1</v>
      </c>
    </row>
    <row r="14" spans="1:10">
      <c r="A14" s="180" t="s">
        <v>2862</v>
      </c>
      <c r="B14" s="116">
        <f>SUMIFS('Fully Booked'!Q:Q,'Fully Booked'!E:E,'MARKETERS ALONE'!A14,'Fully Booked'!M:M,'MARKETERS ALONE'!$B$1)</f>
        <v>0</v>
      </c>
      <c r="C14" s="116">
        <f>SUMIFS('Fully Booked'!Q:Q,'Fully Booked'!M:M,'MARKETERS ALONE'!$C$1,'Fully Booked'!E:E,'MARKETERS ALONE'!A14)</f>
        <v>320000</v>
      </c>
      <c r="D14" s="116">
        <f>SUMIFS('Fully Booked'!Q:Q,'Fully Booked'!M:M,'MARKETERS ALONE'!$D$1,'Fully Booked'!E:E,'MARKETERS ALONE'!A14)</f>
        <v>0</v>
      </c>
      <c r="E14" s="116">
        <f>SUMIFS('Fully Booked'!Q:Q,'Fully Booked'!M:M,'MARKETERS ALONE'!$E$1,'Fully Booked'!E:E,'MARKETERS ALONE'!A14)</f>
        <v>82727</v>
      </c>
      <c r="F14" s="400">
        <f t="shared" si="1"/>
        <v>402727</v>
      </c>
      <c r="G14" s="8">
        <f>COUNTIFS('Fully Booked'!E:E,'MARKETERS ALONE'!A14)</f>
        <v>2</v>
      </c>
    </row>
    <row r="15" spans="1:10">
      <c r="A15" s="180" t="s">
        <v>3157</v>
      </c>
      <c r="B15" s="116">
        <f>SUMIFS('Fully Booked'!Q:Q,'Fully Booked'!E:E,'MARKETERS ALONE'!A15,'Fully Booked'!M:M,'MARKETERS ALONE'!$B$1)</f>
        <v>0</v>
      </c>
      <c r="C15" s="116">
        <f>SUMIFS('Fully Booked'!Q:Q,'Fully Booked'!M:M,'MARKETERS ALONE'!$C$1,'Fully Booked'!E:E,'MARKETERS ALONE'!A15)</f>
        <v>92393</v>
      </c>
      <c r="D15" s="116">
        <f>SUMIFS('Fully Booked'!Q:Q,'Fully Booked'!M:M,'MARKETERS ALONE'!$D$1,'Fully Booked'!E:E,'MARKETERS ALONE'!A15)</f>
        <v>0</v>
      </c>
      <c r="E15" s="116">
        <f>SUMIFS('Fully Booked'!Q:Q,'Fully Booked'!M:M,'MARKETERS ALONE'!$E$1,'Fully Booked'!E:E,'MARKETERS ALONE'!A15)</f>
        <v>0</v>
      </c>
      <c r="F15" s="400">
        <f t="shared" si="1"/>
        <v>92393</v>
      </c>
      <c r="G15" s="8">
        <f>COUNTIFS('Fully Booked'!E:E,'MARKETERS ALONE'!A15)</f>
        <v>2</v>
      </c>
    </row>
    <row r="16" spans="1:10">
      <c r="A16" s="198" t="s">
        <v>684</v>
      </c>
      <c r="B16" s="116">
        <f>SUMIFS('Fully Booked'!Q:Q,'Fully Booked'!E:E,'MARKETERS ALONE'!A16,'Fully Booked'!M:M,'MARKETERS ALONE'!$B$1)</f>
        <v>22550</v>
      </c>
      <c r="C16" s="116">
        <f>SUMIFS('Fully Booked'!Q:Q,'Fully Booked'!M:M,'MARKETERS ALONE'!$C$1,'Fully Booked'!E:E,'MARKETERS ALONE'!A16)</f>
        <v>0</v>
      </c>
      <c r="D16" s="116">
        <f>SUMIFS('Fully Booked'!Q:Q,'Fully Booked'!M:M,'MARKETERS ALONE'!$D$1,'Fully Booked'!E:E,'MARKETERS ALONE'!A16)</f>
        <v>0</v>
      </c>
      <c r="E16" s="116">
        <f>SUMIFS('Fully Booked'!Q:Q,'Fully Booked'!M:M,'MARKETERS ALONE'!$E$1,'Fully Booked'!E:E,'MARKETERS ALONE'!A16)</f>
        <v>0</v>
      </c>
      <c r="F16" s="400">
        <f t="shared" si="1"/>
        <v>22550</v>
      </c>
      <c r="G16" s="8">
        <f>COUNTIFS('Fully Booked'!E:E,'MARKETERS ALONE'!A16)</f>
        <v>1</v>
      </c>
    </row>
    <row r="17" spans="1:7">
      <c r="A17" s="180" t="s">
        <v>3850</v>
      </c>
      <c r="B17" s="116">
        <f>SUMIFS('Fully Booked'!Q:Q,'Fully Booked'!E:E,'MARKETERS ALONE'!A17,'Fully Booked'!M:M,'MARKETERS ALONE'!$B$1)</f>
        <v>0</v>
      </c>
      <c r="C17" s="116">
        <f>SUMIFS('Fully Booked'!Q:Q,'Fully Booked'!M:M,'MARKETERS ALONE'!$C$1,'Fully Booked'!E:E,'MARKETERS ALONE'!A17)</f>
        <v>116024</v>
      </c>
      <c r="D17" s="116">
        <f>SUMIFS('Fully Booked'!Q:Q,'Fully Booked'!M:M,'MARKETERS ALONE'!$D$1,'Fully Booked'!E:E,'MARKETERS ALONE'!A17)</f>
        <v>0</v>
      </c>
      <c r="E17" s="116">
        <f>SUMIFS('Fully Booked'!Q:Q,'Fully Booked'!M:M,'MARKETERS ALONE'!$E$1,'Fully Booked'!E:E,'MARKETERS ALONE'!A17)</f>
        <v>0</v>
      </c>
      <c r="F17" s="400">
        <f t="shared" si="1"/>
        <v>116024</v>
      </c>
      <c r="G17" s="8">
        <f>COUNTIFS('Fully Booked'!E:E,'MARKETERS ALONE'!A17)</f>
        <v>1</v>
      </c>
    </row>
    <row r="18" spans="1:7">
      <c r="A18" s="8" t="s">
        <v>855</v>
      </c>
      <c r="B18" s="116">
        <f>SUMIFS('Fully Booked'!Q:Q,'Fully Booked'!E:E,'MARKETERS ALONE'!A18,'Fully Booked'!M:M,'MARKETERS ALONE'!$B$1)</f>
        <v>0</v>
      </c>
      <c r="C18" s="116">
        <f>SUMIFS('Fully Booked'!Q:Q,'Fully Booked'!M:M,'MARKETERS ALONE'!$C$1,'Fully Booked'!E:E,'MARKETERS ALONE'!A18)</f>
        <v>252962</v>
      </c>
      <c r="D18" s="116">
        <f>SUMIFS('Fully Booked'!Q:Q,'Fully Booked'!M:M,'MARKETERS ALONE'!$D$1,'Fully Booked'!E:E,'MARKETERS ALONE'!A18)</f>
        <v>0</v>
      </c>
      <c r="E18" s="116">
        <f>SUMIFS('Fully Booked'!Q:Q,'Fully Booked'!M:M,'MARKETERS ALONE'!$E$1,'Fully Booked'!E:E,'MARKETERS ALONE'!A18)</f>
        <v>0</v>
      </c>
      <c r="F18" s="400">
        <f t="shared" ref="F18:F19" si="2">SUM(B18:E18)</f>
        <v>252962</v>
      </c>
      <c r="G18" s="8">
        <f>COUNTIFS('Fully Booked'!E:E,'MARKETERS ALONE'!A18)</f>
        <v>1</v>
      </c>
    </row>
    <row r="19" spans="1:7">
      <c r="A19" s="180" t="s">
        <v>3432</v>
      </c>
      <c r="B19" s="116">
        <f>SUMIFS('Fully Booked'!Q:Q,'Fully Booked'!E:E,'MARKETERS ALONE'!A19,'Fully Booked'!M:M,'MARKETERS ALONE'!$B$1)</f>
        <v>244989</v>
      </c>
      <c r="C19" s="116">
        <f>SUMIFS('Fully Booked'!Q:Q,'Fully Booked'!M:M,'MARKETERS ALONE'!$C$1,'Fully Booked'!E:E,'MARKETERS ALONE'!A19)</f>
        <v>0</v>
      </c>
      <c r="D19" s="116">
        <f>SUMIFS('Fully Booked'!Q:Q,'Fully Booked'!M:M,'MARKETERS ALONE'!$D$1,'Fully Booked'!E:E,'MARKETERS ALONE'!A19)</f>
        <v>0</v>
      </c>
      <c r="E19" s="116">
        <f>SUMIFS('Fully Booked'!Q:Q,'Fully Booked'!M:M,'MARKETERS ALONE'!$E$1,'Fully Booked'!E:E,'MARKETERS ALONE'!A19)</f>
        <v>0</v>
      </c>
      <c r="F19" s="400">
        <f t="shared" si="2"/>
        <v>244989</v>
      </c>
      <c r="G19" s="8">
        <f>COUNTIFS('Fully Booked'!E:E,'MARKETERS ALONE'!A19)</f>
        <v>1</v>
      </c>
    </row>
    <row r="20" spans="1:7">
      <c r="A20" s="180" t="s">
        <v>3274</v>
      </c>
      <c r="B20" s="116">
        <f>SUMIFS('Fully Booked'!Q:Q,'Fully Booked'!E:E,'MARKETERS ALONE'!A20,'Fully Booked'!M:M,'MARKETERS ALONE'!$B$1)</f>
        <v>601254</v>
      </c>
      <c r="C20" s="116">
        <f>SUMIFS('Fully Booked'!Q:Q,'Fully Booked'!M:M,'MARKETERS ALONE'!$C$1,'Fully Booked'!E:E,'MARKETERS ALONE'!A20)</f>
        <v>0</v>
      </c>
      <c r="D20" s="116">
        <f>SUMIFS('Fully Booked'!Q:Q,'Fully Booked'!M:M,'MARKETERS ALONE'!$D$1,'Fully Booked'!E:E,'MARKETERS ALONE'!A20)</f>
        <v>0</v>
      </c>
      <c r="E20" s="116">
        <f>SUMIFS('Fully Booked'!Q:Q,'Fully Booked'!M:M,'MARKETERS ALONE'!$E$1,'Fully Booked'!E:E,'MARKETERS ALONE'!A20)</f>
        <v>0</v>
      </c>
      <c r="F20" s="400">
        <f t="shared" ref="F20" si="3">SUM(B20:E20)</f>
        <v>601254</v>
      </c>
      <c r="G20" s="8">
        <f>COUNTIFS('Fully Booked'!E:E,'MARKETERS ALONE'!A20)</f>
        <v>1</v>
      </c>
    </row>
    <row r="21" spans="1:7" ht="17.25" customHeight="1">
      <c r="A21" s="180" t="s">
        <v>2015</v>
      </c>
      <c r="B21" s="116">
        <f>SUMIFS('Fully Booked'!Q:Q,'Fully Booked'!E:E,'MARKETERS ALONE'!A21,'Fully Booked'!M:M,'MARKETERS ALONE'!$B$1)</f>
        <v>0</v>
      </c>
      <c r="C21" s="116">
        <f>SUMIFS('Fully Booked'!Q:Q,'Fully Booked'!M:M,'MARKETERS ALONE'!$C$1,'Fully Booked'!E:E,'MARKETERS ALONE'!A21)</f>
        <v>126045</v>
      </c>
      <c r="D21" s="116">
        <f>SUMIFS('Fully Booked'!Q:Q,'Fully Booked'!M:M,'MARKETERS ALONE'!$D$1,'Fully Booked'!E:E,'MARKETERS ALONE'!A21)</f>
        <v>0</v>
      </c>
      <c r="E21" s="116">
        <f>SUMIFS('Fully Booked'!Q:Q,'Fully Booked'!M:M,'MARKETERS ALONE'!$E$1,'Fully Booked'!E:E,'MARKETERS ALONE'!A21)</f>
        <v>0</v>
      </c>
      <c r="F21" s="400">
        <f t="shared" si="1"/>
        <v>126045</v>
      </c>
      <c r="G21" s="8">
        <f>COUNTIFS('Fully Booked'!E:E,'MARKETERS ALONE'!A21)</f>
        <v>1</v>
      </c>
    </row>
    <row r="22" spans="1:7" ht="17.25" customHeight="1">
      <c r="A22" s="180" t="s">
        <v>1188</v>
      </c>
      <c r="B22" s="116">
        <f>SUMIFS('Fully Booked'!Q:Q,'Fully Booked'!E:E,'MARKETERS ALONE'!A22,'Fully Booked'!M:M,'MARKETERS ALONE'!$B$1)</f>
        <v>141512</v>
      </c>
      <c r="C22" s="116">
        <f>SUMIFS('Fully Booked'!Q:Q,'Fully Booked'!M:M,'MARKETERS ALONE'!$C$1,'Fully Booked'!E:E,'MARKETERS ALONE'!A22)</f>
        <v>0</v>
      </c>
      <c r="D22" s="116">
        <f>SUMIFS('Fully Booked'!Q:Q,'Fully Booked'!M:M,'MARKETERS ALONE'!$D$1,'Fully Booked'!E:E,'MARKETERS ALONE'!A22)</f>
        <v>207302</v>
      </c>
      <c r="E22" s="116">
        <f>SUMIFS('Fully Booked'!Q:Q,'Fully Booked'!M:M,'MARKETERS ALONE'!$E$1,'Fully Booked'!E:E,'MARKETERS ALONE'!A22)</f>
        <v>0</v>
      </c>
      <c r="F22" s="400">
        <f t="shared" si="1"/>
        <v>348814</v>
      </c>
      <c r="G22" s="8">
        <f>COUNTIFS('Fully Booked'!E:E,'MARKETERS ALONE'!A22)</f>
        <v>2</v>
      </c>
    </row>
    <row r="23" spans="1:7" ht="17.25" customHeight="1">
      <c r="A23" s="180" t="s">
        <v>602</v>
      </c>
      <c r="B23" s="116">
        <f>SUMIFS('Fully Booked'!Q:Q,'Fully Booked'!E:E,'MARKETERS ALONE'!A23,'Fully Booked'!M:M,'MARKETERS ALONE'!$B$1)</f>
        <v>0</v>
      </c>
      <c r="C23" s="116">
        <f>SUMIFS('Fully Booked'!Q:Q,'Fully Booked'!M:M,'MARKETERS ALONE'!$C$1,'Fully Booked'!E:E,'MARKETERS ALONE'!A23)</f>
        <v>10317</v>
      </c>
      <c r="D23" s="116">
        <f>SUMIFS('Fully Booked'!Q:Q,'Fully Booked'!M:M,'MARKETERS ALONE'!$D$1,'Fully Booked'!E:E,'MARKETERS ALONE'!A23)</f>
        <v>0</v>
      </c>
      <c r="E23" s="116">
        <f>SUMIFS('Fully Booked'!Q:Q,'Fully Booked'!M:M,'MARKETERS ALONE'!$E$1,'Fully Booked'!E:E,'MARKETERS ALONE'!A23)</f>
        <v>0</v>
      </c>
      <c r="F23" s="400">
        <f t="shared" ref="F23:F24" si="4">SUM(B23:E23)</f>
        <v>10317</v>
      </c>
      <c r="G23" s="8">
        <f>COUNTIFS('Fully Booked'!E:E,'MARKETERS ALONE'!A23)</f>
        <v>1</v>
      </c>
    </row>
    <row r="24" spans="1:7" ht="17.25" customHeight="1">
      <c r="A24" s="180" t="s">
        <v>744</v>
      </c>
      <c r="B24" s="116">
        <f>SUMIFS('Fully Booked'!Q:Q,'Fully Booked'!E:E,'MARKETERS ALONE'!A24,'Fully Booked'!M:M,'MARKETERS ALONE'!$B$1)</f>
        <v>0</v>
      </c>
      <c r="C24" s="116">
        <f>SUMIFS('Fully Booked'!Q:Q,'Fully Booked'!M:M,'MARKETERS ALONE'!$C$1,'Fully Booked'!E:E,'MARKETERS ALONE'!A24)</f>
        <v>145561</v>
      </c>
      <c r="D24" s="116">
        <f>SUMIFS('Fully Booked'!Q:Q,'Fully Booked'!M:M,'MARKETERS ALONE'!$D$1,'Fully Booked'!E:E,'MARKETERS ALONE'!A24)</f>
        <v>0</v>
      </c>
      <c r="E24" s="116">
        <f>SUMIFS('Fully Booked'!Q:Q,'Fully Booked'!M:M,'MARKETERS ALONE'!$E$1,'Fully Booked'!E:E,'MARKETERS ALONE'!A24)</f>
        <v>15000</v>
      </c>
      <c r="F24" s="400">
        <f t="shared" si="4"/>
        <v>160561</v>
      </c>
      <c r="G24" s="8">
        <f>COUNTIFS('Fully Booked'!E:E,'MARKETERS ALONE'!A24)</f>
        <v>2</v>
      </c>
    </row>
    <row r="25" spans="1:7" ht="17.25" customHeight="1">
      <c r="A25" s="180" t="s">
        <v>766</v>
      </c>
      <c r="B25" s="116">
        <f>SUMIFS('Fully Booked'!Q:Q,'Fully Booked'!E:E,'MARKETERS ALONE'!A25,'Fully Booked'!M:M,'MARKETERS ALONE'!$B$1)</f>
        <v>0</v>
      </c>
      <c r="C25" s="116">
        <f>SUMIFS('Fully Booked'!Q:Q,'Fully Booked'!M:M,'MARKETERS ALONE'!$C$1,'Fully Booked'!E:E,'MARKETERS ALONE'!A25)</f>
        <v>35000</v>
      </c>
      <c r="D25" s="116">
        <f>SUMIFS('Fully Booked'!Q:Q,'Fully Booked'!M:M,'MARKETERS ALONE'!$D$1,'Fully Booked'!E:E,'MARKETERS ALONE'!A25)</f>
        <v>0</v>
      </c>
      <c r="E25" s="116">
        <f>SUMIFS('Fully Booked'!Q:Q,'Fully Booked'!M:M,'MARKETERS ALONE'!$E$1,'Fully Booked'!E:E,'MARKETERS ALONE'!A25)</f>
        <v>0</v>
      </c>
      <c r="F25" s="400">
        <f t="shared" ref="F25:F74" si="5">SUM(B25:E25)</f>
        <v>35000</v>
      </c>
      <c r="G25" s="8">
        <f>COUNTIFS('Fully Booked'!E:E,'MARKETERS ALONE'!A25)</f>
        <v>1</v>
      </c>
    </row>
    <row r="26" spans="1:7">
      <c r="A26" s="180" t="s">
        <v>3874</v>
      </c>
      <c r="B26" s="116">
        <f>SUMIFS('Fully Booked'!Q:Q,'Fully Booked'!E:E,'MARKETERS ALONE'!A26,'Fully Booked'!M:M,'MARKETERS ALONE'!$B$1)</f>
        <v>0</v>
      </c>
      <c r="C26" s="116">
        <f>SUMIFS('Fully Booked'!Q:Q,'Fully Booked'!M:M,'MARKETERS ALONE'!$C$1,'Fully Booked'!E:E,'MARKETERS ALONE'!A26)</f>
        <v>10002</v>
      </c>
      <c r="D26" s="116">
        <f>SUMIFS('Fully Booked'!Q:Q,'Fully Booked'!M:M,'MARKETERS ALONE'!$D$1,'Fully Booked'!E:E,'MARKETERS ALONE'!A26)</f>
        <v>0</v>
      </c>
      <c r="E26" s="116">
        <f>SUMIFS('Fully Booked'!Q:Q,'Fully Booked'!M:M,'MARKETERS ALONE'!$E$1,'Fully Booked'!E:E,'MARKETERS ALONE'!A26)</f>
        <v>0</v>
      </c>
      <c r="F26" s="400">
        <f t="shared" si="5"/>
        <v>10002</v>
      </c>
      <c r="G26" s="8">
        <f>COUNTIFS('Fully Booked'!E:E,'MARKETERS ALONE'!A26)</f>
        <v>1</v>
      </c>
    </row>
    <row r="27" spans="1:7">
      <c r="A27" s="180" t="s">
        <v>3870</v>
      </c>
      <c r="B27" s="116">
        <f>SUMIFS('Fully Booked'!Q:Q,'Fully Booked'!E:E,'MARKETERS ALONE'!A27,'Fully Booked'!M:M,'MARKETERS ALONE'!$B$1)</f>
        <v>0</v>
      </c>
      <c r="C27" s="116">
        <f>SUMIFS('Fully Booked'!Q:Q,'Fully Booked'!M:M,'MARKETERS ALONE'!$C$1,'Fully Booked'!E:E,'MARKETERS ALONE'!A27)</f>
        <v>64141</v>
      </c>
      <c r="D27" s="116">
        <f>SUMIFS('Fully Booked'!Q:Q,'Fully Booked'!M:M,'MARKETERS ALONE'!$D$1,'Fully Booked'!E:E,'MARKETERS ALONE'!A27)</f>
        <v>0</v>
      </c>
      <c r="E27" s="116">
        <f>SUMIFS('Fully Booked'!Q:Q,'Fully Booked'!M:M,'MARKETERS ALONE'!$E$1,'Fully Booked'!E:E,'MARKETERS ALONE'!A27)</f>
        <v>0</v>
      </c>
      <c r="F27" s="400">
        <f t="shared" si="5"/>
        <v>64141</v>
      </c>
      <c r="G27" s="8">
        <f>COUNTIFS('Fully Booked'!E:E,'MARKETERS ALONE'!A27)</f>
        <v>1</v>
      </c>
    </row>
    <row r="28" spans="1:7">
      <c r="A28" s="198" t="s">
        <v>3847</v>
      </c>
      <c r="B28" s="116">
        <f>SUMIFS('Fully Booked'!Q:Q,'Fully Booked'!E:E,'MARKETERS ALONE'!A28,'Fully Booked'!M:M,'MARKETERS ALONE'!$B$1)</f>
        <v>0</v>
      </c>
      <c r="C28" s="116">
        <f>SUMIFS('Fully Booked'!Q:Q,'Fully Booked'!M:M,'MARKETERS ALONE'!$C$1,'Fully Booked'!E:E,'MARKETERS ALONE'!A28)</f>
        <v>244952</v>
      </c>
      <c r="D28" s="116">
        <f>SUMIFS('Fully Booked'!Q:Q,'Fully Booked'!M:M,'MARKETERS ALONE'!$D$1,'Fully Booked'!E:E,'MARKETERS ALONE'!A28)</f>
        <v>0</v>
      </c>
      <c r="E28" s="116">
        <f>SUMIFS('Fully Booked'!Q:Q,'Fully Booked'!M:M,'MARKETERS ALONE'!$E$1,'Fully Booked'!E:E,'MARKETERS ALONE'!A28)</f>
        <v>0</v>
      </c>
      <c r="F28" s="400">
        <f t="shared" si="5"/>
        <v>244952</v>
      </c>
      <c r="G28" s="8">
        <f>COUNTIFS('Fully Booked'!E:E,'MARKETERS ALONE'!A28)</f>
        <v>1</v>
      </c>
    </row>
    <row r="29" spans="1:7">
      <c r="A29" s="180" t="s">
        <v>3912</v>
      </c>
      <c r="B29" s="116">
        <f>SUMIFS('Fully Booked'!Q:Q,'Fully Booked'!E:E,'MARKETERS ALONE'!A29,'Fully Booked'!M:M,'MARKETERS ALONE'!$B$1)</f>
        <v>0</v>
      </c>
      <c r="C29" s="116">
        <f>SUMIFS('Fully Booked'!Q:Q,'Fully Booked'!M:M,'MARKETERS ALONE'!$C$1,'Fully Booked'!E:E,'MARKETERS ALONE'!A29)</f>
        <v>213053</v>
      </c>
      <c r="D29" s="116">
        <f>SUMIFS('Fully Booked'!Q:Q,'Fully Booked'!M:M,'MARKETERS ALONE'!$D$1,'Fully Booked'!E:E,'MARKETERS ALONE'!A29)</f>
        <v>90000</v>
      </c>
      <c r="E29" s="116">
        <f>SUMIFS('Fully Booked'!Q:Q,'Fully Booked'!M:M,'MARKETERS ALONE'!$E$1,'Fully Booked'!E:E,'MARKETERS ALONE'!A29)</f>
        <v>0</v>
      </c>
      <c r="F29" s="400">
        <f t="shared" si="5"/>
        <v>303053</v>
      </c>
      <c r="G29" s="8">
        <f>COUNTIFS('Fully Booked'!E:E,'MARKETERS ALONE'!A29)</f>
        <v>2</v>
      </c>
    </row>
    <row r="30" spans="1:7">
      <c r="A30" s="8" t="s">
        <v>535</v>
      </c>
      <c r="B30" s="116">
        <f>SUMIFS('Fully Booked'!Q:Q,'Fully Booked'!E:E,'MARKETERS ALONE'!A30,'Fully Booked'!M:M,'MARKETERS ALONE'!$B$1)</f>
        <v>0</v>
      </c>
      <c r="C30" s="116">
        <f>SUMIFS('Fully Booked'!Q:Q,'Fully Booked'!M:M,'MARKETERS ALONE'!$C$1,'Fully Booked'!E:E,'MARKETERS ALONE'!A30)</f>
        <v>360540</v>
      </c>
      <c r="D30" s="116">
        <f>SUMIFS('Fully Booked'!Q:Q,'Fully Booked'!M:M,'MARKETERS ALONE'!$D$1,'Fully Booked'!E:E,'MARKETERS ALONE'!A30)</f>
        <v>430000</v>
      </c>
      <c r="E30" s="116">
        <f>SUMIFS('Fully Booked'!Q:Q,'Fully Booked'!M:M,'MARKETERS ALONE'!$E$1,'Fully Booked'!E:E,'MARKETERS ALONE'!A30)</f>
        <v>0</v>
      </c>
      <c r="F30" s="400">
        <f t="shared" si="5"/>
        <v>790540</v>
      </c>
      <c r="G30" s="8">
        <f>COUNTIFS('Fully Booked'!E:E,'MARKETERS ALONE'!A30)</f>
        <v>3</v>
      </c>
    </row>
    <row r="31" spans="1:7">
      <c r="A31" s="8" t="s">
        <v>995</v>
      </c>
      <c r="B31" s="116">
        <f>SUMIFS('Fully Booked'!Q:Q,'Fully Booked'!E:E,'MARKETERS ALONE'!A31,'Fully Booked'!M:M,'MARKETERS ALONE'!$B$1)</f>
        <v>0</v>
      </c>
      <c r="C31" s="116">
        <f>SUMIFS('Fully Booked'!Q:Q,'Fully Booked'!M:M,'MARKETERS ALONE'!$C$1,'Fully Booked'!E:E,'MARKETERS ALONE'!A31)</f>
        <v>125261</v>
      </c>
      <c r="D31" s="116">
        <f>SUMIFS('Fully Booked'!Q:Q,'Fully Booked'!M:M,'MARKETERS ALONE'!$D$1,'Fully Booked'!E:E,'MARKETERS ALONE'!A31)</f>
        <v>162163</v>
      </c>
      <c r="E31" s="116">
        <f>SUMIFS('Fully Booked'!Q:Q,'Fully Booked'!M:M,'MARKETERS ALONE'!$E$1,'Fully Booked'!E:E,'MARKETERS ALONE'!A31)</f>
        <v>0</v>
      </c>
      <c r="F31" s="400">
        <f t="shared" si="5"/>
        <v>287424</v>
      </c>
      <c r="G31" s="8">
        <f>COUNTIFS('Fully Booked'!E:E,'MARKETERS ALONE'!A31)</f>
        <v>2</v>
      </c>
    </row>
    <row r="32" spans="1:7">
      <c r="A32" s="180" t="s">
        <v>1076</v>
      </c>
      <c r="B32" s="116">
        <f>SUMIFS('Fully Booked'!Q:Q,'Fully Booked'!E:E,'MARKETERS ALONE'!A32,'Fully Booked'!M:M,'MARKETERS ALONE'!$B$1)</f>
        <v>55008</v>
      </c>
      <c r="C32" s="116">
        <f>SUMIFS('Fully Booked'!Q:Q,'Fully Booked'!M:M,'MARKETERS ALONE'!$C$1,'Fully Booked'!E:E,'MARKETERS ALONE'!A32)</f>
        <v>30006</v>
      </c>
      <c r="D32" s="116">
        <f>SUMIFS('Fully Booked'!Q:Q,'Fully Booked'!M:M,'MARKETERS ALONE'!$D$1,'Fully Booked'!E:E,'MARKETERS ALONE'!A32)</f>
        <v>21774</v>
      </c>
      <c r="E32" s="116">
        <f>SUMIFS('Fully Booked'!Q:Q,'Fully Booked'!M:M,'MARKETERS ALONE'!$E$1,'Fully Booked'!E:E,'MARKETERS ALONE'!A32)</f>
        <v>0</v>
      </c>
      <c r="F32" s="400">
        <f t="shared" si="5"/>
        <v>106788</v>
      </c>
      <c r="G32" s="8">
        <f>COUNTIFS('Fully Booked'!E:E,'MARKETERS ALONE'!A32)</f>
        <v>3</v>
      </c>
    </row>
    <row r="33" spans="1:7">
      <c r="A33" s="8" t="s">
        <v>767</v>
      </c>
      <c r="B33" s="116">
        <f>SUMIFS('Fully Booked'!Q:Q,'Fully Booked'!E:E,'MARKETERS ALONE'!A33,'Fully Booked'!M:M,'MARKETERS ALONE'!$B$1)</f>
        <v>380000</v>
      </c>
      <c r="C33" s="116">
        <f>SUMIFS('Fully Booked'!Q:Q,'Fully Booked'!M:M,'MARKETERS ALONE'!$C$1,'Fully Booked'!E:E,'MARKETERS ALONE'!A33)</f>
        <v>5000</v>
      </c>
      <c r="D33" s="116">
        <f>SUMIFS('Fully Booked'!Q:Q,'Fully Booked'!M:M,'MARKETERS ALONE'!$D$1,'Fully Booked'!E:E,'MARKETERS ALONE'!A33)</f>
        <v>0</v>
      </c>
      <c r="E33" s="116">
        <f>SUMIFS('Fully Booked'!Q:Q,'Fully Booked'!M:M,'MARKETERS ALONE'!$E$1,'Fully Booked'!E:E,'MARKETERS ALONE'!A33)</f>
        <v>0</v>
      </c>
      <c r="F33" s="400">
        <f t="shared" si="5"/>
        <v>385000</v>
      </c>
      <c r="G33" s="8">
        <f>COUNTIFS('Fully Booked'!E:E,'MARKETERS ALONE'!A33)</f>
        <v>2</v>
      </c>
    </row>
    <row r="34" spans="1:7">
      <c r="A34" s="180" t="s">
        <v>867</v>
      </c>
      <c r="B34" s="116">
        <f>SUMIFS('Fully Booked'!Q:Q,'Fully Booked'!E:E,'MARKETERS ALONE'!A34,'Fully Booked'!M:M,'MARKETERS ALONE'!$B$1)</f>
        <v>268909</v>
      </c>
      <c r="C34" s="116">
        <f>SUMIFS('Fully Booked'!Q:Q,'Fully Booked'!M:M,'MARKETERS ALONE'!$C$1,'Fully Booked'!E:E,'MARKETERS ALONE'!A34)</f>
        <v>65287</v>
      </c>
      <c r="D34" s="116">
        <f>SUMIFS('Fully Booked'!Q:Q,'Fully Booked'!M:M,'MARKETERS ALONE'!$D$1,'Fully Booked'!E:E,'MARKETERS ALONE'!A34)</f>
        <v>20000</v>
      </c>
      <c r="E34" s="116">
        <f>SUMIFS('Fully Booked'!Q:Q,'Fully Booked'!M:M,'MARKETERS ALONE'!$E$1,'Fully Booked'!E:E,'MARKETERS ALONE'!A34)</f>
        <v>96496</v>
      </c>
      <c r="F34" s="400">
        <f t="shared" si="5"/>
        <v>450692</v>
      </c>
      <c r="G34" s="8">
        <f>COUNTIFS('Fully Booked'!E:E,'MARKETERS ALONE'!A34)</f>
        <v>4</v>
      </c>
    </row>
    <row r="35" spans="1:7">
      <c r="A35" s="8" t="s">
        <v>3573</v>
      </c>
      <c r="B35" s="116">
        <f>SUMIFS('Fully Booked'!Q:Q,'Fully Booked'!E:E,'MARKETERS ALONE'!A35,'Fully Booked'!M:M,'MARKETERS ALONE'!$B$1)</f>
        <v>0</v>
      </c>
      <c r="C35" s="116">
        <f>SUMIFS('Fully Booked'!Q:Q,'Fully Booked'!M:M,'MARKETERS ALONE'!$C$1,'Fully Booked'!E:E,'MARKETERS ALONE'!A35)</f>
        <v>42616</v>
      </c>
      <c r="D35" s="116">
        <f>SUMIFS('Fully Booked'!Q:Q,'Fully Booked'!M:M,'MARKETERS ALONE'!$D$1,'Fully Booked'!E:E,'MARKETERS ALONE'!A35)</f>
        <v>0</v>
      </c>
      <c r="E35" s="116">
        <f>SUMIFS('Fully Booked'!Q:Q,'Fully Booked'!M:M,'MARKETERS ALONE'!$E$1,'Fully Booked'!E:E,'MARKETERS ALONE'!A35)</f>
        <v>0</v>
      </c>
      <c r="F35" s="400">
        <f t="shared" si="5"/>
        <v>42616</v>
      </c>
      <c r="G35" s="8">
        <f>COUNTIFS('Fully Booked'!E:E,'MARKETERS ALONE'!A35)</f>
        <v>1</v>
      </c>
    </row>
    <row r="36" spans="1:7">
      <c r="A36" s="180" t="s">
        <v>847</v>
      </c>
      <c r="B36" s="116">
        <f>SUMIFS('Fully Booked'!Q:Q,'Fully Booked'!E:E,'MARKETERS ALONE'!A36,'Fully Booked'!M:M,'MARKETERS ALONE'!$B$1)</f>
        <v>0</v>
      </c>
      <c r="C36" s="116">
        <f>SUMIFS('Fully Booked'!Q:Q,'Fully Booked'!M:M,'MARKETERS ALONE'!$C$1,'Fully Booked'!E:E,'MARKETERS ALONE'!A36)</f>
        <v>92785</v>
      </c>
      <c r="D36" s="116">
        <f>SUMIFS('Fully Booked'!Q:Q,'Fully Booked'!M:M,'MARKETERS ALONE'!$D$1,'Fully Booked'!E:E,'MARKETERS ALONE'!A36)</f>
        <v>595305</v>
      </c>
      <c r="E36" s="116">
        <f>SUMIFS('Fully Booked'!Q:Q,'Fully Booked'!M:M,'MARKETERS ALONE'!$E$1,'Fully Booked'!E:E,'MARKETERS ALONE'!A36)</f>
        <v>0</v>
      </c>
      <c r="F36" s="400">
        <f t="shared" si="5"/>
        <v>688090</v>
      </c>
      <c r="G36" s="8">
        <f>COUNTIFS('Fully Booked'!E:E,'MARKETERS ALONE'!A36)</f>
        <v>2</v>
      </c>
    </row>
    <row r="37" spans="1:7">
      <c r="A37" s="180" t="s">
        <v>3324</v>
      </c>
      <c r="B37" s="116">
        <f>SUMIFS('Fully Booked'!Q:Q,'Fully Booked'!E:E,'MARKETERS ALONE'!A37,'Fully Booked'!M:M,'MARKETERS ALONE'!$B$1)</f>
        <v>607790</v>
      </c>
      <c r="C37" s="116">
        <f>SUMIFS('Fully Booked'!Q:Q,'Fully Booked'!M:M,'MARKETERS ALONE'!$C$1,'Fully Booked'!E:E,'MARKETERS ALONE'!A37)</f>
        <v>0</v>
      </c>
      <c r="D37" s="116">
        <f>SUMIFS('Fully Booked'!Q:Q,'Fully Booked'!M:M,'MARKETERS ALONE'!$D$1,'Fully Booked'!E:E,'MARKETERS ALONE'!A37)</f>
        <v>0</v>
      </c>
      <c r="E37" s="116">
        <f>SUMIFS('Fully Booked'!Q:Q,'Fully Booked'!M:M,'MARKETERS ALONE'!$E$1,'Fully Booked'!E:E,'MARKETERS ALONE'!A37)</f>
        <v>0</v>
      </c>
      <c r="F37" s="400">
        <f t="shared" si="5"/>
        <v>607790</v>
      </c>
      <c r="G37" s="8">
        <f>COUNTIFS('Fully Booked'!E:E,'MARKETERS ALONE'!A37)</f>
        <v>1</v>
      </c>
    </row>
    <row r="38" spans="1:7">
      <c r="A38" s="8" t="s">
        <v>3632</v>
      </c>
      <c r="B38" s="116">
        <f>SUMIFS('Fully Booked'!Q:Q,'Fully Booked'!E:E,'MARKETERS ALONE'!A38,'Fully Booked'!M:M,'MARKETERS ALONE'!$B$1)</f>
        <v>201943</v>
      </c>
      <c r="C38" s="116">
        <f>SUMIFS('Fully Booked'!Q:Q,'Fully Booked'!M:M,'MARKETERS ALONE'!$C$1,'Fully Booked'!E:E,'MARKETERS ALONE'!A38)</f>
        <v>0</v>
      </c>
      <c r="D38" s="116">
        <f>SUMIFS('Fully Booked'!Q:Q,'Fully Booked'!M:M,'MARKETERS ALONE'!$D$1,'Fully Booked'!E:E,'MARKETERS ALONE'!A38)</f>
        <v>0</v>
      </c>
      <c r="E38" s="116">
        <f>SUMIFS('Fully Booked'!Q:Q,'Fully Booked'!M:M,'MARKETERS ALONE'!$E$1,'Fully Booked'!E:E,'MARKETERS ALONE'!A38)</f>
        <v>0</v>
      </c>
      <c r="F38" s="400">
        <f t="shared" si="5"/>
        <v>201943</v>
      </c>
      <c r="G38" s="8">
        <f>COUNTIFS('Fully Booked'!E:E,'MARKETERS ALONE'!A38)</f>
        <v>1</v>
      </c>
    </row>
    <row r="39" spans="1:7">
      <c r="A39" s="8" t="s">
        <v>3608</v>
      </c>
      <c r="B39" s="116">
        <f>SUMIFS('Fully Booked'!Q:Q,'Fully Booked'!E:E,'MARKETERS ALONE'!A39,'Fully Booked'!M:M,'MARKETERS ALONE'!$B$1)</f>
        <v>0</v>
      </c>
      <c r="C39" s="116">
        <f>SUMIFS('Fully Booked'!Q:Q,'Fully Booked'!M:M,'MARKETERS ALONE'!$C$1,'Fully Booked'!E:E,'MARKETERS ALONE'!A39)</f>
        <v>36381</v>
      </c>
      <c r="D39" s="116">
        <f>SUMIFS('Fully Booked'!Q:Q,'Fully Booked'!M:M,'MARKETERS ALONE'!$D$1,'Fully Booked'!E:E,'MARKETERS ALONE'!A39)</f>
        <v>0</v>
      </c>
      <c r="E39" s="116">
        <f>SUMIFS('Fully Booked'!Q:Q,'Fully Booked'!M:M,'MARKETERS ALONE'!$E$1,'Fully Booked'!E:E,'MARKETERS ALONE'!A39)</f>
        <v>0</v>
      </c>
      <c r="F39" s="400">
        <f t="shared" si="5"/>
        <v>36381</v>
      </c>
      <c r="G39" s="8">
        <f>COUNTIFS('Fully Booked'!E:E,'MARKETERS ALONE'!A39)</f>
        <v>1</v>
      </c>
    </row>
    <row r="40" spans="1:7">
      <c r="A40" s="8" t="s">
        <v>827</v>
      </c>
      <c r="B40" s="116">
        <f>SUMIFS('Fully Booked'!Q:Q,'Fully Booked'!E:E,'MARKETERS ALONE'!A40,'Fully Booked'!M:M,'MARKETERS ALONE'!$B$1)</f>
        <v>0</v>
      </c>
      <c r="C40" s="116">
        <f>SUMIFS('Fully Booked'!Q:Q,'Fully Booked'!M:M,'MARKETERS ALONE'!$C$1,'Fully Booked'!E:E,'MARKETERS ALONE'!A40)</f>
        <v>151751</v>
      </c>
      <c r="D40" s="116">
        <f>SUMIFS('Fully Booked'!Q:Q,'Fully Booked'!M:M,'MARKETERS ALONE'!$D$1,'Fully Booked'!E:E,'MARKETERS ALONE'!A40)</f>
        <v>0</v>
      </c>
      <c r="E40" s="116">
        <f>SUMIFS('Fully Booked'!Q:Q,'Fully Booked'!M:M,'MARKETERS ALONE'!$E$1,'Fully Booked'!E:E,'MARKETERS ALONE'!A40)</f>
        <v>0</v>
      </c>
      <c r="F40" s="400">
        <f t="shared" si="5"/>
        <v>151751</v>
      </c>
      <c r="G40" s="8">
        <f>COUNTIFS('Fully Booked'!E:E,'MARKETERS ALONE'!A40)</f>
        <v>1</v>
      </c>
    </row>
    <row r="41" spans="1:7">
      <c r="A41" s="180" t="s">
        <v>702</v>
      </c>
      <c r="B41" s="116">
        <f>SUMIFS('Fully Booked'!Q:Q,'Fully Booked'!E:E,'MARKETERS ALONE'!A41,'Fully Booked'!M:M,'MARKETERS ALONE'!$B$1)</f>
        <v>0</v>
      </c>
      <c r="C41" s="116">
        <f>SUMIFS('Fully Booked'!Q:Q,'Fully Booked'!M:M,'MARKETERS ALONE'!$C$1,'Fully Booked'!E:E,'MARKETERS ALONE'!A41)</f>
        <v>18611</v>
      </c>
      <c r="D41" s="116">
        <f>SUMIFS('Fully Booked'!Q:Q,'Fully Booked'!M:M,'MARKETERS ALONE'!$D$1,'Fully Booked'!E:E,'MARKETERS ALONE'!A41)</f>
        <v>0</v>
      </c>
      <c r="E41" s="116">
        <f>SUMIFS('Fully Booked'!Q:Q,'Fully Booked'!M:M,'MARKETERS ALONE'!$E$1,'Fully Booked'!E:E,'MARKETERS ALONE'!A41)</f>
        <v>0</v>
      </c>
      <c r="F41" s="400">
        <f t="shared" si="5"/>
        <v>18611</v>
      </c>
      <c r="G41" s="8">
        <f>COUNTIFS('Fully Booked'!E:E,'MARKETERS ALONE'!A41)</f>
        <v>1</v>
      </c>
    </row>
    <row r="42" spans="1:7">
      <c r="A42" s="180" t="s">
        <v>895</v>
      </c>
      <c r="B42" s="116">
        <f>SUMIFS('Fully Booked'!Q:Q,'Fully Booked'!E:E,'MARKETERS ALONE'!A42,'Fully Booked'!M:M,'MARKETERS ALONE'!$B$1)</f>
        <v>0</v>
      </c>
      <c r="C42" s="116">
        <f>SUMIFS('Fully Booked'!Q:Q,'Fully Booked'!M:M,'MARKETERS ALONE'!$C$1,'Fully Booked'!E:E,'MARKETERS ALONE'!A42)</f>
        <v>76907</v>
      </c>
      <c r="D42" s="116">
        <f>SUMIFS('Fully Booked'!Q:Q,'Fully Booked'!M:M,'MARKETERS ALONE'!$D$1,'Fully Booked'!E:E,'MARKETERS ALONE'!A42)</f>
        <v>0</v>
      </c>
      <c r="E42" s="116">
        <f>SUMIFS('Fully Booked'!Q:Q,'Fully Booked'!M:M,'MARKETERS ALONE'!$E$1,'Fully Booked'!E:E,'MARKETERS ALONE'!A42)</f>
        <v>0</v>
      </c>
      <c r="F42" s="400">
        <f t="shared" si="5"/>
        <v>76907</v>
      </c>
      <c r="G42" s="8">
        <f>COUNTIFS('Fully Booked'!E:E,'MARKETERS ALONE'!A42)</f>
        <v>2</v>
      </c>
    </row>
    <row r="43" spans="1:7">
      <c r="A43" s="180" t="s">
        <v>593</v>
      </c>
      <c r="B43" s="116">
        <f>SUMIFS('Fully Booked'!Q:Q,'Fully Booked'!E:E,'MARKETERS ALONE'!A43,'Fully Booked'!M:M,'MARKETERS ALONE'!$B$1)</f>
        <v>0</v>
      </c>
      <c r="C43" s="116">
        <f>SUMIFS('Fully Booked'!Q:Q,'Fully Booked'!M:M,'MARKETERS ALONE'!$C$1,'Fully Booked'!E:E,'MARKETERS ALONE'!A43)</f>
        <v>550535</v>
      </c>
      <c r="D43" s="116">
        <f>SUMIFS('Fully Booked'!Q:Q,'Fully Booked'!M:M,'MARKETERS ALONE'!$D$1,'Fully Booked'!E:E,'MARKETERS ALONE'!A43)</f>
        <v>25376</v>
      </c>
      <c r="E43" s="116">
        <f>SUMIFS('Fully Booked'!Q:Q,'Fully Booked'!M:M,'MARKETERS ALONE'!$E$1,'Fully Booked'!E:E,'MARKETERS ALONE'!A43)</f>
        <v>0</v>
      </c>
      <c r="F43" s="400">
        <f t="shared" si="5"/>
        <v>575911</v>
      </c>
      <c r="G43" s="8">
        <f>COUNTIFS('Fully Booked'!E:E,'MARKETERS ALONE'!A43)</f>
        <v>4</v>
      </c>
    </row>
    <row r="44" spans="1:7">
      <c r="A44" s="649" t="s">
        <v>2018</v>
      </c>
      <c r="B44" s="116">
        <f>SUMIFS('Fully Booked'!Q:Q,'Fully Booked'!E:E,'MARKETERS ALONE'!A44,'Fully Booked'!M:M,'MARKETERS ALONE'!$B$1)</f>
        <v>0</v>
      </c>
      <c r="C44" s="116">
        <f>SUMIFS('Fully Booked'!Q:Q,'Fully Booked'!M:M,'MARKETERS ALONE'!$C$1,'Fully Booked'!E:E,'MARKETERS ALONE'!A44)</f>
        <v>380010</v>
      </c>
      <c r="D44" s="116">
        <f>SUMIFS('Fully Booked'!Q:Q,'Fully Booked'!M:M,'MARKETERS ALONE'!$D$1,'Fully Booked'!E:E,'MARKETERS ALONE'!A44)</f>
        <v>0</v>
      </c>
      <c r="E44" s="116">
        <f>SUMIFS('Fully Booked'!Q:Q,'Fully Booked'!M:M,'MARKETERS ALONE'!$E$1,'Fully Booked'!E:E,'MARKETERS ALONE'!A44)</f>
        <v>0</v>
      </c>
      <c r="F44" s="400">
        <f t="shared" si="5"/>
        <v>380010</v>
      </c>
      <c r="G44" s="8">
        <f>COUNTIFS('Fully Booked'!E:E,'MARKETERS ALONE'!A44)</f>
        <v>1</v>
      </c>
    </row>
    <row r="45" spans="1:7">
      <c r="A45" s="8" t="s">
        <v>2972</v>
      </c>
      <c r="B45" s="116">
        <f>SUMIFS('Fully Booked'!Q:Q,'Fully Booked'!E:E,'MARKETERS ALONE'!A45,'Fully Booked'!M:M,'MARKETERS ALONE'!$B$1)</f>
        <v>683164</v>
      </c>
      <c r="C45" s="116">
        <f>SUMIFS('Fully Booked'!Q:Q,'Fully Booked'!M:M,'MARKETERS ALONE'!$C$1,'Fully Booked'!E:E,'MARKETERS ALONE'!A45)</f>
        <v>0</v>
      </c>
      <c r="D45" s="116">
        <f>SUMIFS('Fully Booked'!Q:Q,'Fully Booked'!M:M,'MARKETERS ALONE'!$D$1,'Fully Booked'!E:E,'MARKETERS ALONE'!A45)</f>
        <v>0</v>
      </c>
      <c r="E45" s="116">
        <f>SUMIFS('Fully Booked'!Q:Q,'Fully Booked'!M:M,'MARKETERS ALONE'!$E$1,'Fully Booked'!E:E,'MARKETERS ALONE'!A45)</f>
        <v>1079557</v>
      </c>
      <c r="F45" s="400">
        <f t="shared" si="5"/>
        <v>1762721</v>
      </c>
      <c r="G45" s="8">
        <f>COUNTIFS('Fully Booked'!E:E,'MARKETERS ALONE'!A45)</f>
        <v>2</v>
      </c>
    </row>
    <row r="46" spans="1:7">
      <c r="A46" s="180" t="s">
        <v>3382</v>
      </c>
      <c r="B46" s="116">
        <f>SUMIFS('Fully Booked'!Q:Q,'Fully Booked'!E:E,'MARKETERS ALONE'!A46,'Fully Booked'!M:M,'MARKETERS ALONE'!$B$1)</f>
        <v>25000</v>
      </c>
      <c r="C46" s="116">
        <f>SUMIFS('Fully Booked'!Q:Q,'Fully Booked'!M:M,'MARKETERS ALONE'!$C$1,'Fully Booked'!E:E,'MARKETERS ALONE'!A46)</f>
        <v>0</v>
      </c>
      <c r="D46" s="116">
        <f>SUMIFS('Fully Booked'!Q:Q,'Fully Booked'!M:M,'MARKETERS ALONE'!$D$1,'Fully Booked'!E:E,'MARKETERS ALONE'!A46)</f>
        <v>0</v>
      </c>
      <c r="E46" s="116">
        <f>SUMIFS('Fully Booked'!Q:Q,'Fully Booked'!M:M,'MARKETERS ALONE'!$E$1,'Fully Booked'!E:E,'MARKETERS ALONE'!A46)</f>
        <v>0</v>
      </c>
      <c r="F46" s="400">
        <f t="shared" si="5"/>
        <v>25000</v>
      </c>
      <c r="G46" s="8">
        <f>COUNTIFS('Fully Booked'!E:E,'MARKETERS ALONE'!A46)</f>
        <v>1</v>
      </c>
    </row>
    <row r="47" spans="1:7">
      <c r="A47" s="8" t="s">
        <v>960</v>
      </c>
      <c r="B47" s="116">
        <f>SUMIFS('Fully Booked'!Q:Q,'Fully Booked'!E:E,'MARKETERS ALONE'!A47,'Fully Booked'!M:M,'MARKETERS ALONE'!$B$1)</f>
        <v>0</v>
      </c>
      <c r="C47" s="116">
        <f>SUMIFS('Fully Booked'!Q:Q,'Fully Booked'!M:M,'MARKETERS ALONE'!$C$1,'Fully Booked'!E:E,'MARKETERS ALONE'!A47)</f>
        <v>25713</v>
      </c>
      <c r="D47" s="116">
        <f>SUMIFS('Fully Booked'!Q:Q,'Fully Booked'!M:M,'MARKETERS ALONE'!$D$1,'Fully Booked'!E:E,'MARKETERS ALONE'!A47)</f>
        <v>0</v>
      </c>
      <c r="E47" s="116">
        <f>SUMIFS('Fully Booked'!Q:Q,'Fully Booked'!M:M,'MARKETERS ALONE'!$E$1,'Fully Booked'!E:E,'MARKETERS ALONE'!A47)</f>
        <v>0</v>
      </c>
      <c r="F47" s="400">
        <f t="shared" si="5"/>
        <v>25713</v>
      </c>
      <c r="G47" s="8">
        <f>COUNTIFS('Fully Booked'!E:E,'MARKETERS ALONE'!A47)</f>
        <v>1</v>
      </c>
    </row>
    <row r="48" spans="1:7">
      <c r="A48" s="8" t="s">
        <v>3350</v>
      </c>
      <c r="B48" s="116">
        <f>SUMIFS('Fully Booked'!Q:Q,'Fully Booked'!E:E,'MARKETERS ALONE'!A48,'Fully Booked'!M:M,'MARKETERS ALONE'!$B$1)</f>
        <v>215256</v>
      </c>
      <c r="C48" s="116">
        <f>SUMIFS('Fully Booked'!Q:Q,'Fully Booked'!M:M,'MARKETERS ALONE'!$C$1,'Fully Booked'!E:E,'MARKETERS ALONE'!A48)</f>
        <v>0</v>
      </c>
      <c r="D48" s="116">
        <f>SUMIFS('Fully Booked'!Q:Q,'Fully Booked'!M:M,'MARKETERS ALONE'!$D$1,'Fully Booked'!E:E,'MARKETERS ALONE'!A48)</f>
        <v>0</v>
      </c>
      <c r="E48" s="116">
        <f>SUMIFS('Fully Booked'!Q:Q,'Fully Booked'!M:M,'MARKETERS ALONE'!$E$1,'Fully Booked'!E:E,'MARKETERS ALONE'!A48)</f>
        <v>0</v>
      </c>
      <c r="F48" s="400">
        <f t="shared" si="5"/>
        <v>215256</v>
      </c>
      <c r="G48" s="8">
        <f>COUNTIFS('Fully Booked'!E:E,'MARKETERS ALONE'!A48)</f>
        <v>1</v>
      </c>
    </row>
    <row r="49" spans="1:7">
      <c r="A49" s="8" t="s">
        <v>3700</v>
      </c>
      <c r="B49" s="116">
        <f>SUMIFS('Fully Booked'!Q:Q,'Fully Booked'!E:E,'MARKETERS ALONE'!A49,'Fully Booked'!M:M,'MARKETERS ALONE'!$B$1)</f>
        <v>262460</v>
      </c>
      <c r="C49" s="116">
        <f>SUMIFS('Fully Booked'!Q:Q,'Fully Booked'!M:M,'MARKETERS ALONE'!$C$1,'Fully Booked'!E:E,'MARKETERS ALONE'!A49)</f>
        <v>0</v>
      </c>
      <c r="D49" s="116">
        <f>SUMIFS('Fully Booked'!Q:Q,'Fully Booked'!M:M,'MARKETERS ALONE'!$D$1,'Fully Booked'!E:E,'MARKETERS ALONE'!A49)</f>
        <v>20084</v>
      </c>
      <c r="E49" s="116">
        <f>SUMIFS('Fully Booked'!Q:Q,'Fully Booked'!M:M,'MARKETERS ALONE'!$E$1,'Fully Booked'!E:E,'MARKETERS ALONE'!A49)</f>
        <v>0</v>
      </c>
      <c r="F49" s="400">
        <f t="shared" si="5"/>
        <v>282544</v>
      </c>
      <c r="G49" s="8">
        <f>COUNTIFS('Fully Booked'!E:E,'MARKETERS ALONE'!A49)</f>
        <v>2</v>
      </c>
    </row>
    <row r="50" spans="1:7">
      <c r="A50" s="198" t="s">
        <v>3856</v>
      </c>
      <c r="B50" s="116">
        <f>SUMIFS('Fully Booked'!Q:Q,'Fully Booked'!E:E,'MARKETERS ALONE'!A50,'Fully Booked'!M:M,'MARKETERS ALONE'!$B$1)</f>
        <v>0</v>
      </c>
      <c r="C50" s="116">
        <f>SUMIFS('Fully Booked'!Q:Q,'Fully Booked'!M:M,'MARKETERS ALONE'!$C$1,'Fully Booked'!E:E,'MARKETERS ALONE'!A50)</f>
        <v>90425</v>
      </c>
      <c r="D50" s="116">
        <f>SUMIFS('Fully Booked'!Q:Q,'Fully Booked'!M:M,'MARKETERS ALONE'!$D$1,'Fully Booked'!E:E,'MARKETERS ALONE'!A50)</f>
        <v>0</v>
      </c>
      <c r="E50" s="116">
        <f>SUMIFS('Fully Booked'!Q:Q,'Fully Booked'!M:M,'MARKETERS ALONE'!$E$1,'Fully Booked'!E:E,'MARKETERS ALONE'!A50)</f>
        <v>0</v>
      </c>
      <c r="F50" s="400">
        <f t="shared" si="5"/>
        <v>90425</v>
      </c>
      <c r="G50" s="8">
        <f>COUNTIFS('Fully Booked'!E:E,'MARKETERS ALONE'!A50)</f>
        <v>1</v>
      </c>
    </row>
    <row r="51" spans="1:7">
      <c r="A51" s="180" t="s">
        <v>654</v>
      </c>
      <c r="B51" s="116">
        <f>SUMIFS('Fully Booked'!Q:Q,'Fully Booked'!E:E,'MARKETERS ALONE'!A51,'Fully Booked'!M:M,'MARKETERS ALONE'!$B$1)</f>
        <v>0</v>
      </c>
      <c r="C51" s="116">
        <f>SUMIFS('Fully Booked'!Q:Q,'Fully Booked'!M:M,'MARKETERS ALONE'!$C$1,'Fully Booked'!E:E,'MARKETERS ALONE'!A51)</f>
        <v>121906</v>
      </c>
      <c r="D51" s="116">
        <f>SUMIFS('Fully Booked'!Q:Q,'Fully Booked'!M:M,'MARKETERS ALONE'!$D$1,'Fully Booked'!E:E,'MARKETERS ALONE'!A51)</f>
        <v>0</v>
      </c>
      <c r="E51" s="116">
        <f>SUMIFS('Fully Booked'!Q:Q,'Fully Booked'!M:M,'MARKETERS ALONE'!$E$1,'Fully Booked'!E:E,'MARKETERS ALONE'!A51)</f>
        <v>414324</v>
      </c>
      <c r="F51" s="400">
        <f t="shared" si="5"/>
        <v>536230</v>
      </c>
      <c r="G51" s="8">
        <f>COUNTIFS('Fully Booked'!E:E,'MARKETERS ALONE'!A51)</f>
        <v>2</v>
      </c>
    </row>
    <row r="52" spans="1:7">
      <c r="A52" s="180" t="s">
        <v>4042</v>
      </c>
      <c r="B52" s="116">
        <f>SUMIFS('Fully Booked'!Q:Q,'Fully Booked'!E:E,'MARKETERS ALONE'!A52,'Fully Booked'!M:M,'MARKETERS ALONE'!$B$1)</f>
        <v>0</v>
      </c>
      <c r="C52" s="116">
        <f>SUMIFS('Fully Booked'!Q:Q,'Fully Booked'!M:M,'MARKETERS ALONE'!$C$1,'Fully Booked'!E:E,'MARKETERS ALONE'!A52)</f>
        <v>0</v>
      </c>
      <c r="D52" s="116">
        <f>SUMIFS('Fully Booked'!Q:Q,'Fully Booked'!M:M,'MARKETERS ALONE'!$D$1,'Fully Booked'!E:E,'MARKETERS ALONE'!A52)</f>
        <v>100000</v>
      </c>
      <c r="E52" s="116">
        <f>SUMIFS('Fully Booked'!Q:Q,'Fully Booked'!M:M,'MARKETERS ALONE'!$E$1,'Fully Booked'!E:E,'MARKETERS ALONE'!A52)</f>
        <v>0</v>
      </c>
      <c r="F52" s="400">
        <f t="shared" ref="F52:F55" si="6">SUM(B52:E52)</f>
        <v>100000</v>
      </c>
      <c r="G52" s="8">
        <f>COUNTIFS('Fully Booked'!E:E,'MARKETERS ALONE'!A52)</f>
        <v>1</v>
      </c>
    </row>
    <row r="53" spans="1:7">
      <c r="A53" s="180" t="s">
        <v>3890</v>
      </c>
      <c r="B53" s="116">
        <f>SUMIFS('Fully Booked'!Q:Q,'Fully Booked'!E:E,'MARKETERS ALONE'!A53,'Fully Booked'!M:M,'MARKETERS ALONE'!$B$1)</f>
        <v>0</v>
      </c>
      <c r="C53" s="116">
        <f>SUMIFS('Fully Booked'!Q:Q,'Fully Booked'!M:M,'MARKETERS ALONE'!$C$1,'Fully Booked'!E:E,'MARKETERS ALONE'!A53)</f>
        <v>24504</v>
      </c>
      <c r="D53" s="116">
        <f>SUMIFS('Fully Booked'!Q:Q,'Fully Booked'!M:M,'MARKETERS ALONE'!$D$1,'Fully Booked'!E:E,'MARKETERS ALONE'!A53)</f>
        <v>0</v>
      </c>
      <c r="E53" s="116">
        <f>SUMIFS('Fully Booked'!Q:Q,'Fully Booked'!M:M,'MARKETERS ALONE'!$E$1,'Fully Booked'!E:E,'MARKETERS ALONE'!A53)</f>
        <v>0</v>
      </c>
      <c r="F53" s="400">
        <f t="shared" si="6"/>
        <v>24504</v>
      </c>
      <c r="G53" s="8">
        <f>COUNTIFS('Fully Booked'!E:E,'MARKETERS ALONE'!A53)</f>
        <v>1</v>
      </c>
    </row>
    <row r="54" spans="1:7">
      <c r="A54" s="8" t="s">
        <v>3702</v>
      </c>
      <c r="B54" s="116">
        <f>SUMIFS('Fully Booked'!Q:Q,'Fully Booked'!E:E,'MARKETERS ALONE'!A54,'Fully Booked'!M:M,'MARKETERS ALONE'!$B$1)</f>
        <v>0</v>
      </c>
      <c r="C54" s="116">
        <f>SUMIFS('Fully Booked'!Q:Q,'Fully Booked'!M:M,'MARKETERS ALONE'!$C$1,'Fully Booked'!E:E,'MARKETERS ALONE'!A54)</f>
        <v>254879</v>
      </c>
      <c r="D54" s="116">
        <f>SUMIFS('Fully Booked'!Q:Q,'Fully Booked'!M:M,'MARKETERS ALONE'!$D$1,'Fully Booked'!E:E,'MARKETERS ALONE'!A54)</f>
        <v>201943</v>
      </c>
      <c r="E54" s="116">
        <f>SUMIFS('Fully Booked'!Q:Q,'Fully Booked'!M:M,'MARKETERS ALONE'!$E$1,'Fully Booked'!E:E,'MARKETERS ALONE'!A54)</f>
        <v>0</v>
      </c>
      <c r="F54" s="400">
        <f t="shared" si="6"/>
        <v>456822</v>
      </c>
      <c r="G54" s="8">
        <f>COUNTIFS('Fully Booked'!E:E,'MARKETERS ALONE'!A54)</f>
        <v>2</v>
      </c>
    </row>
    <row r="55" spans="1:7">
      <c r="A55" s="8" t="s">
        <v>3963</v>
      </c>
      <c r="B55" s="116">
        <f>SUMIFS('Fully Booked'!Q:Q,'Fully Booked'!E:E,'MARKETERS ALONE'!A55,'Fully Booked'!M:M,'MARKETERS ALONE'!$B$1)</f>
        <v>0</v>
      </c>
      <c r="C55" s="116">
        <f>SUMIFS('Fully Booked'!Q:Q,'Fully Booked'!M:M,'MARKETERS ALONE'!$C$1,'Fully Booked'!E:E,'MARKETERS ALONE'!A55)</f>
        <v>14304</v>
      </c>
      <c r="D55" s="116">
        <f>SUMIFS('Fully Booked'!Q:Q,'Fully Booked'!M:M,'MARKETERS ALONE'!$D$1,'Fully Booked'!E:E,'MARKETERS ALONE'!A55)</f>
        <v>0</v>
      </c>
      <c r="E55" s="116">
        <f>SUMIFS('Fully Booked'!Q:Q,'Fully Booked'!M:M,'MARKETERS ALONE'!$E$1,'Fully Booked'!E:E,'MARKETERS ALONE'!A55)</f>
        <v>0</v>
      </c>
      <c r="F55" s="400">
        <f t="shared" si="6"/>
        <v>14304</v>
      </c>
      <c r="G55" s="8">
        <f>COUNTIFS('Fully Booked'!E:E,'MARKETERS ALONE'!A55)</f>
        <v>1</v>
      </c>
    </row>
    <row r="56" spans="1:7">
      <c r="A56" s="8" t="s">
        <v>3795</v>
      </c>
      <c r="B56" s="116">
        <f>SUMIFS('Fully Booked'!Q:Q,'Fully Booked'!E:E,'MARKETERS ALONE'!A56,'Fully Booked'!M:M,'MARKETERS ALONE'!$B$1)</f>
        <v>26158</v>
      </c>
      <c r="C56" s="116">
        <f>SUMIFS('Fully Booked'!Q:Q,'Fully Booked'!M:M,'MARKETERS ALONE'!$C$1,'Fully Booked'!E:E,'MARKETERS ALONE'!A56)</f>
        <v>0</v>
      </c>
      <c r="D56" s="116">
        <f>SUMIFS('Fully Booked'!Q:Q,'Fully Booked'!M:M,'MARKETERS ALONE'!$D$1,'Fully Booked'!E:E,'MARKETERS ALONE'!A56)</f>
        <v>109315</v>
      </c>
      <c r="E56" s="116">
        <f>SUMIFS('Fully Booked'!Q:Q,'Fully Booked'!M:M,'MARKETERS ALONE'!$E$1,'Fully Booked'!E:E,'MARKETERS ALONE'!A56)</f>
        <v>0</v>
      </c>
      <c r="F56" s="400">
        <f t="shared" si="5"/>
        <v>135473</v>
      </c>
      <c r="G56" s="8">
        <f>COUNTIFS('Fully Booked'!E:E,'MARKETERS ALONE'!A56)</f>
        <v>2</v>
      </c>
    </row>
    <row r="57" spans="1:7">
      <c r="A57" s="180" t="s">
        <v>2227</v>
      </c>
      <c r="B57" s="116">
        <f>SUMIFS('Fully Booked'!Q:Q,'Fully Booked'!E:E,'MARKETERS ALONE'!A57,'Fully Booked'!M:M,'MARKETERS ALONE'!$B$1)</f>
        <v>0</v>
      </c>
      <c r="C57" s="116">
        <f>SUMIFS('Fully Booked'!Q:Q,'Fully Booked'!M:M,'MARKETERS ALONE'!$C$1,'Fully Booked'!E:E,'MARKETERS ALONE'!A57)</f>
        <v>173986</v>
      </c>
      <c r="D57" s="116">
        <f>SUMIFS('Fully Booked'!Q:Q,'Fully Booked'!M:M,'MARKETERS ALONE'!$D$1,'Fully Booked'!E:E,'MARKETERS ALONE'!A57)</f>
        <v>0</v>
      </c>
      <c r="E57" s="116">
        <f>SUMIFS('Fully Booked'!Q:Q,'Fully Booked'!M:M,'MARKETERS ALONE'!$E$1,'Fully Booked'!E:E,'MARKETERS ALONE'!A57)</f>
        <v>0</v>
      </c>
      <c r="F57" s="400">
        <f t="shared" si="5"/>
        <v>173986</v>
      </c>
      <c r="G57" s="8">
        <f>COUNTIFS('Fully Booked'!E:E,'MARKETERS ALONE'!A57)</f>
        <v>1</v>
      </c>
    </row>
    <row r="58" spans="1:7">
      <c r="A58" s="8" t="s">
        <v>3442</v>
      </c>
      <c r="B58" s="116">
        <f>SUMIFS('Fully Booked'!Q:Q,'Fully Booked'!E:E,'MARKETERS ALONE'!A58,'Fully Booked'!M:M,'MARKETERS ALONE'!$B$1)</f>
        <v>131666</v>
      </c>
      <c r="C58" s="116">
        <f>SUMIFS('Fully Booked'!Q:Q,'Fully Booked'!M:M,'MARKETERS ALONE'!$C$1,'Fully Booked'!E:E,'MARKETERS ALONE'!A58)</f>
        <v>0</v>
      </c>
      <c r="D58" s="116">
        <f>SUMIFS('Fully Booked'!Q:Q,'Fully Booked'!M:M,'MARKETERS ALONE'!$D$1,'Fully Booked'!E:E,'MARKETERS ALONE'!A58)</f>
        <v>0</v>
      </c>
      <c r="E58" s="116">
        <f>SUMIFS('Fully Booked'!Q:Q,'Fully Booked'!M:M,'MARKETERS ALONE'!$E$1,'Fully Booked'!E:E,'MARKETERS ALONE'!A58)</f>
        <v>0</v>
      </c>
      <c r="F58" s="400">
        <f t="shared" si="5"/>
        <v>131666</v>
      </c>
      <c r="G58" s="8">
        <f>COUNTIFS('Fully Booked'!E:E,'MARKETERS ALONE'!A58)</f>
        <v>1</v>
      </c>
    </row>
    <row r="59" spans="1:7">
      <c r="A59" s="8" t="s">
        <v>811</v>
      </c>
      <c r="B59" s="116">
        <f>SUMIFS('Fully Booked'!Q:Q,'Fully Booked'!E:E,'MARKETERS ALONE'!A59,'Fully Booked'!M:M,'MARKETERS ALONE'!$B$1)</f>
        <v>334026</v>
      </c>
      <c r="C59" s="116">
        <f>SUMIFS('Fully Booked'!Q:Q,'Fully Booked'!M:M,'MARKETERS ALONE'!$C$1,'Fully Booked'!E:E,'MARKETERS ALONE'!A59)</f>
        <v>430713</v>
      </c>
      <c r="D59" s="116">
        <f>SUMIFS('Fully Booked'!Q:Q,'Fully Booked'!M:M,'MARKETERS ALONE'!$D$1,'Fully Booked'!E:E,'MARKETERS ALONE'!A59)</f>
        <v>0</v>
      </c>
      <c r="E59" s="116">
        <f>SUMIFS('Fully Booked'!Q:Q,'Fully Booked'!M:M,'MARKETERS ALONE'!$E$1,'Fully Booked'!E:E,'MARKETERS ALONE'!A59)</f>
        <v>0</v>
      </c>
      <c r="F59" s="400">
        <f t="shared" si="5"/>
        <v>764739</v>
      </c>
      <c r="G59" s="8">
        <f>COUNTIFS('Fully Booked'!E:E,'MARKETERS ALONE'!A59)</f>
        <v>4</v>
      </c>
    </row>
    <row r="60" spans="1:7">
      <c r="A60" s="650" t="s">
        <v>3803</v>
      </c>
      <c r="B60" s="116">
        <f>SUMIFS('Fully Booked'!Q:Q,'Fully Booked'!E:E,'MARKETERS ALONE'!A60,'Fully Booked'!M:M,'MARKETERS ALONE'!$B$1)</f>
        <v>209132</v>
      </c>
      <c r="C60" s="116">
        <f>SUMIFS('Fully Booked'!Q:Q,'Fully Booked'!M:M,'MARKETERS ALONE'!$C$1,'Fully Booked'!E:E,'MARKETERS ALONE'!A60)</f>
        <v>40540</v>
      </c>
      <c r="D60" s="116">
        <f>SUMIFS('Fully Booked'!Q:Q,'Fully Booked'!M:M,'MARKETERS ALONE'!$D$1,'Fully Booked'!E:E,'MARKETERS ALONE'!A60)</f>
        <v>395180</v>
      </c>
      <c r="E60" s="116">
        <f>SUMIFS('Fully Booked'!Q:Q,'Fully Booked'!M:M,'MARKETERS ALONE'!$E$1,'Fully Booked'!E:E,'MARKETERS ALONE'!A60)</f>
        <v>0</v>
      </c>
      <c r="F60" s="400">
        <f t="shared" si="5"/>
        <v>644852</v>
      </c>
      <c r="G60" s="8">
        <f>COUNTIFS('Fully Booked'!E:E,'MARKETERS ALONE'!A60)</f>
        <v>4</v>
      </c>
    </row>
    <row r="61" spans="1:7">
      <c r="A61" s="8" t="s">
        <v>3768</v>
      </c>
      <c r="B61" s="116">
        <f>SUMIFS('Fully Booked'!Q:Q,'Fully Booked'!E:E,'MARKETERS ALONE'!A61,'Fully Booked'!M:M,'MARKETERS ALONE'!$B$1)</f>
        <v>409670</v>
      </c>
      <c r="C61" s="116">
        <f>SUMIFS('Fully Booked'!Q:Q,'Fully Booked'!M:M,'MARKETERS ALONE'!$C$1,'Fully Booked'!E:E,'MARKETERS ALONE'!A61)</f>
        <v>0</v>
      </c>
      <c r="D61" s="116">
        <f>SUMIFS('Fully Booked'!Q:Q,'Fully Booked'!M:M,'MARKETERS ALONE'!$D$1,'Fully Booked'!E:E,'MARKETERS ALONE'!A61)</f>
        <v>0</v>
      </c>
      <c r="E61" s="116">
        <f>SUMIFS('Fully Booked'!Q:Q,'Fully Booked'!M:M,'MARKETERS ALONE'!$E$1,'Fully Booked'!E:E,'MARKETERS ALONE'!A61)</f>
        <v>0</v>
      </c>
      <c r="F61" s="400">
        <f t="shared" si="5"/>
        <v>409670</v>
      </c>
      <c r="G61" s="8">
        <f>COUNTIFS('Fully Booked'!E:E,'MARKETERS ALONE'!A61)</f>
        <v>1</v>
      </c>
    </row>
    <row r="62" spans="1:7">
      <c r="A62" s="180" t="s">
        <v>3819</v>
      </c>
      <c r="B62" s="116">
        <f>SUMIFS('Fully Booked'!Q:Q,'Fully Booked'!E:E,'MARKETERS ALONE'!A62,'Fully Booked'!M:M,'MARKETERS ALONE'!$B$1)</f>
        <v>0</v>
      </c>
      <c r="C62" s="116">
        <f>SUMIFS('Fully Booked'!Q:Q,'Fully Booked'!M:M,'MARKETERS ALONE'!$C$1,'Fully Booked'!E:E,'MARKETERS ALONE'!A62)</f>
        <v>514953.98</v>
      </c>
      <c r="D62" s="116">
        <f>SUMIFS('Fully Booked'!Q:Q,'Fully Booked'!M:M,'MARKETERS ALONE'!$D$1,'Fully Booked'!E:E,'MARKETERS ALONE'!A62)</f>
        <v>0</v>
      </c>
      <c r="E62" s="116">
        <f>SUMIFS('Fully Booked'!Q:Q,'Fully Booked'!M:M,'MARKETERS ALONE'!$E$1,'Fully Booked'!E:E,'MARKETERS ALONE'!A62)</f>
        <v>0</v>
      </c>
      <c r="F62" s="400">
        <f t="shared" si="5"/>
        <v>514953.98</v>
      </c>
      <c r="G62" s="8">
        <f>COUNTIFS('Fully Booked'!E:E,'MARKETERS ALONE'!A62)</f>
        <v>1</v>
      </c>
    </row>
    <row r="63" spans="1:7">
      <c r="A63" s="8" t="s">
        <v>872</v>
      </c>
      <c r="B63" s="116">
        <f>SUMIFS('Fully Booked'!Q:Q,'Fully Booked'!E:E,'MARKETERS ALONE'!A63,'Fully Booked'!M:M,'MARKETERS ALONE'!$B$1)</f>
        <v>768647</v>
      </c>
      <c r="C63" s="116">
        <f>SUMIFS('Fully Booked'!Q:Q,'Fully Booked'!M:M,'MARKETERS ALONE'!$C$1,'Fully Booked'!E:E,'MARKETERS ALONE'!A63)</f>
        <v>0</v>
      </c>
      <c r="D63" s="116">
        <f>SUMIFS('Fully Booked'!Q:Q,'Fully Booked'!M:M,'MARKETERS ALONE'!$D$1,'Fully Booked'!E:E,'MARKETERS ALONE'!A63)</f>
        <v>0</v>
      </c>
      <c r="E63" s="116">
        <f>SUMIFS('Fully Booked'!Q:Q,'Fully Booked'!M:M,'MARKETERS ALONE'!$E$1,'Fully Booked'!E:E,'MARKETERS ALONE'!A63)</f>
        <v>0</v>
      </c>
      <c r="F63" s="400">
        <f t="shared" si="5"/>
        <v>768647</v>
      </c>
      <c r="G63" s="8">
        <f>COUNTIFS('Fully Booked'!E:E,'MARKETERS ALONE'!A63)</f>
        <v>1</v>
      </c>
    </row>
    <row r="64" spans="1:7">
      <c r="A64" s="180" t="s">
        <v>556</v>
      </c>
      <c r="B64" s="116">
        <f>SUMIFS('Fully Booked'!Q:Q,'Fully Booked'!E:E,'MARKETERS ALONE'!A64,'Fully Booked'!M:M,'MARKETERS ALONE'!$B$1)</f>
        <v>0</v>
      </c>
      <c r="C64" s="116">
        <f>SUMIFS('Fully Booked'!Q:Q,'Fully Booked'!M:M,'MARKETERS ALONE'!$C$1,'Fully Booked'!E:E,'MARKETERS ALONE'!A64)</f>
        <v>0</v>
      </c>
      <c r="D64" s="116">
        <f>SUMIFS('Fully Booked'!Q:Q,'Fully Booked'!M:M,'MARKETERS ALONE'!$D$1,'Fully Booked'!E:E,'MARKETERS ALONE'!A64)</f>
        <v>143550</v>
      </c>
      <c r="E64" s="116">
        <f>SUMIFS('Fully Booked'!Q:Q,'Fully Booked'!M:M,'MARKETERS ALONE'!$E$1,'Fully Booked'!E:E,'MARKETERS ALONE'!A64)</f>
        <v>0</v>
      </c>
      <c r="F64" s="400">
        <f t="shared" ref="F64:F67" si="7">SUM(B64:E64)</f>
        <v>143550</v>
      </c>
      <c r="G64" s="8">
        <f>COUNTIFS('Fully Booked'!E:E,'MARKETERS ALONE'!A64)</f>
        <v>1</v>
      </c>
    </row>
    <row r="65" spans="1:7">
      <c r="A65" s="198" t="s">
        <v>2805</v>
      </c>
      <c r="B65" s="116">
        <f>SUMIFS('Fully Booked'!Q:Q,'Fully Booked'!E:E,'MARKETERS ALONE'!A65,'Fully Booked'!M:M,'MARKETERS ALONE'!$B$1)</f>
        <v>0</v>
      </c>
      <c r="C65" s="116">
        <f>SUMIFS('Fully Booked'!Q:Q,'Fully Booked'!M:M,'MARKETERS ALONE'!$C$1,'Fully Booked'!E:E,'MARKETERS ALONE'!A65)</f>
        <v>0</v>
      </c>
      <c r="D65" s="116">
        <f>SUMIFS('Fully Booked'!Q:Q,'Fully Booked'!M:M,'MARKETERS ALONE'!$D$1,'Fully Booked'!E:E,'MARKETERS ALONE'!A65)</f>
        <v>259759</v>
      </c>
      <c r="E65" s="116">
        <f>SUMIFS('Fully Booked'!Q:Q,'Fully Booked'!M:M,'MARKETERS ALONE'!$E$1,'Fully Booked'!E:E,'MARKETERS ALONE'!A65)</f>
        <v>0</v>
      </c>
      <c r="F65" s="400">
        <f t="shared" si="7"/>
        <v>259759</v>
      </c>
      <c r="G65" s="8">
        <f>COUNTIFS('Fully Booked'!E:E,'MARKETERS ALONE'!A65)</f>
        <v>1</v>
      </c>
    </row>
    <row r="66" spans="1:7">
      <c r="A66" s="97" t="s">
        <v>2410</v>
      </c>
      <c r="B66" s="116">
        <f>SUMIFS('Fully Booked'!Q:Q,'Fully Booked'!E:E,'MARKETERS ALONE'!A66,'Fully Booked'!M:M,'MARKETERS ALONE'!$B$1)</f>
        <v>0</v>
      </c>
      <c r="C66" s="116">
        <f>SUMIFS('Fully Booked'!Q:Q,'Fully Booked'!M:M,'MARKETERS ALONE'!$C$1,'Fully Booked'!E:E,'MARKETERS ALONE'!A66)</f>
        <v>1023875</v>
      </c>
      <c r="D66" s="116">
        <f>SUMIFS('Fully Booked'!Q:Q,'Fully Booked'!M:M,'MARKETERS ALONE'!$D$1,'Fully Booked'!E:E,'MARKETERS ALONE'!A66)</f>
        <v>326856</v>
      </c>
      <c r="E66" s="116">
        <f>SUMIFS('Fully Booked'!Q:Q,'Fully Booked'!M:M,'MARKETERS ALONE'!$E$1,'Fully Booked'!E:E,'MARKETERS ALONE'!A66)</f>
        <v>0</v>
      </c>
      <c r="F66" s="400">
        <f t="shared" si="7"/>
        <v>1350731</v>
      </c>
      <c r="G66" s="8">
        <f>COUNTIFS('Fully Booked'!E:E,'MARKETERS ALONE'!A66)</f>
        <v>2</v>
      </c>
    </row>
    <row r="67" spans="1:7">
      <c r="A67" s="180" t="s">
        <v>3918</v>
      </c>
      <c r="B67" s="116">
        <f>SUMIFS('Fully Booked'!Q:Q,'Fully Booked'!E:E,'MARKETERS ALONE'!A67,'Fully Booked'!M:M,'MARKETERS ALONE'!$B$1)</f>
        <v>0</v>
      </c>
      <c r="C67" s="116">
        <f>SUMIFS('Fully Booked'!Q:Q,'Fully Booked'!M:M,'MARKETERS ALONE'!$C$1,'Fully Booked'!E:E,'MARKETERS ALONE'!A67)</f>
        <v>50017</v>
      </c>
      <c r="D67" s="116">
        <f>SUMIFS('Fully Booked'!Q:Q,'Fully Booked'!M:M,'MARKETERS ALONE'!$D$1,'Fully Booked'!E:E,'MARKETERS ALONE'!A67)</f>
        <v>0</v>
      </c>
      <c r="E67" s="116">
        <f>SUMIFS('Fully Booked'!Q:Q,'Fully Booked'!M:M,'MARKETERS ALONE'!$E$1,'Fully Booked'!E:E,'MARKETERS ALONE'!A67)</f>
        <v>0</v>
      </c>
      <c r="F67" s="400">
        <f t="shared" si="7"/>
        <v>50017</v>
      </c>
      <c r="G67" s="8">
        <f>COUNTIFS('Fully Booked'!E:E,'MARKETERS ALONE'!A67)</f>
        <v>1</v>
      </c>
    </row>
    <row r="68" spans="1:7">
      <c r="A68" s="180" t="s">
        <v>904</v>
      </c>
      <c r="B68" s="116">
        <f>SUMIFS('Fully Booked'!Q:Q,'Fully Booked'!E:E,'MARKETERS ALONE'!A68,'Fully Booked'!M:M,'MARKETERS ALONE'!$B$1)</f>
        <v>25100</v>
      </c>
      <c r="C68" s="116">
        <f>SUMIFS('Fully Booked'!Q:Q,'Fully Booked'!M:M,'MARKETERS ALONE'!$C$1,'Fully Booked'!E:E,'MARKETERS ALONE'!A68)</f>
        <v>0</v>
      </c>
      <c r="D68" s="116">
        <f>SUMIFS('Fully Booked'!Q:Q,'Fully Booked'!M:M,'MARKETERS ALONE'!$D$1,'Fully Booked'!E:E,'MARKETERS ALONE'!A68)</f>
        <v>0</v>
      </c>
      <c r="E68" s="116">
        <f>SUMIFS('Fully Booked'!Q:Q,'Fully Booked'!M:M,'MARKETERS ALONE'!$E$1,'Fully Booked'!E:E,'MARKETERS ALONE'!A68)</f>
        <v>0</v>
      </c>
      <c r="F68" s="400">
        <f t="shared" si="5"/>
        <v>25100</v>
      </c>
      <c r="G68" s="8">
        <f>COUNTIFS('Fully Booked'!E:E,'MARKETERS ALONE'!A68)</f>
        <v>1</v>
      </c>
    </row>
    <row r="69" spans="1:7">
      <c r="A69" s="180" t="s">
        <v>585</v>
      </c>
      <c r="B69" s="116">
        <f>SUMIFS('Fully Booked'!Q:Q,'Fully Booked'!E:E,'MARKETERS ALONE'!A69,'Fully Booked'!M:M,'MARKETERS ALONE'!$B$1)</f>
        <v>0</v>
      </c>
      <c r="C69" s="116">
        <f>SUMIFS('Fully Booked'!Q:Q,'Fully Booked'!M:M,'MARKETERS ALONE'!$C$1,'Fully Booked'!E:E,'MARKETERS ALONE'!A69)</f>
        <v>60000</v>
      </c>
      <c r="D69" s="116">
        <f>SUMIFS('Fully Booked'!Q:Q,'Fully Booked'!M:M,'MARKETERS ALONE'!$D$1,'Fully Booked'!E:E,'MARKETERS ALONE'!A69)</f>
        <v>0</v>
      </c>
      <c r="E69" s="116">
        <f>SUMIFS('Fully Booked'!Q:Q,'Fully Booked'!M:M,'MARKETERS ALONE'!$E$1,'Fully Booked'!E:E,'MARKETERS ALONE'!A69)</f>
        <v>0</v>
      </c>
      <c r="F69" s="400">
        <f t="shared" ref="F69:F72" si="8">SUM(B69:E69)</f>
        <v>60000</v>
      </c>
      <c r="G69" s="8">
        <f>COUNTIFS('Fully Booked'!E:E,'MARKETERS ALONE'!A69)</f>
        <v>1</v>
      </c>
    </row>
    <row r="70" spans="1:7">
      <c r="A70" s="180" t="s">
        <v>2092</v>
      </c>
      <c r="B70" s="116">
        <f>SUMIFS('Fully Booked'!Q:Q,'Fully Booked'!E:E,'MARKETERS ALONE'!A70,'Fully Booked'!M:M,'MARKETERS ALONE'!$B$1)</f>
        <v>140553</v>
      </c>
      <c r="C70" s="116">
        <f>SUMIFS('Fully Booked'!Q:Q,'Fully Booked'!M:M,'MARKETERS ALONE'!$C$1,'Fully Booked'!E:E,'MARKETERS ALONE'!A70)</f>
        <v>69721</v>
      </c>
      <c r="D70" s="116">
        <f>SUMIFS('Fully Booked'!Q:Q,'Fully Booked'!M:M,'MARKETERS ALONE'!$D$1,'Fully Booked'!E:E,'MARKETERS ALONE'!A70)</f>
        <v>0</v>
      </c>
      <c r="E70" s="116">
        <f>SUMIFS('Fully Booked'!Q:Q,'Fully Booked'!M:M,'MARKETERS ALONE'!$E$1,'Fully Booked'!E:E,'MARKETERS ALONE'!A70)</f>
        <v>0</v>
      </c>
      <c r="F70" s="400">
        <f t="shared" si="8"/>
        <v>210274</v>
      </c>
      <c r="G70" s="8">
        <f>COUNTIFS('Fully Booked'!E:E,'MARKETERS ALONE'!A70)</f>
        <v>2</v>
      </c>
    </row>
    <row r="71" spans="1:7">
      <c r="A71" s="180" t="s">
        <v>1303</v>
      </c>
      <c r="B71" s="116">
        <f>SUMIFS('Fully Booked'!Q:Q,'Fully Booked'!E:E,'MARKETERS ALONE'!A71,'Fully Booked'!M:M,'MARKETERS ALONE'!$B$1)</f>
        <v>0</v>
      </c>
      <c r="C71" s="116">
        <f>SUMIFS('Fully Booked'!Q:Q,'Fully Booked'!M:M,'MARKETERS ALONE'!$C$1,'Fully Booked'!E:E,'MARKETERS ALONE'!A71)</f>
        <v>10321</v>
      </c>
      <c r="D71" s="116">
        <f>SUMIFS('Fully Booked'!Q:Q,'Fully Booked'!M:M,'MARKETERS ALONE'!$D$1,'Fully Booked'!E:E,'MARKETERS ALONE'!A71)</f>
        <v>0</v>
      </c>
      <c r="E71" s="116">
        <f>SUMIFS('Fully Booked'!Q:Q,'Fully Booked'!M:M,'MARKETERS ALONE'!$E$1,'Fully Booked'!E:E,'MARKETERS ALONE'!A71)</f>
        <v>0</v>
      </c>
      <c r="F71" s="400">
        <f t="shared" si="8"/>
        <v>10321</v>
      </c>
      <c r="G71" s="8">
        <f>COUNTIFS('Fully Booked'!E:E,'MARKETERS ALONE'!A71)</f>
        <v>1</v>
      </c>
    </row>
    <row r="72" spans="1:7">
      <c r="A72" s="180" t="s">
        <v>642</v>
      </c>
      <c r="B72" s="116">
        <f>SUMIFS('Fully Booked'!Q:Q,'Fully Booked'!E:E,'MARKETERS ALONE'!A72,'Fully Booked'!M:M,'MARKETERS ALONE'!$B$1)</f>
        <v>0</v>
      </c>
      <c r="C72" s="116">
        <f>SUMIFS('Fully Booked'!Q:Q,'Fully Booked'!M:M,'MARKETERS ALONE'!$C$1,'Fully Booked'!E:E,'MARKETERS ALONE'!A72)</f>
        <v>503922</v>
      </c>
      <c r="D72" s="116">
        <f>SUMIFS('Fully Booked'!Q:Q,'Fully Booked'!M:M,'MARKETERS ALONE'!$D$1,'Fully Booked'!E:E,'MARKETERS ALONE'!A72)</f>
        <v>0</v>
      </c>
      <c r="E72" s="116">
        <f>SUMIFS('Fully Booked'!Q:Q,'Fully Booked'!M:M,'MARKETERS ALONE'!$E$1,'Fully Booked'!E:E,'MARKETERS ALONE'!A72)</f>
        <v>0</v>
      </c>
      <c r="F72" s="400">
        <f t="shared" si="8"/>
        <v>503922</v>
      </c>
      <c r="G72" s="8">
        <f>COUNTIFS('Fully Booked'!E:E,'MARKETERS ALONE'!A72)</f>
        <v>1</v>
      </c>
    </row>
    <row r="73" spans="1:7">
      <c r="A73" s="180" t="s">
        <v>3779</v>
      </c>
      <c r="B73" s="116">
        <f>SUMIFS('Fully Booked'!Q:Q,'Fully Booked'!E:E,'MARKETERS ALONE'!A73,'Fully Booked'!M:M,'MARKETERS ALONE'!$B$1)</f>
        <v>42941</v>
      </c>
      <c r="C73" s="116">
        <f>SUMIFS('Fully Booked'!Q:Q,'Fully Booked'!M:M,'MARKETERS ALONE'!$C$1,'Fully Booked'!E:E,'MARKETERS ALONE'!A73)</f>
        <v>0</v>
      </c>
      <c r="D73" s="116">
        <f>SUMIFS('Fully Booked'!Q:Q,'Fully Booked'!M:M,'MARKETERS ALONE'!$D$1,'Fully Booked'!E:E,'MARKETERS ALONE'!A73)</f>
        <v>0</v>
      </c>
      <c r="E73" s="116">
        <f>SUMIFS('Fully Booked'!Q:Q,'Fully Booked'!M:M,'MARKETERS ALONE'!$E$1,'Fully Booked'!E:E,'MARKETERS ALONE'!A73)</f>
        <v>0</v>
      </c>
      <c r="F73" s="400">
        <f t="shared" si="5"/>
        <v>42941</v>
      </c>
      <c r="G73" s="8">
        <f>COUNTIFS('Fully Booked'!E:E,'MARKETERS ALONE'!A73)</f>
        <v>1</v>
      </c>
    </row>
    <row r="74" spans="1:7">
      <c r="A74" s="180" t="s">
        <v>3171</v>
      </c>
      <c r="B74" s="116">
        <f>SUMIFS('Fully Booked'!Q:Q,'Fully Booked'!E:E,'MARKETERS ALONE'!A74,'Fully Booked'!M:M,'MARKETERS ALONE'!$B$1)</f>
        <v>0</v>
      </c>
      <c r="C74" s="116">
        <f>SUMIFS('Fully Booked'!Q:Q,'Fully Booked'!M:M,'MARKETERS ALONE'!$C$1,'Fully Booked'!E:E,'MARKETERS ALONE'!A74)</f>
        <v>150000</v>
      </c>
      <c r="D74" s="116">
        <f>SUMIFS('Fully Booked'!Q:Q,'Fully Booked'!M:M,'MARKETERS ALONE'!$D$1,'Fully Booked'!E:E,'MARKETERS ALONE'!A74)</f>
        <v>0</v>
      </c>
      <c r="E74" s="116">
        <f>SUMIFS('Fully Booked'!Q:Q,'Fully Booked'!M:M,'MARKETERS ALONE'!$E$1,'Fully Booked'!E:E,'MARKETERS ALONE'!A74)</f>
        <v>0</v>
      </c>
      <c r="F74" s="400">
        <f t="shared" si="5"/>
        <v>150000</v>
      </c>
      <c r="G74" s="8">
        <f>COUNTIFS('Fully Booked'!E:E,'MARKETERS ALONE'!A74)</f>
        <v>2</v>
      </c>
    </row>
    <row r="75" spans="1:7">
      <c r="A75" s="180" t="s">
        <v>844</v>
      </c>
      <c r="B75" s="116">
        <f>SUMIFS('Fully Booked'!Q:Q,'Fully Booked'!E:E,'MARKETERS ALONE'!A75,'Fully Booked'!M:M,'MARKETERS ALONE'!$B$1)</f>
        <v>0</v>
      </c>
      <c r="C75" s="116">
        <f>SUMIFS('Fully Booked'!Q:Q,'Fully Booked'!M:M,'MARKETERS ALONE'!$C$1,'Fully Booked'!E:E,'MARKETERS ALONE'!A75)</f>
        <v>77030</v>
      </c>
      <c r="D75" s="116">
        <f>SUMIFS('Fully Booked'!Q:Q,'Fully Booked'!M:M,'MARKETERS ALONE'!$D$1,'Fully Booked'!E:E,'MARKETERS ALONE'!A75)</f>
        <v>678877</v>
      </c>
      <c r="E75" s="116">
        <f>SUMIFS('Fully Booked'!Q:Q,'Fully Booked'!M:M,'MARKETERS ALONE'!$E$1,'Fully Booked'!E:E,'MARKETERS ALONE'!A75)</f>
        <v>0</v>
      </c>
      <c r="F75" s="400">
        <f t="shared" ref="F75:F76" si="9">SUM(B75:E75)</f>
        <v>755907</v>
      </c>
      <c r="G75" s="8">
        <f>COUNTIFS('Fully Booked'!E:E,'MARKETERS ALONE'!A75)</f>
        <v>5</v>
      </c>
    </row>
    <row r="76" spans="1:7">
      <c r="A76" s="8" t="s">
        <v>592</v>
      </c>
      <c r="B76" s="116">
        <f>SUMIFS('Fully Booked'!Q:Q,'Fully Booked'!E:E,'MARKETERS ALONE'!A76,'Fully Booked'!M:M,'MARKETERS ALONE'!$B$1)</f>
        <v>0</v>
      </c>
      <c r="C76" s="116">
        <f>SUMIFS('Fully Booked'!Q:Q,'Fully Booked'!M:M,'MARKETERS ALONE'!$C$1,'Fully Booked'!E:E,'MARKETERS ALONE'!A76)</f>
        <v>0</v>
      </c>
      <c r="D76" s="116">
        <f>SUMIFS('Fully Booked'!Q:Q,'Fully Booked'!M:M,'MARKETERS ALONE'!$D$1,'Fully Booked'!E:E,'MARKETERS ALONE'!A76)</f>
        <v>23142</v>
      </c>
      <c r="E76" s="116">
        <f>SUMIFS('Fully Booked'!Q:Q,'Fully Booked'!M:M,'MARKETERS ALONE'!$E$1,'Fully Booked'!E:E,'MARKETERS ALONE'!A76)</f>
        <v>0</v>
      </c>
      <c r="F76" s="400">
        <f t="shared" si="9"/>
        <v>23142</v>
      </c>
      <c r="G76" s="8">
        <f>COUNTIFS('Fully Booked'!E:E,'MARKETERS ALONE'!A76)</f>
        <v>1</v>
      </c>
    </row>
    <row r="77" spans="1:7">
      <c r="A77" s="8" t="s">
        <v>746</v>
      </c>
      <c r="B77" s="116">
        <f>SUMIFS('Fully Booked'!Q:Q,'Fully Booked'!E:E,'MARKETERS ALONE'!A77,'Fully Booked'!M:M,'MARKETERS ALONE'!$B$1)</f>
        <v>0</v>
      </c>
      <c r="C77" s="116">
        <f>SUMIFS('Fully Booked'!Q:Q,'Fully Booked'!M:M,'MARKETERS ALONE'!$C$1,'Fully Booked'!E:E,'MARKETERS ALONE'!A77)</f>
        <v>0</v>
      </c>
      <c r="D77" s="116">
        <f>SUMIFS('Fully Booked'!Q:Q,'Fully Booked'!M:M,'MARKETERS ALONE'!$D$1,'Fully Booked'!E:E,'MARKETERS ALONE'!A77)</f>
        <v>42162</v>
      </c>
      <c r="E77" s="116">
        <f>SUMIFS('Fully Booked'!Q:Q,'Fully Booked'!M:M,'MARKETERS ALONE'!$E$1,'Fully Booked'!E:E,'MARKETERS ALONE'!A77)</f>
        <v>0</v>
      </c>
      <c r="F77" s="400">
        <f t="shared" ref="F77:F80" si="10">SUM(B77:E77)</f>
        <v>42162</v>
      </c>
      <c r="G77" s="8">
        <f>COUNTIFS('Fully Booked'!E:E,'MARKETERS ALONE'!A77)</f>
        <v>1</v>
      </c>
    </row>
    <row r="78" spans="1:7">
      <c r="A78" s="198" t="s">
        <v>4029</v>
      </c>
      <c r="B78" s="116">
        <f>SUMIFS('Fully Booked'!Q:Q,'Fully Booked'!E:E,'MARKETERS ALONE'!A78,'Fully Booked'!M:M,'MARKETERS ALONE'!$B$1)</f>
        <v>0</v>
      </c>
      <c r="C78" s="116">
        <f>SUMIFS('Fully Booked'!Q:Q,'Fully Booked'!M:M,'MARKETERS ALONE'!$C$1,'Fully Booked'!E:E,'MARKETERS ALONE'!A78)</f>
        <v>0</v>
      </c>
      <c r="D78" s="116">
        <f>SUMIFS('Fully Booked'!Q:Q,'Fully Booked'!M:M,'MARKETERS ALONE'!$D$1,'Fully Booked'!E:E,'MARKETERS ALONE'!A78)</f>
        <v>58379</v>
      </c>
      <c r="E78" s="116">
        <f>SUMIFS('Fully Booked'!Q:Q,'Fully Booked'!M:M,'MARKETERS ALONE'!$E$1,'Fully Booked'!E:E,'MARKETERS ALONE'!A78)</f>
        <v>0</v>
      </c>
      <c r="F78" s="400">
        <f t="shared" si="10"/>
        <v>58379</v>
      </c>
      <c r="G78" s="8">
        <f>COUNTIFS('Fully Booked'!E:E,'MARKETERS ALONE'!A78)</f>
        <v>1</v>
      </c>
    </row>
    <row r="79" spans="1:7">
      <c r="A79" s="8" t="s">
        <v>3114</v>
      </c>
      <c r="B79" s="116">
        <f>SUMIFS('Fully Booked'!Q:Q,'Fully Booked'!E:E,'MARKETERS ALONE'!A79,'Fully Booked'!M:M,'MARKETERS ALONE'!$B$1)</f>
        <v>0</v>
      </c>
      <c r="C79" s="116">
        <f>SUMIFS('Fully Booked'!Q:Q,'Fully Booked'!M:M,'MARKETERS ALONE'!$C$1,'Fully Booked'!E:E,'MARKETERS ALONE'!A79)</f>
        <v>0</v>
      </c>
      <c r="D79" s="116">
        <f>SUMIFS('Fully Booked'!Q:Q,'Fully Booked'!M:M,'MARKETERS ALONE'!$D$1,'Fully Booked'!E:E,'MARKETERS ALONE'!A79)</f>
        <v>43362</v>
      </c>
      <c r="E79" s="116">
        <f>SUMIFS('Fully Booked'!Q:Q,'Fully Booked'!M:M,'MARKETERS ALONE'!$E$1,'Fully Booked'!E:E,'MARKETERS ALONE'!A79)</f>
        <v>0</v>
      </c>
      <c r="F79" s="400">
        <f t="shared" si="10"/>
        <v>43362</v>
      </c>
      <c r="G79" s="8">
        <f>COUNTIFS('Fully Booked'!E:E,'MARKETERS ALONE'!A79)</f>
        <v>1</v>
      </c>
    </row>
    <row r="80" spans="1:7">
      <c r="A80" s="180" t="s">
        <v>3973</v>
      </c>
      <c r="B80" s="116">
        <f>SUMIFS('Fully Booked'!Q:Q,'Fully Booked'!E:E,'MARKETERS ALONE'!A80,'Fully Booked'!M:M,'MARKETERS ALONE'!$B$1)</f>
        <v>0</v>
      </c>
      <c r="C80" s="116">
        <f>SUMIFS('Fully Booked'!Q:Q,'Fully Booked'!M:M,'MARKETERS ALONE'!$C$1,'Fully Booked'!E:E,'MARKETERS ALONE'!A80)</f>
        <v>0</v>
      </c>
      <c r="D80" s="116">
        <f>SUMIFS('Fully Booked'!Q:Q,'Fully Booked'!M:M,'MARKETERS ALONE'!$D$1,'Fully Booked'!E:E,'MARKETERS ALONE'!A80)</f>
        <v>35000</v>
      </c>
      <c r="E80" s="116">
        <f>SUMIFS('Fully Booked'!Q:Q,'Fully Booked'!M:M,'MARKETERS ALONE'!$E$1,'Fully Booked'!E:E,'MARKETERS ALONE'!A80)</f>
        <v>0</v>
      </c>
      <c r="F80" s="400">
        <f t="shared" si="10"/>
        <v>35000</v>
      </c>
      <c r="G80" s="8">
        <f>COUNTIFS('Fully Booked'!E:E,'MARKETERS ALONE'!A80)</f>
        <v>2</v>
      </c>
    </row>
    <row r="81" spans="1:7">
      <c r="A81" s="180" t="s">
        <v>1389</v>
      </c>
      <c r="B81" s="116">
        <f>SUMIFS('Fully Booked'!Q:Q,'Fully Booked'!E:E,'MARKETERS ALONE'!A81,'Fully Booked'!M:M,'MARKETERS ALONE'!$B$1)</f>
        <v>0</v>
      </c>
      <c r="C81" s="116">
        <f>SUMIFS('Fully Booked'!Q:Q,'Fully Booked'!M:M,'MARKETERS ALONE'!$C$1,'Fully Booked'!E:E,'MARKETERS ALONE'!A81)</f>
        <v>0</v>
      </c>
      <c r="D81" s="116">
        <f>SUMIFS('Fully Booked'!Q:Q,'Fully Booked'!M:M,'MARKETERS ALONE'!$D$1,'Fully Booked'!E:E,'MARKETERS ALONE'!A81)</f>
        <v>30247</v>
      </c>
      <c r="E81" s="116">
        <f>SUMIFS('Fully Booked'!Q:Q,'Fully Booked'!M:M,'MARKETERS ALONE'!$E$1,'Fully Booked'!E:E,'MARKETERS ALONE'!A81)</f>
        <v>0</v>
      </c>
      <c r="F81" s="400">
        <f t="shared" ref="F81:F83" si="11">SUM(B81:E81)</f>
        <v>30247</v>
      </c>
      <c r="G81" s="8">
        <f>COUNTIFS('Fully Booked'!E:E,'MARKETERS ALONE'!A81)</f>
        <v>1</v>
      </c>
    </row>
    <row r="82" spans="1:7">
      <c r="A82" s="8" t="s">
        <v>840</v>
      </c>
      <c r="B82" s="116">
        <f>SUMIFS('Fully Booked'!Q:Q,'Fully Booked'!E:E,'MARKETERS ALONE'!A82,'Fully Booked'!M:M,'MARKETERS ALONE'!$B$1)</f>
        <v>0</v>
      </c>
      <c r="C82" s="116">
        <f>SUMIFS('Fully Booked'!Q:Q,'Fully Booked'!M:M,'MARKETERS ALONE'!$C$1,'Fully Booked'!E:E,'MARKETERS ALONE'!A82)</f>
        <v>0</v>
      </c>
      <c r="D82" s="116">
        <f>SUMIFS('Fully Booked'!Q:Q,'Fully Booked'!M:M,'MARKETERS ALONE'!$D$1,'Fully Booked'!E:E,'MARKETERS ALONE'!A82)</f>
        <v>499112</v>
      </c>
      <c r="E82" s="116">
        <f>SUMIFS('Fully Booked'!Q:Q,'Fully Booked'!M:M,'MARKETERS ALONE'!$E$1,'Fully Booked'!E:E,'MARKETERS ALONE'!A82)</f>
        <v>0</v>
      </c>
      <c r="F82" s="400">
        <f t="shared" si="11"/>
        <v>499112</v>
      </c>
      <c r="G82" s="8">
        <f>COUNTIFS('Fully Booked'!E:E,'MARKETERS ALONE'!A82)</f>
        <v>2</v>
      </c>
    </row>
    <row r="83" spans="1:7">
      <c r="A83" s="180" t="s">
        <v>1186</v>
      </c>
      <c r="B83" s="116">
        <f>SUMIFS('Fully Booked'!Q:Q,'Fully Booked'!E:E,'MARKETERS ALONE'!A83,'Fully Booked'!M:M,'MARKETERS ALONE'!$B$1)</f>
        <v>0</v>
      </c>
      <c r="C83" s="116">
        <f>SUMIFS('Fully Booked'!Q:Q,'Fully Booked'!M:M,'MARKETERS ALONE'!$C$1,'Fully Booked'!E:E,'MARKETERS ALONE'!A83)</f>
        <v>0</v>
      </c>
      <c r="D83" s="116">
        <f>SUMIFS('Fully Booked'!Q:Q,'Fully Booked'!M:M,'MARKETERS ALONE'!$D$1,'Fully Booked'!E:E,'MARKETERS ALONE'!A83)</f>
        <v>45000</v>
      </c>
      <c r="E83" s="116">
        <f>SUMIFS('Fully Booked'!Q:Q,'Fully Booked'!M:M,'MARKETERS ALONE'!$E$1,'Fully Booked'!E:E,'MARKETERS ALONE'!A83)</f>
        <v>0</v>
      </c>
      <c r="F83" s="400">
        <f t="shared" si="11"/>
        <v>45000</v>
      </c>
      <c r="G83" s="8">
        <f>COUNTIFS('Fully Booked'!E:E,'MARKETERS ALONE'!A83)</f>
        <v>1</v>
      </c>
    </row>
    <row r="84" spans="1:7">
      <c r="A84" s="180" t="s">
        <v>3281</v>
      </c>
      <c r="B84" s="116">
        <f>SUMIFS('Fully Booked'!Q:Q,'Fully Booked'!E:E,'MARKETERS ALONE'!A84,'Fully Booked'!M:M,'MARKETERS ALONE'!$B$1)</f>
        <v>0</v>
      </c>
      <c r="C84" s="116">
        <f>SUMIFS('Fully Booked'!Q:Q,'Fully Booked'!M:M,'MARKETERS ALONE'!$C$1,'Fully Booked'!E:E,'MARKETERS ALONE'!A84)</f>
        <v>0</v>
      </c>
      <c r="D84" s="116">
        <f>SUMIFS('Fully Booked'!Q:Q,'Fully Booked'!M:M,'MARKETERS ALONE'!$D$1,'Fully Booked'!E:E,'MARKETERS ALONE'!A84)</f>
        <v>609445</v>
      </c>
      <c r="E84" s="116">
        <f>SUMIFS('Fully Booked'!Q:Q,'Fully Booked'!M:M,'MARKETERS ALONE'!$E$1,'Fully Booked'!E:E,'MARKETERS ALONE'!A84)</f>
        <v>0</v>
      </c>
      <c r="F84" s="400">
        <f t="shared" ref="F84" si="12">SUM(B84:E84)</f>
        <v>609445</v>
      </c>
      <c r="G84" s="8">
        <f>COUNTIFS('Fully Booked'!E:E,'MARKETERS ALONE'!A84)</f>
        <v>1</v>
      </c>
    </row>
    <row r="85" spans="1:7">
      <c r="A85" s="8" t="s">
        <v>835</v>
      </c>
      <c r="B85" s="116">
        <f>SUMIFS('Fully Booked'!Q:Q,'Fully Booked'!E:E,'MARKETERS ALONE'!A85,'Fully Booked'!M:M,'MARKETERS ALONE'!$B$1)</f>
        <v>0</v>
      </c>
      <c r="C85" s="116">
        <f>SUMIFS('Fully Booked'!Q:Q,'Fully Booked'!M:M,'MARKETERS ALONE'!$C$1,'Fully Booked'!E:E,'MARKETERS ALONE'!A85)</f>
        <v>0</v>
      </c>
      <c r="D85" s="116">
        <f>SUMIFS('Fully Booked'!Q:Q,'Fully Booked'!M:M,'MARKETERS ALONE'!$D$1,'Fully Booked'!E:E,'MARKETERS ALONE'!A85)</f>
        <v>235287</v>
      </c>
      <c r="E85" s="116">
        <f>SUMIFS('Fully Booked'!Q:Q,'Fully Booked'!M:M,'MARKETERS ALONE'!$E$1,'Fully Booked'!E:E,'MARKETERS ALONE'!A85)</f>
        <v>0</v>
      </c>
      <c r="F85" s="400">
        <f t="shared" ref="F85" si="13">SUM(B85:E85)</f>
        <v>235287</v>
      </c>
      <c r="G85" s="8">
        <f>COUNTIFS('Fully Booked'!E:E,'MARKETERS ALONE'!A85)</f>
        <v>3</v>
      </c>
    </row>
    <row r="86" spans="1:7">
      <c r="A86" s="8" t="s">
        <v>3471</v>
      </c>
      <c r="B86" s="116">
        <f>SUMIFS('Fully Booked'!Q:Q,'Fully Booked'!E:E,'MARKETERS ALONE'!A86,'Fully Booked'!M:M,'MARKETERS ALONE'!$B$1)</f>
        <v>0</v>
      </c>
      <c r="C86" s="116">
        <f>SUMIFS('Fully Booked'!Q:Q,'Fully Booked'!M:M,'MARKETERS ALONE'!$C$1,'Fully Booked'!E:E,'MARKETERS ALONE'!A86)</f>
        <v>0</v>
      </c>
      <c r="D86" s="116">
        <f>SUMIFS('Fully Booked'!Q:Q,'Fully Booked'!M:M,'MARKETERS ALONE'!$D$1,'Fully Booked'!E:E,'MARKETERS ALONE'!A86)</f>
        <v>3187</v>
      </c>
      <c r="E86" s="116">
        <f>SUMIFS('Fully Booked'!Q:Q,'Fully Booked'!M:M,'MARKETERS ALONE'!$E$1,'Fully Booked'!E:E,'MARKETERS ALONE'!A86)</f>
        <v>0</v>
      </c>
      <c r="F86" s="400">
        <f t="shared" ref="F86:F87" si="14">SUM(B86:E86)</f>
        <v>3187</v>
      </c>
      <c r="G86" s="8">
        <f>COUNTIFS('Fully Booked'!E:E,'MARKETERS ALONE'!A86)</f>
        <v>1</v>
      </c>
    </row>
    <row r="87" spans="1:7">
      <c r="A87" s="180" t="s">
        <v>4046</v>
      </c>
      <c r="B87" s="116">
        <f>SUMIFS('Fully Booked'!Q:Q,'Fully Booked'!E:E,'MARKETERS ALONE'!A87,'Fully Booked'!M:M,'MARKETERS ALONE'!$B$1)</f>
        <v>0</v>
      </c>
      <c r="C87" s="116">
        <f>SUMIFS('Fully Booked'!Q:Q,'Fully Booked'!M:M,'MARKETERS ALONE'!$C$1,'Fully Booked'!E:E,'MARKETERS ALONE'!A87)</f>
        <v>0</v>
      </c>
      <c r="D87" s="116">
        <f>SUMIFS('Fully Booked'!Q:Q,'Fully Booked'!M:M,'MARKETERS ALONE'!$D$1,'Fully Booked'!E:E,'MARKETERS ALONE'!A87)</f>
        <v>539691</v>
      </c>
      <c r="E87" s="116">
        <f>SUMIFS('Fully Booked'!Q:Q,'Fully Booked'!M:M,'MARKETERS ALONE'!$E$1,'Fully Booked'!E:E,'MARKETERS ALONE'!A87)</f>
        <v>0</v>
      </c>
      <c r="F87" s="400">
        <f t="shared" si="14"/>
        <v>539691</v>
      </c>
      <c r="G87" s="8">
        <f>COUNTIFS('Fully Booked'!E:E,'MARKETERS ALONE'!A87)</f>
        <v>1</v>
      </c>
    </row>
    <row r="88" spans="1:7">
      <c r="A88" s="180" t="s">
        <v>2861</v>
      </c>
      <c r="B88" s="116">
        <f>SUMIFS('Fully Booked'!Q:Q,'Fully Booked'!E:E,'MARKETERS ALONE'!A88,'Fully Booked'!M:M,'MARKETERS ALONE'!$B$1)</f>
        <v>0</v>
      </c>
      <c r="C88" s="116">
        <f>SUMIFS('Fully Booked'!Q:Q,'Fully Booked'!M:M,'MARKETERS ALONE'!$C$1,'Fully Booked'!E:E,'MARKETERS ALONE'!A88)</f>
        <v>0</v>
      </c>
      <c r="D88" s="116">
        <f>SUMIFS('Fully Booked'!Q:Q,'Fully Booked'!M:M,'MARKETERS ALONE'!$D$1,'Fully Booked'!E:E,'MARKETERS ALONE'!A88)</f>
        <v>176281</v>
      </c>
      <c r="E88" s="116">
        <f>SUMIFS('Fully Booked'!Q:Q,'Fully Booked'!M:M,'MARKETERS ALONE'!$E$1,'Fully Booked'!E:E,'MARKETERS ALONE'!A88)</f>
        <v>0</v>
      </c>
      <c r="F88" s="400">
        <f t="shared" ref="F88:F89" si="15">SUM(B88:E88)</f>
        <v>176281</v>
      </c>
      <c r="G88" s="8">
        <f>COUNTIFS('Fully Booked'!E:E,'MARKETERS ALONE'!A88)</f>
        <v>1</v>
      </c>
    </row>
    <row r="89" spans="1:7">
      <c r="A89" s="180" t="s">
        <v>1018</v>
      </c>
      <c r="B89" s="116">
        <f>SUMIFS('Fully Booked'!Q:Q,'Fully Booked'!E:E,'MARKETERS ALONE'!A89,'Fully Booked'!M:M,'MARKETERS ALONE'!$B$1)</f>
        <v>0</v>
      </c>
      <c r="C89" s="116">
        <f>SUMIFS('Fully Booked'!Q:Q,'Fully Booked'!M:M,'MARKETERS ALONE'!$C$1,'Fully Booked'!E:E,'MARKETERS ALONE'!A89)</f>
        <v>0</v>
      </c>
      <c r="D89" s="116">
        <f>SUMIFS('Fully Booked'!Q:Q,'Fully Booked'!M:M,'MARKETERS ALONE'!$D$1,'Fully Booked'!E:E,'MARKETERS ALONE'!A89)</f>
        <v>138332</v>
      </c>
      <c r="E89" s="116">
        <f>SUMIFS('Fully Booked'!Q:Q,'Fully Booked'!M:M,'MARKETERS ALONE'!$E$1,'Fully Booked'!E:E,'MARKETERS ALONE'!A89)</f>
        <v>0</v>
      </c>
      <c r="F89" s="400">
        <f t="shared" si="15"/>
        <v>138332</v>
      </c>
      <c r="G89" s="8">
        <f>COUNTIFS('Fully Booked'!E:E,'MARKETERS ALONE'!A89)</f>
        <v>1</v>
      </c>
    </row>
    <row r="90" spans="1:7">
      <c r="A90" s="180" t="s">
        <v>1435</v>
      </c>
      <c r="B90" s="116">
        <f>SUMIFS('Fully Booked'!Q:Q,'Fully Booked'!E:E,'MARKETERS ALONE'!A90,'Fully Booked'!M:M,'MARKETERS ALONE'!$B$1)</f>
        <v>0</v>
      </c>
      <c r="C90" s="116">
        <f>SUMIFS('Fully Booked'!Q:Q,'Fully Booked'!M:M,'MARKETERS ALONE'!$C$1,'Fully Booked'!E:E,'MARKETERS ALONE'!A90)</f>
        <v>0</v>
      </c>
      <c r="D90" s="116">
        <f>SUMIFS('Fully Booked'!Q:Q,'Fully Booked'!M:M,'MARKETERS ALONE'!$D$1,'Fully Booked'!E:E,'MARKETERS ALONE'!A90)</f>
        <v>200000</v>
      </c>
      <c r="E90" s="116">
        <f>SUMIFS('Fully Booked'!Q:Q,'Fully Booked'!M:M,'MARKETERS ALONE'!$E$1,'Fully Booked'!E:E,'MARKETERS ALONE'!A90)</f>
        <v>0</v>
      </c>
      <c r="F90" s="400">
        <f t="shared" ref="F90" si="16">SUM(B90:E90)</f>
        <v>200000</v>
      </c>
      <c r="G90" s="8">
        <f>COUNTIFS('Fully Booked'!E:E,'MARKETERS ALONE'!A90)</f>
        <v>1</v>
      </c>
    </row>
    <row r="91" spans="1:7">
      <c r="A91" s="180" t="s">
        <v>3949</v>
      </c>
      <c r="B91" s="116">
        <f>SUMIFS('Fully Booked'!Q:Q,'Fully Booked'!E:E,'MARKETERS ALONE'!A91,'Fully Booked'!M:M,'MARKETERS ALONE'!$B$1)</f>
        <v>0</v>
      </c>
      <c r="C91" s="116">
        <f>SUMIFS('Fully Booked'!Q:Q,'Fully Booked'!M:M,'MARKETERS ALONE'!$C$1,'Fully Booked'!E:E,'MARKETERS ALONE'!A91)</f>
        <v>58376</v>
      </c>
      <c r="D91" s="116">
        <f>SUMIFS('Fully Booked'!Q:Q,'Fully Booked'!M:M,'MARKETERS ALONE'!$D$1,'Fully Booked'!E:E,'MARKETERS ALONE'!A91)</f>
        <v>55000</v>
      </c>
      <c r="E91" s="116">
        <f>SUMIFS('Fully Booked'!Q:Q,'Fully Booked'!M:M,'MARKETERS ALONE'!$E$1,'Fully Booked'!E:E,'MARKETERS ALONE'!A91)</f>
        <v>0</v>
      </c>
      <c r="F91" s="400">
        <f t="shared" ref="F91:F92" si="17">SUM(B91:E91)</f>
        <v>113376</v>
      </c>
      <c r="G91" s="8">
        <f>COUNTIFS('Fully Booked'!E:E,'MARKETERS ALONE'!A91)</f>
        <v>2</v>
      </c>
    </row>
    <row r="92" spans="1:7">
      <c r="A92" s="180" t="s">
        <v>3670</v>
      </c>
      <c r="B92" s="116">
        <f>SUMIFS('Fully Booked'!Q:Q,'Fully Booked'!E:E,'MARKETERS ALONE'!A92,'Fully Booked'!M:M,'MARKETERS ALONE'!$B$1)</f>
        <v>0</v>
      </c>
      <c r="C92" s="116">
        <f>SUMIFS('Fully Booked'!Q:Q,'Fully Booked'!M:M,'MARKETERS ALONE'!$C$1,'Fully Booked'!E:E,'MARKETERS ALONE'!A92)</f>
        <v>0</v>
      </c>
      <c r="D92" s="116">
        <f>SUMIFS('Fully Booked'!Q:Q,'Fully Booked'!M:M,'MARKETERS ALONE'!$D$1,'Fully Booked'!E:E,'MARKETERS ALONE'!A92)</f>
        <v>213489</v>
      </c>
      <c r="E92" s="116">
        <f>SUMIFS('Fully Booked'!Q:Q,'Fully Booked'!M:M,'MARKETERS ALONE'!$E$1,'Fully Booked'!E:E,'MARKETERS ALONE'!A92)</f>
        <v>0</v>
      </c>
      <c r="F92" s="400">
        <f t="shared" si="17"/>
        <v>213489</v>
      </c>
      <c r="G92" s="8">
        <f>COUNTIFS('Fully Booked'!E:E,'MARKETERS ALONE'!A92)</f>
        <v>1</v>
      </c>
    </row>
    <row r="93" spans="1:7">
      <c r="A93" s="180" t="s">
        <v>795</v>
      </c>
      <c r="B93" s="116">
        <f>SUMIFS('Fully Booked'!Q:Q,'Fully Booked'!E:E,'MARKETERS ALONE'!A93,'Fully Booked'!M:M,'MARKETERS ALONE'!$B$1)</f>
        <v>0</v>
      </c>
      <c r="C93" s="116">
        <f>SUMIFS('Fully Booked'!Q:Q,'Fully Booked'!M:M,'MARKETERS ALONE'!$C$1,'Fully Booked'!E:E,'MARKETERS ALONE'!A93)</f>
        <v>0</v>
      </c>
      <c r="D93" s="116">
        <f>SUMIFS('Fully Booked'!Q:Q,'Fully Booked'!M:M,'MARKETERS ALONE'!$D$1,'Fully Booked'!E:E,'MARKETERS ALONE'!A93)</f>
        <v>155100</v>
      </c>
      <c r="E93" s="116">
        <f>SUMIFS('Fully Booked'!Q:Q,'Fully Booked'!M:M,'MARKETERS ALONE'!$E$1,'Fully Booked'!E:E,'MARKETERS ALONE'!A93)</f>
        <v>0</v>
      </c>
      <c r="F93" s="400">
        <f t="shared" ref="F93:F98" si="18">SUM(B93:E93)</f>
        <v>155100</v>
      </c>
      <c r="G93" s="8">
        <f>COUNTIFS('Fully Booked'!E:E,'MARKETERS ALONE'!A93)</f>
        <v>1</v>
      </c>
    </row>
    <row r="94" spans="1:7">
      <c r="A94" s="408" t="s">
        <v>641</v>
      </c>
      <c r="B94" s="116">
        <f>SUMIFS('Fully Booked'!Q:Q,'Fully Booked'!E:E,'MARKETERS ALONE'!A94,'Fully Booked'!M:M,'MARKETERS ALONE'!$B$1)</f>
        <v>0</v>
      </c>
      <c r="C94" s="116">
        <f>SUMIFS('Fully Booked'!Q:Q,'Fully Booked'!M:M,'MARKETERS ALONE'!$C$1,'Fully Booked'!E:E,'MARKETERS ALONE'!A94)</f>
        <v>0</v>
      </c>
      <c r="D94" s="116">
        <f>SUMIFS('Fully Booked'!Q:Q,'Fully Booked'!M:M,'MARKETERS ALONE'!$D$1,'Fully Booked'!E:E,'MARKETERS ALONE'!A94)</f>
        <v>146828</v>
      </c>
      <c r="E94" s="116">
        <f>SUMIFS('Fully Booked'!Q:Q,'Fully Booked'!M:M,'MARKETERS ALONE'!$E$1,'Fully Booked'!E:E,'MARKETERS ALONE'!A94)</f>
        <v>0</v>
      </c>
      <c r="F94" s="400">
        <f t="shared" si="18"/>
        <v>146828</v>
      </c>
      <c r="G94" s="8">
        <f>COUNTIFS('Fully Booked'!E:E,'MARKETERS ALONE'!A94)</f>
        <v>1</v>
      </c>
    </row>
    <row r="95" spans="1:7">
      <c r="A95" s="8" t="s">
        <v>3625</v>
      </c>
      <c r="B95" s="116">
        <f>SUMIFS('Fully Booked'!Q:Q,'Fully Booked'!E:E,'MARKETERS ALONE'!A95,'Fully Booked'!M:M,'MARKETERS ALONE'!$B$1)</f>
        <v>0</v>
      </c>
      <c r="C95" s="116">
        <f>SUMIFS('Fully Booked'!Q:Q,'Fully Booked'!M:M,'MARKETERS ALONE'!$C$1,'Fully Booked'!E:E,'MARKETERS ALONE'!A95)</f>
        <v>0</v>
      </c>
      <c r="D95" s="116">
        <f>SUMIFS('Fully Booked'!Q:Q,'Fully Booked'!M:M,'MARKETERS ALONE'!$D$1,'Fully Booked'!E:E,'MARKETERS ALONE'!A95)</f>
        <v>474642</v>
      </c>
      <c r="E95" s="116">
        <f>SUMIFS('Fully Booked'!Q:Q,'Fully Booked'!M:M,'MARKETERS ALONE'!$E$1,'Fully Booked'!E:E,'MARKETERS ALONE'!A95)</f>
        <v>0</v>
      </c>
      <c r="F95" s="400">
        <f t="shared" ref="F95:F96" si="19">SUM(B95:E95)</f>
        <v>474642</v>
      </c>
      <c r="G95" s="8">
        <f>COUNTIFS('Fully Booked'!E:E,'MARKETERS ALONE'!A95)</f>
        <v>1</v>
      </c>
    </row>
    <row r="96" spans="1:7">
      <c r="A96" s="180" t="s">
        <v>3254</v>
      </c>
      <c r="B96" s="116">
        <f>SUMIFS('Fully Booked'!Q:Q,'Fully Booked'!E:E,'MARKETERS ALONE'!A96,'Fully Booked'!M:M,'MARKETERS ALONE'!$B$1)</f>
        <v>0</v>
      </c>
      <c r="C96" s="116">
        <f>SUMIFS('Fully Booked'!Q:Q,'Fully Booked'!M:M,'MARKETERS ALONE'!$C$1,'Fully Booked'!E:E,'MARKETERS ALONE'!A96)</f>
        <v>0</v>
      </c>
      <c r="D96" s="116">
        <f>SUMIFS('Fully Booked'!Q:Q,'Fully Booked'!M:M,'MARKETERS ALONE'!$D$1,'Fully Booked'!E:E,'MARKETERS ALONE'!A96)</f>
        <v>1638201</v>
      </c>
      <c r="E96" s="116">
        <f>SUMIFS('Fully Booked'!Q:Q,'Fully Booked'!M:M,'MARKETERS ALONE'!$E$1,'Fully Booked'!E:E,'MARKETERS ALONE'!A96)</f>
        <v>0</v>
      </c>
      <c r="F96" s="400">
        <f t="shared" si="19"/>
        <v>1638201</v>
      </c>
      <c r="G96" s="8">
        <f>COUNTIFS('Fully Booked'!E:E,'MARKETERS ALONE'!A96)</f>
        <v>1</v>
      </c>
    </row>
    <row r="97" spans="1:7">
      <c r="A97" s="180" t="s">
        <v>3496</v>
      </c>
      <c r="B97" s="116">
        <f>SUMIFS('Fully Booked'!Q:Q,'Fully Booked'!E:E,'MARKETERS ALONE'!A97,'Fully Booked'!M:M,'MARKETERS ALONE'!$B$1)</f>
        <v>0</v>
      </c>
      <c r="C97" s="116">
        <f>SUMIFS('Fully Booked'!Q:Q,'Fully Booked'!M:M,'MARKETERS ALONE'!$C$1,'Fully Booked'!E:E,'MARKETERS ALONE'!A97)</f>
        <v>0</v>
      </c>
      <c r="D97" s="116">
        <f>SUMIFS('Fully Booked'!Q:Q,'Fully Booked'!M:M,'MARKETERS ALONE'!$D$1,'Fully Booked'!E:E,'MARKETERS ALONE'!A97)</f>
        <v>307685</v>
      </c>
      <c r="E97" s="116">
        <f>SUMIFS('Fully Booked'!Q:Q,'Fully Booked'!M:M,'MARKETERS ALONE'!$E$1,'Fully Booked'!E:E,'MARKETERS ALONE'!A97)</f>
        <v>0</v>
      </c>
      <c r="F97" s="400">
        <f t="shared" si="18"/>
        <v>307685</v>
      </c>
      <c r="G97" s="8">
        <f>COUNTIFS('Fully Booked'!E:E,'MARKETERS ALONE'!A97)</f>
        <v>1</v>
      </c>
    </row>
    <row r="98" spans="1:7">
      <c r="A98" s="180" t="s">
        <v>3283</v>
      </c>
      <c r="B98" s="116">
        <f>SUMIFS('Fully Booked'!Q:Q,'Fully Booked'!E:E,'MARKETERS ALONE'!A98,'Fully Booked'!M:M,'MARKETERS ALONE'!$B$1)</f>
        <v>0</v>
      </c>
      <c r="C98" s="116">
        <f>SUMIFS('Fully Booked'!Q:Q,'Fully Booked'!M:M,'MARKETERS ALONE'!$C$1,'Fully Booked'!E:E,'MARKETERS ALONE'!A98)</f>
        <v>0</v>
      </c>
      <c r="D98" s="116">
        <f>SUMIFS('Fully Booked'!Q:Q,'Fully Booked'!M:M,'MARKETERS ALONE'!$D$1,'Fully Booked'!E:E,'MARKETERS ALONE'!A98)</f>
        <v>320563</v>
      </c>
      <c r="E98" s="116">
        <f>SUMIFS('Fully Booked'!Q:Q,'Fully Booked'!M:M,'MARKETERS ALONE'!$E$1,'Fully Booked'!E:E,'MARKETERS ALONE'!A98)</f>
        <v>0</v>
      </c>
      <c r="F98" s="400">
        <f t="shared" si="18"/>
        <v>320563</v>
      </c>
      <c r="G98" s="8">
        <f>COUNTIFS('Fully Booked'!E:E,'MARKETERS ALONE'!A98)</f>
        <v>1</v>
      </c>
    </row>
    <row r="99" spans="1:7">
      <c r="A99" s="180" t="s">
        <v>1063</v>
      </c>
      <c r="B99" s="116">
        <f>SUMIFS('Fully Booked'!Q:Q,'Fully Booked'!E:E,'MARKETERS ALONE'!A99,'Fully Booked'!M:M,'MARKETERS ALONE'!$B$1)</f>
        <v>0</v>
      </c>
      <c r="C99" s="116">
        <f>SUMIFS('Fully Booked'!Q:Q,'Fully Booked'!M:M,'MARKETERS ALONE'!$C$1,'Fully Booked'!E:E,'MARKETERS ALONE'!A99)</f>
        <v>0</v>
      </c>
      <c r="D99" s="116">
        <f>SUMIFS('Fully Booked'!Q:Q,'Fully Booked'!M:M,'MARKETERS ALONE'!$D$1,'Fully Booked'!E:E,'MARKETERS ALONE'!A99)</f>
        <v>265220</v>
      </c>
      <c r="E99" s="116">
        <f>SUMIFS('Fully Booked'!Q:Q,'Fully Booked'!M:M,'MARKETERS ALONE'!$E$1,'Fully Booked'!E:E,'MARKETERS ALONE'!A99)</f>
        <v>0</v>
      </c>
      <c r="F99" s="400">
        <f t="shared" ref="F99:F101" si="20">SUM(B99:E99)</f>
        <v>265220</v>
      </c>
      <c r="G99" s="8">
        <f>COUNTIFS('Fully Booked'!E:E,'MARKETERS ALONE'!A99)</f>
        <v>2</v>
      </c>
    </row>
    <row r="100" spans="1:7">
      <c r="A100" s="180" t="s">
        <v>4087</v>
      </c>
      <c r="B100" s="116">
        <f>SUMIFS('Fully Booked'!Q:Q,'Fully Booked'!E:E,'MARKETERS ALONE'!A100,'Fully Booked'!M:M,'MARKETERS ALONE'!$B$1)</f>
        <v>0</v>
      </c>
      <c r="C100" s="116">
        <f>SUMIFS('Fully Booked'!Q:Q,'Fully Booked'!M:M,'MARKETERS ALONE'!$C$1,'Fully Booked'!E:E,'MARKETERS ALONE'!A100)</f>
        <v>0</v>
      </c>
      <c r="D100" s="116">
        <f>SUMIFS('Fully Booked'!Q:Q,'Fully Booked'!M:M,'MARKETERS ALONE'!$D$1,'Fully Booked'!E:E,'MARKETERS ALONE'!A100)</f>
        <v>35004</v>
      </c>
      <c r="E100" s="116">
        <f>SUMIFS('Fully Booked'!Q:Q,'Fully Booked'!M:M,'MARKETERS ALONE'!$E$1,'Fully Booked'!E:E,'MARKETERS ALONE'!A100)</f>
        <v>0</v>
      </c>
      <c r="F100" s="400">
        <f t="shared" si="20"/>
        <v>35004</v>
      </c>
      <c r="G100" s="8">
        <f>COUNTIFS('Fully Booked'!E:E,'MARKETERS ALONE'!A100)</f>
        <v>1</v>
      </c>
    </row>
    <row r="101" spans="1:7">
      <c r="A101" s="180" t="s">
        <v>4085</v>
      </c>
      <c r="B101" s="116">
        <f>SUMIFS('Fully Booked'!Q:Q,'Fully Booked'!E:E,'MARKETERS ALONE'!A101,'Fully Booked'!M:M,'MARKETERS ALONE'!$B$1)</f>
        <v>0</v>
      </c>
      <c r="C101" s="116">
        <f>SUMIFS('Fully Booked'!Q:Q,'Fully Booked'!M:M,'MARKETERS ALONE'!$C$1,'Fully Booked'!E:E,'MARKETERS ALONE'!A101)</f>
        <v>0</v>
      </c>
      <c r="D101" s="116">
        <f>SUMIFS('Fully Booked'!Q:Q,'Fully Booked'!M:M,'MARKETERS ALONE'!$D$1,'Fully Booked'!E:E,'MARKETERS ALONE'!A101)</f>
        <v>135064</v>
      </c>
      <c r="E101" s="116">
        <f>SUMIFS('Fully Booked'!Q:Q,'Fully Booked'!M:M,'MARKETERS ALONE'!$E$1,'Fully Booked'!E:E,'MARKETERS ALONE'!A101)</f>
        <v>0</v>
      </c>
      <c r="F101" s="400">
        <f t="shared" si="20"/>
        <v>135064</v>
      </c>
      <c r="G101" s="8">
        <f>COUNTIFS('Fully Booked'!E:E,'MARKETERS ALONE'!A101)</f>
        <v>1</v>
      </c>
    </row>
    <row r="102" spans="1:7">
      <c r="A102" s="180" t="s">
        <v>4164</v>
      </c>
      <c r="B102" s="116">
        <f>SUMIFS('Fully Booked'!Q:Q,'Fully Booked'!E:E,'MARKETERS ALONE'!A102,'Fully Booked'!M:M,'MARKETERS ALONE'!$B$1)</f>
        <v>0</v>
      </c>
      <c r="C102" s="116">
        <f>SUMIFS('Fully Booked'!Q:Q,'Fully Booked'!M:M,'MARKETERS ALONE'!$C$1,'Fully Booked'!E:E,'MARKETERS ALONE'!A102)</f>
        <v>0</v>
      </c>
      <c r="D102" s="116">
        <f>SUMIFS('Fully Booked'!Q:Q,'Fully Booked'!M:M,'MARKETERS ALONE'!$D$1,'Fully Booked'!E:E,'MARKETERS ALONE'!A102)</f>
        <v>43978</v>
      </c>
      <c r="E102" s="116">
        <f>SUMIFS('Fully Booked'!Q:Q,'Fully Booked'!M:M,'MARKETERS ALONE'!$E$1,'Fully Booked'!E:E,'MARKETERS ALONE'!A102)</f>
        <v>0</v>
      </c>
      <c r="F102" s="400">
        <f t="shared" ref="F102:F104" si="21">SUM(B102:E102)</f>
        <v>43978</v>
      </c>
      <c r="G102" s="8">
        <f>COUNTIFS('Fully Booked'!E:E,'MARKETERS ALONE'!A102)</f>
        <v>1</v>
      </c>
    </row>
    <row r="103" spans="1:7">
      <c r="A103" s="180" t="s">
        <v>4089</v>
      </c>
      <c r="B103" s="116">
        <f>SUMIFS('Fully Booked'!Q:Q,'Fully Booked'!E:E,'MARKETERS ALONE'!A103,'Fully Booked'!M:M,'MARKETERS ALONE'!$B$1)</f>
        <v>0</v>
      </c>
      <c r="C103" s="116">
        <f>SUMIFS('Fully Booked'!Q:Q,'Fully Booked'!M:M,'MARKETERS ALONE'!$C$1,'Fully Booked'!E:E,'MARKETERS ALONE'!A103)</f>
        <v>0</v>
      </c>
      <c r="D103" s="116">
        <f>SUMIFS('Fully Booked'!Q:Q,'Fully Booked'!M:M,'MARKETERS ALONE'!$D$1,'Fully Booked'!E:E,'MARKETERS ALONE'!A103)</f>
        <v>694187</v>
      </c>
      <c r="E103" s="116">
        <f>SUMIFS('Fully Booked'!Q:Q,'Fully Booked'!M:M,'MARKETERS ALONE'!$E$1,'Fully Booked'!E:E,'MARKETERS ALONE'!A103)</f>
        <v>0</v>
      </c>
      <c r="F103" s="400">
        <f t="shared" si="21"/>
        <v>694187</v>
      </c>
      <c r="G103" s="8">
        <f>COUNTIFS('Fully Booked'!E:E,'MARKETERS ALONE'!A103)</f>
        <v>1</v>
      </c>
    </row>
    <row r="104" spans="1:7">
      <c r="A104" s="180" t="s">
        <v>4090</v>
      </c>
      <c r="B104" s="116">
        <f>SUMIFS('Fully Booked'!Q:Q,'Fully Booked'!E:E,'MARKETERS ALONE'!A104,'Fully Booked'!M:M,'MARKETERS ALONE'!$B$1)</f>
        <v>0</v>
      </c>
      <c r="C104" s="116">
        <f>SUMIFS('Fully Booked'!Q:Q,'Fully Booked'!M:M,'MARKETERS ALONE'!$C$1,'Fully Booked'!E:E,'MARKETERS ALONE'!A104)</f>
        <v>0</v>
      </c>
      <c r="D104" s="116">
        <f>SUMIFS('Fully Booked'!Q:Q,'Fully Booked'!M:M,'MARKETERS ALONE'!$D$1,'Fully Booked'!E:E,'MARKETERS ALONE'!A104)</f>
        <v>1000000</v>
      </c>
      <c r="E104" s="116">
        <f>SUMIFS('Fully Booked'!Q:Q,'Fully Booked'!M:M,'MARKETERS ALONE'!$E$1,'Fully Booked'!E:E,'MARKETERS ALONE'!A104)</f>
        <v>0</v>
      </c>
      <c r="F104" s="400">
        <f t="shared" si="21"/>
        <v>1000000</v>
      </c>
      <c r="G104" s="8">
        <f>COUNTIFS('Fully Booked'!E:E,'MARKETERS ALONE'!A104)</f>
        <v>1</v>
      </c>
    </row>
    <row r="105" spans="1:7">
      <c r="A105" s="180" t="s">
        <v>509</v>
      </c>
      <c r="B105" s="116">
        <f>SUMIFS('Fully Booked'!Q:Q,'Fully Booked'!E:E,'MARKETERS ALONE'!A105,'Fully Booked'!M:M,'MARKETERS ALONE'!$B$1)</f>
        <v>0</v>
      </c>
      <c r="C105" s="116">
        <f>SUMIFS('Fully Booked'!Q:Q,'Fully Booked'!M:M,'MARKETERS ALONE'!$C$1,'Fully Booked'!E:E,'MARKETERS ALONE'!A105)</f>
        <v>0</v>
      </c>
      <c r="D105" s="116">
        <f>SUMIFS('Fully Booked'!Q:Q,'Fully Booked'!M:M,'MARKETERS ALONE'!$D$1,'Fully Booked'!E:E,'MARKETERS ALONE'!A105)</f>
        <v>420921</v>
      </c>
      <c r="E105" s="116">
        <f>SUMIFS('Fully Booked'!Q:Q,'Fully Booked'!M:M,'MARKETERS ALONE'!$E$1,'Fully Booked'!E:E,'MARKETERS ALONE'!A105)</f>
        <v>0</v>
      </c>
      <c r="F105" s="400">
        <f t="shared" ref="F105" si="22">SUM(B105:E105)</f>
        <v>420921</v>
      </c>
      <c r="G105" s="8">
        <f>COUNTIFS('Fully Booked'!E:E,'MARKETERS ALONE'!A105)</f>
        <v>1</v>
      </c>
    </row>
    <row r="106" spans="1:7">
      <c r="A106" s="180" t="s">
        <v>1188</v>
      </c>
      <c r="B106" s="116">
        <f>SUMIFS('Fully Booked'!Q:Q,'Fully Booked'!E:E,'MARKETERS ALONE'!A106,'Fully Booked'!M:M,'MARKETERS ALONE'!$B$1)</f>
        <v>141512</v>
      </c>
      <c r="C106" s="116">
        <f>SUMIFS('Fully Booked'!Q:Q,'Fully Booked'!M:M,'MARKETERS ALONE'!$C$1,'Fully Booked'!E:E,'MARKETERS ALONE'!A106)</f>
        <v>0</v>
      </c>
      <c r="D106" s="116">
        <f>SUMIFS('Fully Booked'!Q:Q,'Fully Booked'!M:M,'MARKETERS ALONE'!$D$1,'Fully Booked'!E:E,'MARKETERS ALONE'!A106)</f>
        <v>207302</v>
      </c>
      <c r="E106" s="116">
        <f>SUMIFS('Fully Booked'!Q:Q,'Fully Booked'!M:M,'MARKETERS ALONE'!$E$1,'Fully Booked'!E:E,'MARKETERS ALONE'!A106)</f>
        <v>0</v>
      </c>
      <c r="F106" s="400">
        <f t="shared" ref="F106:F107" si="23">SUM(B106:E106)</f>
        <v>348814</v>
      </c>
      <c r="G106" s="8">
        <f>COUNTIFS('Fully Booked'!E:E,'MARKETERS ALONE'!A106)</f>
        <v>2</v>
      </c>
    </row>
    <row r="107" spans="1:7">
      <c r="A107" s="180" t="s">
        <v>4192</v>
      </c>
      <c r="B107" s="116">
        <f>SUMIFS('Fully Booked'!Q:Q,'Fully Booked'!E:E,'MARKETERS ALONE'!A107,'Fully Booked'!M:M,'MARKETERS ALONE'!$B$1)</f>
        <v>0</v>
      </c>
      <c r="C107" s="116">
        <f>SUMIFS('Fully Booked'!Q:Q,'Fully Booked'!M:M,'MARKETERS ALONE'!$C$1,'Fully Booked'!E:E,'MARKETERS ALONE'!A107)</f>
        <v>0</v>
      </c>
      <c r="D107" s="116">
        <f>SUMIFS('Fully Booked'!Q:Q,'Fully Booked'!M:M,'MARKETERS ALONE'!$D$1,'Fully Booked'!E:E,'MARKETERS ALONE'!A107)</f>
        <v>163166</v>
      </c>
      <c r="E107" s="116">
        <f>SUMIFS('Fully Booked'!Q:Q,'Fully Booked'!M:M,'MARKETERS ALONE'!$E$1,'Fully Booked'!E:E,'MARKETERS ALONE'!A107)</f>
        <v>0</v>
      </c>
      <c r="F107" s="400">
        <f t="shared" si="23"/>
        <v>163166</v>
      </c>
      <c r="G107" s="8">
        <f>COUNTIFS('Fully Booked'!E:E,'MARKETERS ALONE'!A107)</f>
        <v>1</v>
      </c>
    </row>
    <row r="108" spans="1:7">
      <c r="A108" s="180" t="s">
        <v>3042</v>
      </c>
      <c r="B108" s="116">
        <f>SUMIFS('Fully Booked'!Q:Q,'Fully Booked'!E:E,'MARKETERS ALONE'!A108,'Fully Booked'!M:M,'MARKETERS ALONE'!$B$1)</f>
        <v>0</v>
      </c>
      <c r="C108" s="116">
        <f>SUMIFS('Fully Booked'!Q:Q,'Fully Booked'!M:M,'MARKETERS ALONE'!$C$1,'Fully Booked'!E:E,'MARKETERS ALONE'!A108)</f>
        <v>0</v>
      </c>
      <c r="D108" s="116">
        <f>SUMIFS('Fully Booked'!Q:Q,'Fully Booked'!M:M,'MARKETERS ALONE'!$D$1,'Fully Booked'!E:E,'MARKETERS ALONE'!A108)</f>
        <v>919181</v>
      </c>
      <c r="E108" s="116">
        <f>SUMIFS('Fully Booked'!Q:Q,'Fully Booked'!M:M,'MARKETERS ALONE'!$E$1,'Fully Booked'!E:E,'MARKETERS ALONE'!A108)</f>
        <v>0</v>
      </c>
      <c r="F108" s="400">
        <f t="shared" ref="F108:F109" si="24">SUM(B108:E108)</f>
        <v>919181</v>
      </c>
      <c r="G108" s="8">
        <f>COUNTIFS('Fully Booked'!E:E,'MARKETERS ALONE'!A108)</f>
        <v>1</v>
      </c>
    </row>
    <row r="109" spans="1:7">
      <c r="A109" s="180" t="s">
        <v>649</v>
      </c>
      <c r="B109" s="116">
        <f>SUMIFS('Fully Booked'!Q:Q,'Fully Booked'!E:E,'MARKETERS ALONE'!A109,'Fully Booked'!M:M,'MARKETERS ALONE'!$B$1)</f>
        <v>0</v>
      </c>
      <c r="C109" s="116">
        <f>SUMIFS('Fully Booked'!Q:Q,'Fully Booked'!M:M,'MARKETERS ALONE'!$C$1,'Fully Booked'!E:E,'MARKETERS ALONE'!A109)</f>
        <v>0</v>
      </c>
      <c r="D109" s="116">
        <f>SUMIFS('Fully Booked'!Q:Q,'Fully Booked'!M:M,'MARKETERS ALONE'!$D$1,'Fully Booked'!E:E,'MARKETERS ALONE'!A109)</f>
        <v>118495</v>
      </c>
      <c r="E109" s="116">
        <f>SUMIFS('Fully Booked'!Q:Q,'Fully Booked'!M:M,'MARKETERS ALONE'!$E$1,'Fully Booked'!E:E,'MARKETERS ALONE'!A109)</f>
        <v>0</v>
      </c>
      <c r="F109" s="400">
        <f t="shared" si="24"/>
        <v>118495</v>
      </c>
      <c r="G109" s="8">
        <f>COUNTIFS('Fully Booked'!E:E,'MARKETERS ALONE'!A109)</f>
        <v>1</v>
      </c>
    </row>
    <row r="110" spans="1:7" s="668" customFormat="1">
      <c r="A110" s="180" t="s">
        <v>2453</v>
      </c>
      <c r="B110" s="116">
        <f>SUMIFS('Fully Booked'!Q:Q,'Fully Booked'!E:E,'MARKETERS ALONE'!A110,'Fully Booked'!M:M,'MARKETERS ALONE'!$B$1)</f>
        <v>0</v>
      </c>
      <c r="C110" s="116">
        <f>SUMIFS('Fully Booked'!Q:Q,'Fully Booked'!M:M,'MARKETERS ALONE'!$C$1,'Fully Booked'!E:E,'MARKETERS ALONE'!A110)</f>
        <v>0</v>
      </c>
      <c r="D110" s="116">
        <f>SUMIFS('Fully Booked'!Q:Q,'Fully Booked'!M:M,'MARKETERS ALONE'!$D$1,'Fully Booked'!E:E,'MARKETERS ALONE'!A110)</f>
        <v>0</v>
      </c>
      <c r="E110" s="116">
        <f>SUMIFS('Fully Booked'!Q:Q,'Fully Booked'!M:M,'MARKETERS ALONE'!$E$1,'Fully Booked'!E:E,'MARKETERS ALONE'!A110)</f>
        <v>507550</v>
      </c>
      <c r="F110" s="400">
        <f t="shared" ref="F110:F113" si="25">SUM(B110:E110)</f>
        <v>507550</v>
      </c>
      <c r="G110" s="668">
        <f>COUNTIFS('Fully Booked'!E:E,'MARKETERS ALONE'!A110)</f>
        <v>1</v>
      </c>
    </row>
    <row r="111" spans="1:7">
      <c r="A111" s="180" t="s">
        <v>4280</v>
      </c>
      <c r="B111" s="116">
        <f>SUMIFS('Fully Booked'!Q:Q,'Fully Booked'!E:E,'MARKETERS ALONE'!A111,'Fully Booked'!M:M,'MARKETERS ALONE'!$B$1)</f>
        <v>0</v>
      </c>
      <c r="C111" s="116">
        <f>SUMIFS('Fully Booked'!Q:Q,'Fully Booked'!M:M,'MARKETERS ALONE'!$C$1,'Fully Booked'!E:E,'MARKETERS ALONE'!A111)</f>
        <v>0</v>
      </c>
      <c r="D111" s="116">
        <f>SUMIFS('Fully Booked'!Q:Q,'Fully Booked'!M:M,'MARKETERS ALONE'!$D$1,'Fully Booked'!E:E,'MARKETERS ALONE'!A111)</f>
        <v>0</v>
      </c>
      <c r="E111" s="116">
        <f>SUMIFS('Fully Booked'!Q:Q,'Fully Booked'!M:M,'MARKETERS ALONE'!$E$1,'Fully Booked'!E:E,'MARKETERS ALONE'!A111)</f>
        <v>92101</v>
      </c>
      <c r="F111" s="400">
        <f t="shared" si="25"/>
        <v>92101</v>
      </c>
      <c r="G111" s="668">
        <f>COUNTIFS('Fully Booked'!E:E,'MARKETERS ALONE'!A111)</f>
        <v>1</v>
      </c>
    </row>
    <row r="112" spans="1:7">
      <c r="A112" s="180" t="s">
        <v>583</v>
      </c>
      <c r="B112" s="116">
        <f>SUMIFS('Fully Booked'!Q:Q,'Fully Booked'!E:E,'MARKETERS ALONE'!A112,'Fully Booked'!M:M,'MARKETERS ALONE'!$B$1)</f>
        <v>0</v>
      </c>
      <c r="C112" s="116">
        <f>SUMIFS('Fully Booked'!Q:Q,'Fully Booked'!M:M,'MARKETERS ALONE'!$C$1,'Fully Booked'!E:E,'MARKETERS ALONE'!A112)</f>
        <v>0</v>
      </c>
      <c r="D112" s="116">
        <f>SUMIFS('Fully Booked'!Q:Q,'Fully Booked'!M:M,'MARKETERS ALONE'!$D$1,'Fully Booked'!E:E,'MARKETERS ALONE'!A112)</f>
        <v>0</v>
      </c>
      <c r="E112" s="116">
        <f>SUMIFS('Fully Booked'!Q:Q,'Fully Booked'!M:M,'MARKETERS ALONE'!$E$1,'Fully Booked'!E:E,'MARKETERS ALONE'!A112)</f>
        <v>180790</v>
      </c>
      <c r="F112" s="400">
        <f t="shared" si="25"/>
        <v>180790</v>
      </c>
      <c r="G112" s="668">
        <f>COUNTIFS('Fully Booked'!E:E,'MARKETERS ALONE'!A112)</f>
        <v>1</v>
      </c>
    </row>
    <row r="113" spans="1:7">
      <c r="A113" s="180" t="s">
        <v>810</v>
      </c>
      <c r="B113" s="116">
        <f>SUMIFS('Fully Booked'!Q:Q,'Fully Booked'!E:E,'MARKETERS ALONE'!A113,'Fully Booked'!M:M,'MARKETERS ALONE'!$B$1)</f>
        <v>0</v>
      </c>
      <c r="C113" s="116">
        <f>SUMIFS('Fully Booked'!Q:Q,'Fully Booked'!M:M,'MARKETERS ALONE'!$C$1,'Fully Booked'!E:E,'MARKETERS ALONE'!A113)</f>
        <v>0</v>
      </c>
      <c r="D113" s="116">
        <f>SUMIFS('Fully Booked'!Q:Q,'Fully Booked'!M:M,'MARKETERS ALONE'!$D$1,'Fully Booked'!E:E,'MARKETERS ALONE'!A113)</f>
        <v>22069</v>
      </c>
      <c r="E113" s="116">
        <f>SUMIFS('Fully Booked'!Q:Q,'Fully Booked'!M:M,'MARKETERS ALONE'!$E$1,'Fully Booked'!E:E,'MARKETERS ALONE'!A113)</f>
        <v>0</v>
      </c>
      <c r="F113" s="400">
        <f t="shared" si="25"/>
        <v>22069</v>
      </c>
      <c r="G113" s="668">
        <f>COUNTIFS('Fully Booked'!E:E,'MARKETERS ALONE'!A113)</f>
        <v>1</v>
      </c>
    </row>
    <row r="114" spans="1:7">
      <c r="A114" s="180" t="s">
        <v>3435</v>
      </c>
      <c r="B114" s="116">
        <f>SUMIFS('Fully Booked'!Q:Q,'Fully Booked'!E:E,'MARKETERS ALONE'!A114,'Fully Booked'!M:M,'MARKETERS ALONE'!$B$1)</f>
        <v>0</v>
      </c>
      <c r="C114" s="116">
        <f>SUMIFS('Fully Booked'!Q:Q,'Fully Booked'!M:M,'MARKETERS ALONE'!$C$1,'Fully Booked'!E:E,'MARKETERS ALONE'!A114)</f>
        <v>0</v>
      </c>
      <c r="D114" s="116">
        <f>SUMIFS('Fully Booked'!Q:Q,'Fully Booked'!M:M,'MARKETERS ALONE'!$D$1,'Fully Booked'!E:E,'MARKETERS ALONE'!A114)</f>
        <v>165869</v>
      </c>
      <c r="E114" s="116">
        <f>SUMIFS('Fully Booked'!Q:Q,'Fully Booked'!M:M,'MARKETERS ALONE'!$E$1,'Fully Booked'!E:E,'MARKETERS ALONE'!A114)</f>
        <v>467235</v>
      </c>
      <c r="F114" s="400">
        <f t="shared" ref="F114:F115" si="26">SUM(B114:E114)</f>
        <v>633104</v>
      </c>
      <c r="G114" s="668">
        <f>COUNTIFS('Fully Booked'!E:E,'MARKETERS ALONE'!A114)</f>
        <v>3</v>
      </c>
    </row>
    <row r="115" spans="1:7">
      <c r="A115" s="180" t="s">
        <v>4198</v>
      </c>
      <c r="B115" s="116">
        <f>SUMIFS('Fully Booked'!Q:Q,'Fully Booked'!E:E,'MARKETERS ALONE'!A115,'Fully Booked'!M:M,'MARKETERS ALONE'!$B$1)</f>
        <v>0</v>
      </c>
      <c r="C115" s="116">
        <f>SUMIFS('Fully Booked'!Q:Q,'Fully Booked'!M:M,'MARKETERS ALONE'!$C$1,'Fully Booked'!E:E,'MARKETERS ALONE'!A115)</f>
        <v>0</v>
      </c>
      <c r="D115" s="116">
        <f>SUMIFS('Fully Booked'!Q:Q,'Fully Booked'!M:M,'MARKETERS ALONE'!$D$1,'Fully Booked'!E:E,'MARKETERS ALONE'!A115)</f>
        <v>50724</v>
      </c>
      <c r="E115" s="116">
        <f>SUMIFS('Fully Booked'!Q:Q,'Fully Booked'!M:M,'MARKETERS ALONE'!$E$1,'Fully Booked'!E:E,'MARKETERS ALONE'!A115)</f>
        <v>118987</v>
      </c>
      <c r="F115" s="400">
        <f t="shared" si="26"/>
        <v>169711</v>
      </c>
      <c r="G115" s="668">
        <f>COUNTIFS('Fully Booked'!E:E,'MARKETERS ALONE'!A115)</f>
        <v>2</v>
      </c>
    </row>
    <row r="116" spans="1:7">
      <c r="A116" s="644" t="s">
        <v>3706</v>
      </c>
      <c r="B116" s="116">
        <f>SUMIFS('Fully Booked'!Q:Q,'Fully Booked'!E:E,'MARKETERS ALONE'!A116,'Fully Booked'!M:M,'MARKETERS ALONE'!$B$1)</f>
        <v>0</v>
      </c>
      <c r="C116" s="116">
        <f>SUMIFS('Fully Booked'!Q:Q,'Fully Booked'!M:M,'MARKETERS ALONE'!$C$1,'Fully Booked'!E:E,'MARKETERS ALONE'!A116)</f>
        <v>0</v>
      </c>
      <c r="D116" s="116">
        <f>SUMIFS('Fully Booked'!Q:Q,'Fully Booked'!M:M,'MARKETERS ALONE'!$D$1,'Fully Booked'!E:E,'MARKETERS ALONE'!A116)</f>
        <v>594937</v>
      </c>
      <c r="E116" s="116">
        <f>SUMIFS('Fully Booked'!Q:Q,'Fully Booked'!M:M,'MARKETERS ALONE'!$E$1,'Fully Booked'!E:E,'MARKETERS ALONE'!A116)</f>
        <v>0</v>
      </c>
      <c r="F116" s="400">
        <f t="shared" ref="F116" si="27">SUM(B116:E116)</f>
        <v>594937</v>
      </c>
      <c r="G116" s="8">
        <f>COUNTIFS('Fully Booked'!E:E,'MARKETERS ALONE'!A116)</f>
        <v>1</v>
      </c>
    </row>
    <row r="117" spans="1:7">
      <c r="A117" s="180" t="s">
        <v>4202</v>
      </c>
      <c r="B117" s="116">
        <f>SUMIFS('Fully Booked'!Q:Q,'Fully Booked'!E:E,'MARKETERS ALONE'!A117,'Fully Booked'!M:M,'MARKETERS ALONE'!$B$1)</f>
        <v>0</v>
      </c>
      <c r="C117" s="116">
        <f>SUMIFS('Fully Booked'!Q:Q,'Fully Booked'!M:M,'MARKETERS ALONE'!$C$1,'Fully Booked'!E:E,'MARKETERS ALONE'!A117)</f>
        <v>0</v>
      </c>
      <c r="D117" s="116">
        <f>SUMIFS('Fully Booked'!Q:Q,'Fully Booked'!M:M,'MARKETERS ALONE'!$D$1,'Fully Booked'!E:E,'MARKETERS ALONE'!A117)</f>
        <v>202258</v>
      </c>
      <c r="E117" s="116">
        <f>SUMIFS('Fully Booked'!Q:Q,'Fully Booked'!M:M,'MARKETERS ALONE'!$E$1,'Fully Booked'!E:E,'MARKETERS ALONE'!A117)</f>
        <v>0</v>
      </c>
      <c r="F117" s="400">
        <f t="shared" ref="F117" si="28">SUM(B117:E117)</f>
        <v>202258</v>
      </c>
      <c r="G117" s="8">
        <f>COUNTIFS('Fully Booked'!E:E,'MARKETERS ALONE'!A117)</f>
        <v>1</v>
      </c>
    </row>
    <row r="118" spans="1:7">
      <c r="A118" s="198" t="s">
        <v>1342</v>
      </c>
      <c r="B118" s="116">
        <f>SUMIFS('Fully Booked'!Q:Q,'Fully Booked'!E:E,'MARKETERS ALONE'!A118,'Fully Booked'!M:M,'MARKETERS ALONE'!$B$1)</f>
        <v>0</v>
      </c>
      <c r="C118" s="116">
        <f>SUMIFS('Fully Booked'!Q:Q,'Fully Booked'!M:M,'MARKETERS ALONE'!$C$1,'Fully Booked'!E:E,'MARKETERS ALONE'!A118)</f>
        <v>0</v>
      </c>
      <c r="D118" s="116">
        <f>SUMIFS('Fully Booked'!Q:Q,'Fully Booked'!M:M,'MARKETERS ALONE'!$D$1,'Fully Booked'!E:E,'MARKETERS ALONE'!A118)</f>
        <v>185017.12</v>
      </c>
      <c r="E118" s="116">
        <f>SUMIFS('Fully Booked'!Q:Q,'Fully Booked'!M:M,'MARKETERS ALONE'!$E$1,'Fully Booked'!E:E,'MARKETERS ALONE'!A118)</f>
        <v>0</v>
      </c>
      <c r="F118" s="400">
        <f t="shared" ref="F118:F120" si="29">SUM(B118:E118)</f>
        <v>185017.12</v>
      </c>
      <c r="G118" s="8">
        <f>COUNTIFS('Fully Booked'!E:E,'MARKETERS ALONE'!A118)</f>
        <v>1</v>
      </c>
    </row>
    <row r="119" spans="1:7">
      <c r="A119" s="8" t="s">
        <v>860</v>
      </c>
      <c r="B119" s="116">
        <f>SUMIFS('Fully Booked'!Q:Q,'Fully Booked'!E:E,'MARKETERS ALONE'!A119,'Fully Booked'!M:M,'MARKETERS ALONE'!$B$1)</f>
        <v>0</v>
      </c>
      <c r="C119" s="116">
        <f>SUMIFS('Fully Booked'!Q:Q,'Fully Booked'!M:M,'MARKETERS ALONE'!$C$1,'Fully Booked'!E:E,'MARKETERS ALONE'!A119)</f>
        <v>0</v>
      </c>
      <c r="D119" s="116">
        <f>SUMIFS('Fully Booked'!Q:Q,'Fully Booked'!M:M,'MARKETERS ALONE'!$D$1,'Fully Booked'!E:E,'MARKETERS ALONE'!A119)</f>
        <v>507493</v>
      </c>
      <c r="E119" s="116">
        <f>SUMIFS('Fully Booked'!Q:Q,'Fully Booked'!M:M,'MARKETERS ALONE'!$E$1,'Fully Booked'!E:E,'MARKETERS ALONE'!A119)</f>
        <v>0</v>
      </c>
      <c r="F119" s="400">
        <f t="shared" si="29"/>
        <v>507493</v>
      </c>
      <c r="G119" s="8">
        <f>COUNTIFS('Fully Booked'!E:E,'MARKETERS ALONE'!A119)</f>
        <v>1</v>
      </c>
    </row>
    <row r="120" spans="1:7">
      <c r="A120" s="180" t="s">
        <v>568</v>
      </c>
      <c r="B120" s="116">
        <f>SUMIFS('Fully Booked'!Q:Q,'Fully Booked'!E:E,'MARKETERS ALONE'!A120,'Fully Booked'!M:M,'MARKETERS ALONE'!$B$1)</f>
        <v>0</v>
      </c>
      <c r="C120" s="116">
        <f>SUMIFS('Fully Booked'!Q:Q,'Fully Booked'!M:M,'MARKETERS ALONE'!$C$1,'Fully Booked'!E:E,'MARKETERS ALONE'!A120)</f>
        <v>0</v>
      </c>
      <c r="D120" s="116">
        <f>SUMIFS('Fully Booked'!Q:Q,'Fully Booked'!M:M,'MARKETERS ALONE'!$D$1,'Fully Booked'!E:E,'MARKETERS ALONE'!A120)</f>
        <v>418264</v>
      </c>
      <c r="E120" s="116">
        <f>SUMIFS('Fully Booked'!Q:Q,'Fully Booked'!M:M,'MARKETERS ALONE'!$E$1,'Fully Booked'!E:E,'MARKETERS ALONE'!A120)</f>
        <v>66746</v>
      </c>
      <c r="F120" s="400">
        <f t="shared" si="29"/>
        <v>485010</v>
      </c>
      <c r="G120" s="8">
        <f>COUNTIFS('Fully Booked'!E:E,'MARKETERS ALONE'!A120)</f>
        <v>2</v>
      </c>
    </row>
    <row r="121" spans="1:7">
      <c r="A121" s="180" t="s">
        <v>863</v>
      </c>
      <c r="B121" s="116">
        <f>SUMIFS('Fully Booked'!Q:Q,'Fully Booked'!E:E,'MARKETERS ALONE'!A121,'Fully Booked'!M:M,'MARKETERS ALONE'!$B$1)</f>
        <v>1440380</v>
      </c>
      <c r="C121" s="116">
        <f>SUMIFS('Fully Booked'!Q:Q,'Fully Booked'!M:M,'MARKETERS ALONE'!$C$1,'Fully Booked'!E:E,'MARKETERS ALONE'!A121)</f>
        <v>0</v>
      </c>
      <c r="D121" s="116">
        <f>SUMIFS('Fully Booked'!Q:Q,'Fully Booked'!M:M,'MARKETERS ALONE'!$D$1,'Fully Booked'!E:E,'MARKETERS ALONE'!A121)</f>
        <v>0</v>
      </c>
      <c r="E121" s="116">
        <f>SUMIFS('Fully Booked'!Q:Q,'Fully Booked'!M:M,'MARKETERS ALONE'!$E$1,'Fully Booked'!E:E,'MARKETERS ALONE'!A121)</f>
        <v>0</v>
      </c>
      <c r="F121" s="400">
        <f t="shared" ref="F121" si="30">SUM(B121:E121)</f>
        <v>1440380</v>
      </c>
      <c r="G121" s="8">
        <f>COUNTIFS('Fully Booked'!E:E,'MARKETERS ALONE'!A121)</f>
        <v>1</v>
      </c>
    </row>
    <row r="122" spans="1:7">
      <c r="A122" s="363" t="s">
        <v>71</v>
      </c>
      <c r="B122" s="378">
        <f t="shared" ref="B122:G122" si="31">SUM(B2:B121)</f>
        <v>8761397</v>
      </c>
      <c r="C122" s="378">
        <f t="shared" si="31"/>
        <v>8262117.9800000004</v>
      </c>
      <c r="D122" s="378">
        <f t="shared" si="31"/>
        <v>16875703.119999997</v>
      </c>
      <c r="E122" s="378">
        <f t="shared" si="31"/>
        <v>3121513</v>
      </c>
      <c r="F122" s="378">
        <f t="shared" si="31"/>
        <v>37020731.100000001</v>
      </c>
      <c r="G122" s="363">
        <f t="shared" si="31"/>
        <v>175</v>
      </c>
    </row>
    <row r="124" spans="1:7">
      <c r="D124" s="345"/>
    </row>
  </sheetData>
  <sortState ref="A2:A121">
    <sortCondition ref="A2:A121"/>
  </sortState>
  <conditionalFormatting sqref="A66">
    <cfRule type="duplicateValues" dxfId="346" priority="253"/>
  </conditionalFormatting>
  <conditionalFormatting sqref="A74">
    <cfRule type="duplicateValues" dxfId="345" priority="251"/>
  </conditionalFormatting>
  <conditionalFormatting sqref="A122 A67:A73 A1:A4 A6 A30:A31 A45 A47:A49 A54:A56 A58:A59 A42 A33 A61:A63 A35 A37:A40 A124:A1048576">
    <cfRule type="duplicateValues" dxfId="344" priority="3696"/>
  </conditionalFormatting>
  <conditionalFormatting sqref="A122 A67:A73 A1:A4 A6 A30:A31 A45 A47:A49 A54:A56 A58:A59 A42 A33 A61:A63 A35 A37:A40 I8:I121 A124:A1048576">
    <cfRule type="duplicateValues" dxfId="343" priority="3703"/>
  </conditionalFormatting>
  <conditionalFormatting sqref="A122 A67:A73 A1:A6 A30:A31 A45 A47:A49 A54:A56 A58:A59 A42 A33 A61:A63 A35 A37:A40 A124:A1048576">
    <cfRule type="duplicateValues" dxfId="342" priority="3711"/>
  </conditionalFormatting>
  <conditionalFormatting sqref="A122 A124:A1048576">
    <cfRule type="duplicateValues" dxfId="341" priority="3717"/>
  </conditionalFormatting>
  <conditionalFormatting sqref="A122 A1:A6 A30:A31 A45 A47:A49 A54:A56 A58:A59 A42 A33 A61:A63 A35 A37:A40 A66:A74 A124:A1048576">
    <cfRule type="duplicateValues" dxfId="340" priority="3802"/>
  </conditionalFormatting>
  <conditionalFormatting sqref="A122 A1:A6 A30:A31 A45 A47:A49 A54:A56 A58:A59 A42 A33 A61:A63 A35 A37:A40 A66:A74 I8:J127 A124:A1048576 F1:F1048576">
    <cfRule type="duplicateValues" dxfId="339" priority="3825"/>
  </conditionalFormatting>
  <conditionalFormatting sqref="A24">
    <cfRule type="duplicateValues" dxfId="338" priority="209"/>
  </conditionalFormatting>
  <conditionalFormatting sqref="A23">
    <cfRule type="duplicateValues" dxfId="337" priority="208"/>
  </conditionalFormatting>
  <conditionalFormatting sqref="A18">
    <cfRule type="duplicateValues" dxfId="336" priority="149"/>
  </conditionalFormatting>
  <conditionalFormatting sqref="A13">
    <cfRule type="duplicateValues" dxfId="335" priority="145"/>
  </conditionalFormatting>
  <conditionalFormatting sqref="A12">
    <cfRule type="duplicateValues" dxfId="334" priority="142"/>
  </conditionalFormatting>
  <conditionalFormatting sqref="A16">
    <cfRule type="duplicateValues" dxfId="333" priority="136"/>
  </conditionalFormatting>
  <conditionalFormatting sqref="A15">
    <cfRule type="duplicateValues" dxfId="332" priority="133"/>
  </conditionalFormatting>
  <conditionalFormatting sqref="A44">
    <cfRule type="duplicateValues" dxfId="331" priority="128"/>
  </conditionalFormatting>
  <conditionalFormatting sqref="A43">
    <cfRule type="duplicateValues" dxfId="330" priority="125"/>
  </conditionalFormatting>
  <conditionalFormatting sqref="A50">
    <cfRule type="duplicateValues" dxfId="329" priority="122"/>
  </conditionalFormatting>
  <conditionalFormatting sqref="A51">
    <cfRule type="duplicateValues" dxfId="328" priority="119"/>
  </conditionalFormatting>
  <conditionalFormatting sqref="A57">
    <cfRule type="duplicateValues" dxfId="327" priority="116"/>
  </conditionalFormatting>
  <conditionalFormatting sqref="A41">
    <cfRule type="duplicateValues" dxfId="326" priority="112"/>
  </conditionalFormatting>
  <conditionalFormatting sqref="A53">
    <cfRule type="duplicateValues" dxfId="325" priority="109"/>
  </conditionalFormatting>
  <conditionalFormatting sqref="A32">
    <cfRule type="duplicateValues" dxfId="324" priority="106"/>
  </conditionalFormatting>
  <conditionalFormatting sqref="A60">
    <cfRule type="duplicateValues" dxfId="323" priority="103"/>
  </conditionalFormatting>
  <conditionalFormatting sqref="A10">
    <cfRule type="duplicateValues" dxfId="322" priority="98"/>
  </conditionalFormatting>
  <conditionalFormatting sqref="A22">
    <cfRule type="duplicateValues" dxfId="321" priority="96"/>
  </conditionalFormatting>
  <conditionalFormatting sqref="A28">
    <cfRule type="duplicateValues" dxfId="320" priority="93"/>
  </conditionalFormatting>
  <conditionalFormatting sqref="A27">
    <cfRule type="duplicateValues" dxfId="319" priority="89"/>
  </conditionalFormatting>
  <conditionalFormatting sqref="A34">
    <cfRule type="duplicateValues" dxfId="318" priority="86"/>
  </conditionalFormatting>
  <conditionalFormatting sqref="A122 A45 A1:A6 A47:A49 A54:A56 A58:A59 A42 A33 A61:A63 A23:A24 A12:A18 A30:A31 A35 A37:A40 A66:A74 A124:A1048576">
    <cfRule type="duplicateValues" dxfId="317" priority="4776"/>
  </conditionalFormatting>
  <conditionalFormatting sqref="A122 A42:A51 A1:A6 A54:A59 A33 A61:A63 A23:A24 A12:A18 A30:A31 A35 A37:A40 A66:A74 A124:A1048576">
    <cfRule type="duplicateValues" dxfId="316" priority="4791"/>
  </conditionalFormatting>
  <conditionalFormatting sqref="A122 A1:A7 A12:A21 A23:A25 A30:A33 A35 A37:A51 A53:A63 A66:A74 A124:A1048576">
    <cfRule type="duplicateValues" dxfId="315" priority="4803"/>
  </conditionalFormatting>
  <conditionalFormatting sqref="A122 A1:A8 A10:A25 A28 A30:A33 A35 A37:A51 A53:A63 A66:A74 A124:A1048576">
    <cfRule type="duplicateValues" dxfId="314" priority="4811"/>
  </conditionalFormatting>
  <conditionalFormatting sqref="A122 A1:A6 A45 A47:A49 A54:A56 A58:A59 A42 A33 A61:A63 A23:A24 A30:A31 A35 A37:A40 A66:A74 A124:A1048576">
    <cfRule type="duplicateValues" dxfId="313" priority="4819"/>
  </conditionalFormatting>
  <conditionalFormatting sqref="A86">
    <cfRule type="duplicateValues" dxfId="312" priority="78"/>
  </conditionalFormatting>
  <conditionalFormatting sqref="A79">
    <cfRule type="duplicateValues" dxfId="311" priority="74"/>
  </conditionalFormatting>
  <conditionalFormatting sqref="A76">
    <cfRule type="duplicateValues" dxfId="310" priority="70"/>
  </conditionalFormatting>
  <conditionalFormatting sqref="A85">
    <cfRule type="duplicateValues" dxfId="309" priority="66"/>
  </conditionalFormatting>
  <conditionalFormatting sqref="A78">
    <cfRule type="duplicateValues" dxfId="308" priority="62"/>
  </conditionalFormatting>
  <conditionalFormatting sqref="A77">
    <cfRule type="duplicateValues" dxfId="307" priority="58"/>
  </conditionalFormatting>
  <conditionalFormatting sqref="A83">
    <cfRule type="duplicateValues" dxfId="306" priority="54"/>
  </conditionalFormatting>
  <conditionalFormatting sqref="A82">
    <cfRule type="duplicateValues" dxfId="305" priority="50"/>
  </conditionalFormatting>
  <conditionalFormatting sqref="A81">
    <cfRule type="duplicateValues" dxfId="304" priority="46"/>
  </conditionalFormatting>
  <conditionalFormatting sqref="A52">
    <cfRule type="duplicateValues" dxfId="303" priority="42"/>
  </conditionalFormatting>
  <conditionalFormatting sqref="A65">
    <cfRule type="duplicateValues" dxfId="302" priority="38"/>
  </conditionalFormatting>
  <conditionalFormatting sqref="A88">
    <cfRule type="duplicateValues" dxfId="301" priority="34"/>
  </conditionalFormatting>
  <conditionalFormatting sqref="A95">
    <cfRule type="duplicateValues" dxfId="300" priority="30"/>
  </conditionalFormatting>
  <conditionalFormatting sqref="A99">
    <cfRule type="duplicateValues" dxfId="299" priority="22"/>
  </conditionalFormatting>
  <conditionalFormatting sqref="A94">
    <cfRule type="duplicateValues" dxfId="298" priority="18"/>
  </conditionalFormatting>
  <conditionalFormatting sqref="A94">
    <cfRule type="duplicateValues" dxfId="297" priority="19"/>
  </conditionalFormatting>
  <conditionalFormatting sqref="A94">
    <cfRule type="duplicateValues" dxfId="296" priority="20"/>
  </conditionalFormatting>
  <conditionalFormatting sqref="A94">
    <cfRule type="duplicateValues" dxfId="295" priority="21"/>
  </conditionalFormatting>
  <conditionalFormatting sqref="A116">
    <cfRule type="duplicateValues" dxfId="294" priority="14"/>
  </conditionalFormatting>
  <conditionalFormatting sqref="A116">
    <cfRule type="duplicateValues" dxfId="293" priority="15"/>
  </conditionalFormatting>
  <conditionalFormatting sqref="A116">
    <cfRule type="duplicateValues" dxfId="292" priority="16"/>
  </conditionalFormatting>
  <conditionalFormatting sqref="A116">
    <cfRule type="duplicateValues" dxfId="291" priority="17"/>
  </conditionalFormatting>
  <conditionalFormatting sqref="A118">
    <cfRule type="duplicateValues" dxfId="290" priority="10"/>
  </conditionalFormatting>
  <conditionalFormatting sqref="A118">
    <cfRule type="duplicateValues" dxfId="289" priority="11"/>
  </conditionalFormatting>
  <conditionalFormatting sqref="A118">
    <cfRule type="duplicateValues" dxfId="288" priority="12"/>
  </conditionalFormatting>
  <conditionalFormatting sqref="A118">
    <cfRule type="duplicateValues" dxfId="287" priority="13"/>
  </conditionalFormatting>
  <conditionalFormatting sqref="A119">
    <cfRule type="duplicateValues" dxfId="286" priority="6"/>
  </conditionalFormatting>
  <conditionalFormatting sqref="A112">
    <cfRule type="duplicateValues" dxfId="285" priority="1"/>
  </conditionalFormatting>
  <conditionalFormatting sqref="A112">
    <cfRule type="duplicateValues" dxfId="284" priority="2"/>
  </conditionalFormatting>
  <conditionalFormatting sqref="A112">
    <cfRule type="duplicateValues" dxfId="283" priority="3"/>
  </conditionalFormatting>
  <conditionalFormatting sqref="A112">
    <cfRule type="duplicateValues" dxfId="282" priority="4"/>
  </conditionalFormatting>
  <conditionalFormatting sqref="A112">
    <cfRule type="duplicateValues" dxfId="281" priority="5"/>
  </conditionalFormatting>
  <pageMargins left="0.7" right="0.7" top="0.75" bottom="0.75" header="0.3" footer="0.3"/>
  <pageSetup scale="83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E6ED-175D-4522-AD76-347F227B2133}">
  <sheetPr>
    <pageSetUpPr fitToPage="1"/>
  </sheetPr>
  <dimension ref="A1:F263"/>
  <sheetViews>
    <sheetView topLeftCell="A100" zoomScaleNormal="100" workbookViewId="0">
      <selection activeCell="B120" sqref="B120"/>
    </sheetView>
  </sheetViews>
  <sheetFormatPr defaultColWidth="9.140625" defaultRowHeight="15"/>
  <cols>
    <col min="1" max="1" width="21.85546875" style="8" bestFit="1" customWidth="1"/>
    <col min="2" max="2" width="33.42578125" style="8" bestFit="1" customWidth="1"/>
    <col min="3" max="3" width="14.28515625" style="116" bestFit="1" customWidth="1"/>
    <col min="4" max="4" width="19.5703125" style="8" bestFit="1" customWidth="1"/>
    <col min="5" max="5" width="25.140625" style="8" bestFit="1" customWidth="1"/>
    <col min="6" max="6" width="13.28515625" style="8" bestFit="1" customWidth="1"/>
    <col min="7" max="16384" width="9.140625" style="8"/>
  </cols>
  <sheetData>
    <row r="1" spans="1:6">
      <c r="A1" s="714" t="s">
        <v>74</v>
      </c>
      <c r="B1" s="715"/>
      <c r="C1" s="715"/>
      <c r="D1" s="715"/>
      <c r="E1" s="715"/>
      <c r="F1" s="716"/>
    </row>
    <row r="2" spans="1:6">
      <c r="A2" s="363" t="s">
        <v>94</v>
      </c>
      <c r="B2" s="363" t="s">
        <v>800</v>
      </c>
      <c r="C2" s="364" t="s">
        <v>875</v>
      </c>
      <c r="D2" s="363" t="s">
        <v>876</v>
      </c>
      <c r="E2" s="396" t="s">
        <v>196</v>
      </c>
      <c r="F2" s="396">
        <f ca="1">TODAY()</f>
        <v>45425</v>
      </c>
    </row>
    <row r="3" spans="1:6">
      <c r="A3" s="363" t="s">
        <v>99</v>
      </c>
      <c r="B3" s="180" t="s">
        <v>568</v>
      </c>
      <c r="C3" s="116">
        <f>SUMIFS('Fully Booked'!Q:Q,'Fully Booked'!E:E,'REGIONAL MARKTERS '!#REF!,'Fully Booked'!C:C,'REGIONAL MARKTERS '!$A$3)</f>
        <v>0</v>
      </c>
      <c r="D3" s="116">
        <f>SUMIFS('Fully Booked'!I:I,'Fully Booked'!E:E,'REGIONAL MARKTERS '!#REF!,'Fully Booked'!C:C,'REGIONAL MARKTERS '!$A$3)</f>
        <v>0</v>
      </c>
      <c r="E3" s="116">
        <f>SUMIFS('Fully Booked'!Q:Q,'Fully Booked'!E:E,'REGIONAL MARKTERS '!#REF!,'Fully Booked'!C:C,'REGIONAL MARKTERS '!$A$3,'Fully Booked'!M:M,'REGIONAL MARKTERS '!$E$2)</f>
        <v>0</v>
      </c>
      <c r="F3" s="116">
        <f ca="1">SUMIFS('Fully Booked'!Q:Q,'Fully Booked'!E:E,'REGIONAL MARKTERS '!#REF!,'Fully Booked'!C:C,'REGIONAL MARKTERS '!$A$3,'Fully Booked'!L:L,'REGIONAL MARKTERS '!$F$2)</f>
        <v>0</v>
      </c>
    </row>
    <row r="4" spans="1:6">
      <c r="B4" s="8" t="s">
        <v>2172</v>
      </c>
      <c r="C4" s="116">
        <f>SUMIFS('Fully Booked'!Q:Q,'Fully Booked'!E:E,'REGIONAL MARKTERS '!B4,'Fully Booked'!C:C,'REGIONAL MARKTERS '!$A$3)</f>
        <v>50253</v>
      </c>
      <c r="D4" s="116">
        <f>SUMIFS('Fully Booked'!I:I,'Fully Booked'!E:E,'REGIONAL MARKTERS '!B4,'Fully Booked'!C:C,'REGIONAL MARKTERS '!$A$3)</f>
        <v>1749</v>
      </c>
      <c r="E4" s="116">
        <f>SUMIFS('Fully Booked'!Q:Q,'Fully Booked'!E:E,'REGIONAL MARKTERS '!B4,'Fully Booked'!C:C,'REGIONAL MARKTERS '!$A$3,'Fully Booked'!M:M,'REGIONAL MARKTERS '!$E$2)</f>
        <v>50253</v>
      </c>
      <c r="F4" s="116">
        <f ca="1">SUMIFS('Fully Booked'!Q:Q,'Fully Booked'!E:E,'REGIONAL MARKTERS '!B4,'Fully Booked'!C:C,'REGIONAL MARKTERS '!$A$3,'Fully Booked'!L:L,'REGIONAL MARKTERS '!$F$2)</f>
        <v>0</v>
      </c>
    </row>
    <row r="5" spans="1:6">
      <c r="B5" s="180" t="s">
        <v>3350</v>
      </c>
      <c r="C5" s="116">
        <f>SUMIFS('Fully Booked'!Q:Q,'Fully Booked'!E:E,'REGIONAL MARKTERS '!B5,'Fully Booked'!C:C,'REGIONAL MARKTERS '!$A$3)</f>
        <v>215256</v>
      </c>
      <c r="D5" s="116">
        <f>SUMIFS('Fully Booked'!I:I,'Fully Booked'!E:E,'REGIONAL MARKTERS '!B5,'Fully Booked'!C:C,'REGIONAL MARKTERS '!$A$3)</f>
        <v>6837</v>
      </c>
      <c r="E5" s="116">
        <f>SUMIFS('Fully Booked'!Q:Q,'Fully Booked'!E:E,'REGIONAL MARKTERS '!B5,'Fully Booked'!C:C,'REGIONAL MARKTERS '!$A$3,'Fully Booked'!M:M,'REGIONAL MARKTERS '!$E$2)</f>
        <v>0</v>
      </c>
      <c r="F5" s="116">
        <f ca="1">SUMIFS('Fully Booked'!Q:Q,'Fully Booked'!E:E,'REGIONAL MARKTERS '!B5,'Fully Booked'!C:C,'REGIONAL MARKTERS '!$A$3,'Fully Booked'!L:L,'REGIONAL MARKTERS '!$F$2)</f>
        <v>0</v>
      </c>
    </row>
    <row r="6" spans="1:6">
      <c r="B6" s="198" t="s">
        <v>3274</v>
      </c>
      <c r="C6" s="116">
        <f>SUMIFS('Fully Booked'!Q:Q,'Fully Booked'!E:E,'REGIONAL MARKTERS '!B6,'Fully Booked'!C:C,'REGIONAL MARKTERS '!$A$3)</f>
        <v>601254</v>
      </c>
      <c r="D6" s="116">
        <f>SUMIFS('Fully Booked'!I:I,'Fully Booked'!E:E,'REGIONAL MARKTERS '!B6,'Fully Booked'!C:C,'REGIONAL MARKTERS '!$A$3)</f>
        <v>13800</v>
      </c>
      <c r="E6" s="116">
        <f>SUMIFS('Fully Booked'!Q:Q,'Fully Booked'!E:E,'REGIONAL MARKTERS '!B6,'Fully Booked'!C:C,'REGIONAL MARKTERS '!$A$3,'Fully Booked'!M:M,'REGIONAL MARKTERS '!$E$2)</f>
        <v>0</v>
      </c>
      <c r="F6" s="116">
        <f ca="1">SUMIFS('Fully Booked'!Q:Q,'Fully Booked'!E:E,'REGIONAL MARKTERS '!B6,'Fully Booked'!C:C,'REGIONAL MARKTERS '!$A$3,'Fully Booked'!L:L,'REGIONAL MARKTERS '!$F$2)</f>
        <v>0</v>
      </c>
    </row>
    <row r="7" spans="1:6">
      <c r="B7" s="180" t="s">
        <v>4042</v>
      </c>
      <c r="C7" s="116">
        <f>SUMIFS('Fully Booked'!Q:Q,'Fully Booked'!E:E,'REGIONAL MARKTERS '!B7,'Fully Booked'!C:C,'REGIONAL MARKTERS '!$A$3)</f>
        <v>100000</v>
      </c>
      <c r="D7" s="116">
        <f>SUMIFS('Fully Booked'!I:I,'Fully Booked'!E:E,'REGIONAL MARKTERS '!B7,'Fully Booked'!C:C,'REGIONAL MARKTERS '!$A$3)</f>
        <v>2495</v>
      </c>
      <c r="E7" s="116">
        <f>SUMIFS('Fully Booked'!Q:Q,'Fully Booked'!E:E,'REGIONAL MARKTERS '!B7,'Fully Booked'!C:C,'REGIONAL MARKTERS '!$A$3,'Fully Booked'!M:M,'REGIONAL MARKTERS '!$E$2)</f>
        <v>0</v>
      </c>
      <c r="F7" s="116">
        <f ca="1">SUMIFS('Fully Booked'!Q:Q,'Fully Booked'!E:E,'REGIONAL MARKTERS '!B7,'Fully Booked'!C:C,'REGIONAL MARKTERS '!$A$3,'Fully Booked'!L:L,'REGIONAL MARKTERS '!$F$2)</f>
        <v>0</v>
      </c>
    </row>
    <row r="8" spans="1:6">
      <c r="B8" s="8" t="s">
        <v>684</v>
      </c>
      <c r="C8" s="116">
        <f>SUMIFS('Fully Booked'!Q:Q,'Fully Booked'!E:E,'REGIONAL MARKTERS '!B8,'Fully Booked'!C:C,'REGIONAL MARKTERS '!$A$3)</f>
        <v>22550</v>
      </c>
      <c r="D8" s="116">
        <f>SUMIFS('Fully Booked'!I:I,'Fully Booked'!E:E,'REGIONAL MARKTERS '!B8,'Fully Booked'!C:C,'REGIONAL MARKTERS '!$A$3)</f>
        <v>950</v>
      </c>
      <c r="E8" s="116">
        <f>SUMIFS('Fully Booked'!Q:Q,'Fully Booked'!E:E,'REGIONAL MARKTERS '!B8,'Fully Booked'!C:C,'REGIONAL MARKTERS '!$A$3,'Fully Booked'!M:M,'REGIONAL MARKTERS '!$E$2)</f>
        <v>0</v>
      </c>
      <c r="F8" s="116">
        <f ca="1">SUMIFS('Fully Booked'!Q:Q,'Fully Booked'!E:E,'REGIONAL MARKTERS '!B8,'Fully Booked'!C:C,'REGIONAL MARKTERS '!$A$3,'Fully Booked'!L:L,'REGIONAL MARKTERS '!$F$2)</f>
        <v>0</v>
      </c>
    </row>
    <row r="9" spans="1:6">
      <c r="B9" s="180" t="s">
        <v>3847</v>
      </c>
      <c r="C9" s="116">
        <f>SUMIFS('Fully Booked'!Q:Q,'Fully Booked'!E:E,'REGIONAL MARKTERS '!B9,'Fully Booked'!C:C,'REGIONAL MARKTERS '!$A$3)</f>
        <v>244952</v>
      </c>
      <c r="D9" s="116">
        <f>SUMIFS('Fully Booked'!I:I,'Fully Booked'!E:E,'REGIONAL MARKTERS '!B9,'Fully Booked'!C:C,'REGIONAL MARKTERS '!$A$3)</f>
        <v>6800</v>
      </c>
      <c r="E9" s="116">
        <f>SUMIFS('Fully Booked'!Q:Q,'Fully Booked'!E:E,'REGIONAL MARKTERS '!B9,'Fully Booked'!C:C,'REGIONAL MARKTERS '!$A$3,'Fully Booked'!M:M,'REGIONAL MARKTERS '!$E$2)</f>
        <v>244952</v>
      </c>
      <c r="F9" s="116">
        <f ca="1">SUMIFS('Fully Booked'!Q:Q,'Fully Booked'!E:E,'REGIONAL MARKTERS '!B9,'Fully Booked'!C:C,'REGIONAL MARKTERS '!$A$3,'Fully Booked'!L:L,'REGIONAL MARKTERS '!$F$2)</f>
        <v>0</v>
      </c>
    </row>
    <row r="10" spans="1:6">
      <c r="B10" s="8" t="s">
        <v>744</v>
      </c>
      <c r="C10" s="116">
        <f>SUMIFS('Fully Booked'!Q:Q,'Fully Booked'!E:E,'REGIONAL MARKTERS '!B10,'Fully Booked'!C:C,'REGIONAL MARKTERS '!$A$3)</f>
        <v>160561</v>
      </c>
      <c r="D10" s="116">
        <f>SUMIFS('Fully Booked'!I:I,'Fully Booked'!E:E,'REGIONAL MARKTERS '!B10,'Fully Booked'!C:C,'REGIONAL MARKTERS '!$A$3)</f>
        <v>3000</v>
      </c>
      <c r="E10" s="116">
        <f>SUMIFS('Fully Booked'!Q:Q,'Fully Booked'!E:E,'REGIONAL MARKTERS '!B10,'Fully Booked'!C:C,'REGIONAL MARKTERS '!$A$3,'Fully Booked'!M:M,'REGIONAL MARKTERS '!$E$2)</f>
        <v>145561</v>
      </c>
      <c r="F10" s="116">
        <f ca="1">SUMIFS('Fully Booked'!Q:Q,'Fully Booked'!E:E,'REGIONAL MARKTERS '!B10,'Fully Booked'!C:C,'REGIONAL MARKTERS '!$A$3,'Fully Booked'!L:L,'REGIONAL MARKTERS '!$F$2)</f>
        <v>15000</v>
      </c>
    </row>
    <row r="11" spans="1:6">
      <c r="B11" s="180" t="s">
        <v>2331</v>
      </c>
      <c r="C11" s="116">
        <f>SUMIFS('Fully Booked'!Q:Q,'Fully Booked'!E:E,'REGIONAL MARKTERS '!B11,'Fully Booked'!C:C,'REGIONAL MARKTERS '!$A$3)</f>
        <v>0</v>
      </c>
      <c r="D11" s="116">
        <f>SUMIFS('Fully Booked'!I:I,'Fully Booked'!E:E,'REGIONAL MARKTERS '!B11,'Fully Booked'!C:C,'REGIONAL MARKTERS '!$A$3)</f>
        <v>0</v>
      </c>
      <c r="E11" s="116">
        <f>SUMIFS('Fully Booked'!Q:Q,'Fully Booked'!E:E,'REGIONAL MARKTERS '!B11,'Fully Booked'!C:C,'REGIONAL MARKTERS '!$A$3,'Fully Booked'!M:M,'REGIONAL MARKTERS '!$E$2)</f>
        <v>0</v>
      </c>
      <c r="F11" s="116">
        <f ca="1">SUMIFS('Fully Booked'!Q:Q,'Fully Booked'!E:E,'REGIONAL MARKTERS '!B11,'Fully Booked'!C:C,'REGIONAL MARKTERS '!$A$3,'Fully Booked'!L:L,'REGIONAL MARKTERS '!$F$2)</f>
        <v>0</v>
      </c>
    </row>
    <row r="12" spans="1:6">
      <c r="B12" s="8" t="s">
        <v>2410</v>
      </c>
      <c r="C12" s="116">
        <f>SUMIFS('Fully Booked'!Q:Q,'Fully Booked'!E:E,'REGIONAL MARKTERS '!B12,'Fully Booked'!C:C,'REGIONAL MARKTERS '!$A$3)</f>
        <v>1350731</v>
      </c>
      <c r="D12" s="116">
        <f>SUMIFS('Fully Booked'!I:I,'Fully Booked'!E:E,'REGIONAL MARKTERS '!B12,'Fully Booked'!C:C,'REGIONAL MARKTERS '!$A$3)</f>
        <v>7702</v>
      </c>
      <c r="E12" s="116">
        <f>SUMIFS('Fully Booked'!Q:Q,'Fully Booked'!E:E,'REGIONAL MARKTERS '!B12,'Fully Booked'!C:C,'REGIONAL MARKTERS '!$A$3,'Fully Booked'!M:M,'REGIONAL MARKTERS '!$E$2)</f>
        <v>1023875</v>
      </c>
      <c r="F12" s="116">
        <f ca="1">SUMIFS('Fully Booked'!Q:Q,'Fully Booked'!E:E,'REGIONAL MARKTERS '!B12,'Fully Booked'!C:C,'REGIONAL MARKTERS '!$A$3,'Fully Booked'!L:L,'REGIONAL MARKTERS '!$F$2)</f>
        <v>0</v>
      </c>
    </row>
    <row r="13" spans="1:6">
      <c r="B13" s="8" t="s">
        <v>766</v>
      </c>
      <c r="C13" s="116">
        <f>SUMIFS('Fully Booked'!Q:Q,'Fully Booked'!E:E,'REGIONAL MARKTERS '!B13,'Fully Booked'!C:C,'REGIONAL MARKTERS '!$A$3)</f>
        <v>35000</v>
      </c>
      <c r="D13" s="116">
        <f>SUMIFS('Fully Booked'!I:I,'Fully Booked'!E:E,'REGIONAL MARKTERS '!B13,'Fully Booked'!C:C,'REGIONAL MARKTERS '!$A$3)</f>
        <v>1164</v>
      </c>
      <c r="E13" s="116">
        <f>SUMIFS('Fully Booked'!Q:Q,'Fully Booked'!E:E,'REGIONAL MARKTERS '!B13,'Fully Booked'!C:C,'REGIONAL MARKTERS '!$A$3,'Fully Booked'!M:M,'REGIONAL MARKTERS '!$E$2)</f>
        <v>35000</v>
      </c>
      <c r="F13" s="116">
        <f ca="1">SUMIFS('Fully Booked'!Q:Q,'Fully Booked'!E:E,'REGIONAL MARKTERS '!B13,'Fully Booked'!C:C,'REGIONAL MARKTERS '!$A$3,'Fully Booked'!L:L,'REGIONAL MARKTERS '!$F$2)</f>
        <v>0</v>
      </c>
    </row>
    <row r="14" spans="1:6">
      <c r="B14" s="180" t="s">
        <v>811</v>
      </c>
      <c r="C14" s="116">
        <f>SUMIFS('Fully Booked'!Q:Q,'Fully Booked'!E:E,'REGIONAL MARKTERS '!B14,'Fully Booked'!C:C,'REGIONAL MARKTERS '!$A$3)</f>
        <v>0</v>
      </c>
      <c r="D14" s="116">
        <f>SUMIFS('Fully Booked'!I:I,'Fully Booked'!E:E,'REGIONAL MARKTERS '!B14,'Fully Booked'!C:C,'REGIONAL MARKTERS '!$A$3)</f>
        <v>0</v>
      </c>
      <c r="E14" s="116">
        <f>SUMIFS('Fully Booked'!Q:Q,'Fully Booked'!E:E,'REGIONAL MARKTERS '!B14,'Fully Booked'!C:C,'REGIONAL MARKTERS '!$A$3,'Fully Booked'!M:M,'REGIONAL MARKTERS '!$E$2)</f>
        <v>0</v>
      </c>
      <c r="F14" s="116">
        <f ca="1">SUMIFS('Fully Booked'!Q:Q,'Fully Booked'!E:E,'REGIONAL MARKTERS '!B14,'Fully Booked'!C:C,'REGIONAL MARKTERS '!$A$3,'Fully Booked'!L:L,'REGIONAL MARKTERS '!$F$2)</f>
        <v>0</v>
      </c>
    </row>
    <row r="15" spans="1:6">
      <c r="B15" s="180" t="s">
        <v>4198</v>
      </c>
      <c r="C15" s="116">
        <f>SUMIFS('Fully Booked'!Q:Q,'Fully Booked'!E:E,'REGIONAL MARKTERS '!B15,'Fully Booked'!C:C,'REGIONAL MARKTERS '!$A$3)</f>
        <v>169711</v>
      </c>
      <c r="D15" s="116">
        <f>SUMIFS('Fully Booked'!I:I,'Fully Booked'!E:E,'REGIONAL MARKTERS '!B15,'Fully Booked'!C:C,'REGIONAL MARKTERS '!$A$3)</f>
        <v>4695</v>
      </c>
      <c r="E15" s="116">
        <f>SUMIFS('Fully Booked'!Q:Q,'Fully Booked'!E:E,'REGIONAL MARKTERS '!B15,'Fully Booked'!C:C,'REGIONAL MARKTERS '!$A$3,'Fully Booked'!M:M,'REGIONAL MARKTERS '!$E$2)</f>
        <v>0</v>
      </c>
      <c r="F15" s="116">
        <f ca="1">SUMIFS('Fully Booked'!Q:Q,'Fully Booked'!E:E,'REGIONAL MARKTERS '!B15,'Fully Booked'!C:C,'REGIONAL MARKTERS '!$A$3,'Fully Booked'!L:L,'REGIONAL MARKTERS '!$F$2)</f>
        <v>118987</v>
      </c>
    </row>
    <row r="16" spans="1:6">
      <c r="B16" s="471" t="s">
        <v>2984</v>
      </c>
      <c r="C16" s="116">
        <f>SUMIFS('Fully Booked'!Q:Q,'Fully Booked'!E:E,'REGIONAL MARKTERS '!B16,'Fully Booked'!C:C,'REGIONAL MARKTERS '!$A$3)</f>
        <v>0</v>
      </c>
      <c r="D16" s="116">
        <f>SUMIFS('Fully Booked'!I:I,'Fully Booked'!E:E,'REGIONAL MARKTERS '!B16,'Fully Booked'!C:C,'REGIONAL MARKTERS '!$A$3)</f>
        <v>0</v>
      </c>
      <c r="E16" s="116">
        <f>SUMIFS('Fully Booked'!Q:Q,'Fully Booked'!E:E,'REGIONAL MARKTERS '!B16,'Fully Booked'!C:C,'REGIONAL MARKTERS '!$A$3,'Fully Booked'!M:M,'REGIONAL MARKTERS '!$E$2)</f>
        <v>0</v>
      </c>
      <c r="F16" s="116">
        <f ca="1">SUMIFS('Fully Booked'!Q:Q,'Fully Booked'!E:E,'REGIONAL MARKTERS '!B16,'Fully Booked'!C:C,'REGIONAL MARKTERS '!$A$3,'Fully Booked'!L:L,'REGIONAL MARKTERS '!$F$2)</f>
        <v>0</v>
      </c>
    </row>
    <row r="17" spans="2:6">
      <c r="B17" s="198" t="s">
        <v>2089</v>
      </c>
      <c r="C17" s="116">
        <f>SUMIFS('Fully Booked'!Q:Q,'Fully Booked'!E:E,'REGIONAL MARKTERS '!B17,'Fully Booked'!C:C,'REGIONAL MARKTERS '!$A$3)</f>
        <v>0</v>
      </c>
      <c r="D17" s="116">
        <f>SUMIFS('Fully Booked'!I:I,'Fully Booked'!E:E,'REGIONAL MARKTERS '!B17,'Fully Booked'!C:C,'REGIONAL MARKTERS '!$A$3)</f>
        <v>0</v>
      </c>
      <c r="E17" s="116">
        <f>SUMIFS('Fully Booked'!Q:Q,'Fully Booked'!E:E,'REGIONAL MARKTERS '!B17,'Fully Booked'!C:C,'REGIONAL MARKTERS '!$A$3,'Fully Booked'!M:M,'REGIONAL MARKTERS '!$E$2)</f>
        <v>0</v>
      </c>
      <c r="F17" s="116">
        <f ca="1">SUMIFS('Fully Booked'!Q:Q,'Fully Booked'!E:E,'REGIONAL MARKTERS '!B17,'Fully Booked'!C:C,'REGIONAL MARKTERS '!$A$3,'Fully Booked'!L:L,'REGIONAL MARKTERS '!$F$2)</f>
        <v>0</v>
      </c>
    </row>
    <row r="18" spans="2:6">
      <c r="B18" s="180" t="s">
        <v>3963</v>
      </c>
      <c r="C18" s="116">
        <f>SUMIFS('Fully Booked'!Q:Q,'Fully Booked'!E:E,'REGIONAL MARKTERS '!B18,'Fully Booked'!C:C,'REGIONAL MARKTERS '!$A$3)</f>
        <v>14304</v>
      </c>
      <c r="D18" s="116">
        <f>SUMIFS('Fully Booked'!I:I,'Fully Booked'!E:E,'REGIONAL MARKTERS '!B18,'Fully Booked'!C:C,'REGIONAL MARKTERS '!$A$3)</f>
        <v>196</v>
      </c>
      <c r="E18" s="116">
        <f>SUMIFS('Fully Booked'!Q:Q,'Fully Booked'!E:E,'REGIONAL MARKTERS '!B18,'Fully Booked'!C:C,'REGIONAL MARKTERS '!$A$3,'Fully Booked'!M:M,'REGIONAL MARKTERS '!$E$2)</f>
        <v>14304</v>
      </c>
      <c r="F18" s="116">
        <f ca="1">SUMIFS('Fully Booked'!Q:Q,'Fully Booked'!E:E,'REGIONAL MARKTERS '!B18,'Fully Booked'!C:C,'REGIONAL MARKTERS '!$A$3,'Fully Booked'!L:L,'REGIONAL MARKTERS '!$F$2)</f>
        <v>0</v>
      </c>
    </row>
    <row r="19" spans="2:6">
      <c r="B19" s="198" t="s">
        <v>4029</v>
      </c>
      <c r="C19" s="116">
        <f>SUMIFS('Fully Booked'!Q:Q,'Fully Booked'!E:E,'REGIONAL MARKTERS '!B19,'Fully Booked'!C:C,'REGIONAL MARKTERS '!$A$3)</f>
        <v>58379</v>
      </c>
      <c r="D19" s="116">
        <f>SUMIFS('Fully Booked'!I:I,'Fully Booked'!E:E,'REGIONAL MARKTERS '!B19,'Fully Booked'!C:C,'REGIONAL MARKTERS '!$A$3)</f>
        <v>400</v>
      </c>
      <c r="E19" s="116">
        <f>SUMIFS('Fully Booked'!Q:Q,'Fully Booked'!E:E,'REGIONAL MARKTERS '!B19,'Fully Booked'!C:C,'REGIONAL MARKTERS '!$A$3,'Fully Booked'!M:M,'REGIONAL MARKTERS '!$E$2)</f>
        <v>0</v>
      </c>
      <c r="F19" s="116">
        <f ca="1">SUMIFS('Fully Booked'!Q:Q,'Fully Booked'!E:E,'REGIONAL MARKTERS '!B19,'Fully Booked'!C:C,'REGIONAL MARKTERS '!$A$3,'Fully Booked'!L:L,'REGIONAL MARKTERS '!$F$2)</f>
        <v>0</v>
      </c>
    </row>
    <row r="20" spans="2:6">
      <c r="B20" s="553" t="s">
        <v>803</v>
      </c>
      <c r="C20" s="116">
        <f>SUMIFS('Fully Booked'!Q:Q,'Fully Booked'!E:E,'REGIONAL MARKTERS '!B20,'Fully Booked'!C:C,'REGIONAL MARKTERS '!$A$3)</f>
        <v>0</v>
      </c>
      <c r="D20" s="116">
        <f>SUMIFS('Fully Booked'!I:I,'Fully Booked'!E:E,'REGIONAL MARKTERS '!B20,'Fully Booked'!C:C,'REGIONAL MARKTERS '!$A$3)</f>
        <v>0</v>
      </c>
      <c r="E20" s="116">
        <f>SUMIFS('Fully Booked'!Q:Q,'Fully Booked'!E:E,'REGIONAL MARKTERS '!B20,'Fully Booked'!C:C,'REGIONAL MARKTERS '!$A$3,'Fully Booked'!M:M,'REGIONAL MARKTERS '!$E$2)</f>
        <v>0</v>
      </c>
      <c r="F20" s="116">
        <f ca="1">SUMIFS('Fully Booked'!Q:Q,'Fully Booked'!E:E,'REGIONAL MARKTERS '!B20,'Fully Booked'!C:C,'REGIONAL MARKTERS '!$A$3,'Fully Booked'!L:L,'REGIONAL MARKTERS '!$F$2)</f>
        <v>0</v>
      </c>
    </row>
    <row r="21" spans="2:6">
      <c r="B21" s="180" t="s">
        <v>2108</v>
      </c>
      <c r="C21" s="116">
        <f>SUMIFS('Fully Booked'!Q:Q,'Fully Booked'!E:E,'REGIONAL MARKTERS '!B21,'Fully Booked'!C:C,'REGIONAL MARKTERS '!$A$3)</f>
        <v>0</v>
      </c>
      <c r="D21" s="116">
        <f>SUMIFS('Fully Booked'!I:I,'Fully Booked'!E:E,'REGIONAL MARKTERS '!B21,'Fully Booked'!C:C,'REGIONAL MARKTERS '!$A$3)</f>
        <v>0</v>
      </c>
      <c r="E21" s="116">
        <f>SUMIFS('Fully Booked'!Q:Q,'Fully Booked'!E:E,'REGIONAL MARKTERS '!B21,'Fully Booked'!C:C,'REGIONAL MARKTERS '!$A$3,'Fully Booked'!M:M,'REGIONAL MARKTERS '!$E$2)</f>
        <v>0</v>
      </c>
      <c r="F21" s="116">
        <f ca="1">SUMIFS('Fully Booked'!Q:Q,'Fully Booked'!E:E,'REGIONAL MARKTERS '!B21,'Fully Booked'!C:C,'REGIONAL MARKTERS '!$A$3,'Fully Booked'!L:L,'REGIONAL MARKTERS '!$F$2)</f>
        <v>0</v>
      </c>
    </row>
    <row r="22" spans="2:6">
      <c r="B22" s="180" t="s">
        <v>2530</v>
      </c>
      <c r="C22" s="116">
        <f>SUMIFS('Fully Booked'!Q:Q,'Fully Booked'!E:E,'REGIONAL MARKTERS '!B22,'Fully Booked'!C:C,'REGIONAL MARKTERS '!$A$3)</f>
        <v>0</v>
      </c>
      <c r="D22" s="116">
        <f>SUMIFS('Fully Booked'!I:I,'Fully Booked'!E:E,'REGIONAL MARKTERS '!B22,'Fully Booked'!C:C,'REGIONAL MARKTERS '!$A$3)</f>
        <v>0</v>
      </c>
      <c r="E22" s="116">
        <f>SUMIFS('Fully Booked'!Q:Q,'Fully Booked'!E:E,'REGIONAL MARKTERS '!B22,'Fully Booked'!C:C,'REGIONAL MARKTERS '!$A$3,'Fully Booked'!M:M,'REGIONAL MARKTERS '!$E$2)</f>
        <v>0</v>
      </c>
      <c r="F22" s="116">
        <f ca="1">SUMIFS('Fully Booked'!Q:Q,'Fully Booked'!E:E,'REGIONAL MARKTERS '!B22,'Fully Booked'!C:C,'REGIONAL MARKTERS '!$A$3,'Fully Booked'!L:L,'REGIONAL MARKTERS '!$F$2)</f>
        <v>0</v>
      </c>
    </row>
    <row r="23" spans="2:6">
      <c r="B23" s="198" t="s">
        <v>2572</v>
      </c>
      <c r="C23" s="116">
        <f>SUMIFS('Fully Booked'!Q:Q,'Fully Booked'!E:E,'REGIONAL MARKTERS '!B23,'Fully Booked'!C:C,'REGIONAL MARKTERS '!$A$3)</f>
        <v>0</v>
      </c>
      <c r="D23" s="116">
        <f>SUMIFS('Fully Booked'!I:I,'Fully Booked'!E:E,'REGIONAL MARKTERS '!B23,'Fully Booked'!C:C,'REGIONAL MARKTERS '!$A$3)</f>
        <v>0</v>
      </c>
      <c r="E23" s="116">
        <f>SUMIFS('Fully Booked'!Q:Q,'Fully Booked'!E:E,'REGIONAL MARKTERS '!B23,'Fully Booked'!C:C,'REGIONAL MARKTERS '!$A$3,'Fully Booked'!M:M,'REGIONAL MARKTERS '!$E$2)</f>
        <v>0</v>
      </c>
      <c r="F23" s="116">
        <f ca="1">SUMIFS('Fully Booked'!Q:Q,'Fully Booked'!E:E,'REGIONAL MARKTERS '!B23,'Fully Booked'!C:C,'REGIONAL MARKTERS '!$A$3,'Fully Booked'!L:L,'REGIONAL MARKTERS '!$F$2)</f>
        <v>0</v>
      </c>
    </row>
    <row r="24" spans="2:6">
      <c r="B24" s="180" t="s">
        <v>1382</v>
      </c>
      <c r="C24" s="116">
        <f>SUMIFS('Fully Booked'!Q:Q,'Fully Booked'!E:E,'REGIONAL MARKTERS '!B24,'Fully Booked'!C:C,'REGIONAL MARKTERS '!$A$3)</f>
        <v>0</v>
      </c>
      <c r="D24" s="116">
        <f>SUMIFS('Fully Booked'!I:I,'Fully Booked'!E:E,'REGIONAL MARKTERS '!B24,'Fully Booked'!C:C,'REGIONAL MARKTERS '!$A$3)</f>
        <v>0</v>
      </c>
      <c r="E24" s="116">
        <f>SUMIFS('Fully Booked'!Q:Q,'Fully Booked'!E:E,'REGIONAL MARKTERS '!B24,'Fully Booked'!C:C,'REGIONAL MARKTERS '!$A$3,'Fully Booked'!M:M,'REGIONAL MARKTERS '!$E$2)</f>
        <v>0</v>
      </c>
      <c r="F24" s="116">
        <f ca="1">SUMIFS('Fully Booked'!Q:Q,'Fully Booked'!E:E,'REGIONAL MARKTERS '!B24,'Fully Booked'!C:C,'REGIONAL MARKTERS '!$A$3,'Fully Booked'!L:L,'REGIONAL MARKTERS '!$F$2)</f>
        <v>0</v>
      </c>
    </row>
    <row r="25" spans="2:6">
      <c r="B25" s="180" t="s">
        <v>2455</v>
      </c>
      <c r="C25" s="116">
        <f>SUMIFS('Fully Booked'!Q:Q,'Fully Booked'!E:E,'REGIONAL MARKTERS '!B25,'Fully Booked'!C:C,'REGIONAL MARKTERS '!$A$3)</f>
        <v>0</v>
      </c>
      <c r="D25" s="116">
        <f>SUMIFS('Fully Booked'!I:I,'Fully Booked'!E:E,'REGIONAL MARKTERS '!B25,'Fully Booked'!C:C,'REGIONAL MARKTERS '!$A$3)</f>
        <v>0</v>
      </c>
      <c r="E25" s="116">
        <f>SUMIFS('Fully Booked'!Q:Q,'Fully Booked'!E:E,'REGIONAL MARKTERS '!B25,'Fully Booked'!C:C,'REGIONAL MARKTERS '!$A$3,'Fully Booked'!M:M,'REGIONAL MARKTERS '!$E$2)</f>
        <v>0</v>
      </c>
      <c r="F25" s="116">
        <f ca="1">SUMIFS('Fully Booked'!Q:Q,'Fully Booked'!E:E,'REGIONAL MARKTERS '!B25,'Fully Booked'!C:C,'REGIONAL MARKTERS '!$A$3,'Fully Booked'!L:L,'REGIONAL MARKTERS '!$F$2)</f>
        <v>0</v>
      </c>
    </row>
    <row r="26" spans="2:6">
      <c r="B26" s="8" t="s">
        <v>2488</v>
      </c>
      <c r="C26" s="116">
        <f>SUMIFS('Fully Booked'!Q:Q,'Fully Booked'!E:E,'REGIONAL MARKTERS '!B26,'Fully Booked'!C:C,'REGIONAL MARKTERS '!$A$3)</f>
        <v>0</v>
      </c>
      <c r="D26" s="116">
        <f>SUMIFS('Fully Booked'!I:I,'Fully Booked'!E:E,'REGIONAL MARKTERS '!B26,'Fully Booked'!C:C,'REGIONAL MARKTERS '!$A$3)</f>
        <v>0</v>
      </c>
      <c r="E26" s="116">
        <f>SUMIFS('Fully Booked'!Q:Q,'Fully Booked'!E:E,'REGIONAL MARKTERS '!B26,'Fully Booked'!C:C,'REGIONAL MARKTERS '!$A$3,'Fully Booked'!M:M,'REGIONAL MARKTERS '!$E$2)</f>
        <v>0</v>
      </c>
      <c r="F26" s="116">
        <f ca="1">SUMIFS('Fully Booked'!Q:Q,'Fully Booked'!E:E,'REGIONAL MARKTERS '!B26,'Fully Booked'!C:C,'REGIONAL MARKTERS '!$A$3,'Fully Booked'!L:L,'REGIONAL MARKTERS '!$F$2)</f>
        <v>0</v>
      </c>
    </row>
    <row r="27" spans="2:6">
      <c r="B27" s="180" t="s">
        <v>1395</v>
      </c>
      <c r="C27" s="116">
        <f>SUMIFS('Fully Booked'!Q:Q,'Fully Booked'!E:E,'REGIONAL MARKTERS '!B27,'Fully Booked'!C:C,'REGIONAL MARKTERS '!$A$3)</f>
        <v>0</v>
      </c>
      <c r="D27" s="116">
        <f>SUMIFS('Fully Booked'!I:I,'Fully Booked'!E:E,'REGIONAL MARKTERS '!B27,'Fully Booked'!C:C,'REGIONAL MARKTERS '!$A$3)</f>
        <v>0</v>
      </c>
      <c r="E27" s="116">
        <f>SUMIFS('Fully Booked'!Q:Q,'Fully Booked'!E:E,'REGIONAL MARKTERS '!B27,'Fully Booked'!C:C,'REGIONAL MARKTERS '!$A$3,'Fully Booked'!M:M,'REGIONAL MARKTERS '!$E$2)</f>
        <v>0</v>
      </c>
      <c r="F27" s="116">
        <f ca="1">SUMIFS('Fully Booked'!Q:Q,'Fully Booked'!E:E,'REGIONAL MARKTERS '!B27,'Fully Booked'!C:C,'REGIONAL MARKTERS '!$A$3,'Fully Booked'!L:L,'REGIONAL MARKTERS '!$F$2)</f>
        <v>0</v>
      </c>
    </row>
    <row r="28" spans="2:6">
      <c r="B28" s="180" t="s">
        <v>541</v>
      </c>
      <c r="C28" s="116">
        <f>SUMIFS('Fully Booked'!Q:Q,'Fully Booked'!E:E,'REGIONAL MARKTERS '!B28,'Fully Booked'!C:C,'REGIONAL MARKTERS '!$A$3)</f>
        <v>0</v>
      </c>
      <c r="D28" s="116">
        <f>SUMIFS('Fully Booked'!I:I,'Fully Booked'!E:E,'REGIONAL MARKTERS '!B28,'Fully Booked'!C:C,'REGIONAL MARKTERS '!$A$3)</f>
        <v>0</v>
      </c>
      <c r="E28" s="116">
        <f>SUMIFS('Fully Booked'!Q:Q,'Fully Booked'!E:E,'REGIONAL MARKTERS '!B28,'Fully Booked'!C:C,'REGIONAL MARKTERS '!$A$3,'Fully Booked'!M:M,'REGIONAL MARKTERS '!$E$2)</f>
        <v>0</v>
      </c>
      <c r="F28" s="116">
        <f ca="1">SUMIFS('Fully Booked'!Q:Q,'Fully Booked'!E:E,'REGIONAL MARKTERS '!B28,'Fully Booked'!C:C,'REGIONAL MARKTERS '!$A$3,'Fully Booked'!L:L,'REGIONAL MARKTERS '!$F$2)</f>
        <v>0</v>
      </c>
    </row>
    <row r="29" spans="2:6">
      <c r="B29" s="180" t="s">
        <v>678</v>
      </c>
      <c r="C29" s="116">
        <f>SUMIFS('Fully Booked'!Q:Q,'Fully Booked'!E:E,'REGIONAL MARKTERS '!B29,'Fully Booked'!C:C,'REGIONAL MARKTERS '!$A$3)</f>
        <v>0</v>
      </c>
      <c r="D29" s="116">
        <f>SUMIFS('Fully Booked'!I:I,'Fully Booked'!E:E,'REGIONAL MARKTERS '!B29,'Fully Booked'!C:C,'REGIONAL MARKTERS '!$A$3)</f>
        <v>0</v>
      </c>
      <c r="E29" s="116">
        <f>SUMIFS('Fully Booked'!Q:Q,'Fully Booked'!E:E,'REGIONAL MARKTERS '!B29,'Fully Booked'!C:C,'REGIONAL MARKTERS '!$A$3,'Fully Booked'!M:M,'REGIONAL MARKTERS '!$E$2)</f>
        <v>0</v>
      </c>
      <c r="F29" s="116">
        <f ca="1">SUMIFS('Fully Booked'!Q:Q,'Fully Booked'!E:E,'REGIONAL MARKTERS '!B29,'Fully Booked'!C:C,'REGIONAL MARKTERS '!$A$3,'Fully Booked'!L:L,'REGIONAL MARKTERS '!$F$2)</f>
        <v>0</v>
      </c>
    </row>
    <row r="30" spans="2:6">
      <c r="B30" s="180" t="s">
        <v>2208</v>
      </c>
      <c r="C30" s="116">
        <f>SUMIFS('Fully Booked'!Q:Q,'Fully Booked'!E:E,'REGIONAL MARKTERS '!B30,'Fully Booked'!C:C,'REGIONAL MARKTERS '!$A$3)</f>
        <v>0</v>
      </c>
      <c r="D30" s="116">
        <f>SUMIFS('Fully Booked'!I:I,'Fully Booked'!E:E,'REGIONAL MARKTERS '!B30,'Fully Booked'!C:C,'REGIONAL MARKTERS '!$A$3)</f>
        <v>0</v>
      </c>
      <c r="E30" s="116">
        <f>SUMIFS('Fully Booked'!Q:Q,'Fully Booked'!E:E,'REGIONAL MARKTERS '!B30,'Fully Booked'!C:C,'REGIONAL MARKTERS '!$A$3,'Fully Booked'!M:M,'REGIONAL MARKTERS '!$E$2)</f>
        <v>0</v>
      </c>
      <c r="F30" s="116">
        <f ca="1">SUMIFS('Fully Booked'!Q:Q,'Fully Booked'!E:E,'REGIONAL MARKTERS '!B30,'Fully Booked'!C:C,'REGIONAL MARKTERS '!$A$3,'Fully Booked'!L:L,'REGIONAL MARKTERS '!$F$2)</f>
        <v>0</v>
      </c>
    </row>
    <row r="31" spans="2:6">
      <c r="B31" s="180" t="s">
        <v>776</v>
      </c>
      <c r="C31" s="116">
        <f>SUMIFS('Fully Booked'!Q:Q,'Fully Booked'!E:E,'REGIONAL MARKTERS '!B31,'Fully Booked'!C:C,'REGIONAL MARKTERS '!$A$3)</f>
        <v>0</v>
      </c>
      <c r="D31" s="116">
        <f>SUMIFS('Fully Booked'!I:I,'Fully Booked'!E:E,'REGIONAL MARKTERS '!B31,'Fully Booked'!C:C,'REGIONAL MARKTERS '!$A$3)</f>
        <v>0</v>
      </c>
      <c r="E31" s="116">
        <f>SUMIFS('Fully Booked'!Q:Q,'Fully Booked'!E:E,'REGIONAL MARKTERS '!B31,'Fully Booked'!C:C,'REGIONAL MARKTERS '!$A$3,'Fully Booked'!M:M,'REGIONAL MARKTERS '!$E$2)</f>
        <v>0</v>
      </c>
      <c r="F31" s="116">
        <f ca="1">SUMIFS('Fully Booked'!Q:Q,'Fully Booked'!E:E,'REGIONAL MARKTERS '!B31,'Fully Booked'!C:C,'REGIONAL MARKTERS '!$A$3,'Fully Booked'!L:L,'REGIONAL MARKTERS '!$F$2)</f>
        <v>0</v>
      </c>
    </row>
    <row r="32" spans="2:6">
      <c r="B32" s="180" t="s">
        <v>568</v>
      </c>
      <c r="C32" s="116">
        <f>SUMIFS('Fully Booked'!Q:Q,'Fully Booked'!E:E,'REGIONAL MARKTERS '!B32,'Fully Booked'!C:C,'REGIONAL MARKTERS '!$A$3)</f>
        <v>485010</v>
      </c>
      <c r="D32" s="116">
        <f>SUMIFS('Fully Booked'!I:I,'Fully Booked'!E:E,'REGIONAL MARKTERS '!B32,'Fully Booked'!C:C,'REGIONAL MARKTERS '!$A$3)</f>
        <v>11858</v>
      </c>
      <c r="E32" s="116">
        <f>SUMIFS('Fully Booked'!Q:Q,'Fully Booked'!E:E,'REGIONAL MARKTERS '!B32,'Fully Booked'!C:C,'REGIONAL MARKTERS '!$A$3,'Fully Booked'!M:M,'REGIONAL MARKTERS '!$E$2)</f>
        <v>0</v>
      </c>
      <c r="F32" s="116">
        <f ca="1">SUMIFS('Fully Booked'!Q:Q,'Fully Booked'!E:E,'REGIONAL MARKTERS '!B32,'Fully Booked'!C:C,'REGIONAL MARKTERS '!$A$3,'Fully Booked'!L:L,'REGIONAL MARKTERS '!$F$2)</f>
        <v>66746</v>
      </c>
    </row>
    <row r="33" spans="2:6">
      <c r="B33" s="180" t="s">
        <v>779</v>
      </c>
      <c r="C33" s="116">
        <f>SUMIFS('Fully Booked'!Q:Q,'Fully Booked'!E:E,'REGIONAL MARKTERS '!B33,'Fully Booked'!C:C,'REGIONAL MARKTERS '!$A$3)</f>
        <v>0</v>
      </c>
      <c r="D33" s="116">
        <f>SUMIFS('Fully Booked'!I:I,'Fully Booked'!E:E,'REGIONAL MARKTERS '!B33,'Fully Booked'!C:C,'REGIONAL MARKTERS '!$A$3)</f>
        <v>0</v>
      </c>
      <c r="E33" s="116">
        <f>SUMIFS('Fully Booked'!Q:Q,'Fully Booked'!E:E,'REGIONAL MARKTERS '!B33,'Fully Booked'!C:C,'REGIONAL MARKTERS '!$A$3,'Fully Booked'!M:M,'REGIONAL MARKTERS '!$E$2)</f>
        <v>0</v>
      </c>
      <c r="F33" s="116">
        <f ca="1">SUMIFS('Fully Booked'!Q:Q,'Fully Booked'!E:E,'REGIONAL MARKTERS '!B33,'Fully Booked'!C:C,'REGIONAL MARKTERS '!$A$3,'Fully Booked'!L:L,'REGIONAL MARKTERS '!$F$2)</f>
        <v>0</v>
      </c>
    </row>
    <row r="34" spans="2:6">
      <c r="B34" s="180" t="s">
        <v>897</v>
      </c>
      <c r="C34" s="116">
        <f>SUMIFS('Fully Booked'!Q:Q,'Fully Booked'!E:E,'REGIONAL MARKTERS '!B34,'Fully Booked'!C:C,'REGIONAL MARKTERS '!$A$3)</f>
        <v>0</v>
      </c>
      <c r="D34" s="116">
        <f>SUMIFS('Fully Booked'!I:I,'Fully Booked'!E:E,'REGIONAL MARKTERS '!B34,'Fully Booked'!C:C,'REGIONAL MARKTERS '!$A$3)</f>
        <v>0</v>
      </c>
      <c r="E34" s="116">
        <f>SUMIFS('Fully Booked'!Q:Q,'Fully Booked'!E:E,'REGIONAL MARKTERS '!B34,'Fully Booked'!C:C,'REGIONAL MARKTERS '!$A$3,'Fully Booked'!M:M,'REGIONAL MARKTERS '!$E$2)</f>
        <v>0</v>
      </c>
      <c r="F34" s="116">
        <f ca="1">SUMIFS('Fully Booked'!Q:Q,'Fully Booked'!E:E,'REGIONAL MARKTERS '!B34,'Fully Booked'!C:C,'REGIONAL MARKTERS '!$A$3,'Fully Booked'!L:L,'REGIONAL MARKTERS '!$F$2)</f>
        <v>0</v>
      </c>
    </row>
    <row r="35" spans="2:6">
      <c r="B35" s="180" t="s">
        <v>1213</v>
      </c>
      <c r="C35" s="116">
        <f>SUMIFS('Fully Booked'!Q:Q,'Fully Booked'!E:E,'REGIONAL MARKTERS '!B35,'Fully Booked'!C:C,'REGIONAL MARKTERS '!$A$3)</f>
        <v>0</v>
      </c>
      <c r="D35" s="116">
        <f>SUMIFS('Fully Booked'!I:I,'Fully Booked'!E:E,'REGIONAL MARKTERS '!B35,'Fully Booked'!C:C,'REGIONAL MARKTERS '!$A$3)</f>
        <v>0</v>
      </c>
      <c r="E35" s="116">
        <f>SUMIFS('Fully Booked'!Q:Q,'Fully Booked'!E:E,'REGIONAL MARKTERS '!B35,'Fully Booked'!C:C,'REGIONAL MARKTERS '!$A$3,'Fully Booked'!M:M,'REGIONAL MARKTERS '!$E$2)</f>
        <v>0</v>
      </c>
      <c r="F35" s="116">
        <f ca="1">SUMIFS('Fully Booked'!Q:Q,'Fully Booked'!E:E,'REGIONAL MARKTERS '!B35,'Fully Booked'!C:C,'REGIONAL MARKTERS '!$A$3,'Fully Booked'!L:L,'REGIONAL MARKTERS '!$F$2)</f>
        <v>0</v>
      </c>
    </row>
    <row r="36" spans="2:6">
      <c r="B36" s="180" t="s">
        <v>884</v>
      </c>
      <c r="C36" s="116">
        <f>SUMIFS('Fully Booked'!Q:Q,'Fully Booked'!E:E,'REGIONAL MARKTERS '!B36,'Fully Booked'!C:C,'REGIONAL MARKTERS '!$A$3)</f>
        <v>0</v>
      </c>
      <c r="D36" s="116">
        <f>SUMIFS('Fully Booked'!I:I,'Fully Booked'!E:E,'REGIONAL MARKTERS '!B36,'Fully Booked'!C:C,'REGIONAL MARKTERS '!$A$3)</f>
        <v>0</v>
      </c>
      <c r="E36" s="116">
        <f>SUMIFS('Fully Booked'!Q:Q,'Fully Booked'!E:E,'REGIONAL MARKTERS '!B36,'Fully Booked'!C:C,'REGIONAL MARKTERS '!$A$3,'Fully Booked'!M:M,'REGIONAL MARKTERS '!$E$2)</f>
        <v>0</v>
      </c>
      <c r="F36" s="116">
        <f ca="1">SUMIFS('Fully Booked'!Q:Q,'Fully Booked'!E:E,'REGIONAL MARKTERS '!B36,'Fully Booked'!C:C,'REGIONAL MARKTERS '!$A$3,'Fully Booked'!L:L,'REGIONAL MARKTERS '!$F$2)</f>
        <v>0</v>
      </c>
    </row>
    <row r="37" spans="2:6">
      <c r="B37" s="198" t="s">
        <v>2907</v>
      </c>
      <c r="C37" s="116">
        <f>SUMIFS('Fully Booked'!Q:Q,'Fully Booked'!E:E,'REGIONAL MARKTERS '!B37,'Fully Booked'!C:C,'REGIONAL MARKTERS '!$A$3)</f>
        <v>0</v>
      </c>
      <c r="D37" s="116">
        <f>SUMIFS('Fully Booked'!I:I,'Fully Booked'!E:E,'REGIONAL MARKTERS '!B37,'Fully Booked'!C:C,'REGIONAL MARKTERS '!$A$3)</f>
        <v>0</v>
      </c>
      <c r="E37" s="116">
        <f>SUMIFS('Fully Booked'!Q:Q,'Fully Booked'!E:E,'REGIONAL MARKTERS '!B37,'Fully Booked'!C:C,'REGIONAL MARKTERS '!$A$3,'Fully Booked'!M:M,'REGIONAL MARKTERS '!$E$2)</f>
        <v>0</v>
      </c>
      <c r="F37" s="116">
        <f ca="1">SUMIFS('Fully Booked'!Q:Q,'Fully Booked'!E:E,'REGIONAL MARKTERS '!B37,'Fully Booked'!C:C,'REGIONAL MARKTERS '!$A$3,'Fully Booked'!L:L,'REGIONAL MARKTERS '!$F$2)</f>
        <v>0</v>
      </c>
    </row>
    <row r="38" spans="2:6">
      <c r="B38" s="180" t="s">
        <v>980</v>
      </c>
      <c r="C38" s="116">
        <f>SUMIFS('Fully Booked'!Q:Q,'Fully Booked'!E:E,'REGIONAL MARKTERS '!B38,'Fully Booked'!C:C,'REGIONAL MARKTERS '!$A$3)</f>
        <v>0</v>
      </c>
      <c r="D38" s="116">
        <f>SUMIFS('Fully Booked'!I:I,'Fully Booked'!E:E,'REGIONAL MARKTERS '!B38,'Fully Booked'!C:C,'REGIONAL MARKTERS '!$A$3)</f>
        <v>0</v>
      </c>
      <c r="E38" s="116">
        <f>SUMIFS('Fully Booked'!Q:Q,'Fully Booked'!E:E,'REGIONAL MARKTERS '!B38,'Fully Booked'!C:C,'REGIONAL MARKTERS '!$A$3,'Fully Booked'!M:M,'REGIONAL MARKTERS '!$E$2)</f>
        <v>0</v>
      </c>
      <c r="F38" s="116">
        <f ca="1">SUMIFS('Fully Booked'!Q:Q,'Fully Booked'!E:E,'REGIONAL MARKTERS '!B38,'Fully Booked'!C:C,'REGIONAL MARKTERS '!$A$3,'Fully Booked'!L:L,'REGIONAL MARKTERS '!$F$2)</f>
        <v>0</v>
      </c>
    </row>
    <row r="39" spans="2:6">
      <c r="B39" s="8" t="s">
        <v>700</v>
      </c>
      <c r="C39" s="116">
        <f>SUMIFS('Fully Booked'!Q:Q,'Fully Booked'!E:E,'REGIONAL MARKTERS '!B39,'Fully Booked'!C:C,'REGIONAL MARKTERS '!$A$3)</f>
        <v>0</v>
      </c>
      <c r="D39" s="116">
        <f>SUMIFS('Fully Booked'!I:I,'Fully Booked'!E:E,'REGIONAL MARKTERS '!B39,'Fully Booked'!C:C,'REGIONAL MARKTERS '!$A$3)</f>
        <v>0</v>
      </c>
      <c r="E39" s="116">
        <f>SUMIFS('Fully Booked'!Q:Q,'Fully Booked'!E:E,'REGIONAL MARKTERS '!B39,'Fully Booked'!C:C,'REGIONAL MARKTERS '!$A$3,'Fully Booked'!M:M,'REGIONAL MARKTERS '!$E$2)</f>
        <v>0</v>
      </c>
      <c r="F39" s="116">
        <f ca="1">SUMIFS('Fully Booked'!Q:Q,'Fully Booked'!E:E,'REGIONAL MARKTERS '!B39,'Fully Booked'!C:C,'REGIONAL MARKTERS '!$A$3,'Fully Booked'!L:L,'REGIONAL MARKTERS '!$F$2)</f>
        <v>0</v>
      </c>
    </row>
    <row r="40" spans="2:6">
      <c r="B40" s="8" t="s">
        <v>767</v>
      </c>
      <c r="C40" s="116">
        <f>SUMIFS('Fully Booked'!Q:Q,'Fully Booked'!E:E,'REGIONAL MARKTERS '!B40,'Fully Booked'!C:C,'REGIONAL MARKTERS '!$A$3)</f>
        <v>385000</v>
      </c>
      <c r="D40" s="116">
        <f>SUMIFS('Fully Booked'!I:I,'Fully Booked'!E:E,'REGIONAL MARKTERS '!B40,'Fully Booked'!C:C,'REGIONAL MARKTERS '!$A$3)</f>
        <v>3726</v>
      </c>
      <c r="E40" s="116">
        <f>SUMIFS('Fully Booked'!Q:Q,'Fully Booked'!E:E,'REGIONAL MARKTERS '!B40,'Fully Booked'!C:C,'REGIONAL MARKTERS '!$A$3,'Fully Booked'!M:M,'REGIONAL MARKTERS '!$E$2)</f>
        <v>5000</v>
      </c>
      <c r="F40" s="116">
        <f ca="1">SUMIFS('Fully Booked'!Q:Q,'Fully Booked'!E:E,'REGIONAL MARKTERS '!B40,'Fully Booked'!C:C,'REGIONAL MARKTERS '!$A$3,'Fully Booked'!L:L,'REGIONAL MARKTERS '!$F$2)</f>
        <v>0</v>
      </c>
    </row>
    <row r="41" spans="2:6">
      <c r="B41" s="180" t="s">
        <v>951</v>
      </c>
      <c r="C41" s="116">
        <f>SUMIFS('Fully Booked'!Q:Q,'Fully Booked'!E:E,'REGIONAL MARKTERS '!B41,'Fully Booked'!C:C,'REGIONAL MARKTERS '!$A$3)</f>
        <v>0</v>
      </c>
      <c r="D41" s="116">
        <f>SUMIFS('Fully Booked'!I:I,'Fully Booked'!E:E,'REGIONAL MARKTERS '!B41,'Fully Booked'!C:C,'REGIONAL MARKTERS '!$A$3)</f>
        <v>0</v>
      </c>
      <c r="E41" s="116">
        <f>SUMIFS('Fully Booked'!Q:Q,'Fully Booked'!E:E,'REGIONAL MARKTERS '!B41,'Fully Booked'!C:C,'REGIONAL MARKTERS '!$A$3,'Fully Booked'!M:M,'REGIONAL MARKTERS '!$E$2)</f>
        <v>0</v>
      </c>
      <c r="F41" s="116">
        <f ca="1">SUMIFS('Fully Booked'!Q:Q,'Fully Booked'!E:E,'REGIONAL MARKTERS '!B41,'Fully Booked'!C:C,'REGIONAL MARKTERS '!$A$3,'Fully Booked'!L:L,'REGIONAL MARKTERS '!$F$2)</f>
        <v>0</v>
      </c>
    </row>
    <row r="42" spans="2:6">
      <c r="B42" s="8" t="s">
        <v>839</v>
      </c>
      <c r="C42" s="116">
        <f>SUMIFS('Fully Booked'!Q:Q,'Fully Booked'!E:E,'REGIONAL MARKTERS '!B42,'Fully Booked'!C:C,'REGIONAL MARKTERS '!$A$3)</f>
        <v>0</v>
      </c>
      <c r="D42" s="116">
        <f>SUMIFS('Fully Booked'!I:I,'Fully Booked'!E:E,'REGIONAL MARKTERS '!B42,'Fully Booked'!C:C,'REGIONAL MARKTERS '!$A$3)</f>
        <v>0</v>
      </c>
      <c r="E42" s="116">
        <f>SUMIFS('Fully Booked'!Q:Q,'Fully Booked'!E:E,'REGIONAL MARKTERS '!B42,'Fully Booked'!C:C,'REGIONAL MARKTERS '!$A$3,'Fully Booked'!M:M,'REGIONAL MARKTERS '!$E$2)</f>
        <v>0</v>
      </c>
      <c r="F42" s="116">
        <f ca="1">SUMIFS('Fully Booked'!Q:Q,'Fully Booked'!E:E,'REGIONAL MARKTERS '!B42,'Fully Booked'!C:C,'REGIONAL MARKTERS '!$A$3,'Fully Booked'!L:L,'REGIONAL MARKTERS '!$F$2)</f>
        <v>0</v>
      </c>
    </row>
    <row r="43" spans="2:6">
      <c r="B43" s="180" t="s">
        <v>439</v>
      </c>
      <c r="C43" s="116">
        <f>SUMIFS('Fully Booked'!Q:Q,'Fully Booked'!E:E,'REGIONAL MARKTERS '!B43,'Fully Booked'!C:C,'REGIONAL MARKTERS '!$A$3)</f>
        <v>0</v>
      </c>
      <c r="D43" s="116">
        <f>SUMIFS('Fully Booked'!I:I,'Fully Booked'!E:E,'REGIONAL MARKTERS '!B43,'Fully Booked'!C:C,'REGIONAL MARKTERS '!$A$3)</f>
        <v>0</v>
      </c>
      <c r="E43" s="116">
        <f>SUMIFS('Fully Booked'!Q:Q,'Fully Booked'!E:E,'REGIONAL MARKTERS '!B43,'Fully Booked'!C:C,'REGIONAL MARKTERS '!$A$3,'Fully Booked'!M:M,'REGIONAL MARKTERS '!$E$2)</f>
        <v>0</v>
      </c>
      <c r="F43" s="116">
        <f ca="1">SUMIFS('Fully Booked'!Q:Q,'Fully Booked'!E:E,'REGIONAL MARKTERS '!B43,'Fully Booked'!C:C,'REGIONAL MARKTERS '!$A$3,'Fully Booked'!L:L,'REGIONAL MARKTERS '!$F$2)</f>
        <v>0</v>
      </c>
    </row>
    <row r="44" spans="2:6">
      <c r="B44" s="8" t="s">
        <v>960</v>
      </c>
      <c r="C44" s="116">
        <f>SUMIFS('Fully Booked'!Q:Q,'Fully Booked'!E:E,'REGIONAL MARKTERS '!B44,'Fully Booked'!C:C,'REGIONAL MARKTERS '!$A$3)</f>
        <v>25713</v>
      </c>
      <c r="D44" s="116">
        <f>SUMIFS('Fully Booked'!I:I,'Fully Booked'!E:E,'REGIONAL MARKTERS '!B44,'Fully Booked'!C:C,'REGIONAL MARKTERS '!$A$3)</f>
        <v>2200</v>
      </c>
      <c r="E44" s="116">
        <f>SUMIFS('Fully Booked'!Q:Q,'Fully Booked'!E:E,'REGIONAL MARKTERS '!B44,'Fully Booked'!C:C,'REGIONAL MARKTERS '!$A$3,'Fully Booked'!M:M,'REGIONAL MARKTERS '!$E$2)</f>
        <v>25713</v>
      </c>
      <c r="F44" s="116">
        <f ca="1">SUMIFS('Fully Booked'!Q:Q,'Fully Booked'!E:E,'REGIONAL MARKTERS '!B44,'Fully Booked'!C:C,'REGIONAL MARKTERS '!$A$3,'Fully Booked'!L:L,'REGIONAL MARKTERS '!$F$2)</f>
        <v>0</v>
      </c>
    </row>
    <row r="45" spans="2:6">
      <c r="B45" s="8" t="s">
        <v>922</v>
      </c>
      <c r="C45" s="116">
        <f>SUMIFS('Fully Booked'!Q:Q,'Fully Booked'!E:E,'REGIONAL MARKTERS '!B45,'Fully Booked'!C:C,'REGIONAL MARKTERS '!$A$3)</f>
        <v>0</v>
      </c>
      <c r="D45" s="116">
        <f>SUMIFS('Fully Booked'!I:I,'Fully Booked'!E:E,'REGIONAL MARKTERS '!B45,'Fully Booked'!C:C,'REGIONAL MARKTERS '!$A$3)</f>
        <v>0</v>
      </c>
      <c r="E45" s="116">
        <f>SUMIFS('Fully Booked'!Q:Q,'Fully Booked'!E:E,'REGIONAL MARKTERS '!B45,'Fully Booked'!C:C,'REGIONAL MARKTERS '!$A$3,'Fully Booked'!M:M,'REGIONAL MARKTERS '!$E$2)</f>
        <v>0</v>
      </c>
      <c r="F45" s="116">
        <f ca="1">SUMIFS('Fully Booked'!Q:Q,'Fully Booked'!E:E,'REGIONAL MARKTERS '!B45,'Fully Booked'!C:C,'REGIONAL MARKTERS '!$A$3,'Fully Booked'!L:L,'REGIONAL MARKTERS '!$F$2)</f>
        <v>0</v>
      </c>
    </row>
    <row r="46" spans="2:6">
      <c r="B46" s="8" t="s">
        <v>816</v>
      </c>
      <c r="C46" s="116">
        <f>SUMIFS('Fully Booked'!Q:Q,'Fully Booked'!E:E,'REGIONAL MARKTERS '!B46,'Fully Booked'!C:C,'REGIONAL MARKTERS '!$A$3)</f>
        <v>0</v>
      </c>
      <c r="D46" s="116">
        <f>SUMIFS('Fully Booked'!I:I,'Fully Booked'!E:E,'REGIONAL MARKTERS '!B46,'Fully Booked'!C:C,'REGIONAL MARKTERS '!$A$3)</f>
        <v>0</v>
      </c>
      <c r="E46" s="116">
        <f>SUMIFS('Fully Booked'!Q:Q,'Fully Booked'!E:E,'REGIONAL MARKTERS '!B46,'Fully Booked'!C:C,'REGIONAL MARKTERS '!$A$3,'Fully Booked'!M:M,'REGIONAL MARKTERS '!$E$2)</f>
        <v>0</v>
      </c>
      <c r="F46" s="116">
        <f ca="1">SUMIFS('Fully Booked'!Q:Q,'Fully Booked'!E:E,'REGIONAL MARKTERS '!B46,'Fully Booked'!C:C,'REGIONAL MARKTERS '!$A$3,'Fully Booked'!L:L,'REGIONAL MARKTERS '!$F$2)</f>
        <v>0</v>
      </c>
    </row>
    <row r="47" spans="2:6">
      <c r="B47" s="8" t="s">
        <v>1082</v>
      </c>
      <c r="C47" s="116">
        <f>SUMIFS('Fully Booked'!Q:Q,'Fully Booked'!E:E,'REGIONAL MARKTERS '!B47,'Fully Booked'!C:C,'REGIONAL MARKTERS '!$A$3)</f>
        <v>0</v>
      </c>
      <c r="D47" s="116">
        <f>SUMIFS('Fully Booked'!I:I,'Fully Booked'!E:E,'REGIONAL MARKTERS '!B47,'Fully Booked'!C:C,'REGIONAL MARKTERS '!$A$3)</f>
        <v>0</v>
      </c>
      <c r="E47" s="116">
        <f>SUMIFS('Fully Booked'!Q:Q,'Fully Booked'!E:E,'REGIONAL MARKTERS '!B47,'Fully Booked'!C:C,'REGIONAL MARKTERS '!$A$3,'Fully Booked'!M:M,'REGIONAL MARKTERS '!$E$2)</f>
        <v>0</v>
      </c>
      <c r="F47" s="116">
        <f ca="1">SUMIFS('Fully Booked'!Q:Q,'Fully Booked'!E:E,'REGIONAL MARKTERS '!B47,'Fully Booked'!C:C,'REGIONAL MARKTERS '!$A$3,'Fully Booked'!L:L,'REGIONAL MARKTERS '!$F$2)</f>
        <v>0</v>
      </c>
    </row>
    <row r="48" spans="2:6">
      <c r="B48" s="8" t="s">
        <v>947</v>
      </c>
      <c r="C48" s="116">
        <f>SUMIFS('Fully Booked'!Q:Q,'Fully Booked'!E:E,'REGIONAL MARKTERS '!B48,'Fully Booked'!C:C,'REGIONAL MARKTERS '!$A$3)</f>
        <v>0</v>
      </c>
      <c r="D48" s="116">
        <f>SUMIFS('Fully Booked'!I:I,'Fully Booked'!E:E,'REGIONAL MARKTERS '!B48,'Fully Booked'!C:C,'REGIONAL MARKTERS '!$A$3)</f>
        <v>0</v>
      </c>
      <c r="E48" s="116">
        <f>SUMIFS('Fully Booked'!Q:Q,'Fully Booked'!E:E,'REGIONAL MARKTERS '!B48,'Fully Booked'!C:C,'REGIONAL MARKTERS '!$A$3,'Fully Booked'!M:M,'REGIONAL MARKTERS '!$E$2)</f>
        <v>0</v>
      </c>
      <c r="F48" s="116">
        <f ca="1">SUMIFS('Fully Booked'!Q:Q,'Fully Booked'!E:E,'REGIONAL MARKTERS '!B48,'Fully Booked'!C:C,'REGIONAL MARKTERS '!$A$3,'Fully Booked'!L:L,'REGIONAL MARKTERS '!$F$2)</f>
        <v>0</v>
      </c>
    </row>
    <row r="49" spans="1:6">
      <c r="B49" s="8" t="s">
        <v>594</v>
      </c>
      <c r="C49" s="116">
        <f>SUMIFS('Fully Booked'!Q:Q,'Fully Booked'!E:E,'REGIONAL MARKTERS '!B49,'Fully Booked'!C:C,'REGIONAL MARKTERS '!$A$3)</f>
        <v>0</v>
      </c>
      <c r="D49" s="116">
        <f>SUMIFS('Fully Booked'!I:I,'Fully Booked'!E:E,'REGIONAL MARKTERS '!B49,'Fully Booked'!C:C,'REGIONAL MARKTERS '!$A$3)</f>
        <v>0</v>
      </c>
      <c r="E49" s="116">
        <f>SUMIFS('Fully Booked'!Q:Q,'Fully Booked'!E:E,'REGIONAL MARKTERS '!B49,'Fully Booked'!C:C,'REGIONAL MARKTERS '!$A$3,'Fully Booked'!M:M,'REGIONAL MARKTERS '!$E$2)</f>
        <v>0</v>
      </c>
      <c r="F49" s="116">
        <f ca="1">SUMIFS('Fully Booked'!Q:Q,'Fully Booked'!E:E,'REGIONAL MARKTERS '!B49,'Fully Booked'!C:C,'REGIONAL MARKTERS '!$A$3,'Fully Booked'!L:L,'REGIONAL MARKTERS '!$F$2)</f>
        <v>0</v>
      </c>
    </row>
    <row r="50" spans="1:6">
      <c r="B50" s="8" t="s">
        <v>742</v>
      </c>
      <c r="C50" s="116">
        <f>SUMIFS('Fully Booked'!Q:Q,'Fully Booked'!E:E,'REGIONAL MARKTERS '!B50,'Fully Booked'!C:C,'REGIONAL MARKTERS '!$A$3)</f>
        <v>0</v>
      </c>
      <c r="D50" s="116">
        <f>SUMIFS('Fully Booked'!I:I,'Fully Booked'!E:E,'REGIONAL MARKTERS '!B50,'Fully Booked'!C:C,'REGIONAL MARKTERS '!$A$3)</f>
        <v>0</v>
      </c>
      <c r="E50" s="116">
        <f>SUMIFS('Fully Booked'!Q:Q,'Fully Booked'!E:E,'REGIONAL MARKTERS '!B50,'Fully Booked'!C:C,'REGIONAL MARKTERS '!$A$3,'Fully Booked'!M:M,'REGIONAL MARKTERS '!$E$2)</f>
        <v>0</v>
      </c>
      <c r="F50" s="116">
        <f ca="1">SUMIFS('Fully Booked'!Q:Q,'Fully Booked'!E:E,'REGIONAL MARKTERS '!B50,'Fully Booked'!C:C,'REGIONAL MARKTERS '!$A$3,'Fully Booked'!L:L,'REGIONAL MARKTERS '!$F$2)</f>
        <v>0</v>
      </c>
    </row>
    <row r="51" spans="1:6">
      <c r="A51" s="398"/>
      <c r="B51" s="398" t="s">
        <v>71</v>
      </c>
      <c r="C51" s="364">
        <f>SUM(C3:C50)</f>
        <v>3918674</v>
      </c>
      <c r="D51" s="398">
        <f>SUM(D3:D50)</f>
        <v>67572</v>
      </c>
      <c r="E51" s="398">
        <f>SUM(E3:E50)</f>
        <v>1544658</v>
      </c>
      <c r="F51" s="398">
        <f ca="1">SUM(F3:F50)</f>
        <v>200733</v>
      </c>
    </row>
    <row r="52" spans="1:6">
      <c r="A52" s="363" t="s">
        <v>422</v>
      </c>
      <c r="B52" s="180" t="s">
        <v>3768</v>
      </c>
      <c r="C52" s="116">
        <f>SUMIFS('Fully Booked'!Q:Q,'Fully Booked'!E:E,'REGIONAL MARKTERS '!B52,'Fully Booked'!C:C,'REGIONAL MARKTERS '!$A$52)</f>
        <v>0</v>
      </c>
      <c r="D52" s="116">
        <f>SUMIFS('Fully Booked'!I:I,'Fully Booked'!E:E,'REGIONAL MARKTERS '!B52,'Fully Booked'!C:C,'REGIONAL MARKTERS '!$A$52)</f>
        <v>0</v>
      </c>
      <c r="E52" s="116">
        <f>SUMIFS('Fully Booked'!Q:Q,'Fully Booked'!E:E,'REGIONAL MARKTERS '!B52,'Fully Booked'!C:C,'REGIONAL MARKTERS '!$A$52,'Fully Booked'!M:M,'REGIONAL MARKTERS '!$E$2)</f>
        <v>0</v>
      </c>
      <c r="F52" s="116">
        <f ca="1">SUMIFS('Fully Booked'!Q:Q,'Fully Booked'!E:E,'REGIONAL MARKTERS '!B52,'Fully Booked'!C:C,'REGIONAL MARKTERS '!$A$52,'Fully Booked'!L:L,'REGIONAL MARKTERS '!$F$2)</f>
        <v>0</v>
      </c>
    </row>
    <row r="53" spans="1:6">
      <c r="A53" s="198"/>
      <c r="B53" s="8" t="s">
        <v>3157</v>
      </c>
      <c r="C53" s="116">
        <f>SUMIFS('Fully Booked'!Q:Q,'Fully Booked'!E:E,'REGIONAL MARKTERS '!B53,'Fully Booked'!C:C,'REGIONAL MARKTERS '!$A$52)</f>
        <v>92393</v>
      </c>
      <c r="D53" s="116">
        <f>SUMIFS('Fully Booked'!I:I,'Fully Booked'!E:E,'REGIONAL MARKTERS '!B53,'Fully Booked'!C:C,'REGIONAL MARKTERS '!$A$52)</f>
        <v>2733</v>
      </c>
      <c r="E53" s="116">
        <f>SUMIFS('Fully Booked'!Q:Q,'Fully Booked'!E:E,'REGIONAL MARKTERS '!B53,'Fully Booked'!C:C,'REGIONAL MARKTERS '!$A$52,'Fully Booked'!M:M,'REGIONAL MARKTERS '!$E$2)</f>
        <v>92393</v>
      </c>
      <c r="F53" s="116">
        <f ca="1">SUMIFS('Fully Booked'!Q:Q,'Fully Booked'!E:E,'REGIONAL MARKTERS '!B53,'Fully Booked'!C:C,'REGIONAL MARKTERS '!$A$52,'Fully Booked'!L:L,'REGIONAL MARKTERS '!$F$2)</f>
        <v>0</v>
      </c>
    </row>
    <row r="54" spans="1:6">
      <c r="A54" s="198"/>
      <c r="B54" s="180" t="s">
        <v>3670</v>
      </c>
      <c r="C54" s="116">
        <f>SUMIFS('Fully Booked'!Q:Q,'Fully Booked'!E:E,'REGIONAL MARKTERS '!B54,'Fully Booked'!C:C,'REGIONAL MARKTERS '!$A$52)</f>
        <v>213489</v>
      </c>
      <c r="D54" s="116">
        <f>SUMIFS('Fully Booked'!I:I,'Fully Booked'!E:E,'REGIONAL MARKTERS '!B54,'Fully Booked'!C:C,'REGIONAL MARKTERS '!$A$52)</f>
        <v>4900</v>
      </c>
      <c r="E54" s="116">
        <f>SUMIFS('Fully Booked'!Q:Q,'Fully Booked'!E:E,'REGIONAL MARKTERS '!B54,'Fully Booked'!C:C,'REGIONAL MARKTERS '!$A$52,'Fully Booked'!M:M,'REGIONAL MARKTERS '!$E$2)</f>
        <v>0</v>
      </c>
      <c r="F54" s="116">
        <f ca="1">SUMIFS('Fully Booked'!Q:Q,'Fully Booked'!E:E,'REGIONAL MARKTERS '!B54,'Fully Booked'!C:C,'REGIONAL MARKTERS '!$A$52,'Fully Booked'!L:L,'REGIONAL MARKTERS '!$F$2)</f>
        <v>0</v>
      </c>
    </row>
    <row r="55" spans="1:6">
      <c r="A55" s="198"/>
      <c r="B55" s="8" t="s">
        <v>2018</v>
      </c>
      <c r="C55" s="116">
        <f>SUMIFS('Fully Booked'!Q:Q,'Fully Booked'!E:E,'REGIONAL MARKTERS '!B55,'Fully Booked'!C:C,'REGIONAL MARKTERS '!$A$52)</f>
        <v>380010</v>
      </c>
      <c r="D55" s="116">
        <f>SUMIFS('Fully Booked'!I:I,'Fully Booked'!E:E,'REGIONAL MARKTERS '!B55,'Fully Booked'!C:C,'REGIONAL MARKTERS '!$A$52)</f>
        <v>10239</v>
      </c>
      <c r="E55" s="116">
        <f>SUMIFS('Fully Booked'!Q:Q,'Fully Booked'!E:E,'REGIONAL MARKTERS '!B55,'Fully Booked'!C:C,'REGIONAL MARKTERS '!$A$52,'Fully Booked'!M:M,'REGIONAL MARKTERS '!$E$2)</f>
        <v>380010</v>
      </c>
      <c r="F55" s="116">
        <f ca="1">SUMIFS('Fully Booked'!Q:Q,'Fully Booked'!E:E,'REGIONAL MARKTERS '!B55,'Fully Booked'!C:C,'REGIONAL MARKTERS '!$A$52,'Fully Booked'!L:L,'REGIONAL MARKTERS '!$F$2)</f>
        <v>0</v>
      </c>
    </row>
    <row r="56" spans="1:6">
      <c r="A56" s="198"/>
      <c r="B56" s="8" t="s">
        <v>835</v>
      </c>
      <c r="C56" s="116">
        <f>SUMIFS('Fully Booked'!Q:Q,'Fully Booked'!E:E,'REGIONAL MARKTERS '!B56,'Fully Booked'!C:C,'REGIONAL MARKTERS '!$A$52)</f>
        <v>235287</v>
      </c>
      <c r="D56" s="116">
        <f>SUMIFS('Fully Booked'!I:I,'Fully Booked'!E:E,'REGIONAL MARKTERS '!B56,'Fully Booked'!C:C,'REGIONAL MARKTERS '!$A$52)</f>
        <v>4270</v>
      </c>
      <c r="E56" s="116">
        <f>SUMIFS('Fully Booked'!Q:Q,'Fully Booked'!E:E,'REGIONAL MARKTERS '!B56,'Fully Booked'!C:C,'REGIONAL MARKTERS '!$A$52,'Fully Booked'!M:M,'REGIONAL MARKTERS '!$E$2)</f>
        <v>0</v>
      </c>
      <c r="F56" s="116">
        <f ca="1">SUMIFS('Fully Booked'!Q:Q,'Fully Booked'!E:E,'REGIONAL MARKTERS '!B56,'Fully Booked'!C:C,'REGIONAL MARKTERS '!$A$52,'Fully Booked'!L:L,'REGIONAL MARKTERS '!$F$2)</f>
        <v>0</v>
      </c>
    </row>
    <row r="57" spans="1:6">
      <c r="A57" s="198"/>
      <c r="B57" s="180" t="s">
        <v>3958</v>
      </c>
      <c r="C57" s="116">
        <f>SUMIFS('Fully Booked'!Q:Q,'Fully Booked'!E:E,'REGIONAL MARKTERS '!B57,'Fully Booked'!C:C,'REGIONAL MARKTERS '!$A$52)</f>
        <v>0</v>
      </c>
      <c r="D57" s="116">
        <f>SUMIFS('Fully Booked'!I:I,'Fully Booked'!E:E,'REGIONAL MARKTERS '!B57,'Fully Booked'!C:C,'REGIONAL MARKTERS '!$A$52)</f>
        <v>0</v>
      </c>
      <c r="E57" s="116">
        <f>SUMIFS('Fully Booked'!Q:Q,'Fully Booked'!E:E,'REGIONAL MARKTERS '!B57,'Fully Booked'!C:C,'REGIONAL MARKTERS '!$A$52,'Fully Booked'!M:M,'REGIONAL MARKTERS '!$E$2)</f>
        <v>0</v>
      </c>
      <c r="F57" s="116">
        <f ca="1">SUMIFS('Fully Booked'!Q:Q,'Fully Booked'!E:E,'REGIONAL MARKTERS '!B57,'Fully Booked'!C:C,'REGIONAL MARKTERS '!$A$52,'Fully Booked'!L:L,'REGIONAL MARKTERS '!$F$2)</f>
        <v>0</v>
      </c>
    </row>
    <row r="58" spans="1:6">
      <c r="A58" s="198"/>
      <c r="B58" s="8" t="s">
        <v>3622</v>
      </c>
      <c r="C58" s="116">
        <f>SUMIFS('Fully Booked'!Q:Q,'Fully Booked'!E:E,'REGIONAL MARKTERS '!B58,'Fully Booked'!C:C,'REGIONAL MARKTERS '!$A$52)</f>
        <v>187984</v>
      </c>
      <c r="D58" s="116">
        <f>SUMIFS('Fully Booked'!I:I,'Fully Booked'!E:E,'REGIONAL MARKTERS '!B58,'Fully Booked'!C:C,'REGIONAL MARKTERS '!$A$52)</f>
        <v>6507</v>
      </c>
      <c r="E58" s="116">
        <f>SUMIFS('Fully Booked'!Q:Q,'Fully Booked'!E:E,'REGIONAL MARKTERS '!B58,'Fully Booked'!C:C,'REGIONAL MARKTERS '!$A$52,'Fully Booked'!M:M,'REGIONAL MARKTERS '!$E$2)</f>
        <v>166487</v>
      </c>
      <c r="F58" s="116">
        <f ca="1">SUMIFS('Fully Booked'!Q:Q,'Fully Booked'!E:E,'REGIONAL MARKTERS '!B58,'Fully Booked'!C:C,'REGIONAL MARKTERS '!$A$52,'Fully Booked'!L:L,'REGIONAL MARKTERS '!$F$2)</f>
        <v>0</v>
      </c>
    </row>
    <row r="59" spans="1:6">
      <c r="A59" s="198"/>
      <c r="B59" s="180" t="s">
        <v>1303</v>
      </c>
      <c r="C59" s="116">
        <f>SUMIFS('Fully Booked'!Q:Q,'Fully Booked'!E:E,'REGIONAL MARKTERS '!B59,'Fully Booked'!C:C,'REGIONAL MARKTERS '!$A$52)</f>
        <v>10321</v>
      </c>
      <c r="D59" s="116">
        <f>SUMIFS('Fully Booked'!I:I,'Fully Booked'!E:E,'REGIONAL MARKTERS '!B59,'Fully Booked'!C:C,'REGIONAL MARKTERS '!$A$52)</f>
        <v>453</v>
      </c>
      <c r="E59" s="116">
        <f>SUMIFS('Fully Booked'!Q:Q,'Fully Booked'!E:E,'REGIONAL MARKTERS '!B59,'Fully Booked'!C:C,'REGIONAL MARKTERS '!$A$52,'Fully Booked'!M:M,'REGIONAL MARKTERS '!$E$2)</f>
        <v>10321</v>
      </c>
      <c r="F59" s="116">
        <f ca="1">SUMIFS('Fully Booked'!Q:Q,'Fully Booked'!E:E,'REGIONAL MARKTERS '!B59,'Fully Booked'!C:C,'REGIONAL MARKTERS '!$A$52,'Fully Booked'!L:L,'REGIONAL MARKTERS '!$F$2)</f>
        <v>0</v>
      </c>
    </row>
    <row r="60" spans="1:6">
      <c r="A60" s="198"/>
      <c r="B60" s="180" t="s">
        <v>1063</v>
      </c>
      <c r="C60" s="116">
        <f>SUMIFS('Fully Booked'!Q:Q,'Fully Booked'!E:E,'REGIONAL MARKTERS '!B60,'Fully Booked'!C:C,'REGIONAL MARKTERS '!$A$52)</f>
        <v>265220</v>
      </c>
      <c r="D60" s="116">
        <f>SUMIFS('Fully Booked'!I:I,'Fully Booked'!E:E,'REGIONAL MARKTERS '!B60,'Fully Booked'!C:C,'REGIONAL MARKTERS '!$A$52)</f>
        <v>6705</v>
      </c>
      <c r="E60" s="116">
        <f>SUMIFS('Fully Booked'!Q:Q,'Fully Booked'!E:E,'REGIONAL MARKTERS '!B60,'Fully Booked'!C:C,'REGIONAL MARKTERS '!$A$52,'Fully Booked'!M:M,'REGIONAL MARKTERS '!$E$2)</f>
        <v>0</v>
      </c>
      <c r="F60" s="116">
        <f ca="1">SUMIFS('Fully Booked'!Q:Q,'Fully Booked'!E:E,'REGIONAL MARKTERS '!B60,'Fully Booked'!C:C,'REGIONAL MARKTERS '!$A$52,'Fully Booked'!L:L,'REGIONAL MARKTERS '!$F$2)</f>
        <v>0</v>
      </c>
    </row>
    <row r="61" spans="1:6">
      <c r="A61" s="198"/>
      <c r="B61" s="198" t="s">
        <v>2637</v>
      </c>
      <c r="C61" s="116">
        <f>SUMIFS('Fully Booked'!Q:Q,'Fully Booked'!E:E,'REGIONAL MARKTERS '!B61,'Fully Booked'!C:C,'REGIONAL MARKTERS '!$A$52)</f>
        <v>0</v>
      </c>
      <c r="D61" s="116">
        <f>SUMIFS('Fully Booked'!I:I,'Fully Booked'!E:E,'REGIONAL MARKTERS '!B61,'Fully Booked'!C:C,'REGIONAL MARKTERS '!$A$52)</f>
        <v>0</v>
      </c>
      <c r="E61" s="116">
        <f>SUMIFS('Fully Booked'!Q:Q,'Fully Booked'!E:E,'REGIONAL MARKTERS '!B61,'Fully Booked'!C:C,'REGIONAL MARKTERS '!$A$52,'Fully Booked'!M:M,'REGIONAL MARKTERS '!$E$2)</f>
        <v>0</v>
      </c>
      <c r="F61" s="116">
        <f ca="1">SUMIFS('Fully Booked'!Q:Q,'Fully Booked'!E:E,'REGIONAL MARKTERS '!B61,'Fully Booked'!C:C,'REGIONAL MARKTERS '!$A$52,'Fully Booked'!L:L,'REGIONAL MARKTERS '!$F$2)</f>
        <v>0</v>
      </c>
    </row>
    <row r="62" spans="1:6">
      <c r="A62" s="198"/>
      <c r="B62" s="198" t="s">
        <v>2804</v>
      </c>
      <c r="C62" s="116">
        <f>SUMIFS('Fully Booked'!Q:Q,'Fully Booked'!E:E,'REGIONAL MARKTERS '!B62,'Fully Booked'!C:C,'REGIONAL MARKTERS '!$A$52)</f>
        <v>118208</v>
      </c>
      <c r="D62" s="116">
        <f>SUMIFS('Fully Booked'!I:I,'Fully Booked'!E:E,'REGIONAL MARKTERS '!B62,'Fully Booked'!C:C,'REGIONAL MARKTERS '!$A$52)</f>
        <v>3185</v>
      </c>
      <c r="E62" s="116">
        <f>SUMIFS('Fully Booked'!Q:Q,'Fully Booked'!E:E,'REGIONAL MARKTERS '!B62,'Fully Booked'!C:C,'REGIONAL MARKTERS '!$A$52,'Fully Booked'!M:M,'REGIONAL MARKTERS '!$E$2)</f>
        <v>0</v>
      </c>
      <c r="F62" s="116">
        <f ca="1">SUMIFS('Fully Booked'!Q:Q,'Fully Booked'!E:E,'REGIONAL MARKTERS '!B62,'Fully Booked'!C:C,'REGIONAL MARKTERS '!$A$52,'Fully Booked'!L:L,'REGIONAL MARKTERS '!$F$2)</f>
        <v>0</v>
      </c>
    </row>
    <row r="63" spans="1:6">
      <c r="A63" s="198"/>
      <c r="B63" s="180" t="s">
        <v>3702</v>
      </c>
      <c r="C63" s="116">
        <f>SUMIFS('Fully Booked'!Q:Q,'Fully Booked'!E:E,'REGIONAL MARKTERS '!B63,'Fully Booked'!C:C,'REGIONAL MARKTERS '!$A$52)</f>
        <v>456822</v>
      </c>
      <c r="D63" s="116">
        <f>SUMIFS('Fully Booked'!I:I,'Fully Booked'!E:E,'REGIONAL MARKTERS '!B63,'Fully Booked'!C:C,'REGIONAL MARKTERS '!$A$52)</f>
        <v>10685</v>
      </c>
      <c r="E63" s="116">
        <f>SUMIFS('Fully Booked'!Q:Q,'Fully Booked'!E:E,'REGIONAL MARKTERS '!B63,'Fully Booked'!C:C,'REGIONAL MARKTERS '!$A$52,'Fully Booked'!M:M,'REGIONAL MARKTERS '!$E$2)</f>
        <v>254879</v>
      </c>
      <c r="F63" s="116">
        <f ca="1">SUMIFS('Fully Booked'!Q:Q,'Fully Booked'!E:E,'REGIONAL MARKTERS '!B63,'Fully Booked'!C:C,'REGIONAL MARKTERS '!$A$52,'Fully Booked'!L:L,'REGIONAL MARKTERS '!$F$2)</f>
        <v>0</v>
      </c>
    </row>
    <row r="64" spans="1:6">
      <c r="A64" s="198"/>
      <c r="B64" s="198" t="s">
        <v>2601</v>
      </c>
      <c r="C64" s="116">
        <f>SUMIFS('Fully Booked'!Q:Q,'Fully Booked'!E:E,'REGIONAL MARKTERS '!B64,'Fully Booked'!C:C,'REGIONAL MARKTERS '!$A$52)</f>
        <v>0</v>
      </c>
      <c r="D64" s="116">
        <f>SUMIFS('Fully Booked'!I:I,'Fully Booked'!E:E,'REGIONAL MARKTERS '!B64,'Fully Booked'!C:C,'REGIONAL MARKTERS '!$A$52)</f>
        <v>0</v>
      </c>
      <c r="E64" s="116">
        <f>SUMIFS('Fully Booked'!Q:Q,'Fully Booked'!E:E,'REGIONAL MARKTERS '!B64,'Fully Booked'!C:C,'REGIONAL MARKTERS '!$A$52,'Fully Booked'!M:M,'REGIONAL MARKTERS '!$E$2)</f>
        <v>0</v>
      </c>
      <c r="F64" s="116">
        <f ca="1">SUMIFS('Fully Booked'!Q:Q,'Fully Booked'!E:E,'REGIONAL MARKTERS '!B64,'Fully Booked'!C:C,'REGIONAL MARKTERS '!$A$52,'Fully Booked'!L:L,'REGIONAL MARKTERS '!$F$2)</f>
        <v>0</v>
      </c>
    </row>
    <row r="65" spans="1:6">
      <c r="A65" s="198"/>
      <c r="B65" s="644" t="s">
        <v>3706</v>
      </c>
      <c r="C65" s="116">
        <f>SUMIFS('Fully Booked'!Q:Q,'Fully Booked'!E:E,'REGIONAL MARKTERS '!B65,'Fully Booked'!C:C,'REGIONAL MARKTERS '!$A$52)</f>
        <v>594937</v>
      </c>
      <c r="D65" s="116">
        <f>SUMIFS('Fully Booked'!I:I,'Fully Booked'!E:E,'REGIONAL MARKTERS '!B65,'Fully Booked'!C:C,'REGIONAL MARKTERS '!$A$52)</f>
        <v>13655</v>
      </c>
      <c r="E65" s="116">
        <f>SUMIFS('Fully Booked'!Q:Q,'Fully Booked'!E:E,'REGIONAL MARKTERS '!B65,'Fully Booked'!C:C,'REGIONAL MARKTERS '!$A$52,'Fully Booked'!M:M,'REGIONAL MARKTERS '!$E$2)</f>
        <v>0</v>
      </c>
      <c r="F65" s="116">
        <f ca="1">SUMIFS('Fully Booked'!Q:Q,'Fully Booked'!E:E,'REGIONAL MARKTERS '!B65,'Fully Booked'!C:C,'REGIONAL MARKTERS '!$A$52,'Fully Booked'!L:L,'REGIONAL MARKTERS '!$F$2)</f>
        <v>0</v>
      </c>
    </row>
    <row r="66" spans="1:6">
      <c r="A66" s="198"/>
      <c r="B66" s="180" t="s">
        <v>2516</v>
      </c>
      <c r="C66" s="116">
        <f>SUMIFS('Fully Booked'!Q:Q,'Fully Booked'!E:E,'REGIONAL MARKTERS '!B66,'Fully Booked'!C:C,'REGIONAL MARKTERS '!$A$52)</f>
        <v>0</v>
      </c>
      <c r="D66" s="116">
        <f>SUMIFS('Fully Booked'!I:I,'Fully Booked'!E:E,'REGIONAL MARKTERS '!B66,'Fully Booked'!C:C,'REGIONAL MARKTERS '!$A$52)</f>
        <v>0</v>
      </c>
      <c r="E66" s="116">
        <f>SUMIFS('Fully Booked'!Q:Q,'Fully Booked'!E:E,'REGIONAL MARKTERS '!B66,'Fully Booked'!C:C,'REGIONAL MARKTERS '!$A$52,'Fully Booked'!M:M,'REGIONAL MARKTERS '!$E$2)</f>
        <v>0</v>
      </c>
      <c r="F66" s="116">
        <f ca="1">SUMIFS('Fully Booked'!Q:Q,'Fully Booked'!E:E,'REGIONAL MARKTERS '!B66,'Fully Booked'!C:C,'REGIONAL MARKTERS '!$A$52,'Fully Booked'!L:L,'REGIONAL MARKTERS '!$F$2)</f>
        <v>0</v>
      </c>
    </row>
    <row r="67" spans="1:6">
      <c r="A67" s="198"/>
      <c r="B67" s="180" t="s">
        <v>723</v>
      </c>
      <c r="C67" s="116">
        <f>SUMIFS('Fully Booked'!Q:Q,'Fully Booked'!E:E,'REGIONAL MARKTERS '!B67,'Fully Booked'!C:C,'REGIONAL MARKTERS '!$A$52)</f>
        <v>0</v>
      </c>
      <c r="D67" s="116">
        <f>SUMIFS('Fully Booked'!I:I,'Fully Booked'!E:E,'REGIONAL MARKTERS '!B67,'Fully Booked'!C:C,'REGIONAL MARKTERS '!$A$52)</f>
        <v>0</v>
      </c>
      <c r="E67" s="116">
        <f>SUMIFS('Fully Booked'!Q:Q,'Fully Booked'!E:E,'REGIONAL MARKTERS '!B67,'Fully Booked'!C:C,'REGIONAL MARKTERS '!$A$52,'Fully Booked'!M:M,'REGIONAL MARKTERS '!$E$2)</f>
        <v>0</v>
      </c>
      <c r="F67" s="116">
        <f ca="1">SUMIFS('Fully Booked'!Q:Q,'Fully Booked'!E:E,'REGIONAL MARKTERS '!B67,'Fully Booked'!C:C,'REGIONAL MARKTERS '!$A$52,'Fully Booked'!L:L,'REGIONAL MARKTERS '!$F$2)</f>
        <v>0</v>
      </c>
    </row>
    <row r="68" spans="1:6">
      <c r="A68" s="198"/>
      <c r="B68" s="180" t="s">
        <v>1402</v>
      </c>
      <c r="C68" s="116">
        <f>SUMIFS('Fully Booked'!Q:Q,'Fully Booked'!E:E,'REGIONAL MARKTERS '!B68,'Fully Booked'!C:C,'REGIONAL MARKTERS '!$A$52)</f>
        <v>0</v>
      </c>
      <c r="D68" s="116">
        <f>SUMIFS('Fully Booked'!I:I,'Fully Booked'!E:E,'REGIONAL MARKTERS '!B68,'Fully Booked'!C:C,'REGIONAL MARKTERS '!$A$52)</f>
        <v>0</v>
      </c>
      <c r="E68" s="116">
        <f>SUMIFS('Fully Booked'!Q:Q,'Fully Booked'!E:E,'REGIONAL MARKTERS '!B68,'Fully Booked'!C:C,'REGIONAL MARKTERS '!$A$52,'Fully Booked'!M:M,'REGIONAL MARKTERS '!$E$2)</f>
        <v>0</v>
      </c>
      <c r="F68" s="116">
        <f ca="1">SUMIFS('Fully Booked'!Q:Q,'Fully Booked'!E:E,'REGIONAL MARKTERS '!B68,'Fully Booked'!C:C,'REGIONAL MARKTERS '!$A$52,'Fully Booked'!L:L,'REGIONAL MARKTERS '!$F$2)</f>
        <v>0</v>
      </c>
    </row>
    <row r="69" spans="1:6">
      <c r="A69" s="198"/>
      <c r="B69" s="180" t="s">
        <v>602</v>
      </c>
      <c r="C69" s="116">
        <f>SUMIFS('Fully Booked'!Q:Q,'Fully Booked'!E:E,'REGIONAL MARKTERS '!B69,'Fully Booked'!C:C,'REGIONAL MARKTERS '!$A$52)</f>
        <v>10317</v>
      </c>
      <c r="D69" s="116">
        <f>SUMIFS('Fully Booked'!I:I,'Fully Booked'!E:E,'REGIONAL MARKTERS '!B69,'Fully Booked'!C:C,'REGIONAL MARKTERS '!$A$52)</f>
        <v>452</v>
      </c>
      <c r="E69" s="116">
        <f>SUMIFS('Fully Booked'!Q:Q,'Fully Booked'!E:E,'REGIONAL MARKTERS '!B69,'Fully Booked'!C:C,'REGIONAL MARKTERS '!$A$52,'Fully Booked'!M:M,'REGIONAL MARKTERS '!$E$2)</f>
        <v>10317</v>
      </c>
      <c r="F69" s="116">
        <f ca="1">SUMIFS('Fully Booked'!Q:Q,'Fully Booked'!E:E,'REGIONAL MARKTERS '!B69,'Fully Booked'!C:C,'REGIONAL MARKTERS '!$A$52,'Fully Booked'!L:L,'REGIONAL MARKTERS '!$F$2)</f>
        <v>0</v>
      </c>
    </row>
    <row r="70" spans="1:6">
      <c r="A70" s="198"/>
      <c r="B70" s="180" t="s">
        <v>3803</v>
      </c>
      <c r="C70" s="116">
        <f>SUMIFS('Fully Booked'!Q:Q,'Fully Booked'!E:E,'REGIONAL MARKTERS '!B70,'Fully Booked'!C:C,'REGIONAL MARKTERS '!$A$52)</f>
        <v>644852</v>
      </c>
      <c r="D70" s="116">
        <f>SUMIFS('Fully Booked'!I:I,'Fully Booked'!E:E,'REGIONAL MARKTERS '!B70,'Fully Booked'!C:C,'REGIONAL MARKTERS '!$A$52)</f>
        <v>16108</v>
      </c>
      <c r="E70" s="116">
        <f>SUMIFS('Fully Booked'!Q:Q,'Fully Booked'!E:E,'REGIONAL MARKTERS '!B70,'Fully Booked'!C:C,'REGIONAL MARKTERS '!$A$52,'Fully Booked'!M:M,'REGIONAL MARKTERS '!$E$2)</f>
        <v>40540</v>
      </c>
      <c r="F70" s="116">
        <f ca="1">SUMIFS('Fully Booked'!Q:Q,'Fully Booked'!E:E,'REGIONAL MARKTERS '!B70,'Fully Booked'!C:C,'REGIONAL MARKTERS '!$A$52,'Fully Booked'!L:L,'REGIONAL MARKTERS '!$F$2)</f>
        <v>0</v>
      </c>
    </row>
    <row r="71" spans="1:6">
      <c r="A71" s="198"/>
      <c r="B71" s="180" t="s">
        <v>1361</v>
      </c>
      <c r="C71" s="116">
        <f>SUMIFS('Fully Booked'!Q:Q,'Fully Booked'!E:E,'REGIONAL MARKTERS '!B71,'Fully Booked'!C:C,'REGIONAL MARKTERS '!$A$52)</f>
        <v>0</v>
      </c>
      <c r="D71" s="116">
        <f>SUMIFS('Fully Booked'!I:I,'Fully Booked'!E:E,'REGIONAL MARKTERS '!B71,'Fully Booked'!C:C,'REGIONAL MARKTERS '!$A$52)</f>
        <v>0</v>
      </c>
      <c r="E71" s="116">
        <f>SUMIFS('Fully Booked'!Q:Q,'Fully Booked'!E:E,'REGIONAL MARKTERS '!B71,'Fully Booked'!C:C,'REGIONAL MARKTERS '!$A$52,'Fully Booked'!M:M,'REGIONAL MARKTERS '!$E$2)</f>
        <v>0</v>
      </c>
      <c r="F71" s="116">
        <f ca="1">SUMIFS('Fully Booked'!Q:Q,'Fully Booked'!E:E,'REGIONAL MARKTERS '!B71,'Fully Booked'!C:C,'REGIONAL MARKTERS '!$A$52,'Fully Booked'!L:L,'REGIONAL MARKTERS '!$F$2)</f>
        <v>0</v>
      </c>
    </row>
    <row r="72" spans="1:6">
      <c r="A72" s="198"/>
      <c r="B72" s="180" t="s">
        <v>559</v>
      </c>
      <c r="C72" s="116">
        <f>SUMIFS('Fully Booked'!Q:Q,'Fully Booked'!E:E,'REGIONAL MARKTERS '!B72,'Fully Booked'!C:C,'REGIONAL MARKTERS '!$A$52)</f>
        <v>0</v>
      </c>
      <c r="D72" s="116">
        <f>SUMIFS('Fully Booked'!I:I,'Fully Booked'!E:E,'REGIONAL MARKTERS '!B72,'Fully Booked'!C:C,'REGIONAL MARKTERS '!$A$52)</f>
        <v>0</v>
      </c>
      <c r="E72" s="116">
        <f>SUMIFS('Fully Booked'!Q:Q,'Fully Booked'!E:E,'REGIONAL MARKTERS '!B72,'Fully Booked'!C:C,'REGIONAL MARKTERS '!$A$52,'Fully Booked'!M:M,'REGIONAL MARKTERS '!$E$2)</f>
        <v>0</v>
      </c>
      <c r="F72" s="116">
        <f ca="1">SUMIFS('Fully Booked'!Q:Q,'Fully Booked'!E:E,'REGIONAL MARKTERS '!B72,'Fully Booked'!C:C,'REGIONAL MARKTERS '!$A$52,'Fully Booked'!L:L,'REGIONAL MARKTERS '!$F$2)</f>
        <v>0</v>
      </c>
    </row>
    <row r="73" spans="1:6">
      <c r="A73" s="198"/>
      <c r="B73" s="8" t="s">
        <v>807</v>
      </c>
      <c r="C73" s="116">
        <f>SUMIFS('Fully Booked'!Q:Q,'Fully Booked'!E:E,'REGIONAL MARKTERS '!B73,'Fully Booked'!C:C,'REGIONAL MARKTERS '!$A$52)</f>
        <v>0</v>
      </c>
      <c r="D73" s="116">
        <f>SUMIFS('Fully Booked'!I:I,'Fully Booked'!E:E,'REGIONAL MARKTERS '!B73,'Fully Booked'!C:C,'REGIONAL MARKTERS '!$A$52)</f>
        <v>0</v>
      </c>
      <c r="E73" s="116">
        <f>SUMIFS('Fully Booked'!Q:Q,'Fully Booked'!E:E,'REGIONAL MARKTERS '!B73,'Fully Booked'!C:C,'REGIONAL MARKTERS '!$A$52,'Fully Booked'!M:M,'REGIONAL MARKTERS '!$E$2)</f>
        <v>0</v>
      </c>
      <c r="F73" s="116">
        <f ca="1">SUMIFS('Fully Booked'!Q:Q,'Fully Booked'!E:E,'REGIONAL MARKTERS '!B73,'Fully Booked'!C:C,'REGIONAL MARKTERS '!$A$52,'Fully Booked'!L:L,'REGIONAL MARKTERS '!$F$2)</f>
        <v>0</v>
      </c>
    </row>
    <row r="74" spans="1:6">
      <c r="A74" s="198"/>
      <c r="B74" s="8" t="s">
        <v>954</v>
      </c>
      <c r="C74" s="116">
        <f>SUMIFS('Fully Booked'!Q:Q,'Fully Booked'!E:E,'REGIONAL MARKTERS '!B74,'Fully Booked'!C:C,'REGIONAL MARKTERS '!$A$52)</f>
        <v>0</v>
      </c>
      <c r="D74" s="116">
        <f>SUMIFS('Fully Booked'!I:I,'Fully Booked'!E:E,'REGIONAL MARKTERS '!B74,'Fully Booked'!C:C,'REGIONAL MARKTERS '!$A$52)</f>
        <v>0</v>
      </c>
      <c r="E74" s="116">
        <f>SUMIFS('Fully Booked'!Q:Q,'Fully Booked'!E:E,'REGIONAL MARKTERS '!B74,'Fully Booked'!C:C,'REGIONAL MARKTERS '!$A$52,'Fully Booked'!M:M,'REGIONAL MARKTERS '!$E$2)</f>
        <v>0</v>
      </c>
      <c r="F74" s="116">
        <f ca="1">SUMIFS('Fully Booked'!Q:Q,'Fully Booked'!E:E,'REGIONAL MARKTERS '!B74,'Fully Booked'!C:C,'REGIONAL MARKTERS '!$A$52,'Fully Booked'!L:L,'REGIONAL MARKTERS '!$F$2)</f>
        <v>0</v>
      </c>
    </row>
    <row r="75" spans="1:6">
      <c r="A75" s="198"/>
      <c r="B75" s="8" t="s">
        <v>896</v>
      </c>
      <c r="C75" s="116">
        <f>SUMIFS('Fully Booked'!Q:Q,'Fully Booked'!E:E,'REGIONAL MARKTERS '!B75,'Fully Booked'!C:C,'REGIONAL MARKTERS '!$A$52)</f>
        <v>0</v>
      </c>
      <c r="D75" s="116">
        <f>SUMIFS('Fully Booked'!I:I,'Fully Booked'!E:E,'REGIONAL MARKTERS '!B75,'Fully Booked'!C:C,'REGIONAL MARKTERS '!$A$52)</f>
        <v>0</v>
      </c>
      <c r="E75" s="116">
        <f>SUMIFS('Fully Booked'!Q:Q,'Fully Booked'!E:E,'REGIONAL MARKTERS '!B75,'Fully Booked'!C:C,'REGIONAL MARKTERS '!$A$52,'Fully Booked'!M:M,'REGIONAL MARKTERS '!$E$2)</f>
        <v>0</v>
      </c>
      <c r="F75" s="116">
        <f ca="1">SUMIFS('Fully Booked'!Q:Q,'Fully Booked'!E:E,'REGIONAL MARKTERS '!B75,'Fully Booked'!C:C,'REGIONAL MARKTERS '!$A$52,'Fully Booked'!L:L,'REGIONAL MARKTERS '!$F$2)</f>
        <v>0</v>
      </c>
    </row>
    <row r="76" spans="1:6">
      <c r="A76" s="198"/>
      <c r="B76" s="8" t="s">
        <v>1080</v>
      </c>
      <c r="C76" s="116">
        <f>SUMIFS('Fully Booked'!Q:Q,'Fully Booked'!E:E,'REGIONAL MARKTERS '!B76,'Fully Booked'!C:C,'REGIONAL MARKTERS '!$A$52)</f>
        <v>0</v>
      </c>
      <c r="D76" s="116">
        <f>SUMIFS('Fully Booked'!I:I,'Fully Booked'!E:E,'REGIONAL MARKTERS '!B76,'Fully Booked'!C:C,'REGIONAL MARKTERS '!$A$52)</f>
        <v>0</v>
      </c>
      <c r="E76" s="116">
        <f>SUMIFS('Fully Booked'!Q:Q,'Fully Booked'!E:E,'REGIONAL MARKTERS '!B76,'Fully Booked'!C:C,'REGIONAL MARKTERS '!$A$52,'Fully Booked'!M:M,'REGIONAL MARKTERS '!$E$2)</f>
        <v>0</v>
      </c>
      <c r="F76" s="116">
        <f ca="1">SUMIFS('Fully Booked'!Q:Q,'Fully Booked'!E:E,'REGIONAL MARKTERS '!B76,'Fully Booked'!C:C,'REGIONAL MARKTERS '!$A$52,'Fully Booked'!L:L,'REGIONAL MARKTERS '!$F$2)</f>
        <v>0</v>
      </c>
    </row>
    <row r="77" spans="1:6">
      <c r="A77" s="198"/>
      <c r="B77" s="8" t="s">
        <v>772</v>
      </c>
      <c r="C77" s="116">
        <f>SUMIFS('Fully Booked'!Q:Q,'Fully Booked'!E:E,'REGIONAL MARKTERS '!B77,'Fully Booked'!C:C,'REGIONAL MARKTERS '!$A$52)</f>
        <v>0</v>
      </c>
      <c r="D77" s="116">
        <f>SUMIFS('Fully Booked'!I:I,'Fully Booked'!E:E,'REGIONAL MARKTERS '!B77,'Fully Booked'!C:C,'REGIONAL MARKTERS '!$A$52)</f>
        <v>0</v>
      </c>
      <c r="E77" s="116">
        <f>SUMIFS('Fully Booked'!Q:Q,'Fully Booked'!E:E,'REGIONAL MARKTERS '!B77,'Fully Booked'!C:C,'REGIONAL MARKTERS '!$A$52,'Fully Booked'!M:M,'REGIONAL MARKTERS '!$E$2)</f>
        <v>0</v>
      </c>
      <c r="F77" s="116">
        <f ca="1">SUMIFS('Fully Booked'!Q:Q,'Fully Booked'!E:E,'REGIONAL MARKTERS '!B77,'Fully Booked'!C:C,'REGIONAL MARKTERS '!$A$52,'Fully Booked'!L:L,'REGIONAL MARKTERS '!$F$2)</f>
        <v>0</v>
      </c>
    </row>
    <row r="78" spans="1:6">
      <c r="A78" s="198"/>
      <c r="B78" s="8" t="s">
        <v>611</v>
      </c>
      <c r="C78" s="116">
        <f>SUMIFS('Fully Booked'!Q:Q,'Fully Booked'!E:E,'REGIONAL MARKTERS '!B78,'Fully Booked'!C:C,'REGIONAL MARKTERS '!$A$52)</f>
        <v>0</v>
      </c>
      <c r="D78" s="116">
        <f>SUMIFS('Fully Booked'!I:I,'Fully Booked'!E:E,'REGIONAL MARKTERS '!B78,'Fully Booked'!C:C,'REGIONAL MARKTERS '!$A$52)</f>
        <v>0</v>
      </c>
      <c r="E78" s="116">
        <f>SUMIFS('Fully Booked'!Q:Q,'Fully Booked'!E:E,'REGIONAL MARKTERS '!B78,'Fully Booked'!C:C,'REGIONAL MARKTERS '!$A$52,'Fully Booked'!M:M,'REGIONAL MARKTERS '!$E$2)</f>
        <v>0</v>
      </c>
      <c r="F78" s="116">
        <f ca="1">SUMIFS('Fully Booked'!Q:Q,'Fully Booked'!E:E,'REGIONAL MARKTERS '!B78,'Fully Booked'!C:C,'REGIONAL MARKTERS '!$A$52,'Fully Booked'!L:L,'REGIONAL MARKTERS '!$F$2)</f>
        <v>0</v>
      </c>
    </row>
    <row r="79" spans="1:6">
      <c r="A79" s="198"/>
      <c r="B79" s="8" t="s">
        <v>841</v>
      </c>
      <c r="C79" s="116">
        <f>SUMIFS('Fully Booked'!Q:Q,'Fully Booked'!E:E,'REGIONAL MARKTERS '!B79,'Fully Booked'!C:C,'REGIONAL MARKTERS '!$A$52)</f>
        <v>0</v>
      </c>
      <c r="D79" s="116">
        <f>SUMIFS('Fully Booked'!I:I,'Fully Booked'!E:E,'REGIONAL MARKTERS '!B79,'Fully Booked'!C:C,'REGIONAL MARKTERS '!$A$52)</f>
        <v>0</v>
      </c>
      <c r="E79" s="116">
        <f>SUMIFS('Fully Booked'!Q:Q,'Fully Booked'!E:E,'REGIONAL MARKTERS '!B79,'Fully Booked'!C:C,'REGIONAL MARKTERS '!$A$52,'Fully Booked'!M:M,'REGIONAL MARKTERS '!$E$2)</f>
        <v>0</v>
      </c>
      <c r="F79" s="116">
        <f ca="1">SUMIFS('Fully Booked'!Q:Q,'Fully Booked'!E:E,'REGIONAL MARKTERS '!B79,'Fully Booked'!C:C,'REGIONAL MARKTERS '!$A$52,'Fully Booked'!L:L,'REGIONAL MARKTERS '!$F$2)</f>
        <v>0</v>
      </c>
    </row>
    <row r="80" spans="1:6">
      <c r="A80" s="198"/>
      <c r="B80" s="8" t="s">
        <v>861</v>
      </c>
      <c r="C80" s="116">
        <f>SUMIFS('Fully Booked'!Q:Q,'Fully Booked'!E:E,'REGIONAL MARKTERS '!B80,'Fully Booked'!C:C,'REGIONAL MARKTERS '!$A$52)</f>
        <v>0</v>
      </c>
      <c r="D80" s="116">
        <f>SUMIFS('Fully Booked'!I:I,'Fully Booked'!E:E,'REGIONAL MARKTERS '!B80,'Fully Booked'!C:C,'REGIONAL MARKTERS '!$A$52)</f>
        <v>0</v>
      </c>
      <c r="E80" s="116">
        <f>SUMIFS('Fully Booked'!Q:Q,'Fully Booked'!E:E,'REGIONAL MARKTERS '!B80,'Fully Booked'!C:C,'REGIONAL MARKTERS '!$A$52,'Fully Booked'!M:M,'REGIONAL MARKTERS '!$E$2)</f>
        <v>0</v>
      </c>
      <c r="F80" s="116">
        <f ca="1">SUMIFS('Fully Booked'!Q:Q,'Fully Booked'!E:E,'REGIONAL MARKTERS '!B80,'Fully Booked'!C:C,'REGIONAL MARKTERS '!$A$52,'Fully Booked'!L:L,'REGIONAL MARKTERS '!$F$2)</f>
        <v>0</v>
      </c>
    </row>
    <row r="81" spans="1:6">
      <c r="A81" s="198"/>
      <c r="B81" s="8" t="s">
        <v>1025</v>
      </c>
      <c r="C81" s="116">
        <f>SUMIFS('Fully Booked'!Q:Q,'Fully Booked'!E:E,'REGIONAL MARKTERS '!B81,'Fully Booked'!C:C,'REGIONAL MARKTERS '!$A$52)</f>
        <v>0</v>
      </c>
      <c r="D81" s="116">
        <f>SUMIFS('Fully Booked'!I:I,'Fully Booked'!E:E,'REGIONAL MARKTERS '!B81,'Fully Booked'!C:C,'REGIONAL MARKTERS '!$A$52)</f>
        <v>0</v>
      </c>
      <c r="E81" s="116">
        <f>SUMIFS('Fully Booked'!Q:Q,'Fully Booked'!E:E,'REGIONAL MARKTERS '!B81,'Fully Booked'!C:C,'REGIONAL MARKTERS '!$A$52,'Fully Booked'!M:M,'REGIONAL MARKTERS '!$E$2)</f>
        <v>0</v>
      </c>
      <c r="F81" s="116">
        <f ca="1">SUMIFS('Fully Booked'!Q:Q,'Fully Booked'!E:E,'REGIONAL MARKTERS '!B81,'Fully Booked'!C:C,'REGIONAL MARKTERS '!$A$52,'Fully Booked'!L:L,'REGIONAL MARKTERS '!$F$2)</f>
        <v>0</v>
      </c>
    </row>
    <row r="82" spans="1:6">
      <c r="A82" s="398"/>
      <c r="B82" s="398" t="s">
        <v>71</v>
      </c>
      <c r="C82" s="364">
        <f>SUM(C52:C81)</f>
        <v>3209840</v>
      </c>
      <c r="D82" s="398">
        <f>SUM(D52:D81)</f>
        <v>79892</v>
      </c>
      <c r="E82" s="398">
        <f>SUM(E52:E81)</f>
        <v>954947</v>
      </c>
      <c r="F82" s="398">
        <f ca="1">SUM(F52:F81)</f>
        <v>0</v>
      </c>
    </row>
    <row r="83" spans="1:6">
      <c r="A83" s="363" t="s">
        <v>98</v>
      </c>
      <c r="B83" s="8" t="s">
        <v>1188</v>
      </c>
      <c r="C83" s="116">
        <f>SUMIFS('Fully Booked'!Q:Q,'Fully Booked'!E:E,'REGIONAL MARKTERS '!B83,'Fully Booked'!C:C,'REGIONAL MARKTERS '!$A$83)</f>
        <v>141512</v>
      </c>
      <c r="D83" s="116">
        <f>SUMIFS('Fully Booked'!I:I,'Fully Booked'!E:E,'REGIONAL MARKTERS '!B83,'Fully Booked'!C:C,'REGIONAL MARKTERS '!$A$83)</f>
        <v>168</v>
      </c>
      <c r="E83" s="116">
        <f>SUMIFS('Fully Booked'!Q:Q,'Fully Booked'!E:E,'REGIONAL MARKTERS '!B83,'Fully Booked'!C:C,'REGIONAL MARKTERS '!$A$83,'Fully Booked'!M:M,'REGIONAL MARKTERS '!$E$2)</f>
        <v>0</v>
      </c>
      <c r="F83" s="116">
        <f ca="1">SUMIFS('Fully Booked'!Q:Q,'Fully Booked'!E:E,'REGIONAL MARKTERS '!B83,'Fully Booked'!C:C,'REGIONAL MARKTERS '!$A$83,'Fully Booked'!L:L,'REGIONAL MARKTERS '!$F$2)</f>
        <v>0</v>
      </c>
    </row>
    <row r="84" spans="1:6">
      <c r="B84" s="180" t="s">
        <v>3281</v>
      </c>
      <c r="C84" s="116">
        <f>SUMIFS('Fully Booked'!Q:Q,'Fully Booked'!E:E,'REGIONAL MARKTERS '!B84,'Fully Booked'!C:C,'REGIONAL MARKTERS '!$A$83)</f>
        <v>609445</v>
      </c>
      <c r="D84" s="116">
        <f>SUMIFS('Fully Booked'!I:I,'Fully Booked'!E:E,'REGIONAL MARKTERS '!B84,'Fully Booked'!C:C,'REGIONAL MARKTERS '!$A$83)</f>
        <v>13988</v>
      </c>
      <c r="E84" s="116">
        <f>SUMIFS('Fully Booked'!Q:Q,'Fully Booked'!E:E,'REGIONAL MARKTERS '!B84,'Fully Booked'!C:C,'REGIONAL MARKTERS '!$A$83,'Fully Booked'!M:M,'REGIONAL MARKTERS '!$E$2)</f>
        <v>0</v>
      </c>
      <c r="F84" s="116">
        <f ca="1">SUMIFS('Fully Booked'!Q:Q,'Fully Booked'!E:E,'REGIONAL MARKTERS '!B84,'Fully Booked'!C:C,'REGIONAL MARKTERS '!$A$83,'Fully Booked'!L:L,'REGIONAL MARKTERS '!$F$2)</f>
        <v>0</v>
      </c>
    </row>
    <row r="85" spans="1:6">
      <c r="B85" s="180" t="s">
        <v>4087</v>
      </c>
      <c r="C85" s="116">
        <f>SUMIFS('Fully Booked'!Q:Q,'Fully Booked'!E:E,'REGIONAL MARKTERS '!#REF!,'Fully Booked'!C:C,'REGIONAL MARKTERS '!$A$83)</f>
        <v>0</v>
      </c>
      <c r="D85" s="116">
        <f>SUMIFS('Fully Booked'!I:I,'Fully Booked'!E:E,'REGIONAL MARKTERS '!#REF!,'Fully Booked'!C:C,'REGIONAL MARKTERS '!$A$83)</f>
        <v>0</v>
      </c>
      <c r="E85" s="116">
        <f>SUMIFS('Fully Booked'!Q:Q,'Fully Booked'!E:E,'REGIONAL MARKTERS '!#REF!,'Fully Booked'!C:C,'REGIONAL MARKTERS '!$A$83,'Fully Booked'!M:M,'REGIONAL MARKTERS '!$E$2)</f>
        <v>0</v>
      </c>
      <c r="F85" s="116">
        <f ca="1">SUMIFS('Fully Booked'!Q:Q,'Fully Booked'!E:E,'REGIONAL MARKTERS '!#REF!,'Fully Booked'!C:C,'REGIONAL MARKTERS '!$A$83,'Fully Booked'!L:L,'REGIONAL MARKTERS '!$F$2)</f>
        <v>0</v>
      </c>
    </row>
    <row r="86" spans="1:6">
      <c r="B86" s="8" t="s">
        <v>888</v>
      </c>
      <c r="C86" s="116">
        <f>SUMIFS('Fully Booked'!Q:Q,'Fully Booked'!E:E,'REGIONAL MARKTERS '!B86,'Fully Booked'!C:C,'REGIONAL MARKTERS '!$A$83)</f>
        <v>0</v>
      </c>
      <c r="D86" s="116">
        <f>SUMIFS('Fully Booked'!I:I,'Fully Booked'!E:E,'REGIONAL MARKTERS '!B86,'Fully Booked'!C:C,'REGIONAL MARKTERS '!$A$83)</f>
        <v>0</v>
      </c>
      <c r="E86" s="116">
        <f>SUMIFS('Fully Booked'!Q:Q,'Fully Booked'!E:E,'REGIONAL MARKTERS '!B86,'Fully Booked'!C:C,'REGIONAL MARKTERS '!$A$83,'Fully Booked'!M:M,'REGIONAL MARKTERS '!$E$2)</f>
        <v>0</v>
      </c>
      <c r="F86" s="116">
        <f ca="1">SUMIFS('Fully Booked'!Q:Q,'Fully Booked'!E:E,'REGIONAL MARKTERS '!B86,'Fully Booked'!C:C,'REGIONAL MARKTERS '!$A$83,'Fully Booked'!L:L,'REGIONAL MARKTERS '!$F$2)</f>
        <v>0</v>
      </c>
    </row>
    <row r="87" spans="1:6">
      <c r="B87" s="180" t="s">
        <v>3768</v>
      </c>
      <c r="C87" s="116">
        <f>SUMIFS('Fully Booked'!Q:Q,'Fully Booked'!E:E,'REGIONAL MARKTERS '!B87,'Fully Booked'!C:C,'REGIONAL MARKTERS '!$A$83)</f>
        <v>409670</v>
      </c>
      <c r="D87" s="116">
        <f>SUMIFS('Fully Booked'!I:I,'Fully Booked'!E:E,'REGIONAL MARKTERS '!B87,'Fully Booked'!C:C,'REGIONAL MARKTERS '!$A$83)</f>
        <v>9603</v>
      </c>
      <c r="E87" s="116">
        <f>SUMIFS('Fully Booked'!Q:Q,'Fully Booked'!E:E,'REGIONAL MARKTERS '!B87,'Fully Booked'!C:C,'REGIONAL MARKTERS '!$A$83,'Fully Booked'!M:M,'REGIONAL MARKTERS '!$E$2)</f>
        <v>0</v>
      </c>
      <c r="F87" s="116">
        <f ca="1">SUMIFS('Fully Booked'!Q:Q,'Fully Booked'!E:E,'REGIONAL MARKTERS '!B87,'Fully Booked'!C:C,'REGIONAL MARKTERS '!$A$83,'Fully Booked'!L:L,'REGIONAL MARKTERS '!$F$2)</f>
        <v>0</v>
      </c>
    </row>
    <row r="88" spans="1:6">
      <c r="B88" s="180" t="s">
        <v>3042</v>
      </c>
      <c r="C88" s="116">
        <f>SUMIFS('Fully Booked'!Q:Q,'Fully Booked'!E:E,'REGIONAL MARKTERS '!B88,'Fully Booked'!C:C,'REGIONAL MARKTERS '!$A$83)</f>
        <v>919181</v>
      </c>
      <c r="D88" s="116">
        <f>SUMIFS('Fully Booked'!I:I,'Fully Booked'!E:E,'REGIONAL MARKTERS '!B88,'Fully Booked'!C:C,'REGIONAL MARKTERS '!$A$83)</f>
        <v>34393</v>
      </c>
      <c r="E88" s="116">
        <f>SUMIFS('Fully Booked'!Q:Q,'Fully Booked'!E:E,'REGIONAL MARKTERS '!B88,'Fully Booked'!C:C,'REGIONAL MARKTERS '!$A$83,'Fully Booked'!M:M,'REGIONAL MARKTERS '!$E$2)</f>
        <v>0</v>
      </c>
      <c r="F88" s="116">
        <f ca="1">SUMIFS('Fully Booked'!Q:Q,'Fully Booked'!E:E,'REGIONAL MARKTERS '!B88,'Fully Booked'!C:C,'REGIONAL MARKTERS '!$A$83,'Fully Booked'!L:L,'REGIONAL MARKTERS '!$F$2)</f>
        <v>0</v>
      </c>
    </row>
    <row r="89" spans="1:6">
      <c r="B89" s="8" t="s">
        <v>2972</v>
      </c>
      <c r="C89" s="116">
        <f>SUMIFS('Fully Booked'!Q:Q,'Fully Booked'!E:E,'REGIONAL MARKTERS '!B89,'Fully Booked'!C:C,'REGIONAL MARKTERS '!$A$83)</f>
        <v>1762721</v>
      </c>
      <c r="D89" s="116">
        <f>SUMIFS('Fully Booked'!I:I,'Fully Booked'!E:E,'REGIONAL MARKTERS '!B89,'Fully Booked'!C:C,'REGIONAL MARKTERS '!$A$83)</f>
        <v>40758</v>
      </c>
      <c r="E89" s="116">
        <f>SUMIFS('Fully Booked'!Q:Q,'Fully Booked'!E:E,'REGIONAL MARKTERS '!B89,'Fully Booked'!C:C,'REGIONAL MARKTERS '!$A$83,'Fully Booked'!M:M,'REGIONAL MARKTERS '!$E$2)</f>
        <v>0</v>
      </c>
      <c r="F89" s="116">
        <f ca="1">SUMIFS('Fully Booked'!Q:Q,'Fully Booked'!E:E,'REGIONAL MARKTERS '!B89,'Fully Booked'!C:C,'REGIONAL MARKTERS '!$A$83,'Fully Booked'!L:L,'REGIONAL MARKTERS '!$F$2)</f>
        <v>1079557</v>
      </c>
    </row>
    <row r="90" spans="1:6">
      <c r="B90" s="180" t="s">
        <v>3874</v>
      </c>
      <c r="C90" s="116">
        <f>SUMIFS('Fully Booked'!Q:Q,'Fully Booked'!E:E,'REGIONAL MARKTERS '!B90,'Fully Booked'!C:C,'REGIONAL MARKTERS '!$A$83)</f>
        <v>10002</v>
      </c>
      <c r="D90" s="116">
        <f>SUMIFS('Fully Booked'!I:I,'Fully Booked'!E:E,'REGIONAL MARKTERS '!B90,'Fully Booked'!C:C,'REGIONAL MARKTERS '!$A$83)</f>
        <v>639</v>
      </c>
      <c r="E90" s="116">
        <f>SUMIFS('Fully Booked'!Q:Q,'Fully Booked'!E:E,'REGIONAL MARKTERS '!B90,'Fully Booked'!C:C,'REGIONAL MARKTERS '!$A$83,'Fully Booked'!M:M,'REGIONAL MARKTERS '!$E$2)</f>
        <v>10002</v>
      </c>
      <c r="F90" s="116">
        <f ca="1">SUMIFS('Fully Booked'!Q:Q,'Fully Booked'!E:E,'REGIONAL MARKTERS '!B90,'Fully Booked'!C:C,'REGIONAL MARKTERS '!$A$83,'Fully Booked'!L:L,'REGIONAL MARKTERS '!$F$2)</f>
        <v>0</v>
      </c>
    </row>
    <row r="91" spans="1:6">
      <c r="B91" s="180" t="s">
        <v>3081</v>
      </c>
      <c r="C91" s="116">
        <f>SUMIFS('Fully Booked'!Q:Q,'Fully Booked'!E:E,'REGIONAL MARKTERS '!B91,'Fully Booked'!C:C,'REGIONAL MARKTERS '!$A$83)</f>
        <v>0</v>
      </c>
      <c r="D91" s="116">
        <f>SUMIFS('Fully Booked'!I:I,'Fully Booked'!E:E,'REGIONAL MARKTERS '!B91,'Fully Booked'!C:C,'REGIONAL MARKTERS '!$A$83)</f>
        <v>0</v>
      </c>
      <c r="E91" s="116">
        <f>SUMIFS('Fully Booked'!Q:Q,'Fully Booked'!E:E,'REGIONAL MARKTERS '!B91,'Fully Booked'!C:C,'REGIONAL MARKTERS '!$A$83,'Fully Booked'!M:M,'REGIONAL MARKTERS '!$E$2)</f>
        <v>0</v>
      </c>
      <c r="F91" s="116">
        <f ca="1">SUMIFS('Fully Booked'!Q:Q,'Fully Booked'!E:E,'REGIONAL MARKTERS '!B91,'Fully Booked'!C:C,'REGIONAL MARKTERS '!$A$83,'Fully Booked'!L:L,'REGIONAL MARKTERS '!$F$2)</f>
        <v>0</v>
      </c>
    </row>
    <row r="92" spans="1:6">
      <c r="B92" s="180" t="s">
        <v>1076</v>
      </c>
      <c r="C92" s="116">
        <f>SUMIFS('Fully Booked'!Q:Q,'Fully Booked'!E:E,'REGIONAL MARKTERS '!B92,'Fully Booked'!C:C,'REGIONAL MARKTERS '!$A$83)</f>
        <v>30006</v>
      </c>
      <c r="D92" s="116">
        <f>SUMIFS('Fully Booked'!I:I,'Fully Booked'!E:E,'REGIONAL MARKTERS '!B92,'Fully Booked'!C:C,'REGIONAL MARKTERS '!$A$83)</f>
        <v>998</v>
      </c>
      <c r="E92" s="116">
        <f>SUMIFS('Fully Booked'!Q:Q,'Fully Booked'!E:E,'REGIONAL MARKTERS '!B92,'Fully Booked'!C:C,'REGIONAL MARKTERS '!$A$83,'Fully Booked'!M:M,'REGIONAL MARKTERS '!$E$2)</f>
        <v>30006</v>
      </c>
      <c r="F92" s="116">
        <f ca="1">SUMIFS('Fully Booked'!Q:Q,'Fully Booked'!E:E,'REGIONAL MARKTERS '!B92,'Fully Booked'!C:C,'REGIONAL MARKTERS '!$A$83,'Fully Booked'!L:L,'REGIONAL MARKTERS '!$F$2)</f>
        <v>0</v>
      </c>
    </row>
    <row r="93" spans="1:6">
      <c r="B93" s="8" t="s">
        <v>2092</v>
      </c>
      <c r="C93" s="116">
        <f>SUMIFS('Fully Booked'!Q:Q,'Fully Booked'!E:E,'REGIONAL MARKTERS '!B93,'Fully Booked'!C:C,'REGIONAL MARKTERS '!$A$83)</f>
        <v>210274</v>
      </c>
      <c r="D93" s="116">
        <f>SUMIFS('Fully Booked'!I:I,'Fully Booked'!E:E,'REGIONAL MARKTERS '!B93,'Fully Booked'!C:C,'REGIONAL MARKTERS '!$A$83)</f>
        <v>10722</v>
      </c>
      <c r="E93" s="116">
        <f>SUMIFS('Fully Booked'!Q:Q,'Fully Booked'!E:E,'REGIONAL MARKTERS '!B93,'Fully Booked'!C:C,'REGIONAL MARKTERS '!$A$83,'Fully Booked'!M:M,'REGIONAL MARKTERS '!$E$2)</f>
        <v>69721</v>
      </c>
      <c r="F93" s="116">
        <f ca="1">SUMIFS('Fully Booked'!Q:Q,'Fully Booked'!E:E,'REGIONAL MARKTERS '!B93,'Fully Booked'!C:C,'REGIONAL MARKTERS '!$A$83,'Fully Booked'!L:L,'REGIONAL MARKTERS '!$F$2)</f>
        <v>0</v>
      </c>
    </row>
    <row r="94" spans="1:6">
      <c r="B94" s="8" t="s">
        <v>3918</v>
      </c>
      <c r="C94" s="116">
        <f>SUMIFS('Fully Booked'!Q:Q,'Fully Booked'!E:E,'REGIONAL MARKTERS '!B94,'Fully Booked'!C:C,'REGIONAL MARKTERS '!$A$83)</f>
        <v>50017</v>
      </c>
      <c r="D94" s="116">
        <f>SUMIFS('Fully Booked'!I:I,'Fully Booked'!E:E,'REGIONAL MARKTERS '!B94,'Fully Booked'!C:C,'REGIONAL MARKTERS '!$A$83)</f>
        <v>2296</v>
      </c>
      <c r="E94" s="116">
        <f>SUMIFS('Fully Booked'!Q:Q,'Fully Booked'!E:E,'REGIONAL MARKTERS '!B94,'Fully Booked'!C:C,'REGIONAL MARKTERS '!$A$83,'Fully Booked'!M:M,'REGIONAL MARKTERS '!$E$2)</f>
        <v>50017</v>
      </c>
      <c r="F94" s="116">
        <f ca="1">SUMIFS('Fully Booked'!Q:Q,'Fully Booked'!E:E,'REGIONAL MARKTERS '!B94,'Fully Booked'!C:C,'REGIONAL MARKTERS '!$A$83,'Fully Booked'!L:L,'REGIONAL MARKTERS '!$F$2)</f>
        <v>0</v>
      </c>
    </row>
    <row r="95" spans="1:6">
      <c r="B95" s="180" t="s">
        <v>3064</v>
      </c>
      <c r="C95" s="116">
        <f>SUMIFS('Fully Booked'!Q:Q,'Fully Booked'!E:E,'REGIONAL MARKTERS '!B95,'Fully Booked'!C:C,'REGIONAL MARKTERS '!$A$83)</f>
        <v>0</v>
      </c>
      <c r="D95" s="116">
        <f>SUMIFS('Fully Booked'!I:I,'Fully Booked'!E:E,'REGIONAL MARKTERS '!B95,'Fully Booked'!C:C,'REGIONAL MARKTERS '!$A$83)</f>
        <v>0</v>
      </c>
      <c r="E95" s="116">
        <f>SUMIFS('Fully Booked'!Q:Q,'Fully Booked'!E:E,'REGIONAL MARKTERS '!B95,'Fully Booked'!C:C,'REGIONAL MARKTERS '!$A$83,'Fully Booked'!M:M,'REGIONAL MARKTERS '!$E$2)</f>
        <v>0</v>
      </c>
      <c r="F95" s="116">
        <f ca="1">SUMIFS('Fully Booked'!Q:Q,'Fully Booked'!E:E,'REGIONAL MARKTERS '!B95,'Fully Booked'!C:C,'REGIONAL MARKTERS '!$A$83,'Fully Booked'!L:L,'REGIONAL MARKTERS '!$F$2)</f>
        <v>0</v>
      </c>
    </row>
    <row r="96" spans="1:6">
      <c r="B96" s="198" t="s">
        <v>3714</v>
      </c>
      <c r="C96" s="116">
        <f>SUMIFS('Fully Booked'!Q:Q,'Fully Booked'!E:E,'REGIONAL MARKTERS '!B96,'Fully Booked'!C:C,'REGIONAL MARKTERS '!$A$83)</f>
        <v>0</v>
      </c>
      <c r="D96" s="116">
        <f>SUMIFS('Fully Booked'!I:I,'Fully Booked'!E:E,'REGIONAL MARKTERS '!B96,'Fully Booked'!C:C,'REGIONAL MARKTERS '!$A$83)</f>
        <v>0</v>
      </c>
      <c r="E96" s="116">
        <f>SUMIFS('Fully Booked'!Q:Q,'Fully Booked'!E:E,'REGIONAL MARKTERS '!B96,'Fully Booked'!C:C,'REGIONAL MARKTERS '!$A$83,'Fully Booked'!M:M,'REGIONAL MARKTERS '!$E$2)</f>
        <v>0</v>
      </c>
      <c r="F96" s="116">
        <f ca="1">SUMIFS('Fully Booked'!Q:Q,'Fully Booked'!E:E,'REGIONAL MARKTERS '!B96,'Fully Booked'!C:C,'REGIONAL MARKTERS '!$A$83,'Fully Booked'!L:L,'REGIONAL MARKTERS '!$F$2)</f>
        <v>0</v>
      </c>
    </row>
    <row r="97" spans="1:6">
      <c r="B97" s="180" t="s">
        <v>3042</v>
      </c>
      <c r="C97" s="116">
        <f>SUMIFS('Fully Booked'!Q:Q,'Fully Booked'!E:E,'REGIONAL MARKTERS '!B97,'Fully Booked'!C:C,'REGIONAL MARKTERS '!$A$83)</f>
        <v>919181</v>
      </c>
      <c r="D97" s="116">
        <f>SUMIFS('Fully Booked'!I:I,'Fully Booked'!E:E,'REGIONAL MARKTERS '!B97,'Fully Booked'!C:C,'REGIONAL MARKTERS '!$A$83)</f>
        <v>34393</v>
      </c>
      <c r="E97" s="116">
        <f>SUMIFS('Fully Booked'!Q:Q,'Fully Booked'!E:E,'REGIONAL MARKTERS '!B97,'Fully Booked'!C:C,'REGIONAL MARKTERS '!$A$83,'Fully Booked'!M:M,'REGIONAL MARKTERS '!$E$2)</f>
        <v>0</v>
      </c>
      <c r="F97" s="116">
        <f ca="1">SUMIFS('Fully Booked'!Q:Q,'Fully Booked'!E:E,'REGIONAL MARKTERS '!B97,'Fully Booked'!C:C,'REGIONAL MARKTERS '!$A$83,'Fully Booked'!L:L,'REGIONAL MARKTERS '!$F$2)</f>
        <v>0</v>
      </c>
    </row>
    <row r="98" spans="1:6">
      <c r="B98" s="198" t="s">
        <v>2805</v>
      </c>
      <c r="C98" s="116">
        <f>SUMIFS('Fully Booked'!Q:Q,'Fully Booked'!E:E,'REGIONAL MARKTERS '!B98,'Fully Booked'!C:C,'REGIONAL MARKTERS '!$A$83)</f>
        <v>259759</v>
      </c>
      <c r="D98" s="116">
        <f>SUMIFS('Fully Booked'!I:I,'Fully Booked'!E:E,'REGIONAL MARKTERS '!B98,'Fully Booked'!C:C,'REGIONAL MARKTERS '!$A$83)</f>
        <v>5962</v>
      </c>
      <c r="E98" s="116">
        <f>SUMIFS('Fully Booked'!Q:Q,'Fully Booked'!E:E,'REGIONAL MARKTERS '!B98,'Fully Booked'!C:C,'REGIONAL MARKTERS '!$A$83,'Fully Booked'!M:M,'REGIONAL MARKTERS '!$E$2)</f>
        <v>0</v>
      </c>
      <c r="F98" s="116">
        <f ca="1">SUMIFS('Fully Booked'!Q:Q,'Fully Booked'!E:E,'REGIONAL MARKTERS '!B98,'Fully Booked'!C:C,'REGIONAL MARKTERS '!$A$83,'Fully Booked'!L:L,'REGIONAL MARKTERS '!$F$2)</f>
        <v>0</v>
      </c>
    </row>
    <row r="99" spans="1:6">
      <c r="B99" s="8" t="s">
        <v>2642</v>
      </c>
      <c r="C99" s="116">
        <f>SUMIFS('Fully Booked'!Q:Q,'Fully Booked'!E:E,'REGIONAL MARKTERS '!B99,'Fully Booked'!C:C,'REGIONAL MARKTERS '!$A$83)</f>
        <v>0</v>
      </c>
      <c r="D99" s="116">
        <f>SUMIFS('Fully Booked'!I:I,'Fully Booked'!E:E,'REGIONAL MARKTERS '!B99,'Fully Booked'!C:C,'REGIONAL MARKTERS '!$A$83)</f>
        <v>0</v>
      </c>
      <c r="E99" s="116">
        <f>SUMIFS('Fully Booked'!Q:Q,'Fully Booked'!E:E,'REGIONAL MARKTERS '!B99,'Fully Booked'!C:C,'REGIONAL MARKTERS '!$A$83,'Fully Booked'!M:M,'REGIONAL MARKTERS '!$E$2)</f>
        <v>0</v>
      </c>
      <c r="F99" s="116">
        <f ca="1">SUMIFS('Fully Booked'!Q:Q,'Fully Booked'!E:E,'REGIONAL MARKTERS '!B99,'Fully Booked'!C:C,'REGIONAL MARKTERS '!$A$83,'Fully Booked'!L:L,'REGIONAL MARKTERS '!$F$2)</f>
        <v>0</v>
      </c>
    </row>
    <row r="100" spans="1:6">
      <c r="B100" s="8" t="s">
        <v>840</v>
      </c>
      <c r="C100" s="116">
        <f>SUMIFS('Fully Booked'!Q:Q,'Fully Booked'!E:E,'REGIONAL MARKTERS '!B100,'Fully Booked'!C:C,'REGIONAL MARKTERS '!$A$83)</f>
        <v>499112</v>
      </c>
      <c r="D100" s="116">
        <f>SUMIFS('Fully Booked'!I:I,'Fully Booked'!E:E,'REGIONAL MARKTERS '!B100,'Fully Booked'!C:C,'REGIONAL MARKTERS '!$A$83)</f>
        <v>24450</v>
      </c>
      <c r="E100" s="116">
        <f>SUMIFS('Fully Booked'!Q:Q,'Fully Booked'!E:E,'REGIONAL MARKTERS '!B100,'Fully Booked'!C:C,'REGIONAL MARKTERS '!$A$83,'Fully Booked'!M:M,'REGIONAL MARKTERS '!$E$2)</f>
        <v>0</v>
      </c>
      <c r="F100" s="116">
        <f ca="1">SUMIFS('Fully Booked'!Q:Q,'Fully Booked'!E:E,'REGIONAL MARKTERS '!B100,'Fully Booked'!C:C,'REGIONAL MARKTERS '!$A$83,'Fully Booked'!L:L,'REGIONAL MARKTERS '!$F$2)</f>
        <v>0</v>
      </c>
    </row>
    <row r="101" spans="1:6">
      <c r="B101" s="8" t="s">
        <v>2892</v>
      </c>
      <c r="C101" s="116">
        <f>SUMIFS('Fully Booked'!Q:Q,'Fully Booked'!E:E,'REGIONAL MARKTERS '!B101,'Fully Booked'!C:C,'REGIONAL MARKTERS '!$A$83)</f>
        <v>0</v>
      </c>
      <c r="D101" s="116">
        <f>SUMIFS('Fully Booked'!I:I,'Fully Booked'!E:E,'REGIONAL MARKTERS '!B101,'Fully Booked'!C:C,'REGIONAL MARKTERS '!$A$83)</f>
        <v>0</v>
      </c>
      <c r="E101" s="116">
        <f>SUMIFS('Fully Booked'!Q:Q,'Fully Booked'!E:E,'REGIONAL MARKTERS '!B101,'Fully Booked'!C:C,'REGIONAL MARKTERS '!$A$83,'Fully Booked'!M:M,'REGIONAL MARKTERS '!$E$2)</f>
        <v>0</v>
      </c>
      <c r="F101" s="116">
        <f ca="1">SUMIFS('Fully Booked'!Q:Q,'Fully Booked'!E:E,'REGIONAL MARKTERS '!B101,'Fully Booked'!C:C,'REGIONAL MARKTERS '!$A$83,'Fully Booked'!L:L,'REGIONAL MARKTERS '!$F$2)</f>
        <v>0</v>
      </c>
    </row>
    <row r="102" spans="1:6">
      <c r="B102" s="198" t="s">
        <v>654</v>
      </c>
      <c r="C102" s="116">
        <f>SUMIFS('Fully Booked'!Q:Q,'Fully Booked'!E:E,'REGIONAL MARKTERS '!B102,'Fully Booked'!C:C,'REGIONAL MARKTERS '!$A$83)</f>
        <v>536230</v>
      </c>
      <c r="D102" s="116">
        <f>SUMIFS('Fully Booked'!I:I,'Fully Booked'!E:E,'REGIONAL MARKTERS '!B102,'Fully Booked'!C:C,'REGIONAL MARKTERS '!$A$83)</f>
        <v>9735</v>
      </c>
      <c r="E102" s="116">
        <f>SUMIFS('Fully Booked'!Q:Q,'Fully Booked'!E:E,'REGIONAL MARKTERS '!B102,'Fully Booked'!C:C,'REGIONAL MARKTERS '!$A$83,'Fully Booked'!M:M,'REGIONAL MARKTERS '!$E$2)</f>
        <v>121906</v>
      </c>
      <c r="F102" s="116">
        <f ca="1">SUMIFS('Fully Booked'!Q:Q,'Fully Booked'!E:E,'REGIONAL MARKTERS '!B102,'Fully Booked'!C:C,'REGIONAL MARKTERS '!$A$83,'Fully Booked'!L:L,'REGIONAL MARKTERS '!$F$2)</f>
        <v>414324</v>
      </c>
    </row>
    <row r="103" spans="1:6">
      <c r="B103" s="8" t="s">
        <v>762</v>
      </c>
      <c r="C103" s="116">
        <f>SUMIFS('Fully Booked'!Q:Q,'Fully Booked'!E:E,'REGIONAL MARKTERS '!B103,'Fully Booked'!C:C,'REGIONAL MARKTERS '!$A$83)</f>
        <v>0</v>
      </c>
      <c r="D103" s="116">
        <f>SUMIFS('Fully Booked'!I:I,'Fully Booked'!E:E,'REGIONAL MARKTERS '!B103,'Fully Booked'!C:C,'REGIONAL MARKTERS '!$A$83)</f>
        <v>0</v>
      </c>
      <c r="E103" s="116">
        <f>SUMIFS('Fully Booked'!Q:Q,'Fully Booked'!E:E,'REGIONAL MARKTERS '!B103,'Fully Booked'!C:C,'REGIONAL MARKTERS '!$A$83,'Fully Booked'!M:M,'REGIONAL MARKTERS '!$E$2)</f>
        <v>0</v>
      </c>
      <c r="F103" s="116">
        <f ca="1">SUMIFS('Fully Booked'!Q:Q,'Fully Booked'!E:E,'REGIONAL MARKTERS '!B103,'Fully Booked'!C:C,'REGIONAL MARKTERS '!$A$83,'Fully Booked'!L:L,'REGIONAL MARKTERS '!$F$2)</f>
        <v>0</v>
      </c>
    </row>
    <row r="104" spans="1:6">
      <c r="B104" s="180" t="s">
        <v>738</v>
      </c>
      <c r="C104" s="116">
        <f>SUMIFS('Fully Booked'!Q:Q,'Fully Booked'!E:E,'REGIONAL MARKTERS '!B104,'Fully Booked'!C:C,'REGIONAL MARKTERS '!$A$83)</f>
        <v>0</v>
      </c>
      <c r="D104" s="116">
        <f>SUMIFS('Fully Booked'!I:I,'Fully Booked'!E:E,'REGIONAL MARKTERS '!B104,'Fully Booked'!C:C,'REGIONAL MARKTERS '!$A$83)</f>
        <v>0</v>
      </c>
      <c r="E104" s="116">
        <f>SUMIFS('Fully Booked'!Q:Q,'Fully Booked'!E:E,'REGIONAL MARKTERS '!B104,'Fully Booked'!C:C,'REGIONAL MARKTERS '!$A$83,'Fully Booked'!M:M,'REGIONAL MARKTERS '!$E$2)</f>
        <v>0</v>
      </c>
      <c r="F104" s="116">
        <f ca="1">SUMIFS('Fully Booked'!Q:Q,'Fully Booked'!E:E,'REGIONAL MARKTERS '!B104,'Fully Booked'!C:C,'REGIONAL MARKTERS '!$A$83,'Fully Booked'!L:L,'REGIONAL MARKTERS '!$F$2)</f>
        <v>0</v>
      </c>
    </row>
    <row r="105" spans="1:6">
      <c r="B105" s="8" t="s">
        <v>499</v>
      </c>
      <c r="C105" s="116">
        <f>SUMIFS('Fully Booked'!Q:Q,'Fully Booked'!E:E,'REGIONAL MARKTERS '!B105,'Fully Booked'!C:C,'REGIONAL MARKTERS '!$A$83)</f>
        <v>0</v>
      </c>
      <c r="D105" s="116">
        <f>SUMIFS('Fully Booked'!I:I,'Fully Booked'!E:E,'REGIONAL MARKTERS '!B105,'Fully Booked'!C:C,'REGIONAL MARKTERS '!$A$83)</f>
        <v>0</v>
      </c>
      <c r="E105" s="116">
        <f>SUMIFS('Fully Booked'!Q:Q,'Fully Booked'!E:E,'REGIONAL MARKTERS '!B105,'Fully Booked'!C:C,'REGIONAL MARKTERS '!$A$83,'Fully Booked'!M:M,'REGIONAL MARKTERS '!$E$2)</f>
        <v>0</v>
      </c>
      <c r="F105" s="116">
        <f ca="1">SUMIFS('Fully Booked'!Q:Q,'Fully Booked'!E:E,'REGIONAL MARKTERS '!B105,'Fully Booked'!C:C,'REGIONAL MARKTERS '!$A$83,'Fully Booked'!L:L,'REGIONAL MARKTERS '!$F$2)</f>
        <v>0</v>
      </c>
    </row>
    <row r="106" spans="1:6">
      <c r="B106" s="8" t="s">
        <v>811</v>
      </c>
      <c r="C106" s="116">
        <f>SUMIFS('Fully Booked'!Q:Q,'Fully Booked'!E:E,'REGIONAL MARKTERS '!B106,'Fully Booked'!C:C,'REGIONAL MARKTERS '!$A$83)</f>
        <v>764739</v>
      </c>
      <c r="D106" s="116">
        <f>SUMIFS('Fully Booked'!I:I,'Fully Booked'!E:E,'REGIONAL MARKTERS '!B106,'Fully Booked'!C:C,'REGIONAL MARKTERS '!$A$83)</f>
        <v>28115</v>
      </c>
      <c r="E106" s="116">
        <f>SUMIFS('Fully Booked'!Q:Q,'Fully Booked'!E:E,'REGIONAL MARKTERS '!B106,'Fully Booked'!C:C,'REGIONAL MARKTERS '!$A$83,'Fully Booked'!M:M,'REGIONAL MARKTERS '!$E$2)</f>
        <v>430713</v>
      </c>
      <c r="F106" s="116">
        <f ca="1">SUMIFS('Fully Booked'!Q:Q,'Fully Booked'!E:E,'REGIONAL MARKTERS '!B106,'Fully Booked'!C:C,'REGIONAL MARKTERS '!$A$83,'Fully Booked'!L:L,'REGIONAL MARKTERS '!$F$2)</f>
        <v>0</v>
      </c>
    </row>
    <row r="107" spans="1:6">
      <c r="A107" s="398"/>
      <c r="B107" s="398" t="s">
        <v>71</v>
      </c>
      <c r="C107" s="364">
        <f>SUM(C83:C106)</f>
        <v>7121849</v>
      </c>
      <c r="D107" s="398">
        <f>SUM(D83:D106)</f>
        <v>216220</v>
      </c>
      <c r="E107" s="398">
        <f>SUM(E83:E106)</f>
        <v>712365</v>
      </c>
      <c r="F107" s="398">
        <f ca="1">SUM(F83:F106)</f>
        <v>1493881</v>
      </c>
    </row>
    <row r="108" spans="1:6">
      <c r="A108" s="363" t="s">
        <v>133</v>
      </c>
      <c r="B108" s="8" t="s">
        <v>595</v>
      </c>
      <c r="C108" s="116">
        <f>SUMIFS('Fully Booked'!Q:Q,'Fully Booked'!E:E,'REGIONAL MARKTERS '!B108,'Fully Booked'!C:C,'REGIONAL MARKTERS '!$A$108)</f>
        <v>29555</v>
      </c>
      <c r="D108" s="116">
        <f>SUMIFS('Fully Booked'!I:I,'Fully Booked'!E:E,'REGIONAL MARKTERS '!B108,'Fully Booked'!C:C,'REGIONAL MARKTERS '!$A$108)</f>
        <v>145</v>
      </c>
      <c r="E108" s="116">
        <f>SUMIFS('Fully Booked'!Q:Q,'Fully Booked'!E:E,'REGIONAL MARKTERS '!B108,'Fully Booked'!C:C,'REGIONAL MARKTERS '!$A$108,'Fully Booked'!M:M,'REGIONAL MARKTERS '!$E$2)</f>
        <v>29555</v>
      </c>
      <c r="F108" s="116">
        <f ca="1">SUMIFS('Fully Booked'!Q:Q,'Fully Booked'!E:E,'REGIONAL MARKTERS '!B108,'Fully Booked'!C:C,'REGIONAL MARKTERS '!$A$108,'Fully Booked'!L:L,'REGIONAL MARKTERS '!$F$2)</f>
        <v>0</v>
      </c>
    </row>
    <row r="109" spans="1:6">
      <c r="B109" s="180" t="s">
        <v>2862</v>
      </c>
      <c r="C109" s="116">
        <f>SUMIFS('Fully Booked'!Q:Q,'Fully Booked'!E:E,'REGIONAL MARKTERS '!B109,'Fully Booked'!C:C,'REGIONAL MARKTERS '!$A$108)</f>
        <v>402727</v>
      </c>
      <c r="D109" s="116">
        <f>SUMIFS('Fully Booked'!I:I,'Fully Booked'!E:E,'REGIONAL MARKTERS '!B109,'Fully Booked'!C:C,'REGIONAL MARKTERS '!$A$108)</f>
        <v>12095</v>
      </c>
      <c r="E109" s="116">
        <f>SUMIFS('Fully Booked'!Q:Q,'Fully Booked'!E:E,'REGIONAL MARKTERS '!B109,'Fully Booked'!C:C,'REGIONAL MARKTERS '!$A$108,'Fully Booked'!M:M,'REGIONAL MARKTERS '!$E$2)</f>
        <v>320000</v>
      </c>
      <c r="F109" s="116">
        <f ca="1">SUMIFS('Fully Booked'!Q:Q,'Fully Booked'!E:E,'REGIONAL MARKTERS '!B109,'Fully Booked'!C:C,'REGIONAL MARKTERS '!$A$108,'Fully Booked'!L:L,'REGIONAL MARKTERS '!$F$2)</f>
        <v>82727</v>
      </c>
    </row>
    <row r="110" spans="1:6">
      <c r="B110" s="648" t="s">
        <v>3779</v>
      </c>
      <c r="C110" s="116">
        <f>SUMIFS('Fully Booked'!Q:Q,'Fully Booked'!E:E,'REGIONAL MARKTERS '!B110,'Fully Booked'!C:C,'REGIONAL MARKTERS '!$A$108)</f>
        <v>42941</v>
      </c>
      <c r="D110" s="116">
        <f>SUMIFS('Fully Booked'!I:I,'Fully Booked'!E:E,'REGIONAL MARKTERS '!B110,'Fully Booked'!C:C,'REGIONAL MARKTERS '!$A$108)</f>
        <v>1524</v>
      </c>
      <c r="E110" s="116">
        <f>SUMIFS('Fully Booked'!Q:Q,'Fully Booked'!E:E,'REGIONAL MARKTERS '!B110,'Fully Booked'!C:C,'REGIONAL MARKTERS '!$A$108,'Fully Booked'!M:M,'REGIONAL MARKTERS '!$E$2)</f>
        <v>0</v>
      </c>
      <c r="F110" s="116">
        <f ca="1">SUMIFS('Fully Booked'!Q:Q,'Fully Booked'!E:E,'REGIONAL MARKTERS '!B110,'Fully Booked'!C:C,'REGIONAL MARKTERS '!$A$108,'Fully Booked'!L:L,'REGIONAL MARKTERS '!$F$2)</f>
        <v>0</v>
      </c>
    </row>
    <row r="111" spans="1:6">
      <c r="B111" s="180" t="s">
        <v>3496</v>
      </c>
      <c r="C111" s="116">
        <f>SUMIFS('Fully Booked'!Q:Q,'Fully Booked'!E:E,'REGIONAL MARKTERS '!B111,'Fully Booked'!C:C,'REGIONAL MARKTERS '!$A$108)</f>
        <v>307685</v>
      </c>
      <c r="D111" s="116">
        <f>SUMIFS('Fully Booked'!I:I,'Fully Booked'!E:E,'REGIONAL MARKTERS '!B111,'Fully Booked'!C:C,'REGIONAL MARKTERS '!$A$108)</f>
        <v>7262</v>
      </c>
      <c r="E111" s="116">
        <f>SUMIFS('Fully Booked'!Q:Q,'Fully Booked'!E:E,'REGIONAL MARKTERS '!B111,'Fully Booked'!C:C,'REGIONAL MARKTERS '!$A$108,'Fully Booked'!M:M,'REGIONAL MARKTERS '!$E$2)</f>
        <v>0</v>
      </c>
      <c r="F111" s="116">
        <f ca="1">SUMIFS('Fully Booked'!Q:Q,'Fully Booked'!E:E,'REGIONAL MARKTERS '!B111,'Fully Booked'!C:C,'REGIONAL MARKTERS '!$A$108,'Fully Booked'!L:L,'REGIONAL MARKTERS '!$F$2)</f>
        <v>0</v>
      </c>
    </row>
    <row r="112" spans="1:6">
      <c r="B112" s="180" t="s">
        <v>3795</v>
      </c>
      <c r="C112" s="116">
        <f>SUMIFS('Fully Booked'!Q:Q,'Fully Booked'!E:E,'REGIONAL MARKTERS '!B112,'Fully Booked'!C:C,'REGIONAL MARKTERS '!$A$108)</f>
        <v>135473</v>
      </c>
      <c r="D112" s="116">
        <f>SUMIFS('Fully Booked'!I:I,'Fully Booked'!E:E,'REGIONAL MARKTERS '!B112,'Fully Booked'!C:C,'REGIONAL MARKTERS '!$A$108)</f>
        <v>1651</v>
      </c>
      <c r="E112" s="116">
        <f>SUMIFS('Fully Booked'!Q:Q,'Fully Booked'!E:E,'REGIONAL MARKTERS '!B112,'Fully Booked'!C:C,'REGIONAL MARKTERS '!$A$108,'Fully Booked'!M:M,'REGIONAL MARKTERS '!$E$2)</f>
        <v>0</v>
      </c>
      <c r="F112" s="116">
        <f ca="1">SUMIFS('Fully Booked'!Q:Q,'Fully Booked'!E:E,'REGIONAL MARKTERS '!B112,'Fully Booked'!C:C,'REGIONAL MARKTERS '!$A$108,'Fully Booked'!L:L,'REGIONAL MARKTERS '!$F$2)</f>
        <v>0</v>
      </c>
    </row>
    <row r="113" spans="2:6">
      <c r="B113" s="180" t="s">
        <v>1435</v>
      </c>
      <c r="C113" s="116">
        <f>SUMIFS('Fully Booked'!Q:Q,'Fully Booked'!E:E,'REGIONAL MARKTERS '!B113,'Fully Booked'!C:C,'REGIONAL MARKTERS '!$A$108)</f>
        <v>200000</v>
      </c>
      <c r="D113" s="116">
        <f>SUMIFS('Fully Booked'!I:I,'Fully Booked'!E:E,'REGIONAL MARKTERS '!B113,'Fully Booked'!C:C,'REGIONAL MARKTERS '!$A$108)</f>
        <v>4790</v>
      </c>
      <c r="E113" s="116">
        <f>SUMIFS('Fully Booked'!Q:Q,'Fully Booked'!E:E,'REGIONAL MARKTERS '!B113,'Fully Booked'!C:C,'REGIONAL MARKTERS '!$A$108,'Fully Booked'!M:M,'REGIONAL MARKTERS '!$E$2)</f>
        <v>0</v>
      </c>
      <c r="F113" s="116">
        <f ca="1">SUMIFS('Fully Booked'!Q:Q,'Fully Booked'!E:E,'REGIONAL MARKTERS '!B113,'Fully Booked'!C:C,'REGIONAL MARKTERS '!$A$108,'Fully Booked'!L:L,'REGIONAL MARKTERS '!$F$2)</f>
        <v>0</v>
      </c>
    </row>
    <row r="114" spans="2:6">
      <c r="B114" s="180" t="s">
        <v>3324</v>
      </c>
      <c r="C114" s="116">
        <f>SUMIFS('Fully Booked'!Q:Q,'Fully Booked'!E:E,'REGIONAL MARKTERS '!B114,'Fully Booked'!C:C,'REGIONAL MARKTERS '!$A$108)</f>
        <v>607790</v>
      </c>
      <c r="D114" s="116">
        <f>SUMIFS('Fully Booked'!I:I,'Fully Booked'!E:E,'REGIONAL MARKTERS '!B114,'Fully Booked'!C:C,'REGIONAL MARKTERS '!$A$108)</f>
        <v>13950</v>
      </c>
      <c r="E114" s="116">
        <f>SUMIFS('Fully Booked'!Q:Q,'Fully Booked'!E:E,'REGIONAL MARKTERS '!B114,'Fully Booked'!C:C,'REGIONAL MARKTERS '!$A$108,'Fully Booked'!M:M,'REGIONAL MARKTERS '!$E$2)</f>
        <v>0</v>
      </c>
      <c r="F114" s="116">
        <f ca="1">SUMIFS('Fully Booked'!Q:Q,'Fully Booked'!E:E,'REGIONAL MARKTERS '!B114,'Fully Booked'!C:C,'REGIONAL MARKTERS '!$A$108,'Fully Booked'!L:L,'REGIONAL MARKTERS '!$F$2)</f>
        <v>0</v>
      </c>
    </row>
    <row r="115" spans="2:6">
      <c r="B115" s="180" t="s">
        <v>3283</v>
      </c>
      <c r="C115" s="116">
        <f>SUMIFS('Fully Booked'!Q:Q,'Fully Booked'!E:E,'REGIONAL MARKTERS '!B115,'Fully Booked'!C:C,'REGIONAL MARKTERS '!$A$108)</f>
        <v>320563</v>
      </c>
      <c r="D115" s="116">
        <f>SUMIFS('Fully Booked'!I:I,'Fully Booked'!E:E,'REGIONAL MARKTERS '!B115,'Fully Booked'!C:C,'REGIONAL MARKTERS '!$A$108)</f>
        <v>9481</v>
      </c>
      <c r="E115" s="116">
        <f>SUMIFS('Fully Booked'!Q:Q,'Fully Booked'!E:E,'REGIONAL MARKTERS '!B115,'Fully Booked'!C:C,'REGIONAL MARKTERS '!$A$108,'Fully Booked'!M:M,'REGIONAL MARKTERS '!$E$2)</f>
        <v>0</v>
      </c>
      <c r="F115" s="116">
        <f ca="1">SUMIFS('Fully Booked'!Q:Q,'Fully Booked'!E:E,'REGIONAL MARKTERS '!B115,'Fully Booked'!C:C,'REGIONAL MARKTERS '!$A$108,'Fully Booked'!L:L,'REGIONAL MARKTERS '!$F$2)</f>
        <v>0</v>
      </c>
    </row>
    <row r="116" spans="2:6">
      <c r="B116" s="180" t="s">
        <v>3254</v>
      </c>
      <c r="C116" s="116">
        <f>SUMIFS('Fully Booked'!Q:Q,'Fully Booked'!E:E,'REGIONAL MARKTERS '!B116,'Fully Booked'!C:C,'REGIONAL MARKTERS '!$A$108)</f>
        <v>1638201</v>
      </c>
      <c r="D116" s="116">
        <f>SUMIFS('Fully Booked'!I:I,'Fully Booked'!E:E,'REGIONAL MARKTERS '!B116,'Fully Booked'!C:C,'REGIONAL MARKTERS '!$A$108)</f>
        <v>37800</v>
      </c>
      <c r="E116" s="116">
        <f>SUMIFS('Fully Booked'!Q:Q,'Fully Booked'!E:E,'REGIONAL MARKTERS '!B116,'Fully Booked'!C:C,'REGIONAL MARKTERS '!$A$108,'Fully Booked'!M:M,'REGIONAL MARKTERS '!$E$2)</f>
        <v>0</v>
      </c>
      <c r="F116" s="116">
        <f ca="1">SUMIFS('Fully Booked'!Q:Q,'Fully Booked'!E:E,'REGIONAL MARKTERS '!B116,'Fully Booked'!C:C,'REGIONAL MARKTERS '!$A$108,'Fully Booked'!L:L,'REGIONAL MARKTERS '!$F$2)</f>
        <v>0</v>
      </c>
    </row>
    <row r="117" spans="2:6">
      <c r="B117" s="180" t="s">
        <v>4085</v>
      </c>
      <c r="C117" s="116">
        <f>SUMIFS('Fully Booked'!Q:Q,'Fully Booked'!E:E,'REGIONAL MARKTERS '!B117,'Fully Booked'!C:C,'REGIONAL MARKTERS '!$A$108)</f>
        <v>135064</v>
      </c>
      <c r="D117" s="116">
        <f>SUMIFS('Fully Booked'!I:I,'Fully Booked'!E:E,'REGIONAL MARKTERS '!B117,'Fully Booked'!C:C,'REGIONAL MARKTERS '!$A$108)</f>
        <v>3300</v>
      </c>
      <c r="E117" s="116">
        <f>SUMIFS('Fully Booked'!Q:Q,'Fully Booked'!E:E,'REGIONAL MARKTERS '!B117,'Fully Booked'!C:C,'REGIONAL MARKTERS '!$A$108,'Fully Booked'!M:M,'REGIONAL MARKTERS '!$E$2)</f>
        <v>0</v>
      </c>
      <c r="F117" s="116">
        <f ca="1">SUMIFS('Fully Booked'!Q:Q,'Fully Booked'!E:E,'REGIONAL MARKTERS '!B117,'Fully Booked'!C:C,'REGIONAL MARKTERS '!$A$108,'Fully Booked'!L:L,'REGIONAL MARKTERS '!$F$2)</f>
        <v>0</v>
      </c>
    </row>
    <row r="118" spans="2:6">
      <c r="B118" s="8" t="s">
        <v>860</v>
      </c>
      <c r="C118" s="116">
        <f>SUMIFS('Fully Booked'!Q:Q,'Fully Booked'!E:E,'REGIONAL MARKTERS '!B118,'Fully Booked'!C:C,'REGIONAL MARKTERS '!$A$108)</f>
        <v>507493</v>
      </c>
      <c r="D118" s="116">
        <f>SUMIFS('Fully Booked'!I:I,'Fully Booked'!E:E,'REGIONAL MARKTERS '!B118,'Fully Booked'!C:C,'REGIONAL MARKTERS '!$A$108)</f>
        <v>11648</v>
      </c>
      <c r="E118" s="116">
        <f>SUMIFS('Fully Booked'!Q:Q,'Fully Booked'!E:E,'REGIONAL MARKTERS '!B118,'Fully Booked'!C:C,'REGIONAL MARKTERS '!$A$108,'Fully Booked'!M:M,'REGIONAL MARKTERS '!$E$2)</f>
        <v>0</v>
      </c>
      <c r="F118" s="116">
        <f ca="1">SUMIFS('Fully Booked'!Q:Q,'Fully Booked'!E:E,'REGIONAL MARKTERS '!B118,'Fully Booked'!C:C,'REGIONAL MARKTERS '!$A$108,'Fully Booked'!L:L,'REGIONAL MARKTERS '!$F$2)</f>
        <v>0</v>
      </c>
    </row>
    <row r="119" spans="2:6">
      <c r="B119" s="180" t="s">
        <v>3608</v>
      </c>
      <c r="C119" s="116">
        <f>SUMIFS('Fully Booked'!Q:Q,'Fully Booked'!E:E,'REGIONAL MARKTERS '!B119,'Fully Booked'!C:C,'REGIONAL MARKTERS '!$A$108)</f>
        <v>36381</v>
      </c>
      <c r="D119" s="116">
        <f>SUMIFS('Fully Booked'!I:I,'Fully Booked'!E:E,'REGIONAL MARKTERS '!B119,'Fully Booked'!C:C,'REGIONAL MARKTERS '!$A$108)</f>
        <v>372</v>
      </c>
      <c r="E119" s="116">
        <f>SUMIFS('Fully Booked'!Q:Q,'Fully Booked'!E:E,'REGIONAL MARKTERS '!B119,'Fully Booked'!C:C,'REGIONAL MARKTERS '!$A$108,'Fully Booked'!M:M,'REGIONAL MARKTERS '!$E$2)</f>
        <v>36381</v>
      </c>
      <c r="F119" s="116">
        <f ca="1">SUMIFS('Fully Booked'!Q:Q,'Fully Booked'!E:E,'REGIONAL MARKTERS '!B119,'Fully Booked'!C:C,'REGIONAL MARKTERS '!$A$108,'Fully Booked'!L:L,'REGIONAL MARKTERS '!$F$2)</f>
        <v>0</v>
      </c>
    </row>
    <row r="120" spans="2:6">
      <c r="B120" s="180" t="s">
        <v>2453</v>
      </c>
      <c r="C120" s="116">
        <f>SUMIFS('Fully Booked'!Q:Q,'Fully Booked'!E:E,'REGIONAL MARKTERS '!B120,'Fully Booked'!C:C,'REGIONAL MARKTERS '!$A$108)</f>
        <v>507550</v>
      </c>
      <c r="D120" s="116">
        <f>SUMIFS('Fully Booked'!I:I,'Fully Booked'!E:E,'REGIONAL MARKTERS '!B120,'Fully Booked'!C:C,'REGIONAL MARKTERS '!$A$108)</f>
        <v>11849</v>
      </c>
      <c r="E120" s="116">
        <f>SUMIFS('Fully Booked'!Q:Q,'Fully Booked'!E:E,'REGIONAL MARKTERS '!B120,'Fully Booked'!C:C,'REGIONAL MARKTERS '!$A$108,'Fully Booked'!M:M,'REGIONAL MARKTERS '!$E$2)</f>
        <v>0</v>
      </c>
      <c r="F120" s="116">
        <f ca="1">SUMIFS('Fully Booked'!Q:Q,'Fully Booked'!E:E,'REGIONAL MARKTERS '!B120,'Fully Booked'!C:C,'REGIONAL MARKTERS '!$A$108,'Fully Booked'!L:L,'REGIONAL MARKTERS '!$F$2)</f>
        <v>507550</v>
      </c>
    </row>
    <row r="121" spans="2:6">
      <c r="B121" s="180" t="s">
        <v>2357</v>
      </c>
      <c r="C121" s="116">
        <f>SUMIFS('Fully Booked'!Q:Q,'Fully Booked'!E:E,'REGIONAL MARKTERS '!B121,'Fully Booked'!C:C,'REGIONAL MARKTERS '!$A$108)</f>
        <v>0</v>
      </c>
      <c r="D121" s="116">
        <f>SUMIFS('Fully Booked'!I:I,'Fully Booked'!E:E,'REGIONAL MARKTERS '!B121,'Fully Booked'!C:C,'REGIONAL MARKTERS '!$A$108)</f>
        <v>0</v>
      </c>
      <c r="E121" s="116">
        <f>SUMIFS('Fully Booked'!Q:Q,'Fully Booked'!E:E,'REGIONAL MARKTERS '!B121,'Fully Booked'!C:C,'REGIONAL MARKTERS '!$A$108,'Fully Booked'!M:M,'REGIONAL MARKTERS '!$E$2)</f>
        <v>0</v>
      </c>
      <c r="F121" s="116">
        <f ca="1">SUMIFS('Fully Booked'!Q:Q,'Fully Booked'!E:E,'REGIONAL MARKTERS '!B121,'Fully Booked'!C:C,'REGIONAL MARKTERS '!$A$108,'Fully Booked'!L:L,'REGIONAL MARKTERS '!$F$2)</f>
        <v>0</v>
      </c>
    </row>
    <row r="122" spans="2:6">
      <c r="B122" s="8" t="s">
        <v>3114</v>
      </c>
      <c r="C122" s="116">
        <f>SUMIFS('Fully Booked'!Q:Q,'Fully Booked'!E:E,'REGIONAL MARKTERS '!B122,'Fully Booked'!C:C,'REGIONAL MARKTERS '!$A$108)</f>
        <v>43362</v>
      </c>
      <c r="D122" s="116">
        <f>SUMIFS('Fully Booked'!I:I,'Fully Booked'!E:E,'REGIONAL MARKTERS '!B122,'Fully Booked'!C:C,'REGIONAL MARKTERS '!$A$108)</f>
        <v>1537</v>
      </c>
      <c r="E122" s="116">
        <f>SUMIFS('Fully Booked'!Q:Q,'Fully Booked'!E:E,'REGIONAL MARKTERS '!B122,'Fully Booked'!C:C,'REGIONAL MARKTERS '!$A$108,'Fully Booked'!M:M,'REGIONAL MARKTERS '!$E$2)</f>
        <v>0</v>
      </c>
      <c r="F122" s="116">
        <f ca="1">SUMIFS('Fully Booked'!Q:Q,'Fully Booked'!E:E,'REGIONAL MARKTERS '!B122,'Fully Booked'!C:C,'REGIONAL MARKTERS '!$A$108,'Fully Booked'!L:L,'REGIONAL MARKTERS '!$F$2)</f>
        <v>0</v>
      </c>
    </row>
    <row r="123" spans="2:6">
      <c r="B123" s="180" t="s">
        <v>773</v>
      </c>
      <c r="C123" s="116">
        <f>SUMIFS('Fully Booked'!Q:Q,'Fully Booked'!E:E,'REGIONAL MARKTERS '!B123,'Fully Booked'!C:C,'REGIONAL MARKTERS '!$A$108)</f>
        <v>0</v>
      </c>
      <c r="D123" s="116">
        <f>SUMIFS('Fully Booked'!I:I,'Fully Booked'!E:E,'REGIONAL MARKTERS '!B123,'Fully Booked'!C:C,'REGIONAL MARKTERS '!$A$108)</f>
        <v>0</v>
      </c>
      <c r="E123" s="116">
        <f>SUMIFS('Fully Booked'!Q:Q,'Fully Booked'!E:E,'REGIONAL MARKTERS '!B123,'Fully Booked'!C:C,'REGIONAL MARKTERS '!$A$108,'Fully Booked'!M:M,'REGIONAL MARKTERS '!$E$2)</f>
        <v>0</v>
      </c>
      <c r="F123" s="116">
        <f ca="1">SUMIFS('Fully Booked'!Q:Q,'Fully Booked'!E:E,'REGIONAL MARKTERS '!B123,'Fully Booked'!C:C,'REGIONAL MARKTERS '!$A$108,'Fully Booked'!L:L,'REGIONAL MARKTERS '!$F$2)</f>
        <v>0</v>
      </c>
    </row>
    <row r="124" spans="2:6">
      <c r="B124" s="180" t="s">
        <v>1447</v>
      </c>
      <c r="C124" s="116">
        <f>SUMIFS('Fully Booked'!Q:Q,'Fully Booked'!E:E,'REGIONAL MARKTERS '!B124,'Fully Booked'!C:C,'REGIONAL MARKTERS '!$A$108)</f>
        <v>0</v>
      </c>
      <c r="D124" s="116">
        <f>SUMIFS('Fully Booked'!I:I,'Fully Booked'!E:E,'REGIONAL MARKTERS '!B124,'Fully Booked'!C:C,'REGIONAL MARKTERS '!$A$108)</f>
        <v>0</v>
      </c>
      <c r="E124" s="116">
        <f>SUMIFS('Fully Booked'!Q:Q,'Fully Booked'!E:E,'REGIONAL MARKTERS '!B124,'Fully Booked'!C:C,'REGIONAL MARKTERS '!$A$108,'Fully Booked'!M:M,'REGIONAL MARKTERS '!$E$2)</f>
        <v>0</v>
      </c>
      <c r="F124" s="116">
        <f ca="1">SUMIFS('Fully Booked'!Q:Q,'Fully Booked'!E:E,'REGIONAL MARKTERS '!B124,'Fully Booked'!C:C,'REGIONAL MARKTERS '!$A$108,'Fully Booked'!L:L,'REGIONAL MARKTERS '!$F$2)</f>
        <v>0</v>
      </c>
    </row>
    <row r="125" spans="2:6">
      <c r="B125" s="180" t="s">
        <v>2340</v>
      </c>
      <c r="C125" s="116">
        <f>SUMIFS('Fully Booked'!Q:Q,'Fully Booked'!E:E,'REGIONAL MARKTERS '!B125,'Fully Booked'!C:C,'REGIONAL MARKTERS '!$A$108)</f>
        <v>0</v>
      </c>
      <c r="D125" s="116">
        <f>SUMIFS('Fully Booked'!I:I,'Fully Booked'!E:E,'REGIONAL MARKTERS '!B125,'Fully Booked'!C:C,'REGIONAL MARKTERS '!$A$108)</f>
        <v>0</v>
      </c>
      <c r="E125" s="116">
        <f>SUMIFS('Fully Booked'!Q:Q,'Fully Booked'!E:E,'REGIONAL MARKTERS '!B125,'Fully Booked'!C:C,'REGIONAL MARKTERS '!$A$108,'Fully Booked'!M:M,'REGIONAL MARKTERS '!$E$2)</f>
        <v>0</v>
      </c>
      <c r="F125" s="116">
        <f ca="1">SUMIFS('Fully Booked'!Q:Q,'Fully Booked'!E:E,'REGIONAL MARKTERS '!B125,'Fully Booked'!C:C,'REGIONAL MARKTERS '!$A$108,'Fully Booked'!L:L,'REGIONAL MARKTERS '!$F$2)</f>
        <v>0</v>
      </c>
    </row>
    <row r="126" spans="2:6">
      <c r="B126" s="180" t="s">
        <v>1045</v>
      </c>
      <c r="C126" s="116">
        <f>SUMIFS('Fully Booked'!Q:Q,'Fully Booked'!E:E,'REGIONAL MARKTERS '!B126,'Fully Booked'!C:C,'REGIONAL MARKTERS '!$A$108)</f>
        <v>0</v>
      </c>
      <c r="D126" s="116">
        <f>SUMIFS('Fully Booked'!I:I,'Fully Booked'!E:E,'REGIONAL MARKTERS '!B126,'Fully Booked'!C:C,'REGIONAL MARKTERS '!$A$108)</f>
        <v>0</v>
      </c>
      <c r="E126" s="116">
        <f>SUMIFS('Fully Booked'!Q:Q,'Fully Booked'!E:E,'REGIONAL MARKTERS '!B126,'Fully Booked'!C:C,'REGIONAL MARKTERS '!$A$108,'Fully Booked'!M:M,'REGIONAL MARKTERS '!$E$2)</f>
        <v>0</v>
      </c>
      <c r="F126" s="116">
        <f ca="1">SUMIFS('Fully Booked'!Q:Q,'Fully Booked'!E:E,'REGIONAL MARKTERS '!B126,'Fully Booked'!C:C,'REGIONAL MARKTERS '!$A$108,'Fully Booked'!L:L,'REGIONAL MARKTERS '!$F$2)</f>
        <v>0</v>
      </c>
    </row>
    <row r="127" spans="2:6">
      <c r="B127" s="180" t="s">
        <v>2306</v>
      </c>
      <c r="C127" s="116">
        <f>SUMIFS('Fully Booked'!Q:Q,'Fully Booked'!E:E,'REGIONAL MARKTERS '!B127,'Fully Booked'!C:C,'REGIONAL MARKTERS '!$A$108)</f>
        <v>0</v>
      </c>
      <c r="D127" s="116">
        <f>SUMIFS('Fully Booked'!I:I,'Fully Booked'!E:E,'REGIONAL MARKTERS '!B127,'Fully Booked'!C:C,'REGIONAL MARKTERS '!$A$108)</f>
        <v>0</v>
      </c>
      <c r="E127" s="116">
        <f>SUMIFS('Fully Booked'!Q:Q,'Fully Booked'!E:E,'REGIONAL MARKTERS '!B127,'Fully Booked'!C:C,'REGIONAL MARKTERS '!$A$108,'Fully Booked'!M:M,'REGIONAL MARKTERS '!$E$2)</f>
        <v>0</v>
      </c>
      <c r="F127" s="116">
        <f ca="1">SUMIFS('Fully Booked'!Q:Q,'Fully Booked'!E:E,'REGIONAL MARKTERS '!B127,'Fully Booked'!C:C,'REGIONAL MARKTERS '!$A$108,'Fully Booked'!L:L,'REGIONAL MARKTERS '!$F$2)</f>
        <v>0</v>
      </c>
    </row>
    <row r="128" spans="2:6">
      <c r="B128" s="180" t="s">
        <v>3432</v>
      </c>
      <c r="C128" s="116">
        <f>SUMIFS('Fully Booked'!Q:Q,'Fully Booked'!E:E,'REGIONAL MARKTERS '!B128,'Fully Booked'!C:C,'REGIONAL MARKTERS '!$A$108)</f>
        <v>244989</v>
      </c>
      <c r="D128" s="116">
        <f>SUMIFS('Fully Booked'!I:I,'Fully Booked'!E:E,'REGIONAL MARKTERS '!B128,'Fully Booked'!C:C,'REGIONAL MARKTERS '!$A$108)</f>
        <v>5623</v>
      </c>
      <c r="E128" s="116">
        <f>SUMIFS('Fully Booked'!Q:Q,'Fully Booked'!E:E,'REGIONAL MARKTERS '!B128,'Fully Booked'!C:C,'REGIONAL MARKTERS '!$A$108,'Fully Booked'!M:M,'REGIONAL MARKTERS '!$E$2)</f>
        <v>0</v>
      </c>
      <c r="F128" s="116">
        <f ca="1">SUMIFS('Fully Booked'!Q:Q,'Fully Booked'!E:E,'REGIONAL MARKTERS '!B128,'Fully Booked'!C:C,'REGIONAL MARKTERS '!$A$108,'Fully Booked'!L:L,'REGIONAL MARKTERS '!$F$2)</f>
        <v>0</v>
      </c>
    </row>
    <row r="129" spans="1:6">
      <c r="B129" s="180" t="s">
        <v>3496</v>
      </c>
      <c r="C129" s="116">
        <f>SUMIFS('Fully Booked'!Q:Q,'Fully Booked'!E:E,'REGIONAL MARKTERS '!B129,'Fully Booked'!C:C,'REGIONAL MARKTERS '!$A$108)</f>
        <v>307685</v>
      </c>
      <c r="D129" s="116">
        <f>SUMIFS('Fully Booked'!I:I,'Fully Booked'!E:E,'REGIONAL MARKTERS '!B129,'Fully Booked'!C:C,'REGIONAL MARKTERS '!$A$108)</f>
        <v>7262</v>
      </c>
      <c r="E129" s="116">
        <f>SUMIFS('Fully Booked'!Q:Q,'Fully Booked'!E:E,'REGIONAL MARKTERS '!B129,'Fully Booked'!C:C,'REGIONAL MARKTERS '!$A$108,'Fully Booked'!M:M,'REGIONAL MARKTERS '!$E$2)</f>
        <v>0</v>
      </c>
      <c r="F129" s="116">
        <f ca="1">SUMIFS('Fully Booked'!Q:Q,'Fully Booked'!E:E,'REGIONAL MARKTERS '!B129,'Fully Booked'!C:C,'REGIONAL MARKTERS '!$A$108,'Fully Booked'!L:L,'REGIONAL MARKTERS '!$F$2)</f>
        <v>0</v>
      </c>
    </row>
    <row r="130" spans="1:6">
      <c r="B130" s="8" t="s">
        <v>3504</v>
      </c>
      <c r="C130" s="116">
        <f>SUMIFS('Fully Booked'!Q:Q,'Fully Booked'!E:E,'REGIONAL MARKTERS '!B130,'Fully Booked'!C:C,'REGIONAL MARKTERS '!$A$108)</f>
        <v>0</v>
      </c>
      <c r="D130" s="116">
        <f>SUMIFS('Fully Booked'!I:I,'Fully Booked'!E:E,'REGIONAL MARKTERS '!B130,'Fully Booked'!C:C,'REGIONAL MARKTERS '!$A$108)</f>
        <v>0</v>
      </c>
      <c r="E130" s="116">
        <f>SUMIFS('Fully Booked'!Q:Q,'Fully Booked'!E:E,'REGIONAL MARKTERS '!B130,'Fully Booked'!C:C,'REGIONAL MARKTERS '!$A$108,'Fully Booked'!M:M,'REGIONAL MARKTERS '!$E$2)</f>
        <v>0</v>
      </c>
      <c r="F130" s="116">
        <f ca="1">SUMIFS('Fully Booked'!Q:Q,'Fully Booked'!E:E,'REGIONAL MARKTERS '!B130,'Fully Booked'!C:C,'REGIONAL MARKTERS '!$A$108,'Fully Booked'!L:L,'REGIONAL MARKTERS '!$F$2)</f>
        <v>0</v>
      </c>
    </row>
    <row r="131" spans="1:6">
      <c r="B131" s="180" t="s">
        <v>2085</v>
      </c>
      <c r="C131" s="116">
        <f>SUMIFS('Fully Booked'!Q:Q,'Fully Booked'!E:E,'REGIONAL MARKTERS '!B131,'Fully Booked'!C:C,'REGIONAL MARKTERS '!$A$108)</f>
        <v>0</v>
      </c>
      <c r="D131" s="116">
        <f>SUMIFS('Fully Booked'!I:I,'Fully Booked'!E:E,'REGIONAL MARKTERS '!B131,'Fully Booked'!C:C,'REGIONAL MARKTERS '!$A$108)</f>
        <v>0</v>
      </c>
      <c r="E131" s="116">
        <f>SUMIFS('Fully Booked'!Q:Q,'Fully Booked'!E:E,'REGIONAL MARKTERS '!B131,'Fully Booked'!C:C,'REGIONAL MARKTERS '!$A$108,'Fully Booked'!M:M,'REGIONAL MARKTERS '!$E$2)</f>
        <v>0</v>
      </c>
      <c r="F131" s="116">
        <f ca="1">SUMIFS('Fully Booked'!Q:Q,'Fully Booked'!E:E,'REGIONAL MARKTERS '!B131,'Fully Booked'!C:C,'REGIONAL MARKTERS '!$A$108,'Fully Booked'!L:L,'REGIONAL MARKTERS '!$F$2)</f>
        <v>0</v>
      </c>
    </row>
    <row r="132" spans="1:6">
      <c r="B132" s="8" t="s">
        <v>963</v>
      </c>
      <c r="C132" s="116">
        <f>SUMIFS('Fully Booked'!Q:Q,'Fully Booked'!E:E,'REGIONAL MARKTERS '!B132,'Fully Booked'!C:C,'REGIONAL MARKTERS '!$A$108)</f>
        <v>0</v>
      </c>
      <c r="D132" s="116">
        <f>SUMIFS('Fully Booked'!I:I,'Fully Booked'!E:E,'REGIONAL MARKTERS '!B132,'Fully Booked'!C:C,'REGIONAL MARKTERS '!$A$108)</f>
        <v>0</v>
      </c>
      <c r="E132" s="116">
        <f>SUMIFS('Fully Booked'!Q:Q,'Fully Booked'!E:E,'REGIONAL MARKTERS '!B132,'Fully Booked'!C:C,'REGIONAL MARKTERS '!$A$108,'Fully Booked'!M:M,'REGIONAL MARKTERS '!$E$2)</f>
        <v>0</v>
      </c>
      <c r="F132" s="116">
        <f ca="1">SUMIFS('Fully Booked'!Q:Q,'Fully Booked'!E:E,'REGIONAL MARKTERS '!B132,'Fully Booked'!C:C,'REGIONAL MARKTERS '!$A$108,'Fully Booked'!L:L,'REGIONAL MARKTERS '!$F$2)</f>
        <v>0</v>
      </c>
    </row>
    <row r="133" spans="1:6">
      <c r="A133" s="13"/>
      <c r="B133" s="180" t="s">
        <v>882</v>
      </c>
      <c r="C133" s="116">
        <f>SUMIFS('Fully Booked'!Q:Q,'Fully Booked'!E:E,'REGIONAL MARKTERS '!B133,'Fully Booked'!C:C,'REGIONAL MARKTERS '!$A$108)</f>
        <v>342374</v>
      </c>
      <c r="D133" s="116">
        <f>SUMIFS('Fully Booked'!I:I,'Fully Booked'!E:E,'REGIONAL MARKTERS '!B133,'Fully Booked'!C:C,'REGIONAL MARKTERS '!$A$108)</f>
        <v>9425</v>
      </c>
      <c r="E133" s="116">
        <f>SUMIFS('Fully Booked'!Q:Q,'Fully Booked'!E:E,'REGIONAL MARKTERS '!B133,'Fully Booked'!C:C,'REGIONAL MARKTERS '!$A$108,'Fully Booked'!M:M,'REGIONAL MARKTERS '!$E$2)</f>
        <v>342374</v>
      </c>
      <c r="F133" s="116">
        <f ca="1">SUMIFS('Fully Booked'!Q:Q,'Fully Booked'!E:E,'REGIONAL MARKTERS '!B133,'Fully Booked'!C:C,'REGIONAL MARKTERS '!$A$108,'Fully Booked'!L:L,'REGIONAL MARKTERS '!$F$2)</f>
        <v>0</v>
      </c>
    </row>
    <row r="134" spans="1:6">
      <c r="A134" s="13"/>
      <c r="B134" s="180" t="s">
        <v>1267</v>
      </c>
      <c r="C134" s="116">
        <f>SUMIFS('Fully Booked'!Q:Q,'Fully Booked'!E:E,'REGIONAL MARKTERS '!B134,'Fully Booked'!C:C,'REGIONAL MARKTERS '!$A$108)</f>
        <v>0</v>
      </c>
      <c r="D134" s="116">
        <f>SUMIFS('Fully Booked'!I:I,'Fully Booked'!E:E,'REGIONAL MARKTERS '!B134,'Fully Booked'!C:C,'REGIONAL MARKTERS '!$A$108)</f>
        <v>0</v>
      </c>
      <c r="E134" s="116">
        <f>SUMIFS('Fully Booked'!Q:Q,'Fully Booked'!E:E,'REGIONAL MARKTERS '!B134,'Fully Booked'!C:C,'REGIONAL MARKTERS '!$A$108,'Fully Booked'!M:M,'REGIONAL MARKTERS '!$E$2)</f>
        <v>0</v>
      </c>
      <c r="F134" s="116">
        <f ca="1">SUMIFS('Fully Booked'!Q:Q,'Fully Booked'!E:E,'REGIONAL MARKTERS '!B134,'Fully Booked'!C:C,'REGIONAL MARKTERS '!$A$108,'Fully Booked'!L:L,'REGIONAL MARKTERS '!$F$2)</f>
        <v>0</v>
      </c>
    </row>
    <row r="135" spans="1:6">
      <c r="A135" s="383"/>
      <c r="B135" s="180" t="s">
        <v>986</v>
      </c>
      <c r="C135" s="116">
        <f>SUMIFS('Fully Booked'!Q:Q,'Fully Booked'!E:E,'REGIONAL MARKTERS '!B135,'Fully Booked'!C:C,'REGIONAL MARKTERS '!$A$108)</f>
        <v>0</v>
      </c>
      <c r="D135" s="116">
        <f>SUMIFS('Fully Booked'!I:I,'Fully Booked'!E:E,'REGIONAL MARKTERS '!B135,'Fully Booked'!C:C,'REGIONAL MARKTERS '!$A$108)</f>
        <v>0</v>
      </c>
      <c r="E135" s="116">
        <f>SUMIFS('Fully Booked'!Q:Q,'Fully Booked'!E:E,'REGIONAL MARKTERS '!B135,'Fully Booked'!C:C,'REGIONAL MARKTERS '!$A$108,'Fully Booked'!M:M,'REGIONAL MARKTERS '!$E$2)</f>
        <v>0</v>
      </c>
      <c r="F135" s="116">
        <f ca="1">SUMIFS('Fully Booked'!Q:Q,'Fully Booked'!E:E,'REGIONAL MARKTERS '!B135,'Fully Booked'!C:C,'REGIONAL MARKTERS '!$A$108,'Fully Booked'!L:L,'REGIONAL MARKTERS '!$F$2)</f>
        <v>0</v>
      </c>
    </row>
    <row r="136" spans="1:6">
      <c r="B136" s="180" t="s">
        <v>898</v>
      </c>
      <c r="C136" s="116">
        <f>SUMIFS('Fully Booked'!Q:Q,'Fully Booked'!E:E,'REGIONAL MARKTERS '!B136,'Fully Booked'!C:C,'REGIONAL MARKTERS '!$A$108)</f>
        <v>0</v>
      </c>
      <c r="D136" s="116">
        <f>SUMIFS('Fully Booked'!I:I,'Fully Booked'!E:E,'REGIONAL MARKTERS '!B136,'Fully Booked'!C:C,'REGIONAL MARKTERS '!$A$108)</f>
        <v>0</v>
      </c>
      <c r="E136" s="116">
        <f>SUMIFS('Fully Booked'!Q:Q,'Fully Booked'!E:E,'REGIONAL MARKTERS '!B136,'Fully Booked'!C:C,'REGIONAL MARKTERS '!$A$108,'Fully Booked'!M:M,'REGIONAL MARKTERS '!$E$2)</f>
        <v>0</v>
      </c>
      <c r="F136" s="116">
        <f ca="1">SUMIFS('Fully Booked'!Q:Q,'Fully Booked'!E:E,'REGIONAL MARKTERS '!B136,'Fully Booked'!C:C,'REGIONAL MARKTERS '!$A$108,'Fully Booked'!L:L,'REGIONAL MARKTERS '!$F$2)</f>
        <v>0</v>
      </c>
    </row>
    <row r="137" spans="1:6">
      <c r="B137" s="180" t="s">
        <v>588</v>
      </c>
      <c r="C137" s="116">
        <f>SUMIFS('Fully Booked'!Q:Q,'Fully Booked'!E:E,'REGIONAL MARKTERS '!B137,'Fully Booked'!C:C,'REGIONAL MARKTERS '!$A$108)</f>
        <v>0</v>
      </c>
      <c r="D137" s="116">
        <f>SUMIFS('Fully Booked'!I:I,'Fully Booked'!E:E,'REGIONAL MARKTERS '!B137,'Fully Booked'!C:C,'REGIONAL MARKTERS '!$A$108)</f>
        <v>0</v>
      </c>
      <c r="E137" s="116">
        <f>SUMIFS('Fully Booked'!Q:Q,'Fully Booked'!E:E,'REGIONAL MARKTERS '!B137,'Fully Booked'!C:C,'REGIONAL MARKTERS '!$A$108,'Fully Booked'!M:M,'REGIONAL MARKTERS '!$E$2)</f>
        <v>0</v>
      </c>
      <c r="F137" s="116">
        <f ca="1">SUMIFS('Fully Booked'!Q:Q,'Fully Booked'!E:E,'REGIONAL MARKTERS '!B137,'Fully Booked'!C:C,'REGIONAL MARKTERS '!$A$108,'Fully Booked'!L:L,'REGIONAL MARKTERS '!$F$2)</f>
        <v>0</v>
      </c>
    </row>
    <row r="138" spans="1:6">
      <c r="B138" s="8" t="s">
        <v>796</v>
      </c>
      <c r="C138" s="116">
        <f>SUMIFS('Fully Booked'!Q:Q,'Fully Booked'!E:E,'REGIONAL MARKTERS '!B138,'Fully Booked'!C:C,'REGIONAL MARKTERS '!$A$108)</f>
        <v>0</v>
      </c>
      <c r="D138" s="116">
        <f>SUMIFS('Fully Booked'!I:I,'Fully Booked'!E:E,'REGIONAL MARKTERS '!B138,'Fully Booked'!C:C,'REGIONAL MARKTERS '!$A$108)</f>
        <v>0</v>
      </c>
      <c r="E138" s="116">
        <f>SUMIFS('Fully Booked'!Q:Q,'Fully Booked'!E:E,'REGIONAL MARKTERS '!B138,'Fully Booked'!C:C,'REGIONAL MARKTERS '!$A$108,'Fully Booked'!M:M,'REGIONAL MARKTERS '!$E$2)</f>
        <v>0</v>
      </c>
      <c r="F138" s="116">
        <f ca="1">SUMIFS('Fully Booked'!Q:Q,'Fully Booked'!E:E,'REGIONAL MARKTERS '!B138,'Fully Booked'!C:C,'REGIONAL MARKTERS '!$A$108,'Fully Booked'!L:L,'REGIONAL MARKTERS '!$F$2)</f>
        <v>0</v>
      </c>
    </row>
    <row r="139" spans="1:6">
      <c r="B139" s="8" t="s">
        <v>728</v>
      </c>
      <c r="C139" s="116">
        <f>SUMIFS('Fully Booked'!Q:Q,'Fully Booked'!E:E,'REGIONAL MARKTERS '!B139,'Fully Booked'!C:C,'REGIONAL MARKTERS '!$A$108)</f>
        <v>0</v>
      </c>
      <c r="D139" s="116">
        <f>SUMIFS('Fully Booked'!I:I,'Fully Booked'!E:E,'REGIONAL MARKTERS '!B139,'Fully Booked'!C:C,'REGIONAL MARKTERS '!$A$108)</f>
        <v>0</v>
      </c>
      <c r="E139" s="116">
        <f>SUMIFS('Fully Booked'!Q:Q,'Fully Booked'!E:E,'REGIONAL MARKTERS '!B139,'Fully Booked'!C:C,'REGIONAL MARKTERS '!$A$108,'Fully Booked'!M:M,'REGIONAL MARKTERS '!$E$2)</f>
        <v>0</v>
      </c>
      <c r="F139" s="116">
        <f ca="1">SUMIFS('Fully Booked'!Q:Q,'Fully Booked'!E:E,'REGIONAL MARKTERS '!B139,'Fully Booked'!C:C,'REGIONAL MARKTERS '!$A$108,'Fully Booked'!L:L,'REGIONAL MARKTERS '!$F$2)</f>
        <v>0</v>
      </c>
    </row>
    <row r="140" spans="1:6">
      <c r="B140" s="8" t="s">
        <v>785</v>
      </c>
      <c r="C140" s="116">
        <f>SUMIFS('Fully Booked'!Q:Q,'Fully Booked'!E:E,'REGIONAL MARKTERS '!B140,'Fully Booked'!C:C,'REGIONAL MARKTERS '!$A$108)</f>
        <v>0</v>
      </c>
      <c r="D140" s="116">
        <f>SUMIFS('Fully Booked'!I:I,'Fully Booked'!E:E,'REGIONAL MARKTERS '!B140,'Fully Booked'!C:C,'REGIONAL MARKTERS '!$A$108)</f>
        <v>0</v>
      </c>
      <c r="E140" s="116">
        <f>SUMIFS('Fully Booked'!Q:Q,'Fully Booked'!E:E,'REGIONAL MARKTERS '!B140,'Fully Booked'!C:C,'REGIONAL MARKTERS '!$A$108,'Fully Booked'!M:M,'REGIONAL MARKTERS '!$E$2)</f>
        <v>0</v>
      </c>
      <c r="F140" s="116">
        <f ca="1">SUMIFS('Fully Booked'!Q:Q,'Fully Booked'!E:E,'REGIONAL MARKTERS '!B140,'Fully Booked'!C:C,'REGIONAL MARKTERS '!$A$108,'Fully Booked'!L:L,'REGIONAL MARKTERS '!$F$2)</f>
        <v>0</v>
      </c>
    </row>
    <row r="141" spans="1:6">
      <c r="B141" s="8" t="s">
        <v>764</v>
      </c>
      <c r="C141" s="116">
        <f>SUMIFS('Fully Booked'!Q:Q,'Fully Booked'!E:E,'REGIONAL MARKTERS '!B141,'Fully Booked'!C:C,'REGIONAL MARKTERS '!$A$108)</f>
        <v>0</v>
      </c>
      <c r="D141" s="116">
        <f>SUMIFS('Fully Booked'!I:I,'Fully Booked'!E:E,'REGIONAL MARKTERS '!B141,'Fully Booked'!C:C,'REGIONAL MARKTERS '!$A$108)</f>
        <v>0</v>
      </c>
      <c r="E141" s="116">
        <f>SUMIFS('Fully Booked'!Q:Q,'Fully Booked'!E:E,'REGIONAL MARKTERS '!B141,'Fully Booked'!C:C,'REGIONAL MARKTERS '!$A$108,'Fully Booked'!M:M,'REGIONAL MARKTERS '!$E$2)</f>
        <v>0</v>
      </c>
      <c r="F141" s="116">
        <f ca="1">SUMIFS('Fully Booked'!Q:Q,'Fully Booked'!E:E,'REGIONAL MARKTERS '!B141,'Fully Booked'!C:C,'REGIONAL MARKTERS '!$A$108,'Fully Booked'!L:L,'REGIONAL MARKTERS '!$F$2)</f>
        <v>0</v>
      </c>
    </row>
    <row r="142" spans="1:6">
      <c r="B142" s="8" t="s">
        <v>782</v>
      </c>
      <c r="C142" s="116">
        <f>SUMIFS('Fully Booked'!Q:Q,'Fully Booked'!E:E,'REGIONAL MARKTERS '!B142,'Fully Booked'!C:C,'REGIONAL MARKTERS '!$A$108)</f>
        <v>0</v>
      </c>
      <c r="D142" s="116">
        <f>SUMIFS('Fully Booked'!I:I,'Fully Booked'!E:E,'REGIONAL MARKTERS '!B142,'Fully Booked'!C:C,'REGIONAL MARKTERS '!$A$108)</f>
        <v>0</v>
      </c>
      <c r="E142" s="116">
        <f>SUMIFS('Fully Booked'!Q:Q,'Fully Booked'!E:E,'REGIONAL MARKTERS '!B142,'Fully Booked'!C:C,'REGIONAL MARKTERS '!$A$108,'Fully Booked'!M:M,'REGIONAL MARKTERS '!$E$2)</f>
        <v>0</v>
      </c>
      <c r="F142" s="116">
        <f ca="1">SUMIFS('Fully Booked'!Q:Q,'Fully Booked'!E:E,'REGIONAL MARKTERS '!B142,'Fully Booked'!C:C,'REGIONAL MARKTERS '!$A$108,'Fully Booked'!L:L,'REGIONAL MARKTERS '!$F$2)</f>
        <v>0</v>
      </c>
    </row>
    <row r="143" spans="1:6">
      <c r="B143" s="8" t="s">
        <v>904</v>
      </c>
      <c r="C143" s="116">
        <f>SUMIFS('Fully Booked'!Q:Q,'Fully Booked'!E:E,'REGIONAL MARKTERS '!B143,'Fully Booked'!C:C,'REGIONAL MARKTERS '!$A$108)</f>
        <v>25100</v>
      </c>
      <c r="D143" s="116">
        <f>SUMIFS('Fully Booked'!I:I,'Fully Booked'!E:E,'REGIONAL MARKTERS '!B143,'Fully Booked'!C:C,'REGIONAL MARKTERS '!$A$108)</f>
        <v>1034</v>
      </c>
      <c r="E143" s="116">
        <f>SUMIFS('Fully Booked'!Q:Q,'Fully Booked'!E:E,'REGIONAL MARKTERS '!B143,'Fully Booked'!C:C,'REGIONAL MARKTERS '!$A$108,'Fully Booked'!M:M,'REGIONAL MARKTERS '!$E$2)</f>
        <v>0</v>
      </c>
      <c r="F143" s="116">
        <f ca="1">SUMIFS('Fully Booked'!Q:Q,'Fully Booked'!E:E,'REGIONAL MARKTERS '!B143,'Fully Booked'!C:C,'REGIONAL MARKTERS '!$A$108,'Fully Booked'!L:L,'REGIONAL MARKTERS '!$F$2)</f>
        <v>0</v>
      </c>
    </row>
    <row r="144" spans="1:6">
      <c r="B144" s="8" t="s">
        <v>708</v>
      </c>
      <c r="C144" s="116">
        <f>SUMIFS('Fully Booked'!Q:Q,'Fully Booked'!E:E,'REGIONAL MARKTERS '!B144,'Fully Booked'!C:C,'REGIONAL MARKTERS '!$A$108)</f>
        <v>0</v>
      </c>
      <c r="D144" s="116">
        <f>SUMIFS('Fully Booked'!I:I,'Fully Booked'!E:E,'REGIONAL MARKTERS '!B144,'Fully Booked'!C:C,'REGIONAL MARKTERS '!$A$108)</f>
        <v>0</v>
      </c>
      <c r="E144" s="116">
        <f>SUMIFS('Fully Booked'!Q:Q,'Fully Booked'!E:E,'REGIONAL MARKTERS '!B144,'Fully Booked'!C:C,'REGIONAL MARKTERS '!$A$108,'Fully Booked'!M:M,'REGIONAL MARKTERS '!$E$2)</f>
        <v>0</v>
      </c>
      <c r="F144" s="116">
        <f ca="1">SUMIFS('Fully Booked'!Q:Q,'Fully Booked'!E:E,'REGIONAL MARKTERS '!B144,'Fully Booked'!C:C,'REGIONAL MARKTERS '!$A$108,'Fully Booked'!L:L,'REGIONAL MARKTERS '!$F$2)</f>
        <v>0</v>
      </c>
    </row>
    <row r="145" spans="1:6">
      <c r="A145" s="398"/>
      <c r="B145" s="398" t="s">
        <v>71</v>
      </c>
      <c r="C145" s="364">
        <f>SUM(C108:C144)</f>
        <v>5834933</v>
      </c>
      <c r="D145" s="398">
        <f>SUM(D108:D144)</f>
        <v>140748</v>
      </c>
      <c r="E145" s="398">
        <f>SUM(E108:E144)</f>
        <v>728310</v>
      </c>
      <c r="F145" s="398">
        <f ca="1">SUM(F108:F144)</f>
        <v>590277</v>
      </c>
    </row>
    <row r="146" spans="1:6">
      <c r="A146" s="363" t="s">
        <v>101</v>
      </c>
      <c r="B146" s="180" t="s">
        <v>585</v>
      </c>
      <c r="C146" s="116">
        <f>SUMIFS('Fully Booked'!Q:Q,'Fully Booked'!E:E,'REGIONAL MARKTERS '!B146,'Fully Booked'!C:C,'REGIONAL MARKTERS '!$A$146)</f>
        <v>60000</v>
      </c>
      <c r="D146" s="116">
        <f>SUMIFS('Fully Booked'!I:I,'Fully Booked'!E:E,'REGIONAL MARKTERS '!B146,'Fully Booked'!C:C,'REGIONAL MARKTERS '!$A$146)</f>
        <v>1850</v>
      </c>
      <c r="E146" s="116">
        <f>SUMIFS('Fully Booked'!Q:Q,'Fully Booked'!E:E,'REGIONAL MARKTERS '!B146,'Fully Booked'!C:C,'REGIONAL MARKTERS '!$A$146,'Fully Booked'!M:M,'REGIONAL MARKTERS '!$E$2)</f>
        <v>60000</v>
      </c>
      <c r="F146" s="116">
        <f ca="1">SUMIFS('Fully Booked'!Q:Q,'Fully Booked'!E:E,'REGIONAL MARKTERS '!B146,'Fully Booked'!C:C,'REGIONAL MARKTERS '!$A$146,'Fully Booked'!L:L,'REGIONAL MARKTERS '!$F$2)</f>
        <v>0</v>
      </c>
    </row>
    <row r="147" spans="1:6">
      <c r="B147" s="180" t="s">
        <v>3949</v>
      </c>
      <c r="C147" s="116">
        <f>SUMIFS('Fully Booked'!Q:Q,'Fully Booked'!E:E,'REGIONAL MARKTERS '!B147,'Fully Booked'!C:C,'REGIONAL MARKTERS '!$A$146)</f>
        <v>113376</v>
      </c>
      <c r="D147" s="116">
        <f>SUMIFS('Fully Booked'!I:I,'Fully Booked'!E:E,'REGIONAL MARKTERS '!B147,'Fully Booked'!C:C,'REGIONAL MARKTERS '!$A$146)</f>
        <v>5042</v>
      </c>
      <c r="E147" s="116">
        <f>SUMIFS('Fully Booked'!Q:Q,'Fully Booked'!E:E,'REGIONAL MARKTERS '!B147,'Fully Booked'!C:C,'REGIONAL MARKTERS '!$A$146,'Fully Booked'!M:M,'REGIONAL MARKTERS '!$E$2)</f>
        <v>58376</v>
      </c>
      <c r="F147" s="116">
        <f ca="1">SUMIFS('Fully Booked'!Q:Q,'Fully Booked'!E:E,'REGIONAL MARKTERS '!B147,'Fully Booked'!C:C,'REGIONAL MARKTERS '!$A$146,'Fully Booked'!L:L,'REGIONAL MARKTERS '!$F$2)</f>
        <v>0</v>
      </c>
    </row>
    <row r="148" spans="1:6">
      <c r="B148" s="180" t="s">
        <v>3973</v>
      </c>
      <c r="C148" s="116">
        <f>SUMIFS('Fully Booked'!Q:Q,'Fully Booked'!E:E,'REGIONAL MARKTERS '!B148,'Fully Booked'!C:C,'REGIONAL MARKTERS '!$A$146)</f>
        <v>35000</v>
      </c>
      <c r="D148" s="116">
        <f>SUMIFS('Fully Booked'!I:I,'Fully Booked'!E:E,'REGIONAL MARKTERS '!B148,'Fully Booked'!C:C,'REGIONAL MARKTERS '!$A$146)</f>
        <v>1226</v>
      </c>
      <c r="E148" s="116">
        <f>SUMIFS('Fully Booked'!Q:Q,'Fully Booked'!E:E,'REGIONAL MARKTERS '!B148,'Fully Booked'!C:C,'REGIONAL MARKTERS '!$A$146,'Fully Booked'!M:M,'REGIONAL MARKTERS '!$E$2)</f>
        <v>0</v>
      </c>
      <c r="F148" s="116">
        <f ca="1">SUMIFS('Fully Booked'!Q:Q,'Fully Booked'!E:E,'REGIONAL MARKTERS '!B148,'Fully Booked'!C:C,'REGIONAL MARKTERS '!$A$146,'Fully Booked'!L:L,'REGIONAL MARKTERS '!$F$2)</f>
        <v>0</v>
      </c>
    </row>
    <row r="149" spans="1:6">
      <c r="B149" s="180" t="s">
        <v>3870</v>
      </c>
      <c r="C149" s="116">
        <f>SUMIFS('Fully Booked'!Q:Q,'Fully Booked'!E:E,'REGIONAL MARKTERS '!B149,'Fully Booked'!C:C,'REGIONAL MARKTERS '!$A$146)</f>
        <v>64141</v>
      </c>
      <c r="D149" s="116">
        <f>SUMIFS('Fully Booked'!I:I,'Fully Booked'!E:E,'REGIONAL MARKTERS '!B149,'Fully Booked'!C:C,'REGIONAL MARKTERS '!$A$146)</f>
        <v>2600</v>
      </c>
      <c r="E149" s="116">
        <f>SUMIFS('Fully Booked'!Q:Q,'Fully Booked'!E:E,'REGIONAL MARKTERS '!B149,'Fully Booked'!C:C,'REGIONAL MARKTERS '!$A$146,'Fully Booked'!M:M,'REGIONAL MARKTERS '!$E$2)</f>
        <v>64141</v>
      </c>
      <c r="F149" s="116">
        <f ca="1">SUMIFS('Fully Booked'!Q:Q,'Fully Booked'!E:E,'REGIONAL MARKTERS '!B149,'Fully Booked'!C:C,'REGIONAL MARKTERS '!$A$146,'Fully Booked'!L:L,'REGIONAL MARKTERS '!$F$2)</f>
        <v>0</v>
      </c>
    </row>
    <row r="150" spans="1:6">
      <c r="B150" s="180" t="s">
        <v>3819</v>
      </c>
      <c r="C150" s="116">
        <f>SUMIFS('Fully Booked'!Q:Q,'Fully Booked'!E:E,'REGIONAL MARKTERS '!B150,'Fully Booked'!C:C,'REGIONAL MARKTERS '!$A$146)</f>
        <v>514953.98</v>
      </c>
      <c r="D150" s="116">
        <f>SUMIFS('Fully Booked'!I:I,'Fully Booked'!E:E,'REGIONAL MARKTERS '!B150,'Fully Booked'!C:C,'REGIONAL MARKTERS '!$A$146)</f>
        <v>-177.02000000000044</v>
      </c>
      <c r="E150" s="116">
        <f>SUMIFS('Fully Booked'!Q:Q,'Fully Booked'!E:E,'REGIONAL MARKTERS '!B150,'Fully Booked'!C:C,'REGIONAL MARKTERS '!$A$146,'Fully Booked'!M:M,'REGIONAL MARKTERS '!$E$2)</f>
        <v>514953.98</v>
      </c>
      <c r="F150" s="116">
        <f ca="1">SUMIFS('Fully Booked'!Q:Q,'Fully Booked'!E:E,'REGIONAL MARKTERS '!B150,'Fully Booked'!C:C,'REGIONAL MARKTERS '!$A$146,'Fully Booked'!L:L,'REGIONAL MARKTERS '!$F$2)</f>
        <v>0</v>
      </c>
    </row>
    <row r="151" spans="1:6">
      <c r="B151" s="180" t="s">
        <v>4046</v>
      </c>
      <c r="C151" s="116">
        <f>SUMIFS('Fully Booked'!Q:Q,'Fully Booked'!E:E,'REGIONAL MARKTERS '!B151,'Fully Booked'!C:C,'REGIONAL MARKTERS '!$A$146)</f>
        <v>539691</v>
      </c>
      <c r="D151" s="116">
        <f>SUMIFS('Fully Booked'!I:I,'Fully Booked'!E:E,'REGIONAL MARKTERS '!B151,'Fully Booked'!C:C,'REGIONAL MARKTERS '!$A$146)</f>
        <v>12387</v>
      </c>
      <c r="E151" s="116">
        <f>SUMIFS('Fully Booked'!Q:Q,'Fully Booked'!E:E,'REGIONAL MARKTERS '!B151,'Fully Booked'!C:C,'REGIONAL MARKTERS '!$A$146,'Fully Booked'!M:M,'REGIONAL MARKTERS '!$E$2)</f>
        <v>0</v>
      </c>
      <c r="F151" s="116">
        <f ca="1">SUMIFS('Fully Booked'!Q:Q,'Fully Booked'!E:E,'REGIONAL MARKTERS '!B151,'Fully Booked'!C:C,'REGIONAL MARKTERS '!$A$146,'Fully Booked'!L:L,'REGIONAL MARKTERS '!$F$2)</f>
        <v>0</v>
      </c>
    </row>
    <row r="152" spans="1:6">
      <c r="B152" s="180" t="s">
        <v>1076</v>
      </c>
      <c r="C152" s="116">
        <f>SUMIFS('Fully Booked'!Q:Q,'Fully Booked'!E:E,'REGIONAL MARKTERS '!B152,'Fully Booked'!C:C,'REGIONAL MARKTERS '!$A$146)</f>
        <v>76782</v>
      </c>
      <c r="D152" s="116">
        <f>SUMIFS('Fully Booked'!I:I,'Fully Booked'!E:E,'REGIONAL MARKTERS '!B152,'Fully Booked'!C:C,'REGIONAL MARKTERS '!$A$146)</f>
        <v>4181</v>
      </c>
      <c r="E152" s="116">
        <f>SUMIFS('Fully Booked'!Q:Q,'Fully Booked'!E:E,'REGIONAL MARKTERS '!B152,'Fully Booked'!C:C,'REGIONAL MARKTERS '!$A$146,'Fully Booked'!M:M,'REGIONAL MARKTERS '!$E$2)</f>
        <v>0</v>
      </c>
      <c r="F152" s="116">
        <f ca="1">SUMIFS('Fully Booked'!Q:Q,'Fully Booked'!E:E,'REGIONAL MARKTERS '!B152,'Fully Booked'!C:C,'REGIONAL MARKTERS '!$A$146,'Fully Booked'!L:L,'REGIONAL MARKTERS '!$F$2)</f>
        <v>0</v>
      </c>
    </row>
    <row r="153" spans="1:6">
      <c r="B153" s="180" t="s">
        <v>795</v>
      </c>
      <c r="C153" s="116">
        <f>SUMIFS('Fully Booked'!Q:Q,'Fully Booked'!E:E,'REGIONAL MARKTERS '!B153,'Fully Booked'!C:C,'REGIONAL MARKTERS '!$A$146)</f>
        <v>155100</v>
      </c>
      <c r="D153" s="116">
        <f>SUMIFS('Fully Booked'!I:I,'Fully Booked'!E:E,'REGIONAL MARKTERS '!B153,'Fully Booked'!C:C,'REGIONAL MARKTERS '!$A$146)</f>
        <v>3760</v>
      </c>
      <c r="E153" s="116">
        <f>SUMIFS('Fully Booked'!Q:Q,'Fully Booked'!E:E,'REGIONAL MARKTERS '!B153,'Fully Booked'!C:C,'REGIONAL MARKTERS '!$A$146,'Fully Booked'!M:M,'REGIONAL MARKTERS '!$E$2)</f>
        <v>0</v>
      </c>
      <c r="F153" s="116">
        <f ca="1">SUMIFS('Fully Booked'!Q:Q,'Fully Booked'!E:E,'REGIONAL MARKTERS '!B153,'Fully Booked'!C:C,'REGIONAL MARKTERS '!$A$146,'Fully Booked'!L:L,'REGIONAL MARKTERS '!$F$2)</f>
        <v>0</v>
      </c>
    </row>
    <row r="154" spans="1:6">
      <c r="B154" s="180" t="s">
        <v>3435</v>
      </c>
      <c r="C154" s="116">
        <f>SUMIFS('Fully Booked'!Q:Q,'Fully Booked'!E:E,'REGIONAL MARKTERS '!B154,'Fully Booked'!C:C,'REGIONAL MARKTERS '!$A$146)</f>
        <v>633104</v>
      </c>
      <c r="D154" s="116">
        <f>SUMIFS('Fully Booked'!I:I,'Fully Booked'!E:E,'REGIONAL MARKTERS '!B154,'Fully Booked'!C:C,'REGIONAL MARKTERS '!$A$146)</f>
        <v>4710</v>
      </c>
      <c r="E154" s="116">
        <f>SUMIFS('Fully Booked'!Q:Q,'Fully Booked'!E:E,'REGIONAL MARKTERS '!B154,'Fully Booked'!C:C,'REGIONAL MARKTERS '!$A$146,'Fully Booked'!M:M,'REGIONAL MARKTERS '!$E$2)</f>
        <v>0</v>
      </c>
      <c r="F154" s="116">
        <f ca="1">SUMIFS('Fully Booked'!Q:Q,'Fully Booked'!E:E,'REGIONAL MARKTERS '!B154,'Fully Booked'!C:C,'REGIONAL MARKTERS '!$A$146,'Fully Booked'!L:L,'REGIONAL MARKTERS '!$F$2)</f>
        <v>467235</v>
      </c>
    </row>
    <row r="155" spans="1:6">
      <c r="B155" s="180" t="s">
        <v>3890</v>
      </c>
      <c r="C155" s="116">
        <f>SUMIFS('Fully Booked'!Q:Q,'Fully Booked'!E:E,'REGIONAL MARKTERS '!B155,'Fully Booked'!C:C,'REGIONAL MARKTERS '!$A$146)</f>
        <v>24504</v>
      </c>
      <c r="D155" s="116">
        <f>SUMIFS('Fully Booked'!I:I,'Fully Booked'!E:E,'REGIONAL MARKTERS '!B155,'Fully Booked'!C:C,'REGIONAL MARKTERS '!$A$146)</f>
        <v>815</v>
      </c>
      <c r="E155" s="116">
        <f>SUMIFS('Fully Booked'!Q:Q,'Fully Booked'!E:E,'REGIONAL MARKTERS '!B155,'Fully Booked'!C:C,'REGIONAL MARKTERS '!$A$146,'Fully Booked'!M:M,'REGIONAL MARKTERS '!$E$2)</f>
        <v>24504</v>
      </c>
      <c r="F155" s="116">
        <f ca="1">SUMIFS('Fully Booked'!Q:Q,'Fully Booked'!E:E,'REGIONAL MARKTERS '!B155,'Fully Booked'!C:C,'REGIONAL MARKTERS '!$A$146,'Fully Booked'!L:L,'REGIONAL MARKTERS '!$F$2)</f>
        <v>0</v>
      </c>
    </row>
    <row r="156" spans="1:6">
      <c r="B156" s="180" t="s">
        <v>556</v>
      </c>
      <c r="C156" s="116">
        <f>SUMIFS('Fully Booked'!Q:Q,'Fully Booked'!E:E,'REGIONAL MARKTERS '!B156,'Fully Booked'!C:C,'REGIONAL MARKTERS '!$A$146)</f>
        <v>143550</v>
      </c>
      <c r="D156" s="116">
        <f>SUMIFS('Fully Booked'!I:I,'Fully Booked'!E:E,'REGIONAL MARKTERS '!B156,'Fully Booked'!C:C,'REGIONAL MARKTERS '!$A$146)</f>
        <v>13</v>
      </c>
      <c r="E156" s="116">
        <f>SUMIFS('Fully Booked'!Q:Q,'Fully Booked'!E:E,'REGIONAL MARKTERS '!B156,'Fully Booked'!C:C,'REGIONAL MARKTERS '!$A$146,'Fully Booked'!M:M,'REGIONAL MARKTERS '!$E$2)</f>
        <v>0</v>
      </c>
      <c r="F156" s="116">
        <f ca="1">SUMIFS('Fully Booked'!Q:Q,'Fully Booked'!E:E,'REGIONAL MARKTERS '!B156,'Fully Booked'!C:C,'REGIONAL MARKTERS '!$A$146,'Fully Booked'!L:L,'REGIONAL MARKTERS '!$F$2)</f>
        <v>0</v>
      </c>
    </row>
    <row r="157" spans="1:6">
      <c r="B157" s="180" t="s">
        <v>4192</v>
      </c>
      <c r="C157" s="116">
        <f>SUMIFS('Fully Booked'!Q:Q,'Fully Booked'!E:E,'REGIONAL MARKTERS '!B157,'Fully Booked'!C:C,'REGIONAL MARKTERS '!$A$146)</f>
        <v>163166</v>
      </c>
      <c r="D157" s="116">
        <f>SUMIFS('Fully Booked'!I:I,'Fully Booked'!E:E,'REGIONAL MARKTERS '!B157,'Fully Booked'!C:C,'REGIONAL MARKTERS '!$A$146)</f>
        <v>-219</v>
      </c>
      <c r="E157" s="116">
        <f>SUMIFS('Fully Booked'!Q:Q,'Fully Booked'!E:E,'REGIONAL MARKTERS '!B157,'Fully Booked'!C:C,'REGIONAL MARKTERS '!$A$146,'Fully Booked'!M:M,'REGIONAL MARKTERS '!$E$2)</f>
        <v>0</v>
      </c>
      <c r="F157" s="116">
        <f ca="1">SUMIFS('Fully Booked'!Q:Q,'Fully Booked'!E:E,'REGIONAL MARKTERS '!B157,'Fully Booked'!C:C,'REGIONAL MARKTERS '!$A$146,'Fully Booked'!L:L,'REGIONAL MARKTERS '!$F$2)</f>
        <v>0</v>
      </c>
    </row>
    <row r="158" spans="1:6">
      <c r="B158" s="180" t="s">
        <v>552</v>
      </c>
      <c r="C158" s="116">
        <f>SUMIFS('Fully Booked'!Q:Q,'Fully Booked'!E:E,'REGIONAL MARKTERS '!B158,'Fully Booked'!C:C,'REGIONAL MARKTERS '!$A$146)</f>
        <v>140000</v>
      </c>
      <c r="D158" s="116">
        <f>SUMIFS('Fully Booked'!I:I,'Fully Booked'!E:E,'REGIONAL MARKTERS '!B158,'Fully Booked'!C:C,'REGIONAL MARKTERS '!$A$146)</f>
        <v>14933</v>
      </c>
      <c r="E158" s="116">
        <f>SUMIFS('Fully Booked'!Q:Q,'Fully Booked'!E:E,'REGIONAL MARKTERS '!B158,'Fully Booked'!C:C,'REGIONAL MARKTERS '!$A$146,'Fully Booked'!M:M,'REGIONAL MARKTERS '!$E$2)</f>
        <v>0</v>
      </c>
      <c r="F158" s="116">
        <f ca="1">SUMIFS('Fully Booked'!Q:Q,'Fully Booked'!E:E,'REGIONAL MARKTERS '!B158,'Fully Booked'!C:C,'REGIONAL MARKTERS '!$A$146,'Fully Booked'!L:L,'REGIONAL MARKTERS '!$F$2)</f>
        <v>0</v>
      </c>
    </row>
    <row r="159" spans="1:6">
      <c r="B159" s="180" t="s">
        <v>2227</v>
      </c>
      <c r="C159" s="116">
        <f>SUMIFS('Fully Booked'!Q:Q,'Fully Booked'!E:E,'REGIONAL MARKTERS '!B159,'Fully Booked'!C:C,'REGIONAL MARKTERS '!$A$146)</f>
        <v>173986</v>
      </c>
      <c r="D159" s="116">
        <f>SUMIFS('Fully Booked'!I:I,'Fully Booked'!E:E,'REGIONAL MARKTERS '!B159,'Fully Booked'!C:C,'REGIONAL MARKTERS '!$A$146)</f>
        <v>200</v>
      </c>
      <c r="E159" s="116">
        <f>SUMIFS('Fully Booked'!Q:Q,'Fully Booked'!E:E,'REGIONAL MARKTERS '!B159,'Fully Booked'!C:C,'REGIONAL MARKTERS '!$A$146,'Fully Booked'!M:M,'REGIONAL MARKTERS '!$E$2)</f>
        <v>173986</v>
      </c>
      <c r="F159" s="116">
        <f ca="1">SUMIFS('Fully Booked'!Q:Q,'Fully Booked'!E:E,'REGIONAL MARKTERS '!B159,'Fully Booked'!C:C,'REGIONAL MARKTERS '!$A$146,'Fully Booked'!L:L,'REGIONAL MARKTERS '!$F$2)</f>
        <v>0</v>
      </c>
    </row>
    <row r="160" spans="1:6">
      <c r="B160" s="180" t="s">
        <v>1188</v>
      </c>
      <c r="C160" s="116">
        <f>SUMIFS('Fully Booked'!Q:Q,'Fully Booked'!E:E,'REGIONAL MARKTERS '!B160,'Fully Booked'!C:C,'REGIONAL MARKTERS '!$A$146)</f>
        <v>207302</v>
      </c>
      <c r="D160" s="116">
        <f>SUMIFS('Fully Booked'!I:I,'Fully Booked'!E:E,'REGIONAL MARKTERS '!B160,'Fully Booked'!C:C,'REGIONAL MARKTERS '!$A$146)</f>
        <v>4958</v>
      </c>
      <c r="E160" s="116">
        <f>SUMIFS('Fully Booked'!Q:Q,'Fully Booked'!E:E,'REGIONAL MARKTERS '!B160,'Fully Booked'!C:C,'REGIONAL MARKTERS '!$A$146,'Fully Booked'!M:M,'REGIONAL MARKTERS '!$E$2)</f>
        <v>0</v>
      </c>
      <c r="F160" s="116">
        <f ca="1">SUMIFS('Fully Booked'!Q:Q,'Fully Booked'!E:E,'REGIONAL MARKTERS '!B160,'Fully Booked'!C:C,'REGIONAL MARKTERS '!$A$146,'Fully Booked'!L:L,'REGIONAL MARKTERS '!$F$2)</f>
        <v>0</v>
      </c>
    </row>
    <row r="161" spans="2:6">
      <c r="B161" s="180" t="s">
        <v>2739</v>
      </c>
      <c r="C161" s="116">
        <f>SUMIFS('Fully Booked'!Q:Q,'Fully Booked'!E:E,'REGIONAL MARKTERS '!B161,'Fully Booked'!C:C,'REGIONAL MARKTERS '!$A$146)</f>
        <v>0</v>
      </c>
      <c r="D161" s="116">
        <f>SUMIFS('Fully Booked'!I:I,'Fully Booked'!E:E,'REGIONAL MARKTERS '!B161,'Fully Booked'!C:C,'REGIONAL MARKTERS '!$A$146)</f>
        <v>0</v>
      </c>
      <c r="E161" s="116">
        <f>SUMIFS('Fully Booked'!Q:Q,'Fully Booked'!E:E,'REGIONAL MARKTERS '!B161,'Fully Booked'!C:C,'REGIONAL MARKTERS '!$A$146,'Fully Booked'!M:M,'REGIONAL MARKTERS '!$E$2)</f>
        <v>0</v>
      </c>
      <c r="F161" s="116">
        <f ca="1">SUMIFS('Fully Booked'!Q:Q,'Fully Booked'!E:E,'REGIONAL MARKTERS '!B161,'Fully Booked'!C:C,'REGIONAL MARKTERS '!$A$146,'Fully Booked'!L:L,'REGIONAL MARKTERS '!$F$2)</f>
        <v>0</v>
      </c>
    </row>
    <row r="162" spans="2:6">
      <c r="B162" s="180" t="s">
        <v>3912</v>
      </c>
      <c r="C162" s="116">
        <f>SUMIFS('Fully Booked'!Q:Q,'Fully Booked'!E:E,'REGIONAL MARKTERS '!B162,'Fully Booked'!C:C,'REGIONAL MARKTERS '!$A$146)</f>
        <v>303053</v>
      </c>
      <c r="D162" s="116">
        <f>SUMIFS('Fully Booked'!I:I,'Fully Booked'!E:E,'REGIONAL MARKTERS '!B162,'Fully Booked'!C:C,'REGIONAL MARKTERS '!$A$146)</f>
        <v>7315</v>
      </c>
      <c r="E162" s="116">
        <f>SUMIFS('Fully Booked'!Q:Q,'Fully Booked'!E:E,'REGIONAL MARKTERS '!B162,'Fully Booked'!C:C,'REGIONAL MARKTERS '!$A$146,'Fully Booked'!M:M,'REGIONAL MARKTERS '!$E$2)</f>
        <v>213053</v>
      </c>
      <c r="F162" s="116">
        <f ca="1">SUMIFS('Fully Booked'!Q:Q,'Fully Booked'!E:E,'REGIONAL MARKTERS '!B162,'Fully Booked'!C:C,'REGIONAL MARKTERS '!$A$146,'Fully Booked'!L:L,'REGIONAL MARKTERS '!$F$2)</f>
        <v>0</v>
      </c>
    </row>
    <row r="163" spans="2:6">
      <c r="B163" s="8" t="s">
        <v>3430</v>
      </c>
      <c r="C163" s="116">
        <f>SUMIFS('Fully Booked'!Q:Q,'Fully Booked'!E:E,'REGIONAL MARKTERS '!B163,'Fully Booked'!C:C,'REGIONAL MARKTERS '!$A$146)</f>
        <v>281456</v>
      </c>
      <c r="D163" s="116">
        <f>SUMIFS('Fully Booked'!I:I,'Fully Booked'!E:E,'REGIONAL MARKTERS '!B163,'Fully Booked'!C:C,'REGIONAL MARKTERS '!$A$146)</f>
        <v>6460</v>
      </c>
      <c r="E163" s="116">
        <f>SUMIFS('Fully Booked'!Q:Q,'Fully Booked'!E:E,'REGIONAL MARKTERS '!B163,'Fully Booked'!C:C,'REGIONAL MARKTERS '!$A$146,'Fully Booked'!M:M,'REGIONAL MARKTERS '!$E$2)</f>
        <v>0</v>
      </c>
      <c r="F163" s="116">
        <f ca="1">SUMIFS('Fully Booked'!Q:Q,'Fully Booked'!E:E,'REGIONAL MARKTERS '!B163,'Fully Booked'!C:C,'REGIONAL MARKTERS '!$A$146,'Fully Booked'!L:L,'REGIONAL MARKTERS '!$F$2)</f>
        <v>0</v>
      </c>
    </row>
    <row r="164" spans="2:6">
      <c r="B164" s="8" t="s">
        <v>3051</v>
      </c>
      <c r="C164" s="116">
        <f>SUMIFS('Fully Booked'!Q:Q,'Fully Booked'!E:E,'REGIONAL MARKTERS '!B164,'Fully Booked'!C:C,'REGIONAL MARKTERS '!$A$146)</f>
        <v>85102</v>
      </c>
      <c r="D164" s="116">
        <f>SUMIFS('Fully Booked'!I:I,'Fully Booked'!E:E,'REGIONAL MARKTERS '!B164,'Fully Booked'!C:C,'REGIONAL MARKTERS '!$A$146)</f>
        <v>630</v>
      </c>
      <c r="E164" s="116">
        <f>SUMIFS('Fully Booked'!Q:Q,'Fully Booked'!E:E,'REGIONAL MARKTERS '!B164,'Fully Booked'!C:C,'REGIONAL MARKTERS '!$A$146,'Fully Booked'!M:M,'REGIONAL MARKTERS '!$E$2)</f>
        <v>85102</v>
      </c>
      <c r="F164" s="116">
        <f ca="1">SUMIFS('Fully Booked'!Q:Q,'Fully Booked'!E:E,'REGIONAL MARKTERS '!B164,'Fully Booked'!C:C,'REGIONAL MARKTERS '!$A$146,'Fully Booked'!L:L,'REGIONAL MARKTERS '!$F$2)</f>
        <v>0</v>
      </c>
    </row>
    <row r="165" spans="2:6">
      <c r="B165" s="198" t="s">
        <v>2333</v>
      </c>
      <c r="C165" s="116">
        <f>SUMIFS('Fully Booked'!Q:Q,'Fully Booked'!E:E,'REGIONAL MARKTERS '!B165,'Fully Booked'!C:C,'REGIONAL MARKTERS '!$A$146)</f>
        <v>0</v>
      </c>
      <c r="D165" s="116">
        <f>SUMIFS('Fully Booked'!I:I,'Fully Booked'!E:E,'REGIONAL MARKTERS '!B165,'Fully Booked'!C:C,'REGIONAL MARKTERS '!$A$146)</f>
        <v>0</v>
      </c>
      <c r="E165" s="116">
        <f>SUMIFS('Fully Booked'!Q:Q,'Fully Booked'!E:E,'REGIONAL MARKTERS '!B165,'Fully Booked'!C:C,'REGIONAL MARKTERS '!$A$146,'Fully Booked'!M:M,'REGIONAL MARKTERS '!$E$2)</f>
        <v>0</v>
      </c>
      <c r="F165" s="116">
        <f ca="1">SUMIFS('Fully Booked'!Q:Q,'Fully Booked'!E:E,'REGIONAL MARKTERS '!B165,'Fully Booked'!C:C,'REGIONAL MARKTERS '!$A$146,'Fully Booked'!L:L,'REGIONAL MARKTERS '!$F$2)</f>
        <v>0</v>
      </c>
    </row>
    <row r="166" spans="2:6">
      <c r="B166" s="383" t="s">
        <v>766</v>
      </c>
      <c r="C166" s="116">
        <f>SUMIFS('Fully Booked'!Q:Q,'Fully Booked'!E:E,'REGIONAL MARKTERS '!B166,'Fully Booked'!C:C,'REGIONAL MARKTERS '!$A$146)</f>
        <v>0</v>
      </c>
      <c r="D166" s="116">
        <f>SUMIFS('Fully Booked'!I:I,'Fully Booked'!E:E,'REGIONAL MARKTERS '!B166,'Fully Booked'!C:C,'REGIONAL MARKTERS '!$A$146)</f>
        <v>0</v>
      </c>
      <c r="E166" s="116">
        <f>SUMIFS('Fully Booked'!Q:Q,'Fully Booked'!E:E,'REGIONAL MARKTERS '!B166,'Fully Booked'!C:C,'REGIONAL MARKTERS '!$A$146,'Fully Booked'!M:M,'REGIONAL MARKTERS '!$E$2)</f>
        <v>0</v>
      </c>
      <c r="F166" s="116">
        <f ca="1">SUMIFS('Fully Booked'!Q:Q,'Fully Booked'!E:E,'REGIONAL MARKTERS '!B166,'Fully Booked'!C:C,'REGIONAL MARKTERS '!$A$146,'Fully Booked'!L:L,'REGIONAL MARKTERS '!$F$2)</f>
        <v>0</v>
      </c>
    </row>
    <row r="167" spans="2:6">
      <c r="B167" s="180" t="s">
        <v>2620</v>
      </c>
      <c r="C167" s="116">
        <f>SUMIFS('Fully Booked'!Q:Q,'Fully Booked'!E:E,'REGIONAL MARKTERS '!B167,'Fully Booked'!C:C,'REGIONAL MARKTERS '!$A$146)</f>
        <v>0</v>
      </c>
      <c r="D167" s="116">
        <f>SUMIFS('Fully Booked'!I:I,'Fully Booked'!E:E,'REGIONAL MARKTERS '!B167,'Fully Booked'!C:C,'REGIONAL MARKTERS '!$A$146)</f>
        <v>0</v>
      </c>
      <c r="E167" s="116">
        <f>SUMIFS('Fully Booked'!Q:Q,'Fully Booked'!E:E,'REGIONAL MARKTERS '!B167,'Fully Booked'!C:C,'REGIONAL MARKTERS '!$A$146,'Fully Booked'!M:M,'REGIONAL MARKTERS '!$E$2)</f>
        <v>0</v>
      </c>
      <c r="F167" s="116">
        <f ca="1">SUMIFS('Fully Booked'!Q:Q,'Fully Booked'!E:E,'REGIONAL MARKTERS '!B167,'Fully Booked'!C:C,'REGIONAL MARKTERS '!$A$146,'Fully Booked'!L:L,'REGIONAL MARKTERS '!$F$2)</f>
        <v>0</v>
      </c>
    </row>
    <row r="168" spans="2:6">
      <c r="B168" s="8" t="s">
        <v>2657</v>
      </c>
      <c r="C168" s="116">
        <f>SUMIFS('Fully Booked'!Q:Q,'Fully Booked'!E:E,'REGIONAL MARKTERS '!B168,'Fully Booked'!C:C,'REGIONAL MARKTERS '!$A$146)</f>
        <v>0</v>
      </c>
      <c r="D168" s="116">
        <f>SUMIFS('Fully Booked'!I:I,'Fully Booked'!E:E,'REGIONAL MARKTERS '!B168,'Fully Booked'!C:C,'REGIONAL MARKTERS '!$A$146)</f>
        <v>0</v>
      </c>
      <c r="E168" s="116">
        <f>SUMIFS('Fully Booked'!Q:Q,'Fully Booked'!E:E,'REGIONAL MARKTERS '!B168,'Fully Booked'!C:C,'REGIONAL MARKTERS '!$A$146,'Fully Booked'!M:M,'REGIONAL MARKTERS '!$E$2)</f>
        <v>0</v>
      </c>
      <c r="F168" s="116">
        <f ca="1">SUMIFS('Fully Booked'!Q:Q,'Fully Booked'!E:E,'REGIONAL MARKTERS '!B168,'Fully Booked'!C:C,'REGIONAL MARKTERS '!$A$146,'Fully Booked'!L:L,'REGIONAL MARKTERS '!$F$2)</f>
        <v>0</v>
      </c>
    </row>
    <row r="169" spans="2:6">
      <c r="B169" s="180" t="s">
        <v>556</v>
      </c>
      <c r="C169" s="116">
        <f>SUMIFS('Fully Booked'!Q:Q,'Fully Booked'!E:E,'REGIONAL MARKTERS '!B169,'Fully Booked'!C:C,'REGIONAL MARKTERS '!$A$146)</f>
        <v>143550</v>
      </c>
      <c r="D169" s="116">
        <f>SUMIFS('Fully Booked'!I:I,'Fully Booked'!E:E,'REGIONAL MARKTERS '!B169,'Fully Booked'!C:C,'REGIONAL MARKTERS '!$A$146)</f>
        <v>13</v>
      </c>
      <c r="E169" s="116">
        <f>SUMIFS('Fully Booked'!Q:Q,'Fully Booked'!E:E,'REGIONAL MARKTERS '!B169,'Fully Booked'!C:C,'REGIONAL MARKTERS '!$A$146,'Fully Booked'!M:M,'REGIONAL MARKTERS '!$E$2)</f>
        <v>0</v>
      </c>
      <c r="F169" s="116">
        <f ca="1">SUMIFS('Fully Booked'!Q:Q,'Fully Booked'!E:E,'REGIONAL MARKTERS '!B169,'Fully Booked'!C:C,'REGIONAL MARKTERS '!$A$146,'Fully Booked'!L:L,'REGIONAL MARKTERS '!$F$2)</f>
        <v>0</v>
      </c>
    </row>
    <row r="170" spans="2:6">
      <c r="B170" s="198" t="s">
        <v>1342</v>
      </c>
      <c r="C170" s="116">
        <f>SUMIFS('Fully Booked'!Q:Q,'Fully Booked'!E:E,'REGIONAL MARKTERS '!B170,'Fully Booked'!C:C,'REGIONAL MARKTERS '!$A$146)</f>
        <v>185017.12</v>
      </c>
      <c r="D170" s="116">
        <f>SUMIFS('Fully Booked'!I:I,'Fully Booked'!E:E,'REGIONAL MARKTERS '!B170,'Fully Booked'!C:C,'REGIONAL MARKTERS '!$A$146)</f>
        <v>4985.12</v>
      </c>
      <c r="E170" s="116">
        <f>SUMIFS('Fully Booked'!Q:Q,'Fully Booked'!E:E,'REGIONAL MARKTERS '!B170,'Fully Booked'!C:C,'REGIONAL MARKTERS '!$A$146,'Fully Booked'!M:M,'REGIONAL MARKTERS '!$E$2)</f>
        <v>0</v>
      </c>
      <c r="F170" s="116">
        <f ca="1">SUMIFS('Fully Booked'!Q:Q,'Fully Booked'!E:E,'REGIONAL MARKTERS '!B170,'Fully Booked'!C:C,'REGIONAL MARKTERS '!$A$146,'Fully Booked'!L:L,'REGIONAL MARKTERS '!$F$2)</f>
        <v>0</v>
      </c>
    </row>
    <row r="171" spans="2:6">
      <c r="B171" s="180" t="s">
        <v>649</v>
      </c>
      <c r="C171" s="116">
        <f>SUMIFS('Fully Booked'!Q:Q,'Fully Booked'!E:E,'REGIONAL MARKTERS '!B171,'Fully Booked'!C:C,'REGIONAL MARKTERS '!$A$146)</f>
        <v>118495</v>
      </c>
      <c r="D171" s="116">
        <f>SUMIFS('Fully Booked'!I:I,'Fully Booked'!E:E,'REGIONAL MARKTERS '!B171,'Fully Booked'!C:C,'REGIONAL MARKTERS '!$A$146)</f>
        <v>-143</v>
      </c>
      <c r="E171" s="116">
        <f>SUMIFS('Fully Booked'!Q:Q,'Fully Booked'!E:E,'REGIONAL MARKTERS '!B171,'Fully Booked'!C:C,'REGIONAL MARKTERS '!$A$146,'Fully Booked'!M:M,'REGIONAL MARKTERS '!$E$2)</f>
        <v>0</v>
      </c>
      <c r="F171" s="116">
        <f ca="1">SUMIFS('Fully Booked'!Q:Q,'Fully Booked'!E:E,'REGIONAL MARKTERS '!B171,'Fully Booked'!C:C,'REGIONAL MARKTERS '!$A$146,'Fully Booked'!L:L,'REGIONAL MARKTERS '!$F$2)</f>
        <v>0</v>
      </c>
    </row>
    <row r="172" spans="2:6">
      <c r="B172" s="180" t="s">
        <v>605</v>
      </c>
      <c r="C172" s="116">
        <f>SUMIFS('Fully Booked'!Q:Q,'Fully Booked'!E:E,'REGIONAL MARKTERS '!B172,'Fully Booked'!C:C,'REGIONAL MARKTERS '!$A$146)</f>
        <v>0</v>
      </c>
      <c r="D172" s="116">
        <f>SUMIFS('Fully Booked'!I:I,'Fully Booked'!E:E,'REGIONAL MARKTERS '!B172,'Fully Booked'!C:C,'REGIONAL MARKTERS '!$A$146)</f>
        <v>0</v>
      </c>
      <c r="E172" s="116">
        <f>SUMIFS('Fully Booked'!Q:Q,'Fully Booked'!E:E,'REGIONAL MARKTERS '!B172,'Fully Booked'!C:C,'REGIONAL MARKTERS '!$A$146,'Fully Booked'!M:M,'REGIONAL MARKTERS '!$E$2)</f>
        <v>0</v>
      </c>
      <c r="F172" s="116">
        <f ca="1">SUMIFS('Fully Booked'!Q:Q,'Fully Booked'!E:E,'REGIONAL MARKTERS '!B172,'Fully Booked'!C:C,'REGIONAL MARKTERS '!$A$146,'Fully Booked'!L:L,'REGIONAL MARKTERS '!$F$2)</f>
        <v>0</v>
      </c>
    </row>
    <row r="173" spans="2:6">
      <c r="B173" s="8" t="s">
        <v>583</v>
      </c>
      <c r="C173" s="116">
        <f>SUMIFS('Fully Booked'!Q:Q,'Fully Booked'!E:E,'REGIONAL MARKTERS '!B173,'Fully Booked'!C:C,'REGIONAL MARKTERS '!$A$146)</f>
        <v>180790</v>
      </c>
      <c r="D173" s="116">
        <f>SUMIFS('Fully Booked'!I:I,'Fully Booked'!E:E,'REGIONAL MARKTERS '!B173,'Fully Booked'!C:C,'REGIONAL MARKTERS '!$A$146)</f>
        <v>858</v>
      </c>
      <c r="E173" s="116">
        <f>SUMIFS('Fully Booked'!Q:Q,'Fully Booked'!E:E,'REGIONAL MARKTERS '!B173,'Fully Booked'!C:C,'REGIONAL MARKTERS '!$A$146,'Fully Booked'!M:M,'REGIONAL MARKTERS '!$E$2)</f>
        <v>0</v>
      </c>
      <c r="F173" s="116">
        <f ca="1">SUMIFS('Fully Booked'!Q:Q,'Fully Booked'!E:E,'REGIONAL MARKTERS '!B173,'Fully Booked'!C:C,'REGIONAL MARKTERS '!$A$146,'Fully Booked'!L:L,'REGIONAL MARKTERS '!$F$2)</f>
        <v>180790</v>
      </c>
    </row>
    <row r="174" spans="2:6">
      <c r="B174" s="180" t="s">
        <v>535</v>
      </c>
      <c r="C174" s="116">
        <f>SUMIFS('Fully Booked'!Q:Q,'Fully Booked'!E:E,'REGIONAL MARKTERS '!B174,'Fully Booked'!C:C,'REGIONAL MARKTERS '!$A$146)</f>
        <v>790540</v>
      </c>
      <c r="D174" s="116">
        <f>SUMIFS('Fully Booked'!I:I,'Fully Booked'!E:E,'REGIONAL MARKTERS '!B174,'Fully Booked'!C:C,'REGIONAL MARKTERS '!$A$146)</f>
        <v>13406</v>
      </c>
      <c r="E174" s="116">
        <f>SUMIFS('Fully Booked'!Q:Q,'Fully Booked'!E:E,'REGIONAL MARKTERS '!B174,'Fully Booked'!C:C,'REGIONAL MARKTERS '!$A$146,'Fully Booked'!M:M,'REGIONAL MARKTERS '!$E$2)</f>
        <v>360540</v>
      </c>
      <c r="F174" s="116">
        <f ca="1">SUMIFS('Fully Booked'!Q:Q,'Fully Booked'!E:E,'REGIONAL MARKTERS '!B174,'Fully Booked'!C:C,'REGIONAL MARKTERS '!$A$146,'Fully Booked'!L:L,'REGIONAL MARKTERS '!$F$2)</f>
        <v>0</v>
      </c>
    </row>
    <row r="175" spans="2:6">
      <c r="B175" s="8" t="s">
        <v>995</v>
      </c>
      <c r="C175" s="116">
        <f>SUMIFS('Fully Booked'!Q:Q,'Fully Booked'!E:E,'REGIONAL MARKTERS '!B175,'Fully Booked'!C:C,'REGIONAL MARKTERS '!$A$146)</f>
        <v>287424</v>
      </c>
      <c r="D175" s="116">
        <f>SUMIFS('Fully Booked'!I:I,'Fully Booked'!E:E,'REGIONAL MARKTERS '!B175,'Fully Booked'!C:C,'REGIONAL MARKTERS '!$A$146)</f>
        <v>8275</v>
      </c>
      <c r="E175" s="116">
        <f>SUMIFS('Fully Booked'!Q:Q,'Fully Booked'!E:E,'REGIONAL MARKTERS '!B175,'Fully Booked'!C:C,'REGIONAL MARKTERS '!$A$146,'Fully Booked'!M:M,'REGIONAL MARKTERS '!$E$2)</f>
        <v>125261</v>
      </c>
      <c r="F175" s="116">
        <f ca="1">SUMIFS('Fully Booked'!Q:Q,'Fully Booked'!E:E,'REGIONAL MARKTERS '!B175,'Fully Booked'!C:C,'REGIONAL MARKTERS '!$A$146,'Fully Booked'!L:L,'REGIONAL MARKTERS '!$F$2)</f>
        <v>0</v>
      </c>
    </row>
    <row r="176" spans="2:6">
      <c r="B176" s="180" t="s">
        <v>847</v>
      </c>
      <c r="C176" s="116">
        <f>SUMIFS('Fully Booked'!Q:Q,'Fully Booked'!E:E,'REGIONAL MARKTERS '!B176,'Fully Booked'!C:C,'REGIONAL MARKTERS '!$A$146)</f>
        <v>688090</v>
      </c>
      <c r="D176" s="116">
        <f>SUMIFS('Fully Booked'!I:I,'Fully Booked'!E:E,'REGIONAL MARKTERS '!B176,'Fully Booked'!C:C,'REGIONAL MARKTERS '!$A$146)</f>
        <v>18940</v>
      </c>
      <c r="E176" s="116">
        <f>SUMIFS('Fully Booked'!Q:Q,'Fully Booked'!E:E,'REGIONAL MARKTERS '!B176,'Fully Booked'!C:C,'REGIONAL MARKTERS '!$A$146,'Fully Booked'!M:M,'REGIONAL MARKTERS '!$E$2)</f>
        <v>92785</v>
      </c>
      <c r="F176" s="116">
        <f ca="1">SUMIFS('Fully Booked'!Q:Q,'Fully Booked'!E:E,'REGIONAL MARKTERS '!B176,'Fully Booked'!C:C,'REGIONAL MARKTERS '!$A$146,'Fully Booked'!L:L,'REGIONAL MARKTERS '!$F$2)</f>
        <v>0</v>
      </c>
    </row>
    <row r="177" spans="1:6">
      <c r="B177" s="8" t="s">
        <v>641</v>
      </c>
      <c r="C177" s="116">
        <f>SUMIFS('Fully Booked'!Q:Q,'Fully Booked'!E:E,'REGIONAL MARKTERS '!B177,'Fully Booked'!C:C,'REGIONAL MARKTERS '!$A$146)</f>
        <v>146828</v>
      </c>
      <c r="D177" s="116">
        <f>SUMIFS('Fully Booked'!I:I,'Fully Booked'!E:E,'REGIONAL MARKTERS '!B177,'Fully Booked'!C:C,'REGIONAL MARKTERS '!$A$146)</f>
        <v>-100</v>
      </c>
      <c r="E177" s="116">
        <f>SUMIFS('Fully Booked'!Q:Q,'Fully Booked'!E:E,'REGIONAL MARKTERS '!B177,'Fully Booked'!C:C,'REGIONAL MARKTERS '!$A$146,'Fully Booked'!M:M,'REGIONAL MARKTERS '!$E$2)</f>
        <v>0</v>
      </c>
      <c r="F177" s="116">
        <f ca="1">SUMIFS('Fully Booked'!Q:Q,'Fully Booked'!E:E,'REGIONAL MARKTERS '!B177,'Fully Booked'!C:C,'REGIONAL MARKTERS '!$A$146,'Fully Booked'!L:L,'REGIONAL MARKTERS '!$F$2)</f>
        <v>0</v>
      </c>
    </row>
    <row r="178" spans="1:6">
      <c r="B178" s="8" t="s">
        <v>562</v>
      </c>
      <c r="C178" s="116">
        <f>SUMIFS('Fully Booked'!Q:Q,'Fully Booked'!E:E,'REGIONAL MARKTERS '!B178,'Fully Booked'!C:C,'REGIONAL MARKTERS '!$A$146)</f>
        <v>0</v>
      </c>
      <c r="D178" s="116">
        <f>SUMIFS('Fully Booked'!I:I,'Fully Booked'!E:E,'REGIONAL MARKTERS '!B178,'Fully Booked'!C:C,'REGIONAL MARKTERS '!$A$146)</f>
        <v>0</v>
      </c>
      <c r="E178" s="116">
        <f>SUMIFS('Fully Booked'!Q:Q,'Fully Booked'!E:E,'REGIONAL MARKTERS '!B178,'Fully Booked'!C:C,'REGIONAL MARKTERS '!$A$146,'Fully Booked'!M:M,'REGIONAL MARKTERS '!$E$2)</f>
        <v>0</v>
      </c>
      <c r="F178" s="116">
        <f ca="1">SUMIFS('Fully Booked'!Q:Q,'Fully Booked'!E:E,'REGIONAL MARKTERS '!B178,'Fully Booked'!C:C,'REGIONAL MARKTERS '!$A$146,'Fully Booked'!L:L,'REGIONAL MARKTERS '!$F$2)</f>
        <v>0</v>
      </c>
    </row>
    <row r="179" spans="1:6">
      <c r="B179" s="8" t="s">
        <v>795</v>
      </c>
      <c r="C179" s="116">
        <f>SUMIFS('Fully Booked'!Q:Q,'Fully Booked'!E:E,'REGIONAL MARKTERS '!B179,'Fully Booked'!C:C,'REGIONAL MARKTERS '!$A$146)</f>
        <v>155100</v>
      </c>
      <c r="D179" s="116">
        <f>SUMIFS('Fully Booked'!I:I,'Fully Booked'!E:E,'REGIONAL MARKTERS '!B179,'Fully Booked'!C:C,'REGIONAL MARKTERS '!$A$146)</f>
        <v>3760</v>
      </c>
      <c r="E179" s="116">
        <f>SUMIFS('Fully Booked'!Q:Q,'Fully Booked'!E:E,'REGIONAL MARKTERS '!B179,'Fully Booked'!C:C,'REGIONAL MARKTERS '!$A$146,'Fully Booked'!M:M,'REGIONAL MARKTERS '!$E$2)</f>
        <v>0</v>
      </c>
      <c r="F179" s="116">
        <f ca="1">SUMIFS('Fully Booked'!Q:Q,'Fully Booked'!E:E,'REGIONAL MARKTERS '!B179,'Fully Booked'!C:C,'REGIONAL MARKTERS '!$A$146,'Fully Booked'!L:L,'REGIONAL MARKTERS '!$F$2)</f>
        <v>0</v>
      </c>
    </row>
    <row r="180" spans="1:6">
      <c r="B180" s="180" t="s">
        <v>650</v>
      </c>
      <c r="C180" s="116">
        <f>SUMIFS('Fully Booked'!Q:Q,'Fully Booked'!E:E,'REGIONAL MARKTERS '!B180,'Fully Booked'!C:C,'REGIONAL MARKTERS '!$A$146)</f>
        <v>346790</v>
      </c>
      <c r="D180" s="116">
        <f>SUMIFS('Fully Booked'!I:I,'Fully Booked'!E:E,'REGIONAL MARKTERS '!B180,'Fully Booked'!C:C,'REGIONAL MARKTERS '!$A$146)</f>
        <v>8160</v>
      </c>
      <c r="E180" s="116">
        <f>SUMIFS('Fully Booked'!Q:Q,'Fully Booked'!E:E,'REGIONAL MARKTERS '!B180,'Fully Booked'!C:C,'REGIONAL MARKTERS '!$A$146,'Fully Booked'!M:M,'REGIONAL MARKTERS '!$E$2)</f>
        <v>0</v>
      </c>
      <c r="F180" s="116">
        <f ca="1">SUMIFS('Fully Booked'!Q:Q,'Fully Booked'!E:E,'REGIONAL MARKTERS '!B180,'Fully Booked'!C:C,'REGIONAL MARKTERS '!$A$146,'Fully Booked'!L:L,'REGIONAL MARKTERS '!$F$2)</f>
        <v>0</v>
      </c>
    </row>
    <row r="181" spans="1:6">
      <c r="B181" s="8" t="s">
        <v>844</v>
      </c>
      <c r="C181" s="116">
        <f>SUMIFS('Fully Booked'!Q:Q,'Fully Booked'!E:E,'REGIONAL MARKTERS '!B181,'Fully Booked'!C:C,'REGIONAL MARKTERS '!$A$146)</f>
        <v>755907</v>
      </c>
      <c r="D181" s="116">
        <f>SUMIFS('Fully Booked'!I:I,'Fully Booked'!E:E,'REGIONAL MARKTERS '!B181,'Fully Booked'!C:C,'REGIONAL MARKTERS '!$A$146)</f>
        <v>19977</v>
      </c>
      <c r="E181" s="116">
        <f>SUMIFS('Fully Booked'!Q:Q,'Fully Booked'!E:E,'REGIONAL MARKTERS '!B181,'Fully Booked'!C:C,'REGIONAL MARKTERS '!$A$146,'Fully Booked'!M:M,'REGIONAL MARKTERS '!$E$2)</f>
        <v>77030</v>
      </c>
      <c r="F181" s="116">
        <f ca="1">SUMIFS('Fully Booked'!Q:Q,'Fully Booked'!E:E,'REGIONAL MARKTERS '!B181,'Fully Booked'!C:C,'REGIONAL MARKTERS '!$A$146,'Fully Booked'!L:L,'REGIONAL MARKTERS '!$F$2)</f>
        <v>0</v>
      </c>
    </row>
    <row r="182" spans="1:6">
      <c r="A182" s="398"/>
      <c r="B182" s="398" t="s">
        <v>71</v>
      </c>
      <c r="C182" s="364">
        <f>SUM(C146:C181)</f>
        <v>7512798.0999999996</v>
      </c>
      <c r="D182" s="398">
        <f>SUM(D146:D181)</f>
        <v>148815.09999999998</v>
      </c>
      <c r="E182" s="398">
        <f>SUM(E146:E181)</f>
        <v>1849731.98</v>
      </c>
      <c r="F182" s="398">
        <f ca="1">SUM(F146:F181)</f>
        <v>648025</v>
      </c>
    </row>
    <row r="183" spans="1:6">
      <c r="A183" s="363" t="s">
        <v>167</v>
      </c>
      <c r="B183" s="180" t="s">
        <v>3856</v>
      </c>
      <c r="C183" s="116">
        <f>SUMIFS('Fully Booked'!Q:Q,'Fully Booked'!E:E,'REGIONAL MARKTERS '!B183,'Fully Booked'!C:C,'REGIONAL MARKTERS '!$A$183)</f>
        <v>90425</v>
      </c>
      <c r="D183" s="116">
        <f>SUMIFS('Fully Booked'!I:I,'Fully Booked'!E:E,'REGIONAL MARKTERS '!B183,'Fully Booked'!C:C,'REGIONAL MARKTERS '!$A$183)</f>
        <v>4872</v>
      </c>
      <c r="E183" s="116">
        <f>SUMIFS('Fully Booked'!Q:Q,'Fully Booked'!E:E,'REGIONAL MARKTERS '!B183,'Fully Booked'!C:C,'REGIONAL MARKTERS '!$A$183,'Fully Booked'!M:M,'REGIONAL MARKTERS '!$E$2)</f>
        <v>90425</v>
      </c>
      <c r="F183" s="116">
        <f ca="1">SUMIFS('Fully Booked'!Q:Q,'Fully Booked'!E:E,'REGIONAL MARKTERS '!B183,'Fully Booked'!C:C,'REGIONAL MARKTERS '!$A$183,'Fully Booked'!L:L,'REGIONAL MARKTERS '!$F$2)</f>
        <v>0</v>
      </c>
    </row>
    <row r="184" spans="1:6">
      <c r="B184" s="8" t="s">
        <v>778</v>
      </c>
      <c r="C184" s="116">
        <f>SUMIFS('Fully Booked'!Q:Q,'Fully Booked'!E:E,'REGIONAL MARKTERS '!B184,'Fully Booked'!C:C,'REGIONAL MARKTERS '!$A$183)</f>
        <v>0</v>
      </c>
      <c r="D184" s="116">
        <f>SUMIFS('Fully Booked'!I:I,'Fully Booked'!E:E,'REGIONAL MARKTERS '!B184,'Fully Booked'!C:C,'REGIONAL MARKTERS '!$A$183)</f>
        <v>0</v>
      </c>
      <c r="E184" s="116">
        <f>SUMIFS('Fully Booked'!Q:Q,'Fully Booked'!E:E,'REGIONAL MARKTERS '!B184,'Fully Booked'!C:C,'REGIONAL MARKTERS '!$A$183,'Fully Booked'!M:M,'REGIONAL MARKTERS '!$E$2)</f>
        <v>0</v>
      </c>
      <c r="F184" s="116">
        <f ca="1">SUMIFS('Fully Booked'!Q:Q,'Fully Booked'!E:E,'REGIONAL MARKTERS '!B184,'Fully Booked'!C:C,'REGIONAL MARKTERS '!$A$183,'Fully Booked'!L:L,'REGIONAL MARKTERS '!$F$2)</f>
        <v>0</v>
      </c>
    </row>
    <row r="185" spans="1:6">
      <c r="B185" s="180" t="s">
        <v>3668</v>
      </c>
      <c r="C185" s="116">
        <f>SUMIFS('Fully Booked'!Q:Q,'Fully Booked'!E:E,'REGIONAL MARKTERS '!B185,'Fully Booked'!C:C,'REGIONAL MARKTERS '!$A$183)</f>
        <v>807113</v>
      </c>
      <c r="D185" s="116">
        <f>SUMIFS('Fully Booked'!I:I,'Fully Booked'!E:E,'REGIONAL MARKTERS '!B185,'Fully Booked'!C:C,'REGIONAL MARKTERS '!$A$183)</f>
        <v>18725</v>
      </c>
      <c r="E185" s="116">
        <f>SUMIFS('Fully Booked'!Q:Q,'Fully Booked'!E:E,'REGIONAL MARKTERS '!B185,'Fully Booked'!C:C,'REGIONAL MARKTERS '!$A$183,'Fully Booked'!M:M,'REGIONAL MARKTERS '!$E$2)</f>
        <v>0</v>
      </c>
      <c r="F185" s="116">
        <f ca="1">SUMIFS('Fully Booked'!Q:Q,'Fully Booked'!E:E,'REGIONAL MARKTERS '!B185,'Fully Booked'!C:C,'REGIONAL MARKTERS '!$A$183,'Fully Booked'!L:L,'REGIONAL MARKTERS '!$F$2)</f>
        <v>0</v>
      </c>
    </row>
    <row r="186" spans="1:6">
      <c r="B186" s="650" t="s">
        <v>827</v>
      </c>
      <c r="C186" s="116">
        <f>SUMIFS('Fully Booked'!Q:Q,'Fully Booked'!E:E,'REGIONAL MARKTERS '!B186,'Fully Booked'!C:C,'REGIONAL MARKTERS '!$A$183)</f>
        <v>0</v>
      </c>
      <c r="D186" s="116">
        <f>SUMIFS('Fully Booked'!I:I,'Fully Booked'!E:E,'REGIONAL MARKTERS '!B186,'Fully Booked'!C:C,'REGIONAL MARKTERS '!$A$183)</f>
        <v>0</v>
      </c>
      <c r="E186" s="116">
        <f>SUMIFS('Fully Booked'!Q:Q,'Fully Booked'!E:E,'REGIONAL MARKTERS '!B186,'Fully Booked'!C:C,'REGIONAL MARKTERS '!$A$183,'Fully Booked'!M:M,'REGIONAL MARKTERS '!$E$2)</f>
        <v>0</v>
      </c>
      <c r="F186" s="116">
        <f ca="1">SUMIFS('Fully Booked'!Q:Q,'Fully Booked'!E:E,'REGIONAL MARKTERS '!B186,'Fully Booked'!C:C,'REGIONAL MARKTERS '!$A$183,'Fully Booked'!L:L,'REGIONAL MARKTERS '!$F$2)</f>
        <v>0</v>
      </c>
    </row>
    <row r="187" spans="1:6">
      <c r="B187" s="180" t="s">
        <v>3382</v>
      </c>
      <c r="C187" s="116">
        <f>SUMIFS('Fully Booked'!Q:Q,'Fully Booked'!E:E,'REGIONAL MARKTERS '!B187,'Fully Booked'!C:C,'REGIONAL MARKTERS '!$A$183)</f>
        <v>25000</v>
      </c>
      <c r="D187" s="116">
        <f>SUMIFS('Fully Booked'!I:I,'Fully Booked'!E:E,'REGIONAL MARKTERS '!B187,'Fully Booked'!C:C,'REGIONAL MARKTERS '!$A$183)</f>
        <v>1031</v>
      </c>
      <c r="E187" s="116">
        <f>SUMIFS('Fully Booked'!Q:Q,'Fully Booked'!E:E,'REGIONAL MARKTERS '!B187,'Fully Booked'!C:C,'REGIONAL MARKTERS '!$A$183,'Fully Booked'!M:M,'REGIONAL MARKTERS '!$E$2)</f>
        <v>0</v>
      </c>
      <c r="F187" s="116">
        <f ca="1">SUMIFS('Fully Booked'!Q:Q,'Fully Booked'!E:E,'REGIONAL MARKTERS '!B187,'Fully Booked'!C:C,'REGIONAL MARKTERS '!$A$183,'Fully Booked'!L:L,'REGIONAL MARKTERS '!$F$2)</f>
        <v>0</v>
      </c>
    </row>
    <row r="188" spans="1:6">
      <c r="B188" s="8" t="s">
        <v>3229</v>
      </c>
      <c r="C188" s="116">
        <f>SUMIFS('Fully Booked'!Q:Q,'Fully Booked'!E:E,'REGIONAL MARKTERS '!B188,'Fully Booked'!C:C,'REGIONAL MARKTERS '!$A$183)</f>
        <v>0</v>
      </c>
      <c r="D188" s="116">
        <f>SUMIFS('Fully Booked'!I:I,'Fully Booked'!E:E,'REGIONAL MARKTERS '!B188,'Fully Booked'!C:C,'REGIONAL MARKTERS '!$A$183)</f>
        <v>0</v>
      </c>
      <c r="E188" s="116">
        <f>SUMIFS('Fully Booked'!Q:Q,'Fully Booked'!E:E,'REGIONAL MARKTERS '!B188,'Fully Booked'!C:C,'REGIONAL MARKTERS '!$A$183,'Fully Booked'!M:M,'REGIONAL MARKTERS '!$E$2)</f>
        <v>0</v>
      </c>
      <c r="F188" s="116">
        <f ca="1">SUMIFS('Fully Booked'!Q:Q,'Fully Booked'!E:E,'REGIONAL MARKTERS '!B188,'Fully Booked'!C:C,'REGIONAL MARKTERS '!$A$183,'Fully Booked'!L:L,'REGIONAL MARKTERS '!$F$2)</f>
        <v>0</v>
      </c>
    </row>
    <row r="189" spans="1:6">
      <c r="B189" s="180" t="s">
        <v>3171</v>
      </c>
      <c r="C189" s="116">
        <f>SUMIFS('Fully Booked'!Q:Q,'Fully Booked'!E:E,'REGIONAL MARKTERS '!B189,'Fully Booked'!C:C,'REGIONAL MARKTERS '!$A$183)</f>
        <v>150000</v>
      </c>
      <c r="D189" s="116">
        <f>SUMIFS('Fully Booked'!I:I,'Fully Booked'!E:E,'REGIONAL MARKTERS '!B189,'Fully Booked'!C:C,'REGIONAL MARKTERS '!$A$183)</f>
        <v>6461</v>
      </c>
      <c r="E189" s="116">
        <f>SUMIFS('Fully Booked'!Q:Q,'Fully Booked'!E:E,'REGIONAL MARKTERS '!B189,'Fully Booked'!C:C,'REGIONAL MARKTERS '!$A$183,'Fully Booked'!M:M,'REGIONAL MARKTERS '!$E$2)</f>
        <v>150000</v>
      </c>
      <c r="F189" s="116">
        <f ca="1">SUMIFS('Fully Booked'!Q:Q,'Fully Booked'!E:E,'REGIONAL MARKTERS '!B189,'Fully Booked'!C:C,'REGIONAL MARKTERS '!$A$183,'Fully Booked'!L:L,'REGIONAL MARKTERS '!$F$2)</f>
        <v>0</v>
      </c>
    </row>
    <row r="190" spans="1:6">
      <c r="B190" s="180" t="s">
        <v>1204</v>
      </c>
      <c r="C190" s="116">
        <f>SUMIFS('Fully Booked'!Q:Q,'Fully Booked'!E:E,'REGIONAL MARKTERS '!B190,'Fully Booked'!C:C,'REGIONAL MARKTERS '!$A$183)</f>
        <v>0</v>
      </c>
      <c r="D190" s="116">
        <f>SUMIFS('Fully Booked'!I:I,'Fully Booked'!E:E,'REGIONAL MARKTERS '!B190,'Fully Booked'!C:C,'REGIONAL MARKTERS '!$A$183)</f>
        <v>0</v>
      </c>
      <c r="E190" s="116">
        <f>SUMIFS('Fully Booked'!Q:Q,'Fully Booked'!E:E,'REGIONAL MARKTERS '!B190,'Fully Booked'!C:C,'REGIONAL MARKTERS '!$A$183,'Fully Booked'!M:M,'REGIONAL MARKTERS '!$E$2)</f>
        <v>0</v>
      </c>
      <c r="F190" s="116">
        <f ca="1">SUMIFS('Fully Booked'!Q:Q,'Fully Booked'!E:E,'REGIONAL MARKTERS '!B190,'Fully Booked'!C:C,'REGIONAL MARKTERS '!$A$183,'Fully Booked'!L:L,'REGIONAL MARKTERS '!$F$2)</f>
        <v>0</v>
      </c>
    </row>
    <row r="191" spans="1:6">
      <c r="B191" s="180" t="s">
        <v>867</v>
      </c>
      <c r="C191" s="116">
        <f>SUMIFS('Fully Booked'!Q:Q,'Fully Booked'!E:E,'REGIONAL MARKTERS '!B191,'Fully Booked'!C:C,'REGIONAL MARKTERS '!$A$183)</f>
        <v>450692</v>
      </c>
      <c r="D191" s="116">
        <f>SUMIFS('Fully Booked'!I:I,'Fully Booked'!E:E,'REGIONAL MARKTERS '!B191,'Fully Booked'!C:C,'REGIONAL MARKTERS '!$A$183)</f>
        <v>12016</v>
      </c>
      <c r="E191" s="116">
        <f>SUMIFS('Fully Booked'!Q:Q,'Fully Booked'!E:E,'REGIONAL MARKTERS '!B191,'Fully Booked'!C:C,'REGIONAL MARKTERS '!$A$183,'Fully Booked'!M:M,'REGIONAL MARKTERS '!$E$2)</f>
        <v>65287</v>
      </c>
      <c r="F191" s="116">
        <f ca="1">SUMIFS('Fully Booked'!Q:Q,'Fully Booked'!E:E,'REGIONAL MARKTERS '!B191,'Fully Booked'!C:C,'REGIONAL MARKTERS '!$A$183,'Fully Booked'!L:L,'REGIONAL MARKTERS '!$F$2)</f>
        <v>96496</v>
      </c>
    </row>
    <row r="192" spans="1:6">
      <c r="B192" s="180" t="s">
        <v>1258</v>
      </c>
      <c r="C192" s="116">
        <f>SUMIFS('Fully Booked'!Q:Q,'Fully Booked'!E:E,'REGIONAL MARKTERS '!B192,'Fully Booked'!C:C,'REGIONAL MARKTERS '!$A$183)</f>
        <v>0</v>
      </c>
      <c r="D192" s="116">
        <f>SUMIFS('Fully Booked'!I:I,'Fully Booked'!E:E,'REGIONAL MARKTERS '!B192,'Fully Booked'!C:C,'REGIONAL MARKTERS '!$A$183)</f>
        <v>0</v>
      </c>
      <c r="E192" s="116">
        <f>SUMIFS('Fully Booked'!Q:Q,'Fully Booked'!E:E,'REGIONAL MARKTERS '!B192,'Fully Booked'!C:C,'REGIONAL MARKTERS '!$A$183,'Fully Booked'!M:M,'REGIONAL MARKTERS '!$E$2)</f>
        <v>0</v>
      </c>
      <c r="F192" s="116">
        <f ca="1">SUMIFS('Fully Booked'!Q:Q,'Fully Booked'!E:E,'REGIONAL MARKTERS '!B192,'Fully Booked'!C:C,'REGIONAL MARKTERS '!$A$183,'Fully Booked'!L:L,'REGIONAL MARKTERS '!$F$2)</f>
        <v>0</v>
      </c>
    </row>
    <row r="193" spans="1:6">
      <c r="B193" s="649" t="s">
        <v>3700</v>
      </c>
      <c r="C193" s="116">
        <f>SUMIFS('Fully Booked'!Q:Q,'Fully Booked'!E:E,'REGIONAL MARKTERS '!B193,'Fully Booked'!C:C,'REGIONAL MARKTERS '!$A$183)</f>
        <v>282544</v>
      </c>
      <c r="D193" s="116">
        <f>SUMIFS('Fully Booked'!I:I,'Fully Booked'!E:E,'REGIONAL MARKTERS '!B193,'Fully Booked'!C:C,'REGIONAL MARKTERS '!$A$183)</f>
        <v>7093</v>
      </c>
      <c r="E193" s="116">
        <f>SUMIFS('Fully Booked'!Q:Q,'Fully Booked'!E:E,'REGIONAL MARKTERS '!B193,'Fully Booked'!C:C,'REGIONAL MARKTERS '!$A$183,'Fully Booked'!M:M,'REGIONAL MARKTERS '!$E$2)</f>
        <v>0</v>
      </c>
      <c r="F193" s="116">
        <f ca="1">SUMIFS('Fully Booked'!Q:Q,'Fully Booked'!E:E,'REGIONAL MARKTERS '!B193,'Fully Booked'!C:C,'REGIONAL MARKTERS '!$A$183,'Fully Booked'!L:L,'REGIONAL MARKTERS '!$F$2)</f>
        <v>0</v>
      </c>
    </row>
    <row r="194" spans="1:6">
      <c r="B194" s="180" t="s">
        <v>3632</v>
      </c>
      <c r="C194" s="116">
        <f>SUMIFS('Fully Booked'!Q:Q,'Fully Booked'!E:E,'REGIONAL MARKTERS '!B194,'Fully Booked'!C:C,'REGIONAL MARKTERS '!$A$183)</f>
        <v>201943</v>
      </c>
      <c r="D194" s="116">
        <f>SUMIFS('Fully Booked'!I:I,'Fully Booked'!E:E,'REGIONAL MARKTERS '!B194,'Fully Booked'!C:C,'REGIONAL MARKTERS '!$A$183)</f>
        <v>4835</v>
      </c>
      <c r="E194" s="116">
        <f>SUMIFS('Fully Booked'!Q:Q,'Fully Booked'!E:E,'REGIONAL MARKTERS '!B194,'Fully Booked'!C:C,'REGIONAL MARKTERS '!$A$183,'Fully Booked'!M:M,'REGIONAL MARKTERS '!$E$2)</f>
        <v>0</v>
      </c>
      <c r="F194" s="116">
        <f ca="1">SUMIFS('Fully Booked'!Q:Q,'Fully Booked'!E:E,'REGIONAL MARKTERS '!B194,'Fully Booked'!C:C,'REGIONAL MARKTERS '!$A$183,'Fully Booked'!L:L,'REGIONAL MARKTERS '!$F$2)</f>
        <v>0</v>
      </c>
    </row>
    <row r="195" spans="1:6">
      <c r="B195" s="180" t="s">
        <v>4089</v>
      </c>
      <c r="C195" s="116">
        <f>SUMIFS('Fully Booked'!Q:Q,'Fully Booked'!E:E,'REGIONAL MARKTERS '!B195,'Fully Booked'!C:C,'REGIONAL MARKTERS '!$A$183)</f>
        <v>694187</v>
      </c>
      <c r="D195" s="116">
        <f>SUMIFS('Fully Booked'!I:I,'Fully Booked'!E:E,'REGIONAL MARKTERS '!B195,'Fully Booked'!C:C,'REGIONAL MARKTERS '!$A$183)</f>
        <v>16133</v>
      </c>
      <c r="E195" s="116">
        <f>SUMIFS('Fully Booked'!Q:Q,'Fully Booked'!E:E,'REGIONAL MARKTERS '!B195,'Fully Booked'!C:C,'REGIONAL MARKTERS '!$A$183,'Fully Booked'!M:M,'REGIONAL MARKTERS '!$E$2)</f>
        <v>0</v>
      </c>
      <c r="F195" s="116">
        <f ca="1">SUMIFS('Fully Booked'!Q:Q,'Fully Booked'!E:E,'REGIONAL MARKTERS '!B195,'Fully Booked'!C:C,'REGIONAL MARKTERS '!$A$183,'Fully Booked'!L:L,'REGIONAL MARKTERS '!$F$2)</f>
        <v>0</v>
      </c>
    </row>
    <row r="196" spans="1:6">
      <c r="B196" s="180" t="s">
        <v>3850</v>
      </c>
      <c r="C196" s="116">
        <f>SUMIFS('Fully Booked'!Q:Q,'Fully Booked'!E:E,'REGIONAL MARKTERS '!B196,'Fully Booked'!C:C,'REGIONAL MARKTERS '!$A$183)</f>
        <v>116024</v>
      </c>
      <c r="D196" s="116">
        <f>SUMIFS('Fully Booked'!I:I,'Fully Booked'!E:E,'REGIONAL MARKTERS '!B196,'Fully Booked'!C:C,'REGIONAL MARKTERS '!$A$183)</f>
        <v>0</v>
      </c>
      <c r="E196" s="116">
        <f>SUMIFS('Fully Booked'!Q:Q,'Fully Booked'!E:E,'REGIONAL MARKTERS '!B196,'Fully Booked'!C:C,'REGIONAL MARKTERS '!$A$183,'Fully Booked'!M:M,'REGIONAL MARKTERS '!$E$2)</f>
        <v>116024</v>
      </c>
      <c r="F196" s="116">
        <f ca="1">SUMIFS('Fully Booked'!Q:Q,'Fully Booked'!E:E,'REGIONAL MARKTERS '!B196,'Fully Booked'!C:C,'REGIONAL MARKTERS '!$A$183,'Fully Booked'!L:L,'REGIONAL MARKTERS '!$F$2)</f>
        <v>0</v>
      </c>
    </row>
    <row r="197" spans="1:6">
      <c r="B197" s="8" t="s">
        <v>746</v>
      </c>
      <c r="C197" s="116">
        <f>SUMIFS('Fully Booked'!Q:Q,'Fully Booked'!E:E,'REGIONAL MARKTERS '!B197,'Fully Booked'!C:C,'REGIONAL MARKTERS '!$A$183)</f>
        <v>42162</v>
      </c>
      <c r="D197" s="116">
        <f>SUMIFS('Fully Booked'!I:I,'Fully Booked'!E:E,'REGIONAL MARKTERS '!B197,'Fully Booked'!C:C,'REGIONAL MARKTERS '!$A$183)</f>
        <v>1500</v>
      </c>
      <c r="E197" s="116">
        <f>SUMIFS('Fully Booked'!Q:Q,'Fully Booked'!E:E,'REGIONAL MARKTERS '!B197,'Fully Booked'!C:C,'REGIONAL MARKTERS '!$A$183,'Fully Booked'!M:M,'REGIONAL MARKTERS '!$E$2)</f>
        <v>0</v>
      </c>
      <c r="F197" s="116">
        <f ca="1">SUMIFS('Fully Booked'!Q:Q,'Fully Booked'!E:E,'REGIONAL MARKTERS '!B197,'Fully Booked'!C:C,'REGIONAL MARKTERS '!$A$183,'Fully Booked'!L:L,'REGIONAL MARKTERS '!$F$2)</f>
        <v>0</v>
      </c>
    </row>
    <row r="198" spans="1:6">
      <c r="B198" s="8" t="s">
        <v>642</v>
      </c>
      <c r="C198" s="116">
        <f>SUMIFS('Fully Booked'!Q:Q,'Fully Booked'!E:E,'REGIONAL MARKTERS '!B198,'Fully Booked'!C:C,'REGIONAL MARKTERS '!$A$183)</f>
        <v>0</v>
      </c>
      <c r="D198" s="116">
        <f>SUMIFS('Fully Booked'!I:I,'Fully Booked'!E:E,'REGIONAL MARKTERS '!B198,'Fully Booked'!C:C,'REGIONAL MARKTERS '!$A$183)</f>
        <v>0</v>
      </c>
      <c r="E198" s="116">
        <f>SUMIFS('Fully Booked'!Q:Q,'Fully Booked'!E:E,'REGIONAL MARKTERS '!B198,'Fully Booked'!C:C,'REGIONAL MARKTERS '!$A$183,'Fully Booked'!M:M,'REGIONAL MARKTERS '!$E$2)</f>
        <v>0</v>
      </c>
      <c r="F198" s="116">
        <f ca="1">SUMIFS('Fully Booked'!Q:Q,'Fully Booked'!E:E,'REGIONAL MARKTERS '!B198,'Fully Booked'!C:C,'REGIONAL MARKTERS '!$A$183,'Fully Booked'!L:L,'REGIONAL MARKTERS '!$F$2)</f>
        <v>0</v>
      </c>
    </row>
    <row r="199" spans="1:6">
      <c r="A199" s="398"/>
      <c r="B199" s="398" t="s">
        <v>71</v>
      </c>
      <c r="C199" s="364">
        <f>SUM(C183:C198)</f>
        <v>2860090</v>
      </c>
      <c r="D199" s="398">
        <f>SUM(D183:D198)</f>
        <v>72666</v>
      </c>
      <c r="E199" s="398">
        <f>SUM(E183:E198)</f>
        <v>421736</v>
      </c>
      <c r="F199" s="398">
        <f ca="1">SUM(F183:F198)</f>
        <v>96496</v>
      </c>
    </row>
    <row r="200" spans="1:6">
      <c r="A200" s="363" t="s">
        <v>97</v>
      </c>
      <c r="B200" s="8" t="s">
        <v>855</v>
      </c>
      <c r="C200" s="116">
        <f>SUMIFS('Fully Booked'!Q:Q,'Fully Booked'!E:E,'REGIONAL MARKTERS '!B200,'Fully Booked'!C:C,'REGIONAL MARKTERS '!$A$200)</f>
        <v>252962</v>
      </c>
      <c r="D200" s="116">
        <f>SUMIFS('Fully Booked'!I:I,'Fully Booked'!E:E,'REGIONAL MARKTERS '!B200,'Fully Booked'!C:C,'REGIONAL MARKTERS '!$A$200)</f>
        <v>6006</v>
      </c>
      <c r="E200" s="116">
        <f>SUMIFS('Fully Booked'!Q:Q,'Fully Booked'!E:E,'REGIONAL MARKTERS '!B200,'Fully Booked'!C:C,'REGIONAL MARKTERS '!$A$200,'Fully Booked'!M:M,'REGIONAL MARKTERS '!$E$2)</f>
        <v>252962</v>
      </c>
      <c r="F200" s="116">
        <f ca="1">SUMIFS('Fully Booked'!Q:Q,'Fully Booked'!E:E,'REGIONAL MARKTERS '!B200,'Fully Booked'!C:C,'REGIONAL MARKTERS '!$A$200,'Fully Booked'!L:L,'REGIONAL MARKTERS '!$F$2)</f>
        <v>0</v>
      </c>
    </row>
    <row r="201" spans="1:6">
      <c r="B201" s="8" t="s">
        <v>872</v>
      </c>
      <c r="C201" s="116">
        <f>SUMIFS('Fully Booked'!Q:Q,'Fully Booked'!E:E,'REGIONAL MARKTERS '!B201,'Fully Booked'!C:C,'REGIONAL MARKTERS '!$A$200)</f>
        <v>768647</v>
      </c>
      <c r="D201" s="116">
        <f>SUMIFS('Fully Booked'!I:I,'Fully Booked'!E:E,'REGIONAL MARKTERS '!B201,'Fully Booked'!C:C,'REGIONAL MARKTERS '!$A$200)</f>
        <v>17642</v>
      </c>
      <c r="E201" s="116">
        <f>SUMIFS('Fully Booked'!Q:Q,'Fully Booked'!E:E,'REGIONAL MARKTERS '!B201,'Fully Booked'!C:C,'REGIONAL MARKTERS '!$A$200,'Fully Booked'!M:M,'REGIONAL MARKTERS '!$E$2)</f>
        <v>0</v>
      </c>
      <c r="F201" s="116">
        <f ca="1">SUMIFS('Fully Booked'!Q:Q,'Fully Booked'!E:E,'REGIONAL MARKTERS '!B201,'Fully Booked'!C:C,'REGIONAL MARKTERS '!$A$200,'Fully Booked'!L:L,'REGIONAL MARKTERS '!$F$2)</f>
        <v>0</v>
      </c>
    </row>
    <row r="202" spans="1:6">
      <c r="B202" s="180" t="s">
        <v>509</v>
      </c>
      <c r="C202" s="116">
        <f>SUMIFS('Fully Booked'!Q:Q,'Fully Booked'!E:E,'REGIONAL MARKTERS '!B202,'Fully Booked'!C:C,'REGIONAL MARKTERS '!$A$200)</f>
        <v>420921</v>
      </c>
      <c r="D202" s="116">
        <f>SUMIFS('Fully Booked'!I:I,'Fully Booked'!E:E,'REGIONAL MARKTERS '!B202,'Fully Booked'!C:C,'REGIONAL MARKTERS '!$A$200)</f>
        <v>0</v>
      </c>
      <c r="E202" s="116">
        <f>SUMIFS('Fully Booked'!Q:Q,'Fully Booked'!E:E,'REGIONAL MARKTERS '!B202,'Fully Booked'!C:C,'REGIONAL MARKTERS '!$A$200,'Fully Booked'!M:M,'REGIONAL MARKTERS '!$E$2)</f>
        <v>0</v>
      </c>
      <c r="F202" s="116">
        <f ca="1">SUMIFS('Fully Booked'!Q:Q,'Fully Booked'!E:E,'REGIONAL MARKTERS '!B202,'Fully Booked'!C:C,'REGIONAL MARKTERS '!$A$200,'Fully Booked'!L:L,'REGIONAL MARKTERS '!$F$2)</f>
        <v>0</v>
      </c>
    </row>
    <row r="203" spans="1:6">
      <c r="B203" s="180" t="s">
        <v>1018</v>
      </c>
      <c r="C203" s="116">
        <f>SUMIFS('Fully Booked'!Q:Q,'Fully Booked'!E:E,'REGIONAL MARKTERS '!B203,'Fully Booked'!C:C,'REGIONAL MARKTERS '!$A$200)</f>
        <v>138332</v>
      </c>
      <c r="D203" s="116">
        <f>SUMIFS('Fully Booked'!I:I,'Fully Booked'!E:E,'REGIONAL MARKTERS '!B203,'Fully Booked'!C:C,'REGIONAL MARKTERS '!$A$200)</f>
        <v>850</v>
      </c>
      <c r="E203" s="116">
        <f>SUMIFS('Fully Booked'!Q:Q,'Fully Booked'!E:E,'REGIONAL MARKTERS '!B203,'Fully Booked'!C:C,'REGIONAL MARKTERS '!$A$200,'Fully Booked'!M:M,'REGIONAL MARKTERS '!$E$2)</f>
        <v>0</v>
      </c>
      <c r="F203" s="116">
        <f ca="1">SUMIFS('Fully Booked'!Q:Q,'Fully Booked'!E:E,'REGIONAL MARKTERS '!B203,'Fully Booked'!C:C,'REGIONAL MARKTERS '!$A$200,'Fully Booked'!L:L,'REGIONAL MARKTERS '!$F$2)</f>
        <v>0</v>
      </c>
    </row>
    <row r="204" spans="1:6">
      <c r="B204" s="8" t="s">
        <v>570</v>
      </c>
      <c r="C204" s="116">
        <f>SUMIFS('Fully Booked'!Q:Q,'Fully Booked'!E:E,'REGIONAL MARKTERS '!B204,'Fully Booked'!C:C,'REGIONAL MARKTERS '!$A$200)</f>
        <v>214107</v>
      </c>
      <c r="D204" s="116">
        <f>SUMIFS('Fully Booked'!I:I,'Fully Booked'!E:E,'REGIONAL MARKTERS '!B204,'Fully Booked'!C:C,'REGIONAL MARKTERS '!$A$200)</f>
        <v>6555</v>
      </c>
      <c r="E204" s="116">
        <f>SUMIFS('Fully Booked'!Q:Q,'Fully Booked'!E:E,'REGIONAL MARKTERS '!B204,'Fully Booked'!C:C,'REGIONAL MARKTERS '!$A$200,'Fully Booked'!M:M,'REGIONAL MARKTERS '!$E$2)</f>
        <v>166993</v>
      </c>
      <c r="F204" s="116">
        <f ca="1">SUMIFS('Fully Booked'!Q:Q,'Fully Booked'!E:E,'REGIONAL MARKTERS '!B204,'Fully Booked'!C:C,'REGIONAL MARKTERS '!$A$200,'Fully Booked'!L:L,'REGIONAL MARKTERS '!$F$2)</f>
        <v>0</v>
      </c>
    </row>
    <row r="205" spans="1:6">
      <c r="B205" s="180" t="s">
        <v>3452</v>
      </c>
      <c r="C205" s="116">
        <f>SUMIFS('Fully Booked'!Q:Q,'Fully Booked'!E:E,'REGIONAL MARKTERS '!B205,'Fully Booked'!C:C,'REGIONAL MARKTERS '!$A$200)</f>
        <v>0</v>
      </c>
      <c r="D205" s="116">
        <f>SUMIFS('Fully Booked'!I:I,'Fully Booked'!E:E,'REGIONAL MARKTERS '!B205,'Fully Booked'!C:C,'REGIONAL MARKTERS '!$A$200)</f>
        <v>0</v>
      </c>
      <c r="E205" s="116">
        <f>SUMIFS('Fully Booked'!Q:Q,'Fully Booked'!E:E,'REGIONAL MARKTERS '!B205,'Fully Booked'!C:C,'REGIONAL MARKTERS '!$A$200,'Fully Booked'!M:M,'REGIONAL MARKTERS '!$E$2)</f>
        <v>0</v>
      </c>
      <c r="F205" s="116">
        <f ca="1">SUMIFS('Fully Booked'!Q:Q,'Fully Booked'!E:E,'REGIONAL MARKTERS '!B205,'Fully Booked'!C:C,'REGIONAL MARKTERS '!$A$200,'Fully Booked'!L:L,'REGIONAL MARKTERS '!$F$2)</f>
        <v>0</v>
      </c>
    </row>
    <row r="206" spans="1:6">
      <c r="B206" s="180" t="s">
        <v>2015</v>
      </c>
      <c r="C206" s="116">
        <f>SUMIFS('Fully Booked'!Q:Q,'Fully Booked'!E:E,'REGIONAL MARKTERS '!B206,'Fully Booked'!C:C,'REGIONAL MARKTERS '!$A$200)</f>
        <v>126045</v>
      </c>
      <c r="D206" s="116">
        <f>SUMIFS('Fully Booked'!I:I,'Fully Booked'!E:E,'REGIONAL MARKTERS '!B206,'Fully Booked'!C:C,'REGIONAL MARKTERS '!$A$200)</f>
        <v>2893</v>
      </c>
      <c r="E206" s="116">
        <f>SUMIFS('Fully Booked'!Q:Q,'Fully Booked'!E:E,'REGIONAL MARKTERS '!B206,'Fully Booked'!C:C,'REGIONAL MARKTERS '!$A$200,'Fully Booked'!M:M,'REGIONAL MARKTERS '!$E$2)</f>
        <v>126045</v>
      </c>
      <c r="F206" s="116">
        <f ca="1">SUMIFS('Fully Booked'!Q:Q,'Fully Booked'!E:E,'REGIONAL MARKTERS '!B206,'Fully Booked'!C:C,'REGIONAL MARKTERS '!$A$200,'Fully Booked'!L:L,'REGIONAL MARKTERS '!$F$2)</f>
        <v>0</v>
      </c>
    </row>
    <row r="207" spans="1:6">
      <c r="B207" s="8" t="s">
        <v>2859</v>
      </c>
      <c r="C207" s="116">
        <f>SUMIFS('Fully Booked'!Q:Q,'Fully Booked'!E:E,'REGIONAL MARKTERS '!B207,'Fully Booked'!C:C,'REGIONAL MARKTERS '!$A$200)</f>
        <v>0</v>
      </c>
      <c r="D207" s="116">
        <f>SUMIFS('Fully Booked'!I:I,'Fully Booked'!E:E,'REGIONAL MARKTERS '!B207,'Fully Booked'!C:C,'REGIONAL MARKTERS '!$A$200)</f>
        <v>0</v>
      </c>
      <c r="E207" s="116">
        <f>SUMIFS('Fully Booked'!Q:Q,'Fully Booked'!E:E,'REGIONAL MARKTERS '!B207,'Fully Booked'!C:C,'REGIONAL MARKTERS '!$A$200,'Fully Booked'!M:M,'REGIONAL MARKTERS '!$E$2)</f>
        <v>0</v>
      </c>
      <c r="F207" s="116">
        <f ca="1">SUMIFS('Fully Booked'!Q:Q,'Fully Booked'!E:E,'REGIONAL MARKTERS '!B207,'Fully Booked'!C:C,'REGIONAL MARKTERS '!$A$200,'Fully Booked'!L:L,'REGIONAL MARKTERS '!$F$2)</f>
        <v>0</v>
      </c>
    </row>
    <row r="208" spans="1:6">
      <c r="B208" s="8" t="s">
        <v>2413</v>
      </c>
      <c r="C208" s="116">
        <f>SUMIFS('Fully Booked'!Q:Q,'Fully Booked'!E:E,'REGIONAL MARKTERS '!B208,'Fully Booked'!C:C,'REGIONAL MARKTERS '!$A$200)</f>
        <v>0</v>
      </c>
      <c r="D208" s="116">
        <f>SUMIFS('Fully Booked'!I:I,'Fully Booked'!E:E,'REGIONAL MARKTERS '!B208,'Fully Booked'!C:C,'REGIONAL MARKTERS '!$A$200)</f>
        <v>0</v>
      </c>
      <c r="E208" s="116">
        <f>SUMIFS('Fully Booked'!Q:Q,'Fully Booked'!E:E,'REGIONAL MARKTERS '!B208,'Fully Booked'!C:C,'REGIONAL MARKTERS '!$A$200,'Fully Booked'!M:M,'REGIONAL MARKTERS '!$E$2)</f>
        <v>0</v>
      </c>
      <c r="F208" s="116">
        <f ca="1">SUMIFS('Fully Booked'!Q:Q,'Fully Booked'!E:E,'REGIONAL MARKTERS '!B208,'Fully Booked'!C:C,'REGIONAL MARKTERS '!$A$200,'Fully Booked'!L:L,'REGIONAL MARKTERS '!$F$2)</f>
        <v>0</v>
      </c>
    </row>
    <row r="209" spans="2:6">
      <c r="B209" s="180" t="s">
        <v>2286</v>
      </c>
      <c r="C209" s="116">
        <f>SUMIFS('Fully Booked'!Q:Q,'Fully Booked'!E:E,'REGIONAL MARKTERS '!B209,'Fully Booked'!C:C,'REGIONAL MARKTERS '!$A$200)</f>
        <v>0</v>
      </c>
      <c r="D209" s="116">
        <f>SUMIFS('Fully Booked'!I:I,'Fully Booked'!E:E,'REGIONAL MARKTERS '!B209,'Fully Booked'!C:C,'REGIONAL MARKTERS '!$A$200)</f>
        <v>0</v>
      </c>
      <c r="E209" s="116">
        <f>SUMIFS('Fully Booked'!Q:Q,'Fully Booked'!E:E,'REGIONAL MARKTERS '!B209,'Fully Booked'!C:C,'REGIONAL MARKTERS '!$A$200,'Fully Booked'!M:M,'REGIONAL MARKTERS '!$E$2)</f>
        <v>0</v>
      </c>
      <c r="F209" s="116">
        <f ca="1">SUMIFS('Fully Booked'!Q:Q,'Fully Booked'!E:E,'REGIONAL MARKTERS '!B209,'Fully Booked'!C:C,'REGIONAL MARKTERS '!$A$200,'Fully Booked'!L:L,'REGIONAL MARKTERS '!$F$2)</f>
        <v>0</v>
      </c>
    </row>
    <row r="210" spans="2:6">
      <c r="B210" s="180" t="s">
        <v>2861</v>
      </c>
      <c r="C210" s="116">
        <f>SUMIFS('Fully Booked'!Q:Q,'Fully Booked'!E:E,'REGIONAL MARKTERS '!B210,'Fully Booked'!C:C,'REGIONAL MARKTERS '!$A$200)</f>
        <v>176281</v>
      </c>
      <c r="D210" s="116">
        <f>SUMIFS('Fully Booked'!I:I,'Fully Booked'!E:E,'REGIONAL MARKTERS '!B210,'Fully Booked'!C:C,'REGIONAL MARKTERS '!$A$200)</f>
        <v>4046</v>
      </c>
      <c r="E210" s="116">
        <f>SUMIFS('Fully Booked'!Q:Q,'Fully Booked'!E:E,'REGIONAL MARKTERS '!B210,'Fully Booked'!C:C,'REGIONAL MARKTERS '!$A$200,'Fully Booked'!M:M,'REGIONAL MARKTERS '!$E$2)</f>
        <v>0</v>
      </c>
      <c r="F210" s="116">
        <f ca="1">SUMIFS('Fully Booked'!Q:Q,'Fully Booked'!E:E,'REGIONAL MARKTERS '!B210,'Fully Booked'!C:C,'REGIONAL MARKTERS '!$A$200,'Fully Booked'!L:L,'REGIONAL MARKTERS '!$F$2)</f>
        <v>0</v>
      </c>
    </row>
    <row r="211" spans="2:6">
      <c r="B211" s="8" t="s">
        <v>3314</v>
      </c>
      <c r="C211" s="116">
        <f>SUMIFS('Fully Booked'!Q:Q,'Fully Booked'!E:E,'REGIONAL MARKTERS '!B211,'Fully Booked'!C:C,'REGIONAL MARKTERS '!$A$200)</f>
        <v>0</v>
      </c>
      <c r="D211" s="116">
        <f>SUMIFS('Fully Booked'!I:I,'Fully Booked'!E:E,'REGIONAL MARKTERS '!B211,'Fully Booked'!C:C,'REGIONAL MARKTERS '!$A$200)</f>
        <v>0</v>
      </c>
      <c r="E211" s="116">
        <f>SUMIFS('Fully Booked'!Q:Q,'Fully Booked'!E:E,'REGIONAL MARKTERS '!B211,'Fully Booked'!C:C,'REGIONAL MARKTERS '!$A$200,'Fully Booked'!M:M,'REGIONAL MARKTERS '!$E$2)</f>
        <v>0</v>
      </c>
      <c r="F211" s="116">
        <f ca="1">SUMIFS('Fully Booked'!Q:Q,'Fully Booked'!E:E,'REGIONAL MARKTERS '!B211,'Fully Booked'!C:C,'REGIONAL MARKTERS '!$A$200,'Fully Booked'!L:L,'REGIONAL MARKTERS '!$F$2)</f>
        <v>0</v>
      </c>
    </row>
    <row r="212" spans="2:6">
      <c r="B212" s="8" t="s">
        <v>856</v>
      </c>
      <c r="C212" s="116">
        <f>SUMIFS('Fully Booked'!Q:Q,'Fully Booked'!E:E,'REGIONAL MARKTERS '!B212,'Fully Booked'!C:C,'REGIONAL MARKTERS '!$A$200)</f>
        <v>0</v>
      </c>
      <c r="D212" s="116">
        <f>SUMIFS('Fully Booked'!I:I,'Fully Booked'!E:E,'REGIONAL MARKTERS '!B212,'Fully Booked'!C:C,'REGIONAL MARKTERS '!$A$200)</f>
        <v>0</v>
      </c>
      <c r="E212" s="116">
        <f>SUMIFS('Fully Booked'!Q:Q,'Fully Booked'!E:E,'REGIONAL MARKTERS '!B212,'Fully Booked'!C:C,'REGIONAL MARKTERS '!$A$200,'Fully Booked'!M:M,'REGIONAL MARKTERS '!$E$2)</f>
        <v>0</v>
      </c>
      <c r="F212" s="116">
        <f ca="1">SUMIFS('Fully Booked'!Q:Q,'Fully Booked'!E:E,'REGIONAL MARKTERS '!B212,'Fully Booked'!C:C,'REGIONAL MARKTERS '!$A$200,'Fully Booked'!L:L,'REGIONAL MARKTERS '!$F$2)</f>
        <v>0</v>
      </c>
    </row>
    <row r="213" spans="2:6">
      <c r="B213" s="180" t="s">
        <v>3345</v>
      </c>
      <c r="C213" s="116">
        <f>SUMIFS('Fully Booked'!Q:Q,'Fully Booked'!E:E,'REGIONAL MARKTERS '!B213,'Fully Booked'!C:C,'REGIONAL MARKTERS '!$A$200)</f>
        <v>0</v>
      </c>
      <c r="D213" s="116">
        <f>SUMIFS('Fully Booked'!I:I,'Fully Booked'!E:E,'REGIONAL MARKTERS '!B213,'Fully Booked'!C:C,'REGIONAL MARKTERS '!$A$200)</f>
        <v>0</v>
      </c>
      <c r="E213" s="116">
        <f>SUMIFS('Fully Booked'!Q:Q,'Fully Booked'!E:E,'REGIONAL MARKTERS '!B213,'Fully Booked'!C:C,'REGIONAL MARKTERS '!$A$200,'Fully Booked'!M:M,'REGIONAL MARKTERS '!$E$2)</f>
        <v>0</v>
      </c>
      <c r="F213" s="116">
        <f ca="1">SUMIFS('Fully Booked'!Q:Q,'Fully Booked'!E:E,'REGIONAL MARKTERS '!B213,'Fully Booked'!C:C,'REGIONAL MARKTERS '!$A$200,'Fully Booked'!L:L,'REGIONAL MARKTERS '!$F$2)</f>
        <v>0</v>
      </c>
    </row>
    <row r="214" spans="2:6">
      <c r="B214" s="8" t="s">
        <v>592</v>
      </c>
      <c r="C214" s="116">
        <f>SUMIFS('Fully Booked'!Q:Q,'Fully Booked'!E:E,'REGIONAL MARKTERS '!B214,'Fully Booked'!C:C,'REGIONAL MARKTERS '!$A$200)</f>
        <v>23142</v>
      </c>
      <c r="D214" s="116">
        <f>SUMIFS('Fully Booked'!I:I,'Fully Booked'!E:E,'REGIONAL MARKTERS '!B214,'Fully Booked'!C:C,'REGIONAL MARKTERS '!$A$200)</f>
        <v>2000</v>
      </c>
      <c r="E214" s="116">
        <f>SUMIFS('Fully Booked'!Q:Q,'Fully Booked'!E:E,'REGIONAL MARKTERS '!B214,'Fully Booked'!C:C,'REGIONAL MARKTERS '!$A$200,'Fully Booked'!M:M,'REGIONAL MARKTERS '!$E$2)</f>
        <v>0</v>
      </c>
      <c r="F214" s="116">
        <f ca="1">SUMIFS('Fully Booked'!Q:Q,'Fully Booked'!E:E,'REGIONAL MARKTERS '!B214,'Fully Booked'!C:C,'REGIONAL MARKTERS '!$A$200,'Fully Booked'!L:L,'REGIONAL MARKTERS '!$F$2)</f>
        <v>0</v>
      </c>
    </row>
    <row r="215" spans="2:6">
      <c r="B215" s="180" t="s">
        <v>1414</v>
      </c>
      <c r="C215" s="116">
        <f>SUMIFS('Fully Booked'!Q:Q,'Fully Booked'!E:E,'REGIONAL MARKTERS '!B215,'Fully Booked'!C:C,'REGIONAL MARKTERS '!$A$200)</f>
        <v>0</v>
      </c>
      <c r="D215" s="116">
        <f>SUMIFS('Fully Booked'!I:I,'Fully Booked'!E:E,'REGIONAL MARKTERS '!B215,'Fully Booked'!C:C,'REGIONAL MARKTERS '!$A$200)</f>
        <v>0</v>
      </c>
      <c r="E215" s="116">
        <f>SUMIFS('Fully Booked'!Q:Q,'Fully Booked'!E:E,'REGIONAL MARKTERS '!B215,'Fully Booked'!C:C,'REGIONAL MARKTERS '!$A$200,'Fully Booked'!M:M,'REGIONAL MARKTERS '!$E$2)</f>
        <v>0</v>
      </c>
      <c r="F215" s="116">
        <f ca="1">SUMIFS('Fully Booked'!Q:Q,'Fully Booked'!E:E,'REGIONAL MARKTERS '!B215,'Fully Booked'!C:C,'REGIONAL MARKTERS '!$A$200,'Fully Booked'!L:L,'REGIONAL MARKTERS '!$F$2)</f>
        <v>0</v>
      </c>
    </row>
    <row r="216" spans="2:6">
      <c r="B216" s="180" t="s">
        <v>3571</v>
      </c>
      <c r="C216" s="116">
        <f>SUMIFS('Fully Booked'!Q:Q,'Fully Booked'!E:E,'REGIONAL MARKTERS '!B216,'Fully Booked'!C:C,'REGIONAL MARKTERS '!$A$200)</f>
        <v>0</v>
      </c>
      <c r="D216" s="116">
        <f>SUMIFS('Fully Booked'!I:I,'Fully Booked'!E:E,'REGIONAL MARKTERS '!B216,'Fully Booked'!C:C,'REGIONAL MARKTERS '!$A$200)</f>
        <v>0</v>
      </c>
      <c r="E216" s="116">
        <f>SUMIFS('Fully Booked'!Q:Q,'Fully Booked'!E:E,'REGIONAL MARKTERS '!B216,'Fully Booked'!C:C,'REGIONAL MARKTERS '!$A$200,'Fully Booked'!M:M,'REGIONAL MARKTERS '!$E$2)</f>
        <v>0</v>
      </c>
      <c r="F216" s="116">
        <f ca="1">SUMIFS('Fully Booked'!Q:Q,'Fully Booked'!E:E,'REGIONAL MARKTERS '!B216,'Fully Booked'!C:C,'REGIONAL MARKTERS '!$A$200,'Fully Booked'!L:L,'REGIONAL MARKTERS '!$F$2)</f>
        <v>0</v>
      </c>
    </row>
    <row r="217" spans="2:6">
      <c r="B217" s="8" t="s">
        <v>3410</v>
      </c>
      <c r="C217" s="116">
        <f>SUMIFS('Fully Booked'!Q:Q,'Fully Booked'!E:E,'REGIONAL MARKTERS '!B217,'Fully Booked'!C:C,'REGIONAL MARKTERS '!$A$200)</f>
        <v>0</v>
      </c>
      <c r="D217" s="116">
        <f>SUMIFS('Fully Booked'!I:I,'Fully Booked'!E:E,'REGIONAL MARKTERS '!B217,'Fully Booked'!C:C,'REGIONAL MARKTERS '!$A$200)</f>
        <v>0</v>
      </c>
      <c r="E217" s="116">
        <f>SUMIFS('Fully Booked'!Q:Q,'Fully Booked'!E:E,'REGIONAL MARKTERS '!B217,'Fully Booked'!C:C,'REGIONAL MARKTERS '!$A$200,'Fully Booked'!M:M,'REGIONAL MARKTERS '!$E$2)</f>
        <v>0</v>
      </c>
      <c r="F217" s="116">
        <f ca="1">SUMIFS('Fully Booked'!Q:Q,'Fully Booked'!E:E,'REGIONAL MARKTERS '!B217,'Fully Booked'!C:C,'REGIONAL MARKTERS '!$A$200,'Fully Booked'!L:L,'REGIONAL MARKTERS '!$F$2)</f>
        <v>0</v>
      </c>
    </row>
    <row r="218" spans="2:6">
      <c r="B218" s="180" t="s">
        <v>2764</v>
      </c>
      <c r="C218" s="116">
        <f>SUMIFS('Fully Booked'!Q:Q,'Fully Booked'!E:E,'REGIONAL MARKTERS '!B218,'Fully Booked'!C:C,'REGIONAL MARKTERS '!$A$200)</f>
        <v>35000</v>
      </c>
      <c r="D218" s="116">
        <f>SUMIFS('Fully Booked'!I:I,'Fully Booked'!E:E,'REGIONAL MARKTERS '!B218,'Fully Booked'!C:C,'REGIONAL MARKTERS '!$A$200)</f>
        <v>3733</v>
      </c>
      <c r="E218" s="116">
        <f>SUMIFS('Fully Booked'!Q:Q,'Fully Booked'!E:E,'REGIONAL MARKTERS '!B218,'Fully Booked'!C:C,'REGIONAL MARKTERS '!$A$200,'Fully Booked'!M:M,'REGIONAL MARKTERS '!$E$2)</f>
        <v>0</v>
      </c>
      <c r="F218" s="116">
        <f ca="1">SUMIFS('Fully Booked'!Q:Q,'Fully Booked'!E:E,'REGIONAL MARKTERS '!B218,'Fully Booked'!C:C,'REGIONAL MARKTERS '!$A$200,'Fully Booked'!L:L,'REGIONAL MARKTERS '!$F$2)</f>
        <v>0</v>
      </c>
    </row>
    <row r="219" spans="2:6">
      <c r="B219" s="8" t="s">
        <v>3384</v>
      </c>
      <c r="C219" s="116">
        <f>SUMIFS('Fully Booked'!Q:Q,'Fully Booked'!E:E,'REGIONAL MARKTERS '!B219,'Fully Booked'!C:C,'REGIONAL MARKTERS '!$A$200)</f>
        <v>0</v>
      </c>
      <c r="D219" s="116">
        <f>SUMIFS('Fully Booked'!I:I,'Fully Booked'!E:E,'REGIONAL MARKTERS '!B219,'Fully Booked'!C:C,'REGIONAL MARKTERS '!$A$200)</f>
        <v>0</v>
      </c>
      <c r="E219" s="116">
        <f>SUMIFS('Fully Booked'!Q:Q,'Fully Booked'!E:E,'REGIONAL MARKTERS '!B219,'Fully Booked'!C:C,'REGIONAL MARKTERS '!$A$200,'Fully Booked'!M:M,'REGIONAL MARKTERS '!$E$2)</f>
        <v>0</v>
      </c>
      <c r="F219" s="116">
        <f ca="1">SUMIFS('Fully Booked'!Q:Q,'Fully Booked'!E:E,'REGIONAL MARKTERS '!B219,'Fully Booked'!C:C,'REGIONAL MARKTERS '!$A$200,'Fully Booked'!L:L,'REGIONAL MARKTERS '!$F$2)</f>
        <v>0</v>
      </c>
    </row>
    <row r="220" spans="2:6">
      <c r="B220" s="180" t="s">
        <v>4164</v>
      </c>
      <c r="C220" s="116">
        <f>SUMIFS('Fully Booked'!Q:Q,'Fully Booked'!E:E,'REGIONAL MARKTERS '!B220,'Fully Booked'!C:C,'REGIONAL MARKTERS '!$A$200)</f>
        <v>0</v>
      </c>
      <c r="D220" s="116">
        <f>SUMIFS('Fully Booked'!I:I,'Fully Booked'!E:E,'REGIONAL MARKTERS '!B220,'Fully Booked'!C:C,'REGIONAL MARKTERS '!$A$200)</f>
        <v>0</v>
      </c>
      <c r="E220" s="116">
        <f>SUMIFS('Fully Booked'!Q:Q,'Fully Booked'!E:E,'REGIONAL MARKTERS '!B220,'Fully Booked'!C:C,'REGIONAL MARKTERS '!$A$200,'Fully Booked'!M:M,'REGIONAL MARKTERS '!$E$2)</f>
        <v>0</v>
      </c>
      <c r="F220" s="116">
        <f ca="1">SUMIFS('Fully Booked'!Q:Q,'Fully Booked'!E:E,'REGIONAL MARKTERS '!B220,'Fully Booked'!C:C,'REGIONAL MARKTERS '!$A$200,'Fully Booked'!L:L,'REGIONAL MARKTERS '!$F$2)</f>
        <v>0</v>
      </c>
    </row>
    <row r="221" spans="2:6">
      <c r="B221" s="180" t="s">
        <v>810</v>
      </c>
      <c r="C221" s="116">
        <f>SUMIFS('Fully Booked'!Q:Q,'Fully Booked'!E:E,'REGIONAL MARKTERS '!B221,'Fully Booked'!C:C,'REGIONAL MARKTERS '!$A$200)</f>
        <v>22069</v>
      </c>
      <c r="D221" s="116">
        <f>SUMIFS('Fully Booked'!I:I,'Fully Booked'!E:E,'REGIONAL MARKTERS '!B221,'Fully Booked'!C:C,'REGIONAL MARKTERS '!$A$200)</f>
        <v>934</v>
      </c>
      <c r="E221" s="116">
        <f>SUMIFS('Fully Booked'!Q:Q,'Fully Booked'!E:E,'REGIONAL MARKTERS '!B221,'Fully Booked'!C:C,'REGIONAL MARKTERS '!$A$200,'Fully Booked'!M:M,'REGIONAL MARKTERS '!$E$2)</f>
        <v>0</v>
      </c>
      <c r="F221" s="116">
        <f ca="1">SUMIFS('Fully Booked'!Q:Q,'Fully Booked'!E:E,'REGIONAL MARKTERS '!B221,'Fully Booked'!C:C,'REGIONAL MARKTERS '!$A$200,'Fully Booked'!L:L,'REGIONAL MARKTERS '!$F$2)</f>
        <v>0</v>
      </c>
    </row>
    <row r="222" spans="2:6">
      <c r="B222" s="8" t="s">
        <v>557</v>
      </c>
      <c r="C222" s="116">
        <f>SUMIFS('Fully Booked'!Q:Q,'Fully Booked'!E:E,'REGIONAL MARKTERS '!B222,'Fully Booked'!C:C,'REGIONAL MARKTERS '!$A$200)</f>
        <v>0</v>
      </c>
      <c r="D222" s="116">
        <f>SUMIFS('Fully Booked'!I:I,'Fully Booked'!E:E,'REGIONAL MARKTERS '!B222,'Fully Booked'!C:C,'REGIONAL MARKTERS '!$A$200)</f>
        <v>0</v>
      </c>
      <c r="E222" s="116">
        <f>SUMIFS('Fully Booked'!Q:Q,'Fully Booked'!E:E,'REGIONAL MARKTERS '!B222,'Fully Booked'!C:C,'REGIONAL MARKTERS '!$A$200,'Fully Booked'!M:M,'REGIONAL MARKTERS '!$E$2)</f>
        <v>0</v>
      </c>
      <c r="F222" s="116">
        <f ca="1">SUMIFS('Fully Booked'!Q:Q,'Fully Booked'!E:E,'REGIONAL MARKTERS '!B222,'Fully Booked'!C:C,'REGIONAL MARKTERS '!$A$200,'Fully Booked'!L:L,'REGIONAL MARKTERS '!$F$2)</f>
        <v>0</v>
      </c>
    </row>
    <row r="223" spans="2:6">
      <c r="B223" s="180" t="s">
        <v>2676</v>
      </c>
      <c r="C223" s="116">
        <f>SUMIFS('Fully Booked'!Q:Q,'Fully Booked'!E:E,'REGIONAL MARKTERS '!B223,'Fully Booked'!C:C,'REGIONAL MARKTERS '!$A$200)</f>
        <v>0</v>
      </c>
      <c r="D223" s="116">
        <f>SUMIFS('Fully Booked'!I:I,'Fully Booked'!E:E,'REGIONAL MARKTERS '!B223,'Fully Booked'!C:C,'REGIONAL MARKTERS '!$A$200)</f>
        <v>0</v>
      </c>
      <c r="E223" s="116">
        <f>SUMIFS('Fully Booked'!Q:Q,'Fully Booked'!E:E,'REGIONAL MARKTERS '!B223,'Fully Booked'!C:C,'REGIONAL MARKTERS '!$A$200,'Fully Booked'!M:M,'REGIONAL MARKTERS '!$E$2)</f>
        <v>0</v>
      </c>
      <c r="F223" s="116">
        <f ca="1">SUMIFS('Fully Booked'!Q:Q,'Fully Booked'!E:E,'REGIONAL MARKTERS '!B223,'Fully Booked'!C:C,'REGIONAL MARKTERS '!$A$200,'Fully Booked'!L:L,'REGIONAL MARKTERS '!$F$2)</f>
        <v>0</v>
      </c>
    </row>
    <row r="224" spans="2:6">
      <c r="B224" s="8" t="s">
        <v>842</v>
      </c>
      <c r="C224" s="116">
        <f>SUMIFS('Fully Booked'!Q:Q,'Fully Booked'!E:E,'REGIONAL MARKTERS '!B224,'Fully Booked'!C:C,'REGIONAL MARKTERS '!$A$200)</f>
        <v>0</v>
      </c>
      <c r="D224" s="116">
        <f>SUMIFS('Fully Booked'!I:I,'Fully Booked'!E:E,'REGIONAL MARKTERS '!B224,'Fully Booked'!C:C,'REGIONAL MARKTERS '!$A$200)</f>
        <v>0</v>
      </c>
      <c r="E224" s="116">
        <f>SUMIFS('Fully Booked'!Q:Q,'Fully Booked'!E:E,'REGIONAL MARKTERS '!B224,'Fully Booked'!C:C,'REGIONAL MARKTERS '!$A$200,'Fully Booked'!M:M,'REGIONAL MARKTERS '!$E$2)</f>
        <v>0</v>
      </c>
      <c r="F224" s="116">
        <f ca="1">SUMIFS('Fully Booked'!Q:Q,'Fully Booked'!E:E,'REGIONAL MARKTERS '!B224,'Fully Booked'!C:C,'REGIONAL MARKTERS '!$A$200,'Fully Booked'!L:L,'REGIONAL MARKTERS '!$F$2)</f>
        <v>0</v>
      </c>
    </row>
    <row r="225" spans="1:6">
      <c r="B225" s="8" t="s">
        <v>750</v>
      </c>
      <c r="C225" s="116">
        <f>SUMIFS('Fully Booked'!Q:Q,'Fully Booked'!E:E,'REGIONAL MARKTERS '!B225,'Fully Booked'!C:C,'REGIONAL MARKTERS '!$A$200)</f>
        <v>0</v>
      </c>
      <c r="D225" s="116">
        <f>SUMIFS('Fully Booked'!I:I,'Fully Booked'!E:E,'REGIONAL MARKTERS '!B225,'Fully Booked'!C:C,'REGIONAL MARKTERS '!$A$200)</f>
        <v>0</v>
      </c>
      <c r="E225" s="116">
        <f>SUMIFS('Fully Booked'!Q:Q,'Fully Booked'!E:E,'REGIONAL MARKTERS '!B225,'Fully Booked'!C:C,'REGIONAL MARKTERS '!$A$200,'Fully Booked'!M:M,'REGIONAL MARKTERS '!$E$2)</f>
        <v>0</v>
      </c>
      <c r="F225" s="116">
        <f ca="1">SUMIFS('Fully Booked'!Q:Q,'Fully Booked'!E:E,'REGIONAL MARKTERS '!B225,'Fully Booked'!C:C,'REGIONAL MARKTERS '!$A$200,'Fully Booked'!L:L,'REGIONAL MARKTERS '!$F$2)</f>
        <v>0</v>
      </c>
    </row>
    <row r="226" spans="1:6">
      <c r="A226" s="8" t="s">
        <v>1118</v>
      </c>
      <c r="B226" s="8" t="s">
        <v>1074</v>
      </c>
      <c r="C226" s="116">
        <f>SUMIFS('Fully Booked'!Q:Q,'Fully Booked'!E:E,'REGIONAL MARKTERS '!B226,'Fully Booked'!C:C,'REGIONAL MARKTERS '!$A$200)</f>
        <v>0</v>
      </c>
      <c r="D226" s="116">
        <f>SUMIFS('Fully Booked'!I:I,'Fully Booked'!E:E,'REGIONAL MARKTERS '!B226,'Fully Booked'!C:C,'REGIONAL MARKTERS '!$A$200)</f>
        <v>0</v>
      </c>
      <c r="E226" s="116">
        <f>SUMIFS('Fully Booked'!Q:Q,'Fully Booked'!E:E,'REGIONAL MARKTERS '!B226,'Fully Booked'!C:C,'REGIONAL MARKTERS '!$A$200,'Fully Booked'!M:M,'REGIONAL MARKTERS '!$E$2)</f>
        <v>0</v>
      </c>
      <c r="F226" s="116">
        <f ca="1">SUMIFS('Fully Booked'!Q:Q,'Fully Booked'!E:E,'REGIONAL MARKTERS '!B226,'Fully Booked'!C:C,'REGIONAL MARKTERS '!$A$200,'Fully Booked'!L:L,'REGIONAL MARKTERS '!$F$2)</f>
        <v>0</v>
      </c>
    </row>
    <row r="227" spans="1:6">
      <c r="B227" s="8" t="s">
        <v>864</v>
      </c>
      <c r="C227" s="116">
        <f>SUMIFS('Fully Booked'!Q:Q,'Fully Booked'!E:E,'REGIONAL MARKTERS '!B227,'Fully Booked'!C:C,'REGIONAL MARKTERS '!$A$200)</f>
        <v>0</v>
      </c>
      <c r="D227" s="116">
        <f>SUMIFS('Fully Booked'!I:I,'Fully Booked'!E:E,'REGIONAL MARKTERS '!B227,'Fully Booked'!C:C,'REGIONAL MARKTERS '!$A$200)</f>
        <v>0</v>
      </c>
      <c r="E227" s="116">
        <f>SUMIFS('Fully Booked'!Q:Q,'Fully Booked'!E:E,'REGIONAL MARKTERS '!B227,'Fully Booked'!C:C,'REGIONAL MARKTERS '!$A$200,'Fully Booked'!M:M,'REGIONAL MARKTERS '!$E$2)</f>
        <v>0</v>
      </c>
      <c r="F227" s="116">
        <f ca="1">SUMIFS('Fully Booked'!Q:Q,'Fully Booked'!E:E,'REGIONAL MARKTERS '!B227,'Fully Booked'!C:C,'REGIONAL MARKTERS '!$A$200,'Fully Booked'!L:L,'REGIONAL MARKTERS '!$F$2)</f>
        <v>0</v>
      </c>
    </row>
    <row r="228" spans="1:6">
      <c r="B228" s="8" t="s">
        <v>881</v>
      </c>
      <c r="C228" s="116">
        <f>SUMIFS('Fully Booked'!Q:Q,'Fully Booked'!E:E,'REGIONAL MARKTERS '!B228,'Fully Booked'!C:C,'REGIONAL MARKTERS '!$A$200)</f>
        <v>0</v>
      </c>
      <c r="D228" s="116">
        <f>SUMIFS('Fully Booked'!I:I,'Fully Booked'!E:E,'REGIONAL MARKTERS '!B228,'Fully Booked'!C:C,'REGIONAL MARKTERS '!$A$200)</f>
        <v>0</v>
      </c>
      <c r="E228" s="116">
        <f>SUMIFS('Fully Booked'!Q:Q,'Fully Booked'!E:E,'REGIONAL MARKTERS '!B228,'Fully Booked'!C:C,'REGIONAL MARKTERS '!$A$200,'Fully Booked'!M:M,'REGIONAL MARKTERS '!$E$2)</f>
        <v>0</v>
      </c>
      <c r="F228" s="116">
        <f ca="1">SUMIFS('Fully Booked'!Q:Q,'Fully Booked'!E:E,'REGIONAL MARKTERS '!B228,'Fully Booked'!C:C,'REGIONAL MARKTERS '!$A$200,'Fully Booked'!L:L,'REGIONAL MARKTERS '!$F$2)</f>
        <v>0</v>
      </c>
    </row>
    <row r="229" spans="1:6">
      <c r="B229" s="8" t="s">
        <v>682</v>
      </c>
      <c r="C229" s="116">
        <f>SUMIFS('Fully Booked'!Q:Q,'Fully Booked'!E:E,'REGIONAL MARKTERS '!B229,'Fully Booked'!C:C,'REGIONAL MARKTERS '!$A$200)</f>
        <v>0</v>
      </c>
      <c r="D229" s="116">
        <f>SUMIFS('Fully Booked'!I:I,'Fully Booked'!E:E,'REGIONAL MARKTERS '!B229,'Fully Booked'!C:C,'REGIONAL MARKTERS '!$A$200)</f>
        <v>0</v>
      </c>
      <c r="E229" s="116">
        <f>SUMIFS('Fully Booked'!Q:Q,'Fully Booked'!E:E,'REGIONAL MARKTERS '!B229,'Fully Booked'!C:C,'REGIONAL MARKTERS '!$A$200,'Fully Booked'!M:M,'REGIONAL MARKTERS '!$E$2)</f>
        <v>0</v>
      </c>
      <c r="F229" s="116">
        <f ca="1">SUMIFS('Fully Booked'!Q:Q,'Fully Booked'!E:E,'REGIONAL MARKTERS '!B229,'Fully Booked'!C:C,'REGIONAL MARKTERS '!$A$200,'Fully Booked'!L:L,'REGIONAL MARKTERS '!$F$2)</f>
        <v>0</v>
      </c>
    </row>
    <row r="230" spans="1:6">
      <c r="B230" s="8" t="s">
        <v>725</v>
      </c>
      <c r="C230" s="116">
        <f>SUMIFS('Fully Booked'!Q:Q,'Fully Booked'!E:E,'REGIONAL MARKTERS '!B230,'Fully Booked'!C:C,'REGIONAL MARKTERS '!$A$200)</f>
        <v>0</v>
      </c>
      <c r="D230" s="116">
        <f>SUMIFS('Fully Booked'!I:I,'Fully Booked'!E:E,'REGIONAL MARKTERS '!B230,'Fully Booked'!C:C,'REGIONAL MARKTERS '!$A$200)</f>
        <v>0</v>
      </c>
      <c r="E230" s="116">
        <f>SUMIFS('Fully Booked'!Q:Q,'Fully Booked'!E:E,'REGIONAL MARKTERS '!B230,'Fully Booked'!C:C,'REGIONAL MARKTERS '!$A$200,'Fully Booked'!M:M,'REGIONAL MARKTERS '!$E$2)</f>
        <v>0</v>
      </c>
      <c r="F230" s="116">
        <f ca="1">SUMIFS('Fully Booked'!Q:Q,'Fully Booked'!E:E,'REGIONAL MARKTERS '!B230,'Fully Booked'!C:C,'REGIONAL MARKTERS '!$A$200,'Fully Booked'!L:L,'REGIONAL MARKTERS '!$F$2)</f>
        <v>0</v>
      </c>
    </row>
    <row r="231" spans="1:6">
      <c r="B231" s="180" t="s">
        <v>810</v>
      </c>
      <c r="C231" s="116">
        <f>SUMIFS('Fully Booked'!Q:Q,'Fully Booked'!E:E,'REGIONAL MARKTERS '!B231,'Fully Booked'!C:C,'REGIONAL MARKTERS '!$A$200)</f>
        <v>22069</v>
      </c>
      <c r="D231" s="116">
        <f>SUMIFS('Fully Booked'!I:I,'Fully Booked'!E:E,'REGIONAL MARKTERS '!B231,'Fully Booked'!C:C,'REGIONAL MARKTERS '!$A$200)</f>
        <v>934</v>
      </c>
      <c r="E231" s="116">
        <f>SUMIFS('Fully Booked'!Q:Q,'Fully Booked'!E:E,'REGIONAL MARKTERS '!B231,'Fully Booked'!C:C,'REGIONAL MARKTERS '!$A$200,'Fully Booked'!M:M,'REGIONAL MARKTERS '!$E$2)</f>
        <v>0</v>
      </c>
      <c r="F231" s="116">
        <f ca="1">SUMIFS('Fully Booked'!Q:Q,'Fully Booked'!E:E,'REGIONAL MARKTERS '!B231,'Fully Booked'!C:C,'REGIONAL MARKTERS '!$A$200,'Fully Booked'!L:L,'REGIONAL MARKTERS '!$F$2)</f>
        <v>0</v>
      </c>
    </row>
    <row r="232" spans="1:6">
      <c r="B232" s="8" t="s">
        <v>878</v>
      </c>
      <c r="C232" s="116">
        <f>SUMIFS('Fully Booked'!Q:Q,'Fully Booked'!E:E,'REGIONAL MARKTERS '!B232,'Fully Booked'!C:C,'REGIONAL MARKTERS '!$A$200)</f>
        <v>0</v>
      </c>
      <c r="D232" s="116">
        <f>SUMIFS('Fully Booked'!I:I,'Fully Booked'!E:E,'REGIONAL MARKTERS '!B232,'Fully Booked'!C:C,'REGIONAL MARKTERS '!$A$200)</f>
        <v>0</v>
      </c>
      <c r="E232" s="116">
        <f>SUMIFS('Fully Booked'!Q:Q,'Fully Booked'!E:E,'REGIONAL MARKTERS '!B232,'Fully Booked'!C:C,'REGIONAL MARKTERS '!$A$200,'Fully Booked'!M:M,'REGIONAL MARKTERS '!$E$2)</f>
        <v>0</v>
      </c>
      <c r="F232" s="116">
        <f ca="1">SUMIFS('Fully Booked'!Q:Q,'Fully Booked'!E:E,'REGIONAL MARKTERS '!B232,'Fully Booked'!C:C,'REGIONAL MARKTERS '!$A$200,'Fully Booked'!L:L,'REGIONAL MARKTERS '!$F$2)</f>
        <v>0</v>
      </c>
    </row>
    <row r="233" spans="1:6">
      <c r="B233" s="8" t="s">
        <v>695</v>
      </c>
      <c r="C233" s="116">
        <f>SUMIFS('Fully Booked'!Q:Q,'Fully Booked'!E:E,'REGIONAL MARKTERS '!B233,'Fully Booked'!C:C,'REGIONAL MARKTERS '!$A$200)</f>
        <v>0</v>
      </c>
      <c r="D233" s="116">
        <f>SUMIFS('Fully Booked'!I:I,'Fully Booked'!E:E,'REGIONAL MARKTERS '!B233,'Fully Booked'!C:C,'REGIONAL MARKTERS '!$A$200)</f>
        <v>0</v>
      </c>
      <c r="E233" s="116">
        <f>SUMIFS('Fully Booked'!Q:Q,'Fully Booked'!E:E,'REGIONAL MARKTERS '!B233,'Fully Booked'!C:C,'REGIONAL MARKTERS '!$A$200,'Fully Booked'!M:M,'REGIONAL MARKTERS '!$E$2)</f>
        <v>0</v>
      </c>
      <c r="F233" s="116">
        <f ca="1">SUMIFS('Fully Booked'!Q:Q,'Fully Booked'!E:E,'REGIONAL MARKTERS '!B233,'Fully Booked'!C:C,'REGIONAL MARKTERS '!$A$200,'Fully Booked'!L:L,'REGIONAL MARKTERS '!$F$2)</f>
        <v>0</v>
      </c>
    </row>
    <row r="234" spans="1:6">
      <c r="B234" s="8" t="s">
        <v>585</v>
      </c>
      <c r="C234" s="116">
        <f>SUMIFS('Fully Booked'!Q:Q,'Fully Booked'!E:E,'REGIONAL MARKTERS '!B234,'Fully Booked'!C:C,'REGIONAL MARKTERS '!$A$200)</f>
        <v>0</v>
      </c>
      <c r="D234" s="116">
        <f>SUMIFS('Fully Booked'!I:I,'Fully Booked'!E:E,'REGIONAL MARKTERS '!B234,'Fully Booked'!C:C,'REGIONAL MARKTERS '!$A$200)</f>
        <v>0</v>
      </c>
      <c r="E234" s="116">
        <f>SUMIFS('Fully Booked'!Q:Q,'Fully Booked'!E:E,'REGIONAL MARKTERS '!B234,'Fully Booked'!C:C,'REGIONAL MARKTERS '!$A$200,'Fully Booked'!M:M,'REGIONAL MARKTERS '!$E$2)</f>
        <v>0</v>
      </c>
      <c r="F234" s="116">
        <f ca="1">SUMIFS('Fully Booked'!Q:Q,'Fully Booked'!E:E,'REGIONAL MARKTERS '!B234,'Fully Booked'!C:C,'REGIONAL MARKTERS '!$A$200,'Fully Booked'!L:L,'REGIONAL MARKTERS '!$F$2)</f>
        <v>0</v>
      </c>
    </row>
    <row r="235" spans="1:6">
      <c r="B235" s="8" t="s">
        <v>865</v>
      </c>
      <c r="C235" s="116">
        <f>SUMIFS('Fully Booked'!Q:Q,'Fully Booked'!E:E,'REGIONAL MARKTERS '!B235,'Fully Booked'!C:C,'REGIONAL MARKTERS '!$A$200)</f>
        <v>0</v>
      </c>
      <c r="D235" s="116">
        <f>SUMIFS('Fully Booked'!I:I,'Fully Booked'!E:E,'REGIONAL MARKTERS '!B235,'Fully Booked'!C:C,'REGIONAL MARKTERS '!$A$200)</f>
        <v>0</v>
      </c>
      <c r="E235" s="116">
        <f>SUMIFS('Fully Booked'!Q:Q,'Fully Booked'!E:E,'REGIONAL MARKTERS '!B235,'Fully Booked'!C:C,'REGIONAL MARKTERS '!$A$200,'Fully Booked'!M:M,'REGIONAL MARKTERS '!$E$2)</f>
        <v>0</v>
      </c>
      <c r="F235" s="116">
        <f ca="1">SUMIFS('Fully Booked'!Q:Q,'Fully Booked'!E:E,'REGIONAL MARKTERS '!B235,'Fully Booked'!C:C,'REGIONAL MARKTERS '!$A$200,'Fully Booked'!L:L,'REGIONAL MARKTERS '!$F$2)</f>
        <v>0</v>
      </c>
    </row>
    <row r="236" spans="1:6">
      <c r="B236" s="8" t="s">
        <v>863</v>
      </c>
      <c r="C236" s="116">
        <f>SUMIFS('Fully Booked'!Q:Q,'Fully Booked'!E:E,'REGIONAL MARKTERS '!B236,'Fully Booked'!C:C,'REGIONAL MARKTERS '!$A$200)</f>
        <v>1440380</v>
      </c>
      <c r="D236" s="116">
        <f>SUMIFS('Fully Booked'!I:I,'Fully Booked'!E:E,'REGIONAL MARKTERS '!B236,'Fully Booked'!C:C,'REGIONAL MARKTERS '!$A$200)</f>
        <v>33260</v>
      </c>
      <c r="E236" s="116">
        <f>SUMIFS('Fully Booked'!Q:Q,'Fully Booked'!E:E,'REGIONAL MARKTERS '!B236,'Fully Booked'!C:C,'REGIONAL MARKTERS '!$A$200,'Fully Booked'!M:M,'REGIONAL MARKTERS '!$E$2)</f>
        <v>0</v>
      </c>
      <c r="F236" s="116">
        <f ca="1">SUMIFS('Fully Booked'!Q:Q,'Fully Booked'!E:E,'REGIONAL MARKTERS '!B236,'Fully Booked'!C:C,'REGIONAL MARKTERS '!$A$200,'Fully Booked'!L:L,'REGIONAL MARKTERS '!$F$2)</f>
        <v>0</v>
      </c>
    </row>
    <row r="237" spans="1:6">
      <c r="A237" s="398"/>
      <c r="B237" s="398" t="s">
        <v>71</v>
      </c>
      <c r="C237" s="364">
        <f>SUM(C200:C236)</f>
        <v>3639955</v>
      </c>
      <c r="D237" s="398">
        <f>SUM(D200:D236)</f>
        <v>78853</v>
      </c>
      <c r="E237" s="398">
        <f>SUM(E200:E236)</f>
        <v>546000</v>
      </c>
      <c r="F237" s="398">
        <f ca="1">SUM(F200:F236)</f>
        <v>0</v>
      </c>
    </row>
    <row r="238" spans="1:6">
      <c r="A238" s="363" t="s">
        <v>168</v>
      </c>
      <c r="B238" s="8" t="s">
        <v>827</v>
      </c>
      <c r="C238" s="116">
        <f>SUMIFS('Fully Booked'!Q:Q,'Fully Booked'!E:E,'REGIONAL MARKTERS '!B238,'Fully Booked'!C:C,'REGIONAL MARKTERS '!$A$238)</f>
        <v>151751</v>
      </c>
      <c r="D238" s="116">
        <f>SUMIFS('Fully Booked'!I:I,'Fully Booked'!E:E,'REGIONAL MARKTERS '!B238,'Fully Booked'!C:C,'REGIONAL MARKTERS '!$A$238)</f>
        <v>20</v>
      </c>
      <c r="E238" s="116">
        <f>SUMIFS('Fully Booked'!Q:Q,'Fully Booked'!E:E,'REGIONAL MARKTERS '!B238,'Fully Booked'!C:C,'REGIONAL MARKTERS '!$A$238,'Fully Booked'!M:M,'REGIONAL MARKTERS '!$E$2)</f>
        <v>151751</v>
      </c>
      <c r="F238" s="116">
        <f ca="1">SUMIFS('Fully Booked'!Q:Q,'Fully Booked'!E:E,'REGIONAL MARKTERS '!B238,'Fully Booked'!C:C,'REGIONAL MARKTERS '!$A$238,'Fully Booked'!L:L,'REGIONAL MARKTERS '!$F$2)</f>
        <v>0</v>
      </c>
    </row>
    <row r="239" spans="1:6">
      <c r="B239" s="198" t="s">
        <v>853</v>
      </c>
      <c r="C239" s="116">
        <f>SUMIFS('Fully Booked'!Q:Q,'Fully Booked'!E:E,'REGIONAL MARKTERS '!B239,'Fully Booked'!C:C,'REGIONAL MARKTERS '!$A$238)</f>
        <v>409898</v>
      </c>
      <c r="D239" s="116">
        <f>SUMIFS('Fully Booked'!I:I,'Fully Booked'!E:E,'REGIONAL MARKTERS '!B239,'Fully Booked'!C:C,'REGIONAL MARKTERS '!$A$238)</f>
        <v>-777</v>
      </c>
      <c r="E239" s="116">
        <f>SUMIFS('Fully Booked'!Q:Q,'Fully Booked'!E:E,'REGIONAL MARKTERS '!B239,'Fully Booked'!C:C,'REGIONAL MARKTERS '!$A$238,'Fully Booked'!M:M,'REGIONAL MARKTERS '!$E$2)</f>
        <v>0</v>
      </c>
      <c r="F239" s="116">
        <f ca="1">SUMIFS('Fully Booked'!Q:Q,'Fully Booked'!E:E,'REGIONAL MARKTERS '!B239,'Fully Booked'!C:C,'REGIONAL MARKTERS '!$A$238,'Fully Booked'!L:L,'REGIONAL MARKTERS '!$F$2)</f>
        <v>0</v>
      </c>
    </row>
    <row r="240" spans="1:6">
      <c r="B240" s="8" t="s">
        <v>3132</v>
      </c>
      <c r="C240" s="116">
        <f>SUMIFS('Fully Booked'!Q:Q,'Fully Booked'!E:E,'REGIONAL MARKTERS '!B240,'Fully Booked'!C:C,'REGIONAL MARKTERS '!$A$238)</f>
        <v>0</v>
      </c>
      <c r="D240" s="116">
        <f>SUMIFS('Fully Booked'!I:I,'Fully Booked'!E:E,'REGIONAL MARKTERS '!B240,'Fully Booked'!C:C,'REGIONAL MARKTERS '!$A$238)</f>
        <v>0</v>
      </c>
      <c r="E240" s="116">
        <f>SUMIFS('Fully Booked'!Q:Q,'Fully Booked'!E:E,'REGIONAL MARKTERS '!B240,'Fully Booked'!C:C,'REGIONAL MARKTERS '!$A$238,'Fully Booked'!M:M,'REGIONAL MARKTERS '!$E$2)</f>
        <v>0</v>
      </c>
      <c r="F240" s="116">
        <f ca="1">SUMIFS('Fully Booked'!Q:Q,'Fully Booked'!E:E,'REGIONAL MARKTERS '!B240,'Fully Booked'!C:C,'REGIONAL MARKTERS '!$A$238,'Fully Booked'!L:L,'REGIONAL MARKTERS '!$F$2)</f>
        <v>0</v>
      </c>
    </row>
    <row r="241" spans="2:6">
      <c r="B241" s="180" t="s">
        <v>3573</v>
      </c>
      <c r="C241" s="116">
        <f>SUMIFS('Fully Booked'!Q:Q,'Fully Booked'!E:E,'REGIONAL MARKTERS '!B241,'Fully Booked'!C:C,'REGIONAL MARKTERS '!$A$238)</f>
        <v>42616</v>
      </c>
      <c r="D241" s="116">
        <f>SUMIFS('Fully Booked'!I:I,'Fully Booked'!E:E,'REGIONAL MARKTERS '!B241,'Fully Booked'!C:C,'REGIONAL MARKTERS '!$A$238)</f>
        <v>1514</v>
      </c>
      <c r="E241" s="116">
        <f>SUMIFS('Fully Booked'!Q:Q,'Fully Booked'!E:E,'REGIONAL MARKTERS '!B241,'Fully Booked'!C:C,'REGIONAL MARKTERS '!$A$238,'Fully Booked'!M:M,'REGIONAL MARKTERS '!$E$2)</f>
        <v>42616</v>
      </c>
      <c r="F241" s="116">
        <f ca="1">SUMIFS('Fully Booked'!Q:Q,'Fully Booked'!E:E,'REGIONAL MARKTERS '!B241,'Fully Booked'!C:C,'REGIONAL MARKTERS '!$A$238,'Fully Booked'!L:L,'REGIONAL MARKTERS '!$F$2)</f>
        <v>0</v>
      </c>
    </row>
    <row r="242" spans="2:6">
      <c r="B242" s="180" t="s">
        <v>1186</v>
      </c>
      <c r="C242" s="116">
        <f>SUMIFS('Fully Booked'!Q:Q,'Fully Booked'!E:E,'REGIONAL MARKTERS '!B242,'Fully Booked'!C:C,'REGIONAL MARKTERS '!$A$238)</f>
        <v>45000</v>
      </c>
      <c r="D242" s="116">
        <f>SUMIFS('Fully Booked'!I:I,'Fully Booked'!E:E,'REGIONAL MARKTERS '!B242,'Fully Booked'!C:C,'REGIONAL MARKTERS '!$A$238)</f>
        <v>1588</v>
      </c>
      <c r="E242" s="116">
        <f>SUMIFS('Fully Booked'!Q:Q,'Fully Booked'!E:E,'REGIONAL MARKTERS '!B242,'Fully Booked'!C:C,'REGIONAL MARKTERS '!$A$238,'Fully Booked'!M:M,'REGIONAL MARKTERS '!$E$2)</f>
        <v>0</v>
      </c>
      <c r="F242" s="116">
        <f ca="1">SUMIFS('Fully Booked'!Q:Q,'Fully Booked'!E:E,'REGIONAL MARKTERS '!B242,'Fully Booked'!C:C,'REGIONAL MARKTERS '!$A$238,'Fully Booked'!L:L,'REGIONAL MARKTERS '!$F$2)</f>
        <v>0</v>
      </c>
    </row>
    <row r="243" spans="2:6">
      <c r="B243" s="8" t="s">
        <v>3332</v>
      </c>
      <c r="C243" s="116">
        <f>SUMIFS('Fully Booked'!Q:Q,'Fully Booked'!E:E,'REGIONAL MARKTERS '!B243,'Fully Booked'!C:C,'REGIONAL MARKTERS '!$A$238)</f>
        <v>0</v>
      </c>
      <c r="D243" s="116">
        <f>SUMIFS('Fully Booked'!I:I,'Fully Booked'!E:E,'REGIONAL MARKTERS '!B243,'Fully Booked'!C:C,'REGIONAL MARKTERS '!$A$238)</f>
        <v>0</v>
      </c>
      <c r="E243" s="116">
        <f>SUMIFS('Fully Booked'!Q:Q,'Fully Booked'!E:E,'REGIONAL MARKTERS '!B243,'Fully Booked'!C:C,'REGIONAL MARKTERS '!$A$238,'Fully Booked'!M:M,'REGIONAL MARKTERS '!$E$2)</f>
        <v>0</v>
      </c>
      <c r="F243" s="116">
        <f ca="1">SUMIFS('Fully Booked'!Q:Q,'Fully Booked'!E:E,'REGIONAL MARKTERS '!B243,'Fully Booked'!C:C,'REGIONAL MARKTERS '!$A$238,'Fully Booked'!L:L,'REGIONAL MARKTERS '!$F$2)</f>
        <v>0</v>
      </c>
    </row>
    <row r="244" spans="2:6">
      <c r="B244" s="180" t="s">
        <v>3442</v>
      </c>
      <c r="C244" s="116">
        <f>SUMIFS('Fully Booked'!Q:Q,'Fully Booked'!E:E,'REGIONAL MARKTERS '!B244,'Fully Booked'!C:C,'REGIONAL MARKTERS '!$A$238)</f>
        <v>131666</v>
      </c>
      <c r="D244" s="116">
        <f>SUMIFS('Fully Booked'!I:I,'Fully Booked'!E:E,'REGIONAL MARKTERS '!B244,'Fully Booked'!C:C,'REGIONAL MARKTERS '!$A$238)</f>
        <v>3022</v>
      </c>
      <c r="E244" s="116">
        <f>SUMIFS('Fully Booked'!Q:Q,'Fully Booked'!E:E,'REGIONAL MARKTERS '!B244,'Fully Booked'!C:C,'REGIONAL MARKTERS '!$A$238,'Fully Booked'!M:M,'REGIONAL MARKTERS '!$E$2)</f>
        <v>0</v>
      </c>
      <c r="F244" s="116">
        <f ca="1">SUMIFS('Fully Booked'!Q:Q,'Fully Booked'!E:E,'REGIONAL MARKTERS '!B244,'Fully Booked'!C:C,'REGIONAL MARKTERS '!$A$238,'Fully Booked'!L:L,'REGIONAL MARKTERS '!$F$2)</f>
        <v>0</v>
      </c>
    </row>
    <row r="245" spans="2:6">
      <c r="B245" s="180" t="s">
        <v>3625</v>
      </c>
      <c r="C245" s="116">
        <f>SUMIFS('Fully Booked'!Q:Q,'Fully Booked'!E:E,'REGIONAL MARKTERS '!B245,'Fully Booked'!C:C,'REGIONAL MARKTERS '!$A$238)</f>
        <v>474642</v>
      </c>
      <c r="D245" s="116">
        <f>SUMIFS('Fully Booked'!I:I,'Fully Booked'!E:E,'REGIONAL MARKTERS '!B245,'Fully Booked'!C:C,'REGIONAL MARKTERS '!$A$238)</f>
        <v>11094</v>
      </c>
      <c r="E245" s="116">
        <f>SUMIFS('Fully Booked'!Q:Q,'Fully Booked'!E:E,'REGIONAL MARKTERS '!B245,'Fully Booked'!C:C,'REGIONAL MARKTERS '!$A$238,'Fully Booked'!M:M,'REGIONAL MARKTERS '!$E$2)</f>
        <v>0</v>
      </c>
      <c r="F245" s="116">
        <f ca="1">SUMIFS('Fully Booked'!Q:Q,'Fully Booked'!E:E,'REGIONAL MARKTERS '!B245,'Fully Booked'!C:C,'REGIONAL MARKTERS '!$A$238,'Fully Booked'!L:L,'REGIONAL MARKTERS '!$F$2)</f>
        <v>0</v>
      </c>
    </row>
    <row r="246" spans="2:6">
      <c r="B246" s="180" t="s">
        <v>3717</v>
      </c>
      <c r="C246" s="116">
        <f>SUMIFS('Fully Booked'!Q:Q,'Fully Booked'!E:E,'REGIONAL MARKTERS '!B246,'Fully Booked'!C:C,'REGIONAL MARKTERS '!$A$238)</f>
        <v>0</v>
      </c>
      <c r="D246" s="116">
        <f>SUMIFS('Fully Booked'!I:I,'Fully Booked'!E:E,'REGIONAL MARKTERS '!B246,'Fully Booked'!C:C,'REGIONAL MARKTERS '!$A$238)</f>
        <v>0</v>
      </c>
      <c r="E246" s="116">
        <f>SUMIFS('Fully Booked'!Q:Q,'Fully Booked'!E:E,'REGIONAL MARKTERS '!B246,'Fully Booked'!C:C,'REGIONAL MARKTERS '!$A$238,'Fully Booked'!M:M,'REGIONAL MARKTERS '!$E$2)</f>
        <v>0</v>
      </c>
      <c r="F246" s="116">
        <f ca="1">SUMIFS('Fully Booked'!Q:Q,'Fully Booked'!E:E,'REGIONAL MARKTERS '!B246,'Fully Booked'!C:C,'REGIONAL MARKTERS '!$A$238,'Fully Booked'!L:L,'REGIONAL MARKTERS '!$F$2)</f>
        <v>0</v>
      </c>
    </row>
    <row r="247" spans="2:6">
      <c r="B247" s="8" t="s">
        <v>2331</v>
      </c>
      <c r="C247" s="116">
        <f>SUMIFS('Fully Booked'!Q:Q,'Fully Booked'!E:E,'REGIONAL MARKTERS '!B247,'Fully Booked'!C:C,'REGIONAL MARKTERS '!$A$238)</f>
        <v>940352</v>
      </c>
      <c r="D247" s="116">
        <f>SUMIFS('Fully Booked'!I:I,'Fully Booked'!E:E,'REGIONAL MARKTERS '!B247,'Fully Booked'!C:C,'REGIONAL MARKTERS '!$A$238)</f>
        <v>18578</v>
      </c>
      <c r="E247" s="116">
        <f>SUMIFS('Fully Booked'!Q:Q,'Fully Booked'!E:E,'REGIONAL MARKTERS '!B247,'Fully Booked'!C:C,'REGIONAL MARKTERS '!$A$238,'Fully Booked'!M:M,'REGIONAL MARKTERS '!$E$2)</f>
        <v>160028</v>
      </c>
      <c r="F247" s="116">
        <f ca="1">SUMIFS('Fully Booked'!Q:Q,'Fully Booked'!E:E,'REGIONAL MARKTERS '!B247,'Fully Booked'!C:C,'REGIONAL MARKTERS '!$A$238,'Fully Booked'!L:L,'REGIONAL MARKTERS '!$F$2)</f>
        <v>0</v>
      </c>
    </row>
    <row r="248" spans="2:6">
      <c r="B248" s="8" t="s">
        <v>702</v>
      </c>
      <c r="C248" s="116">
        <f>SUMIFS('Fully Booked'!Q:Q,'Fully Booked'!E:E,'REGIONAL MARKTERS '!B248,'Fully Booked'!C:C,'REGIONAL MARKTERS '!$A$238)</f>
        <v>18611</v>
      </c>
      <c r="D248" s="116">
        <f>SUMIFS('Fully Booked'!I:I,'Fully Booked'!E:E,'REGIONAL MARKTERS '!B248,'Fully Booked'!C:C,'REGIONAL MARKTERS '!$A$238)</f>
        <v>819</v>
      </c>
      <c r="E248" s="116">
        <f>SUMIFS('Fully Booked'!Q:Q,'Fully Booked'!E:E,'REGIONAL MARKTERS '!B248,'Fully Booked'!C:C,'REGIONAL MARKTERS '!$A$238,'Fully Booked'!M:M,'REGIONAL MARKTERS '!$E$2)</f>
        <v>18611</v>
      </c>
      <c r="F248" s="116">
        <f ca="1">SUMIFS('Fully Booked'!Q:Q,'Fully Booked'!E:E,'REGIONAL MARKTERS '!B248,'Fully Booked'!C:C,'REGIONAL MARKTERS '!$A$238,'Fully Booked'!L:L,'REGIONAL MARKTERS '!$F$2)</f>
        <v>0</v>
      </c>
    </row>
    <row r="249" spans="2:6">
      <c r="B249" s="180" t="s">
        <v>4280</v>
      </c>
      <c r="C249" s="116">
        <f>SUMIFS('Fully Booked'!Q:Q,'Fully Booked'!E:E,'REGIONAL MARKTERS '!B249,'Fully Booked'!C:C,'REGIONAL MARKTERS '!$A$238)</f>
        <v>92101</v>
      </c>
      <c r="D249" s="116">
        <f>SUMIFS('Fully Booked'!I:I,'Fully Booked'!E:E,'REGIONAL MARKTERS '!B249,'Fully Booked'!C:C,'REGIONAL MARKTERS '!$A$238)</f>
        <v>2924</v>
      </c>
      <c r="E249" s="116">
        <f>SUMIFS('Fully Booked'!Q:Q,'Fully Booked'!E:E,'REGIONAL MARKTERS '!B249,'Fully Booked'!C:C,'REGIONAL MARKTERS '!$A$238,'Fully Booked'!M:M,'REGIONAL MARKTERS '!$E$2)</f>
        <v>0</v>
      </c>
      <c r="F249" s="116">
        <f ca="1">SUMIFS('Fully Booked'!Q:Q,'Fully Booked'!E:E,'REGIONAL MARKTERS '!B249,'Fully Booked'!C:C,'REGIONAL MARKTERS '!$A$238,'Fully Booked'!L:L,'REGIONAL MARKTERS '!$F$2)</f>
        <v>92101</v>
      </c>
    </row>
    <row r="250" spans="2:6">
      <c r="B250" s="638" t="s">
        <v>3077</v>
      </c>
      <c r="C250" s="116">
        <f>SUMIFS('Fully Booked'!Q:Q,'Fully Booked'!E:E,'REGIONAL MARKTERS '!B250,'Fully Booked'!C:C,'REGIONAL MARKTERS '!$A$238)</f>
        <v>0</v>
      </c>
      <c r="D250" s="116">
        <f>SUMIFS('Fully Booked'!I:I,'Fully Booked'!E:E,'REGIONAL MARKTERS '!B250,'Fully Booked'!C:C,'REGIONAL MARKTERS '!$A$238)</f>
        <v>0</v>
      </c>
      <c r="E250" s="116">
        <f>SUMIFS('Fully Booked'!Q:Q,'Fully Booked'!E:E,'REGIONAL MARKTERS '!B250,'Fully Booked'!C:C,'REGIONAL MARKTERS '!$A$238,'Fully Booked'!M:M,'REGIONAL MARKTERS '!$E$2)</f>
        <v>0</v>
      </c>
      <c r="F250" s="116">
        <f ca="1">SUMIFS('Fully Booked'!Q:Q,'Fully Booked'!E:E,'REGIONAL MARKTERS '!B250,'Fully Booked'!C:C,'REGIONAL MARKTERS '!$A$238,'Fully Booked'!L:L,'REGIONAL MARKTERS '!$F$2)</f>
        <v>0</v>
      </c>
    </row>
    <row r="251" spans="2:6">
      <c r="B251" s="8" t="s">
        <v>2384</v>
      </c>
      <c r="C251" s="116">
        <f>SUMIFS('Fully Booked'!Q:Q,'Fully Booked'!E:E,'REGIONAL MARKTERS '!B251,'Fully Booked'!C:C,'REGIONAL MARKTERS '!$A$238)</f>
        <v>0</v>
      </c>
      <c r="D251" s="116">
        <f>SUMIFS('Fully Booked'!I:I,'Fully Booked'!E:E,'REGIONAL MARKTERS '!B251,'Fully Booked'!C:C,'REGIONAL MARKTERS '!$A$238)</f>
        <v>0</v>
      </c>
      <c r="E251" s="116">
        <f>SUMIFS('Fully Booked'!Q:Q,'Fully Booked'!E:E,'REGIONAL MARKTERS '!B251,'Fully Booked'!C:C,'REGIONAL MARKTERS '!$A$238,'Fully Booked'!M:M,'REGIONAL MARKTERS '!$E$2)</f>
        <v>0</v>
      </c>
      <c r="F251" s="116">
        <f ca="1">SUMIFS('Fully Booked'!Q:Q,'Fully Booked'!E:E,'REGIONAL MARKTERS '!B251,'Fully Booked'!C:C,'REGIONAL MARKTERS '!$A$238,'Fully Booked'!L:L,'REGIONAL MARKTERS '!$F$2)</f>
        <v>0</v>
      </c>
    </row>
    <row r="252" spans="2:6">
      <c r="B252" s="8" t="s">
        <v>1389</v>
      </c>
      <c r="C252" s="116">
        <f>SUMIFS('Fully Booked'!Q:Q,'Fully Booked'!E:E,'REGIONAL MARKTERS '!B252,'Fully Booked'!C:C,'REGIONAL MARKTERS '!$A$238)</f>
        <v>30247</v>
      </c>
      <c r="D252" s="116">
        <f>SUMIFS('Fully Booked'!I:I,'Fully Booked'!E:E,'REGIONAL MARKTERS '!B252,'Fully Booked'!C:C,'REGIONAL MARKTERS '!$A$238)</f>
        <v>1206</v>
      </c>
      <c r="E252" s="116">
        <f>SUMIFS('Fully Booked'!Q:Q,'Fully Booked'!E:E,'REGIONAL MARKTERS '!B252,'Fully Booked'!C:C,'REGIONAL MARKTERS '!$A$238,'Fully Booked'!M:M,'REGIONAL MARKTERS '!$E$2)</f>
        <v>0</v>
      </c>
      <c r="F252" s="116">
        <f ca="1">SUMIFS('Fully Booked'!Q:Q,'Fully Booked'!E:E,'REGIONAL MARKTERS '!B252,'Fully Booked'!C:C,'REGIONAL MARKTERS '!$A$238,'Fully Booked'!L:L,'REGIONAL MARKTERS '!$F$2)</f>
        <v>0</v>
      </c>
    </row>
    <row r="253" spans="2:6">
      <c r="B253" s="8" t="s">
        <v>3437</v>
      </c>
      <c r="C253" s="116">
        <f>SUMIFS('Fully Booked'!Q:Q,'Fully Booked'!E:E,'REGIONAL MARKTERS '!B253,'Fully Booked'!C:C,'REGIONAL MARKTERS '!$A$238)</f>
        <v>0</v>
      </c>
      <c r="D253" s="116">
        <f>SUMIFS('Fully Booked'!I:I,'Fully Booked'!E:E,'REGIONAL MARKTERS '!B253,'Fully Booked'!C:C,'REGIONAL MARKTERS '!$A$238)</f>
        <v>0</v>
      </c>
      <c r="E253" s="116">
        <f>SUMIFS('Fully Booked'!Q:Q,'Fully Booked'!E:E,'REGIONAL MARKTERS '!B253,'Fully Booked'!C:C,'REGIONAL MARKTERS '!$A$238,'Fully Booked'!M:M,'REGIONAL MARKTERS '!$E$2)</f>
        <v>0</v>
      </c>
      <c r="F253" s="116">
        <f ca="1">SUMIFS('Fully Booked'!Q:Q,'Fully Booked'!E:E,'REGIONAL MARKTERS '!B253,'Fully Booked'!C:C,'REGIONAL MARKTERS '!$A$238,'Fully Booked'!L:L,'REGIONAL MARKTERS '!$F$2)</f>
        <v>0</v>
      </c>
    </row>
    <row r="254" spans="2:6">
      <c r="B254" s="8" t="s">
        <v>915</v>
      </c>
      <c r="C254" s="116">
        <f>SUMIFS('Fully Booked'!Q:Q,'Fully Booked'!E:E,'REGIONAL MARKTERS '!B254,'Fully Booked'!C:C,'REGIONAL MARKTERS '!$A$238)</f>
        <v>0</v>
      </c>
      <c r="D254" s="116">
        <f>SUMIFS('Fully Booked'!I:I,'Fully Booked'!E:E,'REGIONAL MARKTERS '!B254,'Fully Booked'!C:C,'REGIONAL MARKTERS '!$A$238)</f>
        <v>0</v>
      </c>
      <c r="E254" s="116">
        <f>SUMIFS('Fully Booked'!Q:Q,'Fully Booked'!E:E,'REGIONAL MARKTERS '!B254,'Fully Booked'!C:C,'REGIONAL MARKTERS '!$A$238,'Fully Booked'!M:M,'REGIONAL MARKTERS '!$E$2)</f>
        <v>0</v>
      </c>
      <c r="F254" s="116">
        <f ca="1">SUMIFS('Fully Booked'!Q:Q,'Fully Booked'!E:E,'REGIONAL MARKTERS '!B254,'Fully Booked'!C:C,'REGIONAL MARKTERS '!$A$238,'Fully Booked'!L:L,'REGIONAL MARKTERS '!$F$2)</f>
        <v>0</v>
      </c>
    </row>
    <row r="255" spans="2:6">
      <c r="B255" s="180" t="s">
        <v>895</v>
      </c>
      <c r="C255" s="116">
        <f>SUMIFS('Fully Booked'!Q:Q,'Fully Booked'!E:E,'REGIONAL MARKTERS '!B255,'Fully Booked'!C:C,'REGIONAL MARKTERS '!$A$238)</f>
        <v>76907</v>
      </c>
      <c r="D255" s="116">
        <f>SUMIFS('Fully Booked'!I:I,'Fully Booked'!E:E,'REGIONAL MARKTERS '!B255,'Fully Booked'!C:C,'REGIONAL MARKTERS '!$A$238)</f>
        <v>2826</v>
      </c>
      <c r="E255" s="116">
        <f>SUMIFS('Fully Booked'!Q:Q,'Fully Booked'!E:E,'REGIONAL MARKTERS '!B255,'Fully Booked'!C:C,'REGIONAL MARKTERS '!$A$238,'Fully Booked'!M:M,'REGIONAL MARKTERS '!$E$2)</f>
        <v>76907</v>
      </c>
      <c r="F255" s="116">
        <f ca="1">SUMIFS('Fully Booked'!Q:Q,'Fully Booked'!E:E,'REGIONAL MARKTERS '!B255,'Fully Booked'!C:C,'REGIONAL MARKTERS '!$A$238,'Fully Booked'!L:L,'REGIONAL MARKTERS '!$F$2)</f>
        <v>0</v>
      </c>
    </row>
    <row r="256" spans="2:6">
      <c r="B256" s="180" t="s">
        <v>593</v>
      </c>
      <c r="C256" s="116">
        <f>SUMIFS('Fully Booked'!Q:Q,'Fully Booked'!E:E,'REGIONAL MARKTERS '!B256,'Fully Booked'!C:C,'REGIONAL MARKTERS '!$A$238)</f>
        <v>575911</v>
      </c>
      <c r="D256" s="116">
        <f>SUMIFS('Fully Booked'!I:I,'Fully Booked'!E:E,'REGIONAL MARKTERS '!B256,'Fully Booked'!C:C,'REGIONAL MARKTERS '!$A$238)</f>
        <v>14345</v>
      </c>
      <c r="E256" s="116">
        <f>SUMIFS('Fully Booked'!Q:Q,'Fully Booked'!E:E,'REGIONAL MARKTERS '!B256,'Fully Booked'!C:C,'REGIONAL MARKTERS '!$A$238,'Fully Booked'!M:M,'REGIONAL MARKTERS '!$E$2)</f>
        <v>550535</v>
      </c>
      <c r="F256" s="116">
        <f ca="1">SUMIFS('Fully Booked'!Q:Q,'Fully Booked'!E:E,'REGIONAL MARKTERS '!B256,'Fully Booked'!C:C,'REGIONAL MARKTERS '!$A$238,'Fully Booked'!L:L,'REGIONAL MARKTERS '!$F$2)</f>
        <v>0</v>
      </c>
    </row>
    <row r="257" spans="1:6">
      <c r="B257" s="8" t="s">
        <v>818</v>
      </c>
      <c r="C257" s="116">
        <f>SUMIFS('Fully Booked'!Q:Q,'Fully Booked'!E:E,'REGIONAL MARKTERS '!B257,'Fully Booked'!C:C,'REGIONAL MARKTERS '!$A$238)</f>
        <v>0</v>
      </c>
      <c r="D257" s="116">
        <f>SUMIFS('Fully Booked'!I:I,'Fully Booked'!E:E,'REGIONAL MARKTERS '!B257,'Fully Booked'!C:C,'REGIONAL MARKTERS '!$A$238)</f>
        <v>0</v>
      </c>
      <c r="E257" s="116">
        <f>SUMIFS('Fully Booked'!Q:Q,'Fully Booked'!E:E,'REGIONAL MARKTERS '!B257,'Fully Booked'!C:C,'REGIONAL MARKTERS '!$A$238,'Fully Booked'!M:M,'REGIONAL MARKTERS '!$E$2)</f>
        <v>0</v>
      </c>
      <c r="F257" s="116">
        <f ca="1">SUMIFS('Fully Booked'!Q:Q,'Fully Booked'!E:E,'REGIONAL MARKTERS '!B257,'Fully Booked'!C:C,'REGIONAL MARKTERS '!$A$238,'Fully Booked'!L:L,'REGIONAL MARKTERS '!$F$2)</f>
        <v>0</v>
      </c>
    </row>
    <row r="258" spans="1:6">
      <c r="B258" s="180" t="s">
        <v>2262</v>
      </c>
      <c r="C258" s="116">
        <f>SUMIFS('Fully Booked'!Q:Q,'Fully Booked'!E:E,'REGIONAL MARKTERS '!B258,'Fully Booked'!C:C,'REGIONAL MARKTERS '!$A$238)</f>
        <v>0</v>
      </c>
      <c r="D258" s="116">
        <f>SUMIFS('Fully Booked'!I:I,'Fully Booked'!E:E,'REGIONAL MARKTERS '!B258,'Fully Booked'!C:C,'REGIONAL MARKTERS '!$A$238)</f>
        <v>0</v>
      </c>
      <c r="E258" s="116">
        <f>SUMIFS('Fully Booked'!Q:Q,'Fully Booked'!E:E,'REGIONAL MARKTERS '!B258,'Fully Booked'!C:C,'REGIONAL MARKTERS '!$A$238,'Fully Booked'!M:M,'REGIONAL MARKTERS '!$E$2)</f>
        <v>0</v>
      </c>
      <c r="F258" s="116">
        <f ca="1">SUMIFS('Fully Booked'!Q:Q,'Fully Booked'!E:E,'REGIONAL MARKTERS '!B258,'Fully Booked'!C:C,'REGIONAL MARKTERS '!$A$238,'Fully Booked'!L:L,'REGIONAL MARKTERS '!$F$2)</f>
        <v>0</v>
      </c>
    </row>
    <row r="259" spans="1:6">
      <c r="B259" s="180" t="s">
        <v>642</v>
      </c>
      <c r="C259" s="116">
        <f>SUMIFS('Fully Booked'!Q:Q,'Fully Booked'!E:E,'REGIONAL MARKTERS '!B259,'Fully Booked'!C:C,'REGIONAL MARKTERS '!$A$238)</f>
        <v>503922</v>
      </c>
      <c r="D259" s="116">
        <f>SUMIFS('Fully Booked'!I:I,'Fully Booked'!E:E,'REGIONAL MARKTERS '!B259,'Fully Booked'!C:C,'REGIONAL MARKTERS '!$A$238)</f>
        <v>521</v>
      </c>
      <c r="E259" s="116">
        <f>SUMIFS('Fully Booked'!Q:Q,'Fully Booked'!E:E,'REGIONAL MARKTERS '!B259,'Fully Booked'!C:C,'REGIONAL MARKTERS '!$A$238,'Fully Booked'!M:M,'REGIONAL MARKTERS '!$E$2)</f>
        <v>503922</v>
      </c>
      <c r="F259" s="116">
        <f ca="1">SUMIFS('Fully Booked'!Q:Q,'Fully Booked'!E:E,'REGIONAL MARKTERS '!B259,'Fully Booked'!C:C,'REGIONAL MARKTERS '!$A$238,'Fully Booked'!L:L,'REGIONAL MARKTERS '!$F$2)</f>
        <v>0</v>
      </c>
    </row>
    <row r="260" spans="1:6">
      <c r="B260" s="180" t="s">
        <v>1372</v>
      </c>
      <c r="C260" s="116">
        <f>SUMIFS('Fully Booked'!Q:Q,'Fully Booked'!E:E,'REGIONAL MARKTERS '!B260,'Fully Booked'!C:C,'REGIONAL MARKTERS '!$A$238)</f>
        <v>0</v>
      </c>
      <c r="D260" s="116">
        <f>SUMIFS('Fully Booked'!I:I,'Fully Booked'!E:E,'REGIONAL MARKTERS '!B260,'Fully Booked'!C:C,'REGIONAL MARKTERS '!$A$238)</f>
        <v>0</v>
      </c>
      <c r="E260" s="116">
        <f>SUMIFS('Fully Booked'!Q:Q,'Fully Booked'!E:E,'REGIONAL MARKTERS '!B260,'Fully Booked'!C:C,'REGIONAL MARKTERS '!$A$238,'Fully Booked'!M:M,'REGIONAL MARKTERS '!$E$2)</f>
        <v>0</v>
      </c>
      <c r="F260" s="116">
        <f ca="1">SUMIFS('Fully Booked'!Q:Q,'Fully Booked'!E:E,'REGIONAL MARKTERS '!B260,'Fully Booked'!C:C,'REGIONAL MARKTERS '!$A$238,'Fully Booked'!L:L,'REGIONAL MARKTERS '!$F$2)</f>
        <v>0</v>
      </c>
    </row>
    <row r="261" spans="1:6">
      <c r="A261" s="398"/>
      <c r="B261" s="398" t="s">
        <v>71</v>
      </c>
      <c r="C261" s="118">
        <f>SUM(C238:C260)</f>
        <v>3493624</v>
      </c>
      <c r="D261" s="399">
        <f>SUM(D238:D260)</f>
        <v>57680</v>
      </c>
      <c r="E261" s="399">
        <f>SUM(E238:E260)</f>
        <v>1504370</v>
      </c>
      <c r="F261" s="399">
        <f ca="1">SUM(F238:F260)</f>
        <v>92101</v>
      </c>
    </row>
    <row r="262" spans="1:6">
      <c r="D262" s="116"/>
      <c r="E262" s="116"/>
      <c r="F262" s="116"/>
    </row>
    <row r="263" spans="1:6">
      <c r="B263" s="363" t="s">
        <v>877</v>
      </c>
      <c r="C263" s="364">
        <f>SUMIFS(C3:C261,B3:B261,$B$261)</f>
        <v>37591763.100000001</v>
      </c>
      <c r="D263" s="364">
        <f>SUMIFS(D3:D261,B3:B261,$B$261)</f>
        <v>862446.1</v>
      </c>
      <c r="E263" s="364">
        <f>SUMIFS(E3:E261,B3:B261,$B$261)</f>
        <v>8262117.9800000004</v>
      </c>
      <c r="F263" s="364">
        <f ca="1">SUMIFS(F3:F261,B3:B261,$B$261)</f>
        <v>3121513</v>
      </c>
    </row>
  </sheetData>
  <sortState ref="A3:B260">
    <sortCondition ref="A3:A260"/>
  </sortState>
  <mergeCells count="1">
    <mergeCell ref="A1:F1"/>
  </mergeCells>
  <conditionalFormatting sqref="A1:A1048576">
    <cfRule type="duplicateValues" dxfId="280" priority="2293"/>
  </conditionalFormatting>
  <conditionalFormatting sqref="A1 D1:F1">
    <cfRule type="duplicateValues" dxfId="279" priority="3584"/>
  </conditionalFormatting>
  <conditionalFormatting sqref="D1:F1 A1:A1048576">
    <cfRule type="duplicateValues" dxfId="278" priority="4807"/>
  </conditionalFormatting>
  <conditionalFormatting sqref="B116">
    <cfRule type="duplicateValues" dxfId="277" priority="58"/>
  </conditionalFormatting>
  <conditionalFormatting sqref="B122">
    <cfRule type="duplicateValues" dxfId="276" priority="54"/>
  </conditionalFormatting>
  <conditionalFormatting sqref="B122">
    <cfRule type="duplicateValues" dxfId="275" priority="55"/>
  </conditionalFormatting>
  <conditionalFormatting sqref="B122">
    <cfRule type="duplicateValues" dxfId="274" priority="56"/>
  </conditionalFormatting>
  <conditionalFormatting sqref="B122">
    <cfRule type="duplicateValues" dxfId="273" priority="57"/>
  </conditionalFormatting>
  <conditionalFormatting sqref="B243:B248 B1:B2 B57:B59 B20:B55 B86:B87 B101:B114 B8:B14 B99 B211:B219 B152 B204:B209 B155 B61:B83 B116 B119 B196:B201 B4:B6 B161:B169 B221:B230 B89:B97 B172:B179 B158:B159 B181:B194 B232:B241 B16:B18 B250:B1048576 B121:B150">
    <cfRule type="duplicateValues" dxfId="272" priority="49"/>
  </conditionalFormatting>
  <conditionalFormatting sqref="B56">
    <cfRule type="duplicateValues" dxfId="271" priority="45"/>
  </conditionalFormatting>
  <conditionalFormatting sqref="B56">
    <cfRule type="duplicateValues" dxfId="270" priority="46"/>
  </conditionalFormatting>
  <conditionalFormatting sqref="B56">
    <cfRule type="duplicateValues" dxfId="269" priority="47"/>
  </conditionalFormatting>
  <conditionalFormatting sqref="B56">
    <cfRule type="duplicateValues" dxfId="268" priority="48"/>
  </conditionalFormatting>
  <conditionalFormatting sqref="B19">
    <cfRule type="duplicateValues" dxfId="267" priority="41"/>
  </conditionalFormatting>
  <conditionalFormatting sqref="B19">
    <cfRule type="duplicateValues" dxfId="266" priority="42"/>
  </conditionalFormatting>
  <conditionalFormatting sqref="B19">
    <cfRule type="duplicateValues" dxfId="265" priority="43"/>
  </conditionalFormatting>
  <conditionalFormatting sqref="B19">
    <cfRule type="duplicateValues" dxfId="264" priority="44"/>
  </conditionalFormatting>
  <conditionalFormatting sqref="B242">
    <cfRule type="duplicateValues" dxfId="263" priority="37"/>
  </conditionalFormatting>
  <conditionalFormatting sqref="B242">
    <cfRule type="duplicateValues" dxfId="262" priority="38"/>
  </conditionalFormatting>
  <conditionalFormatting sqref="B242">
    <cfRule type="duplicateValues" dxfId="261" priority="39"/>
  </conditionalFormatting>
  <conditionalFormatting sqref="B242">
    <cfRule type="duplicateValues" dxfId="260" priority="40"/>
  </conditionalFormatting>
  <conditionalFormatting sqref="B100">
    <cfRule type="duplicateValues" dxfId="259" priority="33"/>
  </conditionalFormatting>
  <conditionalFormatting sqref="B100">
    <cfRule type="duplicateValues" dxfId="258" priority="34"/>
  </conditionalFormatting>
  <conditionalFormatting sqref="B100">
    <cfRule type="duplicateValues" dxfId="257" priority="35"/>
  </conditionalFormatting>
  <conditionalFormatting sqref="B100">
    <cfRule type="duplicateValues" dxfId="256" priority="36"/>
  </conditionalFormatting>
  <conditionalFormatting sqref="B7">
    <cfRule type="duplicateValues" dxfId="255" priority="29"/>
  </conditionalFormatting>
  <conditionalFormatting sqref="B7">
    <cfRule type="duplicateValues" dxfId="254" priority="30"/>
  </conditionalFormatting>
  <conditionalFormatting sqref="B7">
    <cfRule type="duplicateValues" dxfId="253" priority="31"/>
  </conditionalFormatting>
  <conditionalFormatting sqref="B7">
    <cfRule type="duplicateValues" dxfId="252" priority="32"/>
  </conditionalFormatting>
  <conditionalFormatting sqref="B98">
    <cfRule type="duplicateValues" dxfId="251" priority="25"/>
  </conditionalFormatting>
  <conditionalFormatting sqref="B98">
    <cfRule type="duplicateValues" dxfId="250" priority="26"/>
  </conditionalFormatting>
  <conditionalFormatting sqref="B98">
    <cfRule type="duplicateValues" dxfId="249" priority="27"/>
  </conditionalFormatting>
  <conditionalFormatting sqref="B98">
    <cfRule type="duplicateValues" dxfId="248" priority="28"/>
  </conditionalFormatting>
  <conditionalFormatting sqref="B210">
    <cfRule type="duplicateValues" dxfId="247" priority="21"/>
  </conditionalFormatting>
  <conditionalFormatting sqref="B210">
    <cfRule type="duplicateValues" dxfId="246" priority="22"/>
  </conditionalFormatting>
  <conditionalFormatting sqref="B210">
    <cfRule type="duplicateValues" dxfId="245" priority="23"/>
  </conditionalFormatting>
  <conditionalFormatting sqref="B210">
    <cfRule type="duplicateValues" dxfId="244" priority="24"/>
  </conditionalFormatting>
  <conditionalFormatting sqref="B60">
    <cfRule type="duplicateValues" dxfId="243" priority="17"/>
  </conditionalFormatting>
  <conditionalFormatting sqref="B60">
    <cfRule type="duplicateValues" dxfId="242" priority="18"/>
  </conditionalFormatting>
  <conditionalFormatting sqref="B60">
    <cfRule type="duplicateValues" dxfId="241" priority="19"/>
  </conditionalFormatting>
  <conditionalFormatting sqref="B60">
    <cfRule type="duplicateValues" dxfId="240" priority="20"/>
  </conditionalFormatting>
  <conditionalFormatting sqref="A96:A222">
    <cfRule type="duplicateValues" dxfId="239" priority="5071"/>
  </conditionalFormatting>
  <conditionalFormatting sqref="B180">
    <cfRule type="duplicateValues" dxfId="238" priority="9"/>
  </conditionalFormatting>
  <conditionalFormatting sqref="B180">
    <cfRule type="duplicateValues" dxfId="237" priority="10"/>
  </conditionalFormatting>
  <conditionalFormatting sqref="B180">
    <cfRule type="duplicateValues" dxfId="236" priority="11"/>
  </conditionalFormatting>
  <conditionalFormatting sqref="B180">
    <cfRule type="duplicateValues" dxfId="235" priority="12"/>
  </conditionalFormatting>
  <conditionalFormatting sqref="B170">
    <cfRule type="duplicateValues" dxfId="234" priority="5"/>
  </conditionalFormatting>
  <conditionalFormatting sqref="B170">
    <cfRule type="duplicateValues" dxfId="233" priority="6"/>
  </conditionalFormatting>
  <conditionalFormatting sqref="B170">
    <cfRule type="duplicateValues" dxfId="232" priority="7"/>
  </conditionalFormatting>
  <conditionalFormatting sqref="B170">
    <cfRule type="duplicateValues" dxfId="231" priority="8"/>
  </conditionalFormatting>
  <conditionalFormatting sqref="B118">
    <cfRule type="duplicateValues" dxfId="230" priority="1"/>
  </conditionalFormatting>
  <conditionalFormatting sqref="B118">
    <cfRule type="duplicateValues" dxfId="229" priority="2"/>
  </conditionalFormatting>
  <conditionalFormatting sqref="B118">
    <cfRule type="duplicateValues" dxfId="228" priority="3"/>
  </conditionalFormatting>
  <conditionalFormatting sqref="B118">
    <cfRule type="duplicateValues" dxfId="227" priority="4"/>
  </conditionalFormatting>
  <pageMargins left="0.25" right="0.25" top="0.75" bottom="0.75" header="0.3" footer="0.3"/>
  <pageSetup scale="32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5D50F5-06F5-4E46-A22F-490223C4EFA1}">
          <x14:formula1>
            <xm:f>'WEEKLY  TO WEEK SALES '!$D$16:$G$16</xm:f>
          </x14:formula1>
          <xm:sqref>E2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S38:S97"/>
  <sheetViews>
    <sheetView topLeftCell="A13" workbookViewId="0">
      <selection activeCell="AA22" sqref="AA22"/>
    </sheetView>
  </sheetViews>
  <sheetFormatPr defaultColWidth="9.140625" defaultRowHeight="15"/>
  <cols>
    <col min="1" max="16384" width="9.140625" style="8"/>
  </cols>
  <sheetData>
    <row r="38" spans="19:19">
      <c r="S38" s="217" t="s">
        <v>224</v>
      </c>
    </row>
    <row r="47" spans="19:19" s="261" customFormat="1"/>
    <row r="97" s="279" customFormat="1"/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51"/>
  <sheetViews>
    <sheetView topLeftCell="A24" workbookViewId="0">
      <selection activeCell="A48" sqref="A48:XFD48"/>
    </sheetView>
  </sheetViews>
  <sheetFormatPr defaultColWidth="9.140625" defaultRowHeight="15"/>
  <cols>
    <col min="1" max="1" width="28" style="8" bestFit="1" customWidth="1"/>
    <col min="2" max="2" width="14" style="8" bestFit="1" customWidth="1"/>
    <col min="3" max="3" width="15.28515625" style="116" bestFit="1" customWidth="1"/>
    <col min="4" max="4" width="14" style="8" customWidth="1"/>
    <col min="5" max="5" width="15.28515625" style="116" bestFit="1" customWidth="1"/>
    <col min="6" max="16384" width="9.140625" style="8"/>
  </cols>
  <sheetData>
    <row r="1" spans="1:9" s="360" customFormat="1" ht="41.25" customHeight="1">
      <c r="A1" s="361" t="s">
        <v>163</v>
      </c>
      <c r="B1" s="361" t="s">
        <v>72</v>
      </c>
      <c r="C1" s="362" t="s">
        <v>483</v>
      </c>
      <c r="D1" s="361" t="s">
        <v>484</v>
      </c>
      <c r="E1" s="362" t="s">
        <v>73</v>
      </c>
      <c r="H1" s="8"/>
      <c r="I1" s="8"/>
    </row>
    <row r="2" spans="1:9">
      <c r="A2" s="8" t="s">
        <v>32</v>
      </c>
      <c r="B2" s="8" t="s">
        <v>31</v>
      </c>
      <c r="C2" s="116">
        <f>SUMIFS('Fully Booked'!Q:Q,'Fully Booked'!D:D,'SALES '!A2)</f>
        <v>1735265</v>
      </c>
      <c r="D2" s="117">
        <f>C2/E2</f>
        <v>0.23136866666666667</v>
      </c>
      <c r="E2" s="116">
        <v>7500000</v>
      </c>
    </row>
    <row r="3" spans="1:9">
      <c r="A3" s="8" t="s">
        <v>458</v>
      </c>
      <c r="B3" s="8" t="s">
        <v>31</v>
      </c>
      <c r="C3" s="116">
        <f>SUMIFS('Fully Booked'!Q:Q,'Fully Booked'!D:D,'SALES '!A3)</f>
        <v>936358</v>
      </c>
      <c r="D3" s="117">
        <f t="shared" ref="D3:D45" si="0">C3/E3</f>
        <v>0.18727160000000001</v>
      </c>
      <c r="E3" s="116">
        <v>5000000</v>
      </c>
    </row>
    <row r="4" spans="1:9">
      <c r="A4" s="8" t="s">
        <v>211</v>
      </c>
      <c r="B4" s="8" t="s">
        <v>23</v>
      </c>
      <c r="C4" s="116">
        <f>SUMIFS('Fully Booked'!Q:Q,'Fully Booked'!D:D,'SALES '!A4)</f>
        <v>0</v>
      </c>
      <c r="D4" s="117">
        <f t="shared" si="0"/>
        <v>0</v>
      </c>
      <c r="E4" s="116">
        <v>3500000</v>
      </c>
    </row>
    <row r="5" spans="1:9">
      <c r="A5" s="8" t="s">
        <v>449</v>
      </c>
      <c r="B5" s="8" t="s">
        <v>23</v>
      </c>
      <c r="C5" s="116">
        <f>SUMIFS('Fully Booked'!Q:Q,'Fully Booked'!D:D,'SALES '!A5)</f>
        <v>2010488</v>
      </c>
      <c r="D5" s="117">
        <f t="shared" si="0"/>
        <v>0.50262200000000001</v>
      </c>
      <c r="E5" s="116">
        <v>4000000</v>
      </c>
    </row>
    <row r="6" spans="1:9">
      <c r="A6" s="8" t="s">
        <v>48</v>
      </c>
      <c r="B6" s="369" t="s">
        <v>23</v>
      </c>
      <c r="C6" s="116">
        <f>SUMIFS('Fully Booked'!Q:Q,'Fully Booked'!D:D,'SALES '!A6)</f>
        <v>979928</v>
      </c>
      <c r="D6" s="117">
        <f t="shared" si="0"/>
        <v>0.24498200000000001</v>
      </c>
      <c r="E6" s="116">
        <v>4000000</v>
      </c>
    </row>
    <row r="7" spans="1:9">
      <c r="A7" s="8" t="s">
        <v>982</v>
      </c>
      <c r="B7" s="8" t="s">
        <v>23</v>
      </c>
      <c r="C7" s="116">
        <f>SUMIFS('Fully Booked'!Q:Q,'Fully Booked'!D:D,'SALES '!A7)</f>
        <v>0</v>
      </c>
      <c r="D7" s="117">
        <f t="shared" si="0"/>
        <v>0</v>
      </c>
      <c r="E7" s="116">
        <v>4000000</v>
      </c>
    </row>
    <row r="8" spans="1:9">
      <c r="A8" s="8" t="s">
        <v>3731</v>
      </c>
      <c r="B8" s="8" t="s">
        <v>23</v>
      </c>
      <c r="C8" s="116">
        <f>SUMIFS('Fully Booked'!Q:Q,'Fully Booked'!D:D,'SALES '!A8)</f>
        <v>0</v>
      </c>
      <c r="D8" s="117">
        <f t="shared" si="0"/>
        <v>0</v>
      </c>
      <c r="E8" s="116">
        <v>4000000</v>
      </c>
    </row>
    <row r="9" spans="1:9">
      <c r="A9" s="8" t="s">
        <v>3857</v>
      </c>
      <c r="B9" s="8" t="s">
        <v>39</v>
      </c>
      <c r="C9" s="116">
        <f>SUMIFS('Fully Booked'!Q:Q,'Fully Booked'!D:D,'SALES '!A9)</f>
        <v>0</v>
      </c>
      <c r="D9" s="117">
        <f t="shared" si="0"/>
        <v>0</v>
      </c>
      <c r="E9" s="116">
        <v>5000000</v>
      </c>
    </row>
    <row r="10" spans="1:9">
      <c r="A10" s="8" t="s">
        <v>453</v>
      </c>
      <c r="B10" s="8" t="s">
        <v>39</v>
      </c>
      <c r="C10" s="116">
        <f>SUMIFS('Fully Booked'!Q:Q,'Fully Booked'!D:D,'SALES '!A10)</f>
        <v>2301698</v>
      </c>
      <c r="D10" s="117">
        <f t="shared" si="0"/>
        <v>1.150849</v>
      </c>
      <c r="E10" s="116">
        <v>2000000</v>
      </c>
    </row>
    <row r="11" spans="1:9">
      <c r="A11" s="8" t="s">
        <v>456</v>
      </c>
      <c r="B11" s="8" t="s">
        <v>29</v>
      </c>
      <c r="C11" s="116">
        <f>SUMIFS('Fully Booked'!Q:Q,'Fully Booked'!D:D,'SALES '!A11)</f>
        <v>1264826</v>
      </c>
      <c r="D11" s="117">
        <f t="shared" si="0"/>
        <v>0.3162065</v>
      </c>
      <c r="E11" s="116">
        <v>4000000</v>
      </c>
    </row>
    <row r="12" spans="1:9">
      <c r="A12" s="8" t="s">
        <v>457</v>
      </c>
      <c r="B12" s="8" t="s">
        <v>29</v>
      </c>
      <c r="C12" s="116">
        <f>SUMIFS('Fully Booked'!Q:Q,'Fully Booked'!D:D,'SALES '!A12)</f>
        <v>2183798</v>
      </c>
      <c r="D12" s="117">
        <f t="shared" si="0"/>
        <v>0.43675960000000003</v>
      </c>
      <c r="E12" s="116">
        <v>5000000</v>
      </c>
    </row>
    <row r="13" spans="1:9">
      <c r="A13" s="8" t="s">
        <v>3732</v>
      </c>
      <c r="B13" s="8" t="s">
        <v>29</v>
      </c>
      <c r="C13" s="116">
        <f>SUMIFS('Fully Booked'!Q:Q,'Fully Booked'!D:D,'SALES '!A13)</f>
        <v>0</v>
      </c>
      <c r="D13" s="117">
        <f t="shared" si="0"/>
        <v>0</v>
      </c>
      <c r="E13" s="116">
        <v>3000000</v>
      </c>
    </row>
    <row r="14" spans="1:9">
      <c r="A14" s="8" t="s">
        <v>932</v>
      </c>
      <c r="B14" s="8" t="s">
        <v>29</v>
      </c>
      <c r="C14" s="116">
        <f>SUMIFS('Fully Booked'!Q:Q,'Fully Booked'!D:D,'SALES '!A14)</f>
        <v>0</v>
      </c>
      <c r="D14" s="117">
        <f t="shared" si="0"/>
        <v>0</v>
      </c>
      <c r="E14" s="116">
        <v>5000000</v>
      </c>
    </row>
    <row r="15" spans="1:9">
      <c r="A15" s="8" t="s">
        <v>2098</v>
      </c>
      <c r="B15" s="8" t="s">
        <v>29</v>
      </c>
      <c r="C15" s="116">
        <f>SUMIFS('Fully Booked'!Q:Q,'Fully Booked'!D:D,'SALES '!A15)</f>
        <v>45000</v>
      </c>
      <c r="D15" s="117">
        <f t="shared" si="0"/>
        <v>1.125E-2</v>
      </c>
      <c r="E15" s="116">
        <v>4000000</v>
      </c>
    </row>
    <row r="16" spans="1:9">
      <c r="A16" s="8" t="s">
        <v>212</v>
      </c>
      <c r="B16" s="8" t="s">
        <v>184</v>
      </c>
      <c r="C16" s="116">
        <f>SUMIFS('Fully Booked'!Q:Q,'Fully Booked'!D:D,'SALES '!A16)</f>
        <v>1263851</v>
      </c>
      <c r="D16" s="117">
        <f t="shared" si="0"/>
        <v>0.31596275000000001</v>
      </c>
      <c r="E16" s="116">
        <v>4000000</v>
      </c>
    </row>
    <row r="17" spans="1:5">
      <c r="A17" s="8" t="s">
        <v>206</v>
      </c>
      <c r="B17" s="8" t="s">
        <v>20</v>
      </c>
      <c r="C17" s="116">
        <f>SUMIFS('Fully Booked'!Q:Q,'Fully Booked'!D:D,'SALES '!A17)</f>
        <v>2592442</v>
      </c>
      <c r="D17" s="117">
        <f t="shared" si="0"/>
        <v>0.64811050000000003</v>
      </c>
      <c r="E17" s="116">
        <v>4000000</v>
      </c>
    </row>
    <row r="18" spans="1:5">
      <c r="A18" s="8" t="s">
        <v>419</v>
      </c>
      <c r="B18" s="8" t="s">
        <v>184</v>
      </c>
      <c r="C18" s="116">
        <f>SUMIFS('Fully Booked'!Q:Q,'Fully Booked'!D:D,'SALES '!A18)</f>
        <v>409670</v>
      </c>
      <c r="D18" s="117">
        <f t="shared" si="0"/>
        <v>0.10241749999999999</v>
      </c>
      <c r="E18" s="116">
        <v>4000000</v>
      </c>
    </row>
    <row r="19" spans="1:5">
      <c r="A19" s="8" t="s">
        <v>503</v>
      </c>
      <c r="B19" s="8" t="s">
        <v>184</v>
      </c>
      <c r="C19" s="116">
        <f>SUMIFS('Fully Booked'!Q:Q,'Fully Booked'!D:D,'SALES '!A19)</f>
        <v>0</v>
      </c>
      <c r="D19" s="117">
        <f t="shared" si="0"/>
        <v>0</v>
      </c>
      <c r="E19" s="116">
        <v>3500000</v>
      </c>
    </row>
    <row r="20" spans="1:5">
      <c r="A20" s="8" t="s">
        <v>3733</v>
      </c>
      <c r="B20" s="8" t="s">
        <v>20</v>
      </c>
      <c r="C20" s="116">
        <f>SUMIFS('Fully Booked'!Q:Q,'Fully Booked'!D:D,'SALES '!A20)</f>
        <v>85021</v>
      </c>
      <c r="D20" s="117">
        <f t="shared" si="0"/>
        <v>2.4291714285714285E-2</v>
      </c>
      <c r="E20" s="116">
        <v>3500000</v>
      </c>
    </row>
    <row r="21" spans="1:5">
      <c r="A21" s="8" t="s">
        <v>3734</v>
      </c>
      <c r="B21" s="8" t="s">
        <v>24</v>
      </c>
      <c r="C21" s="116">
        <f>SUMIFS('Fully Booked'!Q:Q,'Fully Booked'!D:D,'SALES '!A21)</f>
        <v>537844</v>
      </c>
      <c r="D21" s="117">
        <f t="shared" si="0"/>
        <v>0.10756880000000001</v>
      </c>
      <c r="E21" s="116">
        <v>5000000</v>
      </c>
    </row>
    <row r="22" spans="1:5">
      <c r="A22" s="8" t="s">
        <v>200</v>
      </c>
      <c r="B22" s="8" t="s">
        <v>24</v>
      </c>
      <c r="C22" s="116">
        <f>SUMIFS('Fully Booked'!Q:Q,'Fully Booked'!D:D,'SALES '!A22)</f>
        <v>2060805</v>
      </c>
      <c r="D22" s="117">
        <f t="shared" si="0"/>
        <v>0.412161</v>
      </c>
      <c r="E22" s="116">
        <v>5000000</v>
      </c>
    </row>
    <row r="23" spans="1:5">
      <c r="A23" s="8" t="s">
        <v>538</v>
      </c>
      <c r="B23" s="8" t="s">
        <v>24</v>
      </c>
      <c r="C23" s="116">
        <f>SUMIFS('Fully Booked'!Q:Q,'Fully Booked'!D:D,'SALES '!A23)</f>
        <v>0</v>
      </c>
      <c r="D23" s="117">
        <f t="shared" si="0"/>
        <v>0</v>
      </c>
      <c r="E23" s="116">
        <v>5000000</v>
      </c>
    </row>
    <row r="24" spans="1:5">
      <c r="A24" s="8" t="s">
        <v>423</v>
      </c>
      <c r="B24" s="8" t="s">
        <v>24</v>
      </c>
      <c r="C24" s="116">
        <f>SUMIFS('Fully Booked'!Q:Q,'Fully Booked'!D:D,'SALES '!A24)</f>
        <v>0</v>
      </c>
      <c r="D24" s="117">
        <f t="shared" si="0"/>
        <v>0</v>
      </c>
      <c r="E24" s="116">
        <v>4000000</v>
      </c>
    </row>
    <row r="25" spans="1:5">
      <c r="A25" s="8" t="s">
        <v>2099</v>
      </c>
      <c r="B25" s="8" t="s">
        <v>24</v>
      </c>
      <c r="C25" s="116">
        <f>SUMIFS('Fully Booked'!Q:Q,'Fully Booked'!D:D,'SALES '!A25)</f>
        <v>0</v>
      </c>
      <c r="D25" s="117">
        <f t="shared" si="0"/>
        <v>0</v>
      </c>
      <c r="E25" s="116">
        <v>4000000</v>
      </c>
    </row>
    <row r="26" spans="1:5">
      <c r="A26" s="8" t="s">
        <v>440</v>
      </c>
      <c r="B26" s="8" t="s">
        <v>37</v>
      </c>
      <c r="C26" s="116">
        <f>SUMIFS('Fully Booked'!Q:Q,'Fully Booked'!D:D,'SALES '!A26)</f>
        <v>954770</v>
      </c>
      <c r="D26" s="117">
        <f t="shared" si="0"/>
        <v>0.19095400000000001</v>
      </c>
      <c r="E26" s="116">
        <v>5000000</v>
      </c>
    </row>
    <row r="27" spans="1:5">
      <c r="A27" s="8" t="s">
        <v>461</v>
      </c>
      <c r="B27" s="8" t="s">
        <v>37</v>
      </c>
      <c r="C27" s="116">
        <f>SUMIFS('Fully Booked'!Q:Q,'Fully Booked'!D:D,'SALES '!A27)</f>
        <v>1388187</v>
      </c>
      <c r="D27" s="117">
        <f t="shared" si="0"/>
        <v>0.39662485714285717</v>
      </c>
      <c r="E27" s="116">
        <v>3500000</v>
      </c>
    </row>
    <row r="28" spans="1:5">
      <c r="A28" s="8" t="s">
        <v>911</v>
      </c>
      <c r="B28" s="8" t="s">
        <v>37</v>
      </c>
      <c r="C28" s="116">
        <f>SUMIFS('Fully Booked'!Q:Q,'Fully Booked'!D:D,'SALES '!A28)</f>
        <v>215256</v>
      </c>
      <c r="D28" s="117">
        <f t="shared" si="0"/>
        <v>4.3051199999999998E-2</v>
      </c>
      <c r="E28" s="116">
        <v>5000000</v>
      </c>
    </row>
    <row r="29" spans="1:5">
      <c r="A29" s="8" t="s">
        <v>933</v>
      </c>
      <c r="B29" s="8" t="s">
        <v>37</v>
      </c>
      <c r="C29" s="116">
        <f>SUMIFS('Fully Booked'!Q:Q,'Fully Booked'!D:D,'SALES '!A29)</f>
        <v>0</v>
      </c>
      <c r="D29" s="117">
        <f t="shared" si="0"/>
        <v>0</v>
      </c>
      <c r="E29" s="116">
        <v>5000000</v>
      </c>
    </row>
    <row r="30" spans="1:5">
      <c r="A30" s="8" t="s">
        <v>926</v>
      </c>
      <c r="B30" s="8" t="s">
        <v>37</v>
      </c>
      <c r="C30" s="116">
        <f>SUMIFS('Fully Booked'!Q:Q,'Fully Booked'!D:D,'SALES '!A30)</f>
        <v>245677</v>
      </c>
      <c r="D30" s="117">
        <f t="shared" si="0"/>
        <v>7.0193428571428573E-2</v>
      </c>
      <c r="E30" s="116">
        <v>3500000</v>
      </c>
    </row>
    <row r="31" spans="1:5">
      <c r="A31" s="8" t="s">
        <v>935</v>
      </c>
      <c r="B31" s="8" t="s">
        <v>37</v>
      </c>
      <c r="C31" s="116">
        <f>SUMIFS('Fully Booked'!Q:Q,'Fully Booked'!D:D,'SALES '!A31)</f>
        <v>1350731</v>
      </c>
      <c r="D31" s="117">
        <f t="shared" si="0"/>
        <v>0.2701462</v>
      </c>
      <c r="E31" s="116">
        <v>5000000</v>
      </c>
    </row>
    <row r="32" spans="1:5">
      <c r="A32" s="8" t="s">
        <v>209</v>
      </c>
      <c r="B32" s="8" t="s">
        <v>27</v>
      </c>
      <c r="C32" s="116">
        <f>SUMIFS('Fully Booked'!Q:Q,'Fully Booked'!D:D,'SALES '!A32)</f>
        <v>605401</v>
      </c>
      <c r="D32" s="117">
        <f t="shared" si="0"/>
        <v>0.1210802</v>
      </c>
      <c r="E32" s="116">
        <v>5000000</v>
      </c>
    </row>
    <row r="33" spans="1:5">
      <c r="A33" s="8" t="s">
        <v>891</v>
      </c>
      <c r="B33" s="8" t="s">
        <v>38</v>
      </c>
      <c r="C33" s="116">
        <f>SUMIFS('Fully Booked'!Q:Q,'Fully Booked'!D:D,'SALES '!A33)</f>
        <v>829084</v>
      </c>
      <c r="D33" s="117">
        <f t="shared" si="0"/>
        <v>0.23688114285714285</v>
      </c>
      <c r="E33" s="116">
        <v>3500000</v>
      </c>
    </row>
    <row r="34" spans="1:5">
      <c r="A34" s="8" t="s">
        <v>3735</v>
      </c>
      <c r="B34" s="8" t="s">
        <v>38</v>
      </c>
      <c r="C34" s="116">
        <f>SUMIFS('Fully Booked'!Q:Q,'Fully Booked'!D:D,'SALES '!A34)</f>
        <v>0</v>
      </c>
      <c r="D34" s="117">
        <f t="shared" si="0"/>
        <v>0</v>
      </c>
      <c r="E34" s="116">
        <v>5000000</v>
      </c>
    </row>
    <row r="35" spans="1:5">
      <c r="A35" s="8" t="s">
        <v>3590</v>
      </c>
      <c r="B35" s="8" t="s">
        <v>38</v>
      </c>
      <c r="C35" s="116">
        <f>SUMIFS('Fully Booked'!Q:Q,'Fully Booked'!D:D,'SALES '!A35)</f>
        <v>64141</v>
      </c>
      <c r="D35" s="117">
        <f t="shared" si="0"/>
        <v>1.28282E-2</v>
      </c>
      <c r="E35" s="116">
        <v>5000000</v>
      </c>
    </row>
    <row r="36" spans="1:5">
      <c r="A36" s="8" t="s">
        <v>460</v>
      </c>
      <c r="B36" s="8" t="s">
        <v>49</v>
      </c>
      <c r="C36" s="116">
        <f>SUMIFS('Fully Booked'!Q:Q,'Fully Booked'!D:D,'SALES '!A36)</f>
        <v>732650</v>
      </c>
      <c r="D36" s="117">
        <f t="shared" si="0"/>
        <v>0.14652999999999999</v>
      </c>
      <c r="E36" s="116">
        <v>5000000</v>
      </c>
    </row>
    <row r="37" spans="1:5">
      <c r="A37" s="8" t="s">
        <v>189</v>
      </c>
      <c r="B37" s="8" t="s">
        <v>49</v>
      </c>
      <c r="C37" s="116">
        <f>SUMIFS('Fully Booked'!Q:Q,'Fully Booked'!D:D,'SALES '!A37)</f>
        <v>898541</v>
      </c>
      <c r="D37" s="117">
        <f t="shared" si="0"/>
        <v>0.17970820000000001</v>
      </c>
      <c r="E37" s="116">
        <v>5000000</v>
      </c>
    </row>
    <row r="38" spans="1:5">
      <c r="A38" s="8" t="s">
        <v>938</v>
      </c>
      <c r="B38" s="8" t="s">
        <v>49</v>
      </c>
      <c r="C38" s="116">
        <f>SUMIFS('Fully Booked'!Q:Q,'Fully Booked'!D:D,'SALES '!A38)</f>
        <v>0</v>
      </c>
      <c r="D38" s="117">
        <f t="shared" si="0"/>
        <v>0</v>
      </c>
      <c r="E38" s="116">
        <v>5000000</v>
      </c>
    </row>
    <row r="39" spans="1:5">
      <c r="A39" s="8" t="s">
        <v>555</v>
      </c>
      <c r="B39" s="8" t="s">
        <v>49</v>
      </c>
      <c r="C39" s="116">
        <f>SUMIFS('Fully Booked'!Q:Q,'Fully Booked'!D:D,'SALES '!A39)</f>
        <v>507493</v>
      </c>
      <c r="D39" s="117">
        <f t="shared" si="0"/>
        <v>5.0749299999999997E-2</v>
      </c>
      <c r="E39" s="116">
        <v>10000000</v>
      </c>
    </row>
    <row r="40" spans="1:5">
      <c r="A40" s="8" t="s">
        <v>619</v>
      </c>
      <c r="B40" s="8" t="s">
        <v>49</v>
      </c>
      <c r="C40" s="116">
        <f>SUMIFS('Fully Booked'!Q:Q,'Fully Booked'!D:D,'SALES '!A40)</f>
        <v>42941</v>
      </c>
      <c r="D40" s="117">
        <f t="shared" si="0"/>
        <v>8.5882000000000007E-3</v>
      </c>
      <c r="E40" s="116">
        <v>5000000</v>
      </c>
    </row>
    <row r="41" spans="1:5">
      <c r="A41" s="342" t="s">
        <v>940</v>
      </c>
      <c r="B41" s="8" t="s">
        <v>49</v>
      </c>
      <c r="C41" s="116">
        <f>SUMIFS('Fully Booked'!Q:Q,'Fully Booked'!D:D,'SALES '!A41)</f>
        <v>411894</v>
      </c>
      <c r="D41" s="117">
        <f t="shared" si="0"/>
        <v>8.2378800000000002E-2</v>
      </c>
      <c r="E41" s="116">
        <v>5000000</v>
      </c>
    </row>
    <row r="42" spans="1:5">
      <c r="A42" s="8" t="s">
        <v>941</v>
      </c>
      <c r="B42" s="8" t="s">
        <v>49</v>
      </c>
      <c r="C42" s="116">
        <f>SUMIFS('Fully Booked'!Q:Q,'Fully Booked'!D:D,'SALES '!A42)</f>
        <v>0</v>
      </c>
      <c r="D42" s="117">
        <f t="shared" si="0"/>
        <v>0</v>
      </c>
      <c r="E42" s="116">
        <v>3500000</v>
      </c>
    </row>
    <row r="43" spans="1:5">
      <c r="A43" s="8" t="s">
        <v>942</v>
      </c>
      <c r="B43" s="8" t="s">
        <v>49</v>
      </c>
      <c r="C43" s="116">
        <f>SUMIFS('Fully Booked'!Q:Q,'Fully Booked'!D:D,'SALES '!A43)</f>
        <v>1160464</v>
      </c>
      <c r="D43" s="117">
        <f t="shared" si="0"/>
        <v>0.23209279999999999</v>
      </c>
      <c r="E43" s="116">
        <v>5000000</v>
      </c>
    </row>
    <row r="44" spans="1:5">
      <c r="A44" s="8" t="s">
        <v>3253</v>
      </c>
      <c r="B44" s="8" t="s">
        <v>49</v>
      </c>
      <c r="C44" s="116">
        <f>SUMIFS('Fully Booked'!Q:Q,'Fully Booked'!D:D,'SALES '!A44)</f>
        <v>1773265</v>
      </c>
      <c r="D44" s="117">
        <f t="shared" si="0"/>
        <v>0.354653</v>
      </c>
      <c r="E44" s="116">
        <v>5000000</v>
      </c>
    </row>
    <row r="45" spans="1:5">
      <c r="A45" s="383" t="s">
        <v>2691</v>
      </c>
      <c r="B45" s="8" t="s">
        <v>49</v>
      </c>
      <c r="C45" s="116">
        <f>SUMIFS('Fully Booked'!Q:Q,'Fully Booked'!D:D,'SALES '!A45)</f>
        <v>0</v>
      </c>
      <c r="D45" s="117">
        <f t="shared" si="0"/>
        <v>0</v>
      </c>
      <c r="E45" s="116">
        <v>5000000</v>
      </c>
    </row>
    <row r="46" spans="1:5">
      <c r="A46" s="383" t="s">
        <v>492</v>
      </c>
      <c r="B46" s="8" t="s">
        <v>241</v>
      </c>
      <c r="C46" s="116">
        <f>SUMIFS('Fully Booked'!Q:Q,'Fully Booked'!D:D,'SALES '!A46)</f>
        <v>1295598</v>
      </c>
      <c r="D46" s="117">
        <f t="shared" ref="D46:D49" si="1">C46/E46</f>
        <v>0.25911960000000001</v>
      </c>
      <c r="E46" s="116">
        <v>5000000</v>
      </c>
    </row>
    <row r="47" spans="1:5">
      <c r="A47" s="383" t="s">
        <v>3736</v>
      </c>
      <c r="B47" s="8" t="s">
        <v>241</v>
      </c>
      <c r="C47" s="116">
        <f>SUMIFS('Fully Booked'!Q:Q,'Fully Booked'!D:D,'SALES '!A47)</f>
        <v>35000</v>
      </c>
      <c r="D47" s="117">
        <f t="shared" si="1"/>
        <v>7.0000000000000001E-3</v>
      </c>
      <c r="E47" s="116">
        <v>5000000</v>
      </c>
    </row>
    <row r="48" spans="1:5">
      <c r="A48" s="383"/>
      <c r="D48" s="117"/>
    </row>
    <row r="49" spans="1:5">
      <c r="A49" s="8" t="s">
        <v>3737</v>
      </c>
      <c r="B49" s="8" t="s">
        <v>47</v>
      </c>
      <c r="C49" s="116">
        <f>SUMIFS('Fully Booked'!Q:Q,'Fully Booked'!D:D,'SALES '!A49)</f>
        <v>601254</v>
      </c>
      <c r="D49" s="117">
        <f t="shared" si="1"/>
        <v>0.1202508</v>
      </c>
      <c r="E49" s="116">
        <v>5000000</v>
      </c>
    </row>
    <row r="50" spans="1:5">
      <c r="A50" s="387" t="s">
        <v>407</v>
      </c>
      <c r="B50" s="387"/>
      <c r="C50" s="116">
        <f>SUMIFS('Fully Booked'!Q:Q,'Fully Booked'!D:D,'SALES '!A50)</f>
        <v>5818839.1000000006</v>
      </c>
      <c r="D50" s="117">
        <f t="shared" ref="D50" si="2">C50/E50</f>
        <v>1.6625254571428574</v>
      </c>
      <c r="E50" s="116">
        <v>3500000</v>
      </c>
    </row>
    <row r="51" spans="1:5">
      <c r="A51" s="363" t="s">
        <v>71</v>
      </c>
      <c r="B51" s="363"/>
      <c r="C51" s="364">
        <f>SUM(C2:C50)</f>
        <v>37338180.100000001</v>
      </c>
      <c r="D51" s="365">
        <f>C51/E51</f>
        <v>0.20182800054054054</v>
      </c>
      <c r="E51" s="364">
        <v>185000000</v>
      </c>
    </row>
  </sheetData>
  <pageMargins left="0.7" right="0.7" top="0.75" bottom="0.75" header="0.3" footer="0.3"/>
  <pageSetup scale="2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M43"/>
  <sheetViews>
    <sheetView workbookViewId="0">
      <selection activeCell="C3" sqref="C3"/>
    </sheetView>
  </sheetViews>
  <sheetFormatPr defaultColWidth="9.140625" defaultRowHeight="15"/>
  <cols>
    <col min="1" max="1" width="20.7109375" style="21" bestFit="1" customWidth="1"/>
    <col min="2" max="2" width="25" style="21" customWidth="1"/>
    <col min="3" max="3" width="20" style="17" bestFit="1" customWidth="1"/>
    <col min="4" max="4" width="15.7109375" style="21" bestFit="1" customWidth="1"/>
    <col min="5" max="5" width="16.28515625" style="21" bestFit="1" customWidth="1"/>
    <col min="6" max="7" width="16.28515625" style="21" customWidth="1"/>
    <col min="8" max="8" width="17.5703125" style="29" bestFit="1" customWidth="1"/>
    <col min="9" max="9" width="19.5703125" style="21" bestFit="1" customWidth="1"/>
    <col min="10" max="12" width="9.140625" style="8"/>
    <col min="13" max="13" width="13.7109375" style="8" bestFit="1" customWidth="1"/>
    <col min="14" max="16384" width="9.140625" style="8"/>
  </cols>
  <sheetData>
    <row r="1" spans="1:9" ht="15.75">
      <c r="A1" s="201" t="s">
        <v>433</v>
      </c>
      <c r="B1" s="346" t="s">
        <v>430</v>
      </c>
      <c r="C1" s="347"/>
      <c r="D1" s="347"/>
      <c r="E1" s="347"/>
      <c r="F1" s="347"/>
      <c r="G1" s="347"/>
      <c r="H1" s="347"/>
      <c r="I1" s="348"/>
    </row>
    <row r="2" spans="1:9" ht="31.5">
      <c r="A2" s="201" t="s">
        <v>163</v>
      </c>
      <c r="B2" s="201" t="s">
        <v>72</v>
      </c>
      <c r="C2" s="349">
        <f ca="1">TODAY()</f>
        <v>45425</v>
      </c>
      <c r="D2" s="201" t="s">
        <v>195</v>
      </c>
      <c r="E2" s="201" t="s">
        <v>432</v>
      </c>
      <c r="F2" s="201" t="s">
        <v>436</v>
      </c>
      <c r="G2" s="201" t="s">
        <v>428</v>
      </c>
      <c r="H2" s="201" t="s">
        <v>434</v>
      </c>
      <c r="I2" s="201" t="s">
        <v>435</v>
      </c>
    </row>
    <row r="3" spans="1:9">
      <c r="A3" s="21" t="s">
        <v>200</v>
      </c>
      <c r="B3" s="21" t="s">
        <v>184</v>
      </c>
      <c r="C3" s="17" t="e">
        <f ca="1">SUMIFS('Fully Booked'!R:R,'Fully Booked'!D:D,'PRODUCT MANAGER EFFICIENCY'!A3,'Fully Booked'!L:L,'PRODUCT MANAGER EFFICIENCY'!$C$2,'Fully Booked'!#REF!,'PRODUCT MANAGER EFFICIENCY'!$B$1)</f>
        <v>#REF!</v>
      </c>
      <c r="D3" s="29" t="e">
        <f>SUMIFS('Fully Booked'!R:R,'Fully Booked'!D:D,'PRODUCT MANAGER EFFICIENCY'!A3,'Fully Booked'!M:M,'PRODUCT MANAGER EFFICIENCY'!$D$2,'Fully Booked'!#REF!,'PRODUCT MANAGER EFFICIENCY'!$B$1)</f>
        <v>#REF!</v>
      </c>
      <c r="E3" s="29" t="e">
        <f>SUMIFS('Fully Booked'!R:R,'Fully Booked'!D:D,'PRODUCT MANAGER EFFICIENCY'!A3,'Fully Booked'!#REF!,'PRODUCT MANAGER EFFICIENCY'!$B$1)</f>
        <v>#REF!</v>
      </c>
      <c r="F3" s="29" t="e">
        <f>SUMIFS('Fully Booked'!R:R,'Fully Booked'!AI:AI,'PRODUCT MANAGER EFFICIENCY'!A3,'Fully Booked'!#REF!,'PRODUCT MANAGER EFFICIENCY'!$B$1)</f>
        <v>#REF!</v>
      </c>
      <c r="G3" s="29" t="e">
        <f>F3+E3</f>
        <v>#REF!</v>
      </c>
      <c r="H3" s="29">
        <v>3500000</v>
      </c>
      <c r="I3" s="57" t="e">
        <f t="shared" ref="I3:I23" si="0">E3/H3</f>
        <v>#REF!</v>
      </c>
    </row>
    <row r="4" spans="1:9">
      <c r="A4" s="21" t="s">
        <v>386</v>
      </c>
      <c r="B4" s="21" t="s">
        <v>49</v>
      </c>
      <c r="C4" s="17" t="e">
        <f ca="1">SUMIFS('Fully Booked'!R:R,'Fully Booked'!D:D,'PRODUCT MANAGER EFFICIENCY'!A4,'Fully Booked'!L:L,'PRODUCT MANAGER EFFICIENCY'!$C$2,'Fully Booked'!#REF!,'PRODUCT MANAGER EFFICIENCY'!$B$1)</f>
        <v>#REF!</v>
      </c>
      <c r="D4" s="29" t="e">
        <f>SUMIFS('Fully Booked'!R:R,'Fully Booked'!D:D,'PRODUCT MANAGER EFFICIENCY'!A4,'Fully Booked'!M:M,'PRODUCT MANAGER EFFICIENCY'!$D$2,'Fully Booked'!#REF!,'PRODUCT MANAGER EFFICIENCY'!$B$1)</f>
        <v>#REF!</v>
      </c>
      <c r="E4" s="29" t="e">
        <f>SUMIFS('Fully Booked'!R:R,'Fully Booked'!D:D,'PRODUCT MANAGER EFFICIENCY'!A4,'Fully Booked'!#REF!,'PRODUCT MANAGER EFFICIENCY'!$B$1)</f>
        <v>#REF!</v>
      </c>
      <c r="F4" s="29" t="e">
        <f>SUMIFS('Fully Booked'!R:R,'Fully Booked'!AI:AI,'PRODUCT MANAGER EFFICIENCY'!A4,'Fully Booked'!#REF!,'PRODUCT MANAGER EFFICIENCY'!$B$1)</f>
        <v>#REF!</v>
      </c>
      <c r="G4" s="29" t="e">
        <f t="shared" ref="G4:G23" si="1">F4+E4</f>
        <v>#REF!</v>
      </c>
      <c r="H4" s="29">
        <v>3500000</v>
      </c>
      <c r="I4" s="57" t="e">
        <f t="shared" si="0"/>
        <v>#REF!</v>
      </c>
    </row>
    <row r="5" spans="1:9">
      <c r="A5" s="21" t="s">
        <v>212</v>
      </c>
      <c r="B5" s="21" t="s">
        <v>184</v>
      </c>
      <c r="C5" s="17" t="e">
        <f ca="1">SUMIFS('Fully Booked'!R:R,'Fully Booked'!D:D,'PRODUCT MANAGER EFFICIENCY'!A5,'Fully Booked'!L:L,'PRODUCT MANAGER EFFICIENCY'!$C$2,'Fully Booked'!#REF!,'PRODUCT MANAGER EFFICIENCY'!$B$1)</f>
        <v>#REF!</v>
      </c>
      <c r="D5" s="29" t="e">
        <f>SUMIFS('Fully Booked'!R:R,'Fully Booked'!D:D,'PRODUCT MANAGER EFFICIENCY'!A5,'Fully Booked'!M:M,'PRODUCT MANAGER EFFICIENCY'!$D$2,'Fully Booked'!#REF!,'PRODUCT MANAGER EFFICIENCY'!$B$1)</f>
        <v>#REF!</v>
      </c>
      <c r="E5" s="29" t="e">
        <f>SUMIFS('Fully Booked'!R:R,'Fully Booked'!D:D,'PRODUCT MANAGER EFFICIENCY'!A5,'Fully Booked'!#REF!,'PRODUCT MANAGER EFFICIENCY'!$B$1)</f>
        <v>#REF!</v>
      </c>
      <c r="F5" s="29" t="e">
        <f>SUMIFS('Fully Booked'!R:R,'Fully Booked'!AI:AI,'PRODUCT MANAGER EFFICIENCY'!A5,'Fully Booked'!#REF!,'PRODUCT MANAGER EFFICIENCY'!$B$1)</f>
        <v>#REF!</v>
      </c>
      <c r="G5" s="29" t="e">
        <f t="shared" si="1"/>
        <v>#REF!</v>
      </c>
      <c r="H5" s="29">
        <v>3500000</v>
      </c>
      <c r="I5" s="57" t="e">
        <f t="shared" si="0"/>
        <v>#REF!</v>
      </c>
    </row>
    <row r="6" spans="1:9">
      <c r="A6" s="21" t="s">
        <v>419</v>
      </c>
      <c r="B6" s="21" t="s">
        <v>184</v>
      </c>
      <c r="C6" s="17" t="e">
        <f ca="1">SUMIFS('Fully Booked'!R:R,'Fully Booked'!D:D,'PRODUCT MANAGER EFFICIENCY'!A6,'Fully Booked'!L:L,'PRODUCT MANAGER EFFICIENCY'!$C$2,'Fully Booked'!#REF!,'PRODUCT MANAGER EFFICIENCY'!$B$1)</f>
        <v>#REF!</v>
      </c>
      <c r="D6" s="29" t="e">
        <f>SUMIFS('Fully Booked'!R:R,'Fully Booked'!D:D,'PRODUCT MANAGER EFFICIENCY'!A6,'Fully Booked'!M:M,'PRODUCT MANAGER EFFICIENCY'!$D$2,'Fully Booked'!#REF!,'PRODUCT MANAGER EFFICIENCY'!$B$1)</f>
        <v>#REF!</v>
      </c>
      <c r="E6" s="29" t="e">
        <f>SUMIFS('Fully Booked'!R:R,'Fully Booked'!D:D,'PRODUCT MANAGER EFFICIENCY'!A6,'Fully Booked'!#REF!,'PRODUCT MANAGER EFFICIENCY'!$B$1)</f>
        <v>#REF!</v>
      </c>
      <c r="F6" s="29" t="e">
        <f>SUMIFS('Fully Booked'!R:R,'Fully Booked'!AI:AI,'PRODUCT MANAGER EFFICIENCY'!A6,'Fully Booked'!#REF!,'PRODUCT MANAGER EFFICIENCY'!$B$1)</f>
        <v>#REF!</v>
      </c>
      <c r="G6" s="29" t="e">
        <f t="shared" si="1"/>
        <v>#REF!</v>
      </c>
      <c r="H6" s="29">
        <v>3500000</v>
      </c>
      <c r="I6" s="57" t="e">
        <f t="shared" si="0"/>
        <v>#REF!</v>
      </c>
    </row>
    <row r="7" spans="1:9">
      <c r="A7" s="21" t="s">
        <v>199</v>
      </c>
      <c r="B7" s="21" t="s">
        <v>31</v>
      </c>
      <c r="C7" s="17" t="e">
        <f ca="1">SUMIFS('Fully Booked'!R:R,'Fully Booked'!D:D,'PRODUCT MANAGER EFFICIENCY'!A7,'Fully Booked'!L:L,'PRODUCT MANAGER EFFICIENCY'!$C$2,'Fully Booked'!#REF!,'PRODUCT MANAGER EFFICIENCY'!$B$1)</f>
        <v>#REF!</v>
      </c>
      <c r="D7" s="29" t="e">
        <f>SUMIFS('Fully Booked'!R:R,'Fully Booked'!D:D,'PRODUCT MANAGER EFFICIENCY'!A7,'Fully Booked'!M:M,'PRODUCT MANAGER EFFICIENCY'!$D$2,'Fully Booked'!#REF!,'PRODUCT MANAGER EFFICIENCY'!$B$1)</f>
        <v>#REF!</v>
      </c>
      <c r="E7" s="29" t="e">
        <f>SUMIFS('Fully Booked'!R:R,'Fully Booked'!D:D,'PRODUCT MANAGER EFFICIENCY'!A7,'Fully Booked'!#REF!,'PRODUCT MANAGER EFFICIENCY'!$B$1)</f>
        <v>#REF!</v>
      </c>
      <c r="F7" s="29" t="e">
        <f>SUMIFS('Fully Booked'!R:R,'Fully Booked'!AI:AI,'PRODUCT MANAGER EFFICIENCY'!A7,'Fully Booked'!#REF!,'PRODUCT MANAGER EFFICIENCY'!$B$1)</f>
        <v>#REF!</v>
      </c>
      <c r="G7" s="29" t="e">
        <f t="shared" si="1"/>
        <v>#REF!</v>
      </c>
      <c r="H7" s="29">
        <v>5000000</v>
      </c>
      <c r="I7" s="57" t="e">
        <f t="shared" si="0"/>
        <v>#REF!</v>
      </c>
    </row>
    <row r="8" spans="1:9">
      <c r="A8" s="21" t="s">
        <v>458</v>
      </c>
      <c r="B8" s="21" t="s">
        <v>184</v>
      </c>
      <c r="C8" s="17" t="e">
        <f ca="1">SUMIFS('Fully Booked'!R:R,'Fully Booked'!D:D,'PRODUCT MANAGER EFFICIENCY'!A8,'Fully Booked'!L:L,'PRODUCT MANAGER EFFICIENCY'!$C$2,'Fully Booked'!#REF!,'PRODUCT MANAGER EFFICIENCY'!$B$1)</f>
        <v>#REF!</v>
      </c>
      <c r="D8" s="29" t="e">
        <f>SUMIFS('Fully Booked'!R:R,'Fully Booked'!D:D,'PRODUCT MANAGER EFFICIENCY'!A8,'Fully Booked'!M:M,'PRODUCT MANAGER EFFICIENCY'!$D$2,'Fully Booked'!#REF!,'PRODUCT MANAGER EFFICIENCY'!$B$1)</f>
        <v>#REF!</v>
      </c>
      <c r="E8" s="29" t="e">
        <f>SUMIFS('Fully Booked'!R:R,'Fully Booked'!D:D,'PRODUCT MANAGER EFFICIENCY'!A8,'Fully Booked'!#REF!,'PRODUCT MANAGER EFFICIENCY'!$B$1)</f>
        <v>#REF!</v>
      </c>
      <c r="F8" s="29" t="e">
        <f>SUMIFS('Fully Booked'!R:R,'Fully Booked'!AI:AI,'PRODUCT MANAGER EFFICIENCY'!A8,'Fully Booked'!#REF!,'PRODUCT MANAGER EFFICIENCY'!$B$1)</f>
        <v>#REF!</v>
      </c>
      <c r="G8" s="29" t="e">
        <f t="shared" si="1"/>
        <v>#REF!</v>
      </c>
      <c r="H8" s="29">
        <v>5000000</v>
      </c>
      <c r="I8" s="57" t="e">
        <f t="shared" si="0"/>
        <v>#REF!</v>
      </c>
    </row>
    <row r="9" spans="1:9">
      <c r="A9" s="21" t="s">
        <v>208</v>
      </c>
      <c r="B9" s="21" t="s">
        <v>37</v>
      </c>
      <c r="C9" s="17" t="e">
        <f ca="1">SUMIFS('Fully Booked'!R:R,'Fully Booked'!D:D,'PRODUCT MANAGER EFFICIENCY'!A9,'Fully Booked'!L:L,'PRODUCT MANAGER EFFICIENCY'!$C$2,'Fully Booked'!#REF!,'PRODUCT MANAGER EFFICIENCY'!$B$1)</f>
        <v>#REF!</v>
      </c>
      <c r="D9" s="29" t="e">
        <f>SUMIFS('Fully Booked'!R:R,'Fully Booked'!D:D,'PRODUCT MANAGER EFFICIENCY'!A9,'Fully Booked'!M:M,'PRODUCT MANAGER EFFICIENCY'!$D$2,'Fully Booked'!#REF!,'PRODUCT MANAGER EFFICIENCY'!$B$1)</f>
        <v>#REF!</v>
      </c>
      <c r="E9" s="29" t="e">
        <f>SUMIFS('Fully Booked'!R:R,'Fully Booked'!D:D,'PRODUCT MANAGER EFFICIENCY'!A9,'Fully Booked'!#REF!,'PRODUCT MANAGER EFFICIENCY'!$B$1)</f>
        <v>#REF!</v>
      </c>
      <c r="F9" s="29" t="e">
        <f>SUMIFS('Fully Booked'!R:R,'Fully Booked'!AI:AI,'PRODUCT MANAGER EFFICIENCY'!A9,'Fully Booked'!#REF!,'PRODUCT MANAGER EFFICIENCY'!$B$1)</f>
        <v>#REF!</v>
      </c>
      <c r="G9" s="29" t="e">
        <f t="shared" si="1"/>
        <v>#REF!</v>
      </c>
      <c r="H9" s="29">
        <v>5000000</v>
      </c>
      <c r="I9" s="57" t="e">
        <f t="shared" si="0"/>
        <v>#REF!</v>
      </c>
    </row>
    <row r="10" spans="1:9">
      <c r="A10" s="21" t="s">
        <v>189</v>
      </c>
      <c r="B10" s="21" t="s">
        <v>49</v>
      </c>
      <c r="C10" s="17" t="e">
        <f ca="1">SUMIFS('Fully Booked'!R:R,'Fully Booked'!D:D,'PRODUCT MANAGER EFFICIENCY'!A10,'Fully Booked'!L:L,'PRODUCT MANAGER EFFICIENCY'!$C$2,'Fully Booked'!#REF!,'PRODUCT MANAGER EFFICIENCY'!$B$1)</f>
        <v>#REF!</v>
      </c>
      <c r="D10" s="29" t="e">
        <f>SUMIFS('Fully Booked'!R:R,'Fully Booked'!D:D,'PRODUCT MANAGER EFFICIENCY'!A10,'Fully Booked'!M:M,'PRODUCT MANAGER EFFICIENCY'!$D$2,'Fully Booked'!#REF!,'PRODUCT MANAGER EFFICIENCY'!$B$1)</f>
        <v>#REF!</v>
      </c>
      <c r="E10" s="29" t="e">
        <f>SUMIFS('Fully Booked'!R:R,'Fully Booked'!D:D,'PRODUCT MANAGER EFFICIENCY'!A10,'Fully Booked'!#REF!,'PRODUCT MANAGER EFFICIENCY'!$B$1)</f>
        <v>#REF!</v>
      </c>
      <c r="F10" s="29" t="e">
        <f>SUMIFS('Fully Booked'!R:R,'Fully Booked'!AI:AI,'PRODUCT MANAGER EFFICIENCY'!A10,'Fully Booked'!#REF!,'PRODUCT MANAGER EFFICIENCY'!$B$1)</f>
        <v>#REF!</v>
      </c>
      <c r="G10" s="29" t="e">
        <f t="shared" si="1"/>
        <v>#REF!</v>
      </c>
      <c r="H10" s="29">
        <v>5000000</v>
      </c>
      <c r="I10" s="57" t="e">
        <f t="shared" si="0"/>
        <v>#REF!</v>
      </c>
    </row>
    <row r="11" spans="1:9">
      <c r="A11" s="21" t="s">
        <v>32</v>
      </c>
      <c r="B11" s="21" t="s">
        <v>31</v>
      </c>
      <c r="C11" s="17" t="e">
        <f ca="1">SUMIFS('Fully Booked'!R:R,'Fully Booked'!D:D,'PRODUCT MANAGER EFFICIENCY'!A11,'Fully Booked'!L:L,'PRODUCT MANAGER EFFICIENCY'!$C$2,'Fully Booked'!#REF!,'PRODUCT MANAGER EFFICIENCY'!$B$1)</f>
        <v>#REF!</v>
      </c>
      <c r="D11" s="29" t="e">
        <f>SUMIFS('Fully Booked'!R:R,'Fully Booked'!D:D,'PRODUCT MANAGER EFFICIENCY'!A11,'Fully Booked'!M:M,'PRODUCT MANAGER EFFICIENCY'!$D$2,'Fully Booked'!#REF!,'PRODUCT MANAGER EFFICIENCY'!$B$1)</f>
        <v>#REF!</v>
      </c>
      <c r="E11" s="29" t="e">
        <f>SUMIFS('Fully Booked'!R:R,'Fully Booked'!D:D,'PRODUCT MANAGER EFFICIENCY'!A11,'Fully Booked'!#REF!,'PRODUCT MANAGER EFFICIENCY'!$B$1)</f>
        <v>#REF!</v>
      </c>
      <c r="F11" s="29" t="e">
        <f>SUMIFS('Fully Booked'!R:R,'Fully Booked'!AI:AI,'PRODUCT MANAGER EFFICIENCY'!A11,'Fully Booked'!#REF!,'PRODUCT MANAGER EFFICIENCY'!$B$1)</f>
        <v>#REF!</v>
      </c>
      <c r="G11" s="29" t="e">
        <f t="shared" si="1"/>
        <v>#REF!</v>
      </c>
      <c r="H11" s="29">
        <v>5000000</v>
      </c>
      <c r="I11" s="57" t="e">
        <f t="shared" si="0"/>
        <v>#REF!</v>
      </c>
    </row>
    <row r="12" spans="1:9">
      <c r="A12" s="21" t="s">
        <v>160</v>
      </c>
      <c r="B12" s="21" t="s">
        <v>38</v>
      </c>
      <c r="C12" s="17" t="e">
        <f ca="1">SUMIFS('Fully Booked'!R:R,'Fully Booked'!D:D,'PRODUCT MANAGER EFFICIENCY'!A12,'Fully Booked'!L:L,'PRODUCT MANAGER EFFICIENCY'!$C$2,'Fully Booked'!#REF!,'PRODUCT MANAGER EFFICIENCY'!$B$1)</f>
        <v>#REF!</v>
      </c>
      <c r="D12" s="29" t="e">
        <f>SUMIFS('Fully Booked'!R:R,'Fully Booked'!D:D,'PRODUCT MANAGER EFFICIENCY'!A12,'Fully Booked'!M:M,'PRODUCT MANAGER EFFICIENCY'!$D$2,'Fully Booked'!#REF!,'PRODUCT MANAGER EFFICIENCY'!$B$1)</f>
        <v>#REF!</v>
      </c>
      <c r="E12" s="29" t="e">
        <f>SUMIFS('Fully Booked'!R:R,'Fully Booked'!D:D,'PRODUCT MANAGER EFFICIENCY'!A12,'Fully Booked'!#REF!,'PRODUCT MANAGER EFFICIENCY'!$B$1)</f>
        <v>#REF!</v>
      </c>
      <c r="F12" s="29" t="e">
        <f>SUMIFS('Fully Booked'!R:R,'Fully Booked'!AI:AI,'PRODUCT MANAGER EFFICIENCY'!A12,'Fully Booked'!#REF!,'PRODUCT MANAGER EFFICIENCY'!$B$1)</f>
        <v>#REF!</v>
      </c>
      <c r="G12" s="29" t="e">
        <f t="shared" si="1"/>
        <v>#REF!</v>
      </c>
      <c r="H12" s="29">
        <v>5000000</v>
      </c>
      <c r="I12" s="57" t="e">
        <f t="shared" si="0"/>
        <v>#REF!</v>
      </c>
    </row>
    <row r="13" spans="1:9">
      <c r="A13" s="21" t="s">
        <v>268</v>
      </c>
      <c r="B13" s="21" t="s">
        <v>38</v>
      </c>
      <c r="C13" s="17" t="e">
        <f ca="1">SUMIFS('Fully Booked'!R:R,'Fully Booked'!D:D,'PRODUCT MANAGER EFFICIENCY'!A13,'Fully Booked'!L:L,'PRODUCT MANAGER EFFICIENCY'!$C$2,'Fully Booked'!#REF!,'PRODUCT MANAGER EFFICIENCY'!$B$1)</f>
        <v>#REF!</v>
      </c>
      <c r="D13" s="29" t="e">
        <f>SUMIFS('Fully Booked'!R:R,'Fully Booked'!D:D,'PRODUCT MANAGER EFFICIENCY'!A13,'Fully Booked'!M:M,'PRODUCT MANAGER EFFICIENCY'!$D$2,'Fully Booked'!#REF!,'PRODUCT MANAGER EFFICIENCY'!$B$1)</f>
        <v>#REF!</v>
      </c>
      <c r="E13" s="29" t="e">
        <f>SUMIFS('Fully Booked'!R:R,'Fully Booked'!D:D,'PRODUCT MANAGER EFFICIENCY'!A13,'Fully Booked'!#REF!,'PRODUCT MANAGER EFFICIENCY'!$B$1)</f>
        <v>#REF!</v>
      </c>
      <c r="F13" s="29" t="e">
        <f>SUMIFS('Fully Booked'!R:R,'Fully Booked'!AI:AI,'PRODUCT MANAGER EFFICIENCY'!A13,'Fully Booked'!#REF!,'PRODUCT MANAGER EFFICIENCY'!$B$1)</f>
        <v>#REF!</v>
      </c>
      <c r="G13" s="29" t="e">
        <f t="shared" si="1"/>
        <v>#REF!</v>
      </c>
      <c r="H13" s="29">
        <v>5000000</v>
      </c>
      <c r="I13" s="57" t="e">
        <f t="shared" si="0"/>
        <v>#REF!</v>
      </c>
    </row>
    <row r="14" spans="1:9">
      <c r="A14" s="21" t="s">
        <v>461</v>
      </c>
      <c r="B14" s="21" t="s">
        <v>37</v>
      </c>
      <c r="C14" s="17" t="e">
        <f ca="1">SUMIFS('Fully Booked'!R:R,'Fully Booked'!D:D,'PRODUCT MANAGER EFFICIENCY'!A14,'Fully Booked'!L:L,'PRODUCT MANAGER EFFICIENCY'!$C$2,'Fully Booked'!#REF!,'PRODUCT MANAGER EFFICIENCY'!$B$1)</f>
        <v>#REF!</v>
      </c>
      <c r="D14" s="29" t="e">
        <f>SUMIFS('Fully Booked'!R:R,'Fully Booked'!D:D,'PRODUCT MANAGER EFFICIENCY'!A14,'Fully Booked'!M:M,'PRODUCT MANAGER EFFICIENCY'!$D$2,'Fully Booked'!#REF!,'PRODUCT MANAGER EFFICIENCY'!$B$1)</f>
        <v>#REF!</v>
      </c>
      <c r="E14" s="29" t="e">
        <f>SUMIFS('Fully Booked'!R:R,'Fully Booked'!D:D,'PRODUCT MANAGER EFFICIENCY'!A14,'Fully Booked'!#REF!,'PRODUCT MANAGER EFFICIENCY'!$B$1)</f>
        <v>#REF!</v>
      </c>
      <c r="F14" s="29" t="e">
        <f>SUMIFS('Fully Booked'!R:R,'Fully Booked'!AI:AI,'PRODUCT MANAGER EFFICIENCY'!A14,'Fully Booked'!#REF!,'PRODUCT MANAGER EFFICIENCY'!$B$1)</f>
        <v>#REF!</v>
      </c>
      <c r="G14" s="29" t="e">
        <f t="shared" si="1"/>
        <v>#REF!</v>
      </c>
      <c r="H14" s="29">
        <v>3500000</v>
      </c>
      <c r="I14" s="57" t="e">
        <f t="shared" si="0"/>
        <v>#REF!</v>
      </c>
    </row>
    <row r="15" spans="1:9">
      <c r="A15" s="21" t="s">
        <v>464</v>
      </c>
      <c r="B15" s="21" t="s">
        <v>47</v>
      </c>
      <c r="C15" s="17" t="e">
        <f ca="1">SUMIFS('Fully Booked'!R:R,'Fully Booked'!D:D,'PRODUCT MANAGER EFFICIENCY'!A15,'Fully Booked'!L:L,'PRODUCT MANAGER EFFICIENCY'!$C$2,'Fully Booked'!#REF!,'PRODUCT MANAGER EFFICIENCY'!$B$1)</f>
        <v>#REF!</v>
      </c>
      <c r="D15" s="29" t="e">
        <f>SUMIFS('Fully Booked'!R:R,'Fully Booked'!D:D,'PRODUCT MANAGER EFFICIENCY'!A15,'Fully Booked'!M:M,'PRODUCT MANAGER EFFICIENCY'!$D$2,'Fully Booked'!#REF!,'PRODUCT MANAGER EFFICIENCY'!$B$1)</f>
        <v>#REF!</v>
      </c>
      <c r="E15" s="29" t="e">
        <f>SUMIFS('Fully Booked'!R:R,'Fully Booked'!D:D,'PRODUCT MANAGER EFFICIENCY'!A15,'Fully Booked'!#REF!,'PRODUCT MANAGER EFFICIENCY'!$B$1)</f>
        <v>#REF!</v>
      </c>
      <c r="F15" s="29" t="e">
        <f>SUMIFS('Fully Booked'!R:R,'Fully Booked'!AI:AI,'PRODUCT MANAGER EFFICIENCY'!A15,'Fully Booked'!#REF!,'PRODUCT MANAGER EFFICIENCY'!$B$1)</f>
        <v>#REF!</v>
      </c>
      <c r="G15" s="29" t="e">
        <f t="shared" si="1"/>
        <v>#REF!</v>
      </c>
      <c r="H15" s="29">
        <v>3500000</v>
      </c>
      <c r="I15" s="57" t="e">
        <f t="shared" si="0"/>
        <v>#REF!</v>
      </c>
    </row>
    <row r="16" spans="1:9">
      <c r="A16" s="21" t="s">
        <v>206</v>
      </c>
      <c r="B16" s="21" t="s">
        <v>184</v>
      </c>
      <c r="C16" s="17" t="e">
        <f ca="1">SUMIFS('Fully Booked'!R:R,'Fully Booked'!D:D,'PRODUCT MANAGER EFFICIENCY'!A16,'Fully Booked'!L:L,'PRODUCT MANAGER EFFICIENCY'!$C$2,'Fully Booked'!#REF!,'PRODUCT MANAGER EFFICIENCY'!$B$1)</f>
        <v>#REF!</v>
      </c>
      <c r="D16" s="29" t="e">
        <f>SUMIFS('Fully Booked'!R:R,'Fully Booked'!D:D,'PRODUCT MANAGER EFFICIENCY'!A16,'Fully Booked'!M:M,'PRODUCT MANAGER EFFICIENCY'!$D$2,'Fully Booked'!#REF!,'PRODUCT MANAGER EFFICIENCY'!$B$1)</f>
        <v>#REF!</v>
      </c>
      <c r="E16" s="29" t="e">
        <f>SUMIFS('Fully Booked'!R:R,'Fully Booked'!D:D,'PRODUCT MANAGER EFFICIENCY'!A16,'Fully Booked'!#REF!,'PRODUCT MANAGER EFFICIENCY'!$B$1)</f>
        <v>#REF!</v>
      </c>
      <c r="F16" s="29" t="e">
        <f>SUMIFS('Fully Booked'!R:R,'Fully Booked'!AI:AI,'PRODUCT MANAGER EFFICIENCY'!A16,'Fully Booked'!#REF!,'PRODUCT MANAGER EFFICIENCY'!$B$1)</f>
        <v>#REF!</v>
      </c>
      <c r="G16" s="29" t="e">
        <f t="shared" si="1"/>
        <v>#REF!</v>
      </c>
      <c r="H16" s="29">
        <v>3500000</v>
      </c>
      <c r="I16" s="57" t="e">
        <f t="shared" si="0"/>
        <v>#REF!</v>
      </c>
    </row>
    <row r="17" spans="1:9">
      <c r="A17" s="21" t="s">
        <v>423</v>
      </c>
      <c r="B17" s="21" t="s">
        <v>184</v>
      </c>
      <c r="C17" s="17" t="e">
        <f ca="1">SUMIFS('Fully Booked'!R:R,'Fully Booked'!D:D,'PRODUCT MANAGER EFFICIENCY'!A17,'Fully Booked'!L:L,'PRODUCT MANAGER EFFICIENCY'!$C$2,'Fully Booked'!#REF!,'PRODUCT MANAGER EFFICIENCY'!$B$1)</f>
        <v>#REF!</v>
      </c>
      <c r="D17" s="29" t="e">
        <f>SUMIFS('Fully Booked'!R:R,'Fully Booked'!D:D,'PRODUCT MANAGER EFFICIENCY'!A17,'Fully Booked'!M:M,'PRODUCT MANAGER EFFICIENCY'!$D$2,'Fully Booked'!#REF!,'PRODUCT MANAGER EFFICIENCY'!$B$1)</f>
        <v>#REF!</v>
      </c>
      <c r="E17" s="29" t="e">
        <f>SUMIFS('Fully Booked'!R:R,'Fully Booked'!D:D,'PRODUCT MANAGER EFFICIENCY'!A17,'Fully Booked'!#REF!,'PRODUCT MANAGER EFFICIENCY'!$B$1)</f>
        <v>#REF!</v>
      </c>
      <c r="F17" s="29" t="e">
        <f>SUMIFS('Fully Booked'!R:R,'Fully Booked'!AI:AI,'PRODUCT MANAGER EFFICIENCY'!A17,'Fully Booked'!#REF!,'PRODUCT MANAGER EFFICIENCY'!$B$1)</f>
        <v>#REF!</v>
      </c>
      <c r="G17" s="29" t="e">
        <f t="shared" si="1"/>
        <v>#REF!</v>
      </c>
      <c r="H17" s="29">
        <v>3500000</v>
      </c>
      <c r="I17" s="57" t="e">
        <f t="shared" si="0"/>
        <v>#REF!</v>
      </c>
    </row>
    <row r="18" spans="1:9">
      <c r="A18" s="21" t="s">
        <v>440</v>
      </c>
      <c r="B18" s="21" t="s">
        <v>37</v>
      </c>
      <c r="C18" s="17" t="e">
        <f ca="1">SUMIFS('Fully Booked'!R:R,'Fully Booked'!D:D,'PRODUCT MANAGER EFFICIENCY'!A18,'Fully Booked'!L:L,'PRODUCT MANAGER EFFICIENCY'!$C$2,'Fully Booked'!#REF!,'PRODUCT MANAGER EFFICIENCY'!$B$1)</f>
        <v>#REF!</v>
      </c>
      <c r="D18" s="29" t="e">
        <f>SUMIFS('Fully Booked'!R:R,'Fully Booked'!D:D,'PRODUCT MANAGER EFFICIENCY'!A18,'Fully Booked'!M:M,'PRODUCT MANAGER EFFICIENCY'!$D$2,'Fully Booked'!#REF!,'PRODUCT MANAGER EFFICIENCY'!$B$1)</f>
        <v>#REF!</v>
      </c>
      <c r="E18" s="29" t="e">
        <f>SUMIFS('Fully Booked'!R:R,'Fully Booked'!D:D,'PRODUCT MANAGER EFFICIENCY'!A18,'Fully Booked'!#REF!,'PRODUCT MANAGER EFFICIENCY'!$B$1)</f>
        <v>#REF!</v>
      </c>
      <c r="F18" s="29" t="e">
        <f>SUMIFS('Fully Booked'!R:R,'Fully Booked'!AI:AI,'PRODUCT MANAGER EFFICIENCY'!A18,'Fully Booked'!#REF!,'PRODUCT MANAGER EFFICIENCY'!$B$1)</f>
        <v>#REF!</v>
      </c>
      <c r="G18" s="29" t="e">
        <f t="shared" si="1"/>
        <v>#REF!</v>
      </c>
      <c r="H18" s="29">
        <v>5000000</v>
      </c>
      <c r="I18" s="57" t="e">
        <f t="shared" si="0"/>
        <v>#REF!</v>
      </c>
    </row>
    <row r="19" spans="1:9">
      <c r="A19" s="21" t="s">
        <v>459</v>
      </c>
      <c r="B19" s="21" t="s">
        <v>37</v>
      </c>
      <c r="C19" s="17" t="e">
        <f ca="1">SUMIFS('Fully Booked'!R:R,'Fully Booked'!D:D,'PRODUCT MANAGER EFFICIENCY'!A19,'Fully Booked'!L:L,'PRODUCT MANAGER EFFICIENCY'!$C$2,'Fully Booked'!#REF!,'PRODUCT MANAGER EFFICIENCY'!$B$1)</f>
        <v>#REF!</v>
      </c>
      <c r="D19" s="29" t="e">
        <f>SUMIFS('Fully Booked'!R:R,'Fully Booked'!D:D,'PRODUCT MANAGER EFFICIENCY'!A19,'Fully Booked'!M:M,'PRODUCT MANAGER EFFICIENCY'!$D$2,'Fully Booked'!#REF!,'PRODUCT MANAGER EFFICIENCY'!$B$1)</f>
        <v>#REF!</v>
      </c>
      <c r="E19" s="29" t="e">
        <f>SUMIFS('Fully Booked'!R:R,'Fully Booked'!D:D,'PRODUCT MANAGER EFFICIENCY'!A19,'Fully Booked'!#REF!,'PRODUCT MANAGER EFFICIENCY'!$B$1)</f>
        <v>#REF!</v>
      </c>
      <c r="F19" s="29" t="e">
        <f>SUMIFS('Fully Booked'!R:R,'Fully Booked'!AI:AI,'PRODUCT MANAGER EFFICIENCY'!A19,'Fully Booked'!#REF!,'PRODUCT MANAGER EFFICIENCY'!$B$1)</f>
        <v>#REF!</v>
      </c>
      <c r="G19" s="29" t="e">
        <f t="shared" si="1"/>
        <v>#REF!</v>
      </c>
      <c r="H19" s="29">
        <v>5000000</v>
      </c>
      <c r="I19" s="57" t="e">
        <f t="shared" si="0"/>
        <v>#REF!</v>
      </c>
    </row>
    <row r="20" spans="1:9">
      <c r="A20" s="21" t="s">
        <v>460</v>
      </c>
      <c r="B20" s="21" t="s">
        <v>37</v>
      </c>
      <c r="C20" s="17" t="e">
        <f ca="1">SUMIFS('Fully Booked'!R:R,'Fully Booked'!D:D,'PRODUCT MANAGER EFFICIENCY'!A20,'Fully Booked'!L:L,'PRODUCT MANAGER EFFICIENCY'!$C$2,'Fully Booked'!#REF!,'PRODUCT MANAGER EFFICIENCY'!$B$1)</f>
        <v>#REF!</v>
      </c>
      <c r="D20" s="29" t="e">
        <f>SUMIFS('Fully Booked'!R:R,'Fully Booked'!D:D,'PRODUCT MANAGER EFFICIENCY'!A20,'Fully Booked'!M:M,'PRODUCT MANAGER EFFICIENCY'!$D$2,'Fully Booked'!#REF!,'PRODUCT MANAGER EFFICIENCY'!$B$1)</f>
        <v>#REF!</v>
      </c>
      <c r="E20" s="29" t="e">
        <f>SUMIFS('Fully Booked'!R:R,'Fully Booked'!D:D,'PRODUCT MANAGER EFFICIENCY'!A20,'Fully Booked'!#REF!,'PRODUCT MANAGER EFFICIENCY'!$B$1)</f>
        <v>#REF!</v>
      </c>
      <c r="F20" s="29" t="e">
        <f>SUMIFS('Fully Booked'!R:R,'Fully Booked'!AI:AI,'PRODUCT MANAGER EFFICIENCY'!A20,'Fully Booked'!#REF!,'PRODUCT MANAGER EFFICIENCY'!$B$1)</f>
        <v>#REF!</v>
      </c>
      <c r="G20" s="29" t="e">
        <f t="shared" si="1"/>
        <v>#REF!</v>
      </c>
      <c r="H20" s="29">
        <v>3500000</v>
      </c>
      <c r="I20" s="57" t="e">
        <f t="shared" si="0"/>
        <v>#REF!</v>
      </c>
    </row>
    <row r="21" spans="1:9">
      <c r="A21" s="21" t="s">
        <v>463</v>
      </c>
      <c r="B21" s="21" t="s">
        <v>38</v>
      </c>
      <c r="C21" s="17" t="e">
        <f ca="1">SUMIFS('Fully Booked'!R:R,'Fully Booked'!D:D,'PRODUCT MANAGER EFFICIENCY'!A21,'Fully Booked'!L:L,'PRODUCT MANAGER EFFICIENCY'!$C$2,'Fully Booked'!#REF!,'PRODUCT MANAGER EFFICIENCY'!$B$1)</f>
        <v>#REF!</v>
      </c>
      <c r="D21" s="29" t="e">
        <f>SUMIFS('Fully Booked'!R:R,'Fully Booked'!D:D,'PRODUCT MANAGER EFFICIENCY'!A21,'Fully Booked'!M:M,'PRODUCT MANAGER EFFICIENCY'!$D$2,'Fully Booked'!#REF!,'PRODUCT MANAGER EFFICIENCY'!$B$1)</f>
        <v>#REF!</v>
      </c>
      <c r="E21" s="29" t="e">
        <f>SUMIFS('Fully Booked'!R:R,'Fully Booked'!D:D,'PRODUCT MANAGER EFFICIENCY'!A21,'Fully Booked'!#REF!,'PRODUCT MANAGER EFFICIENCY'!$B$1)</f>
        <v>#REF!</v>
      </c>
      <c r="F21" s="29" t="e">
        <f>SUMIFS('Fully Booked'!R:R,'Fully Booked'!AI:AI,'PRODUCT MANAGER EFFICIENCY'!A21,'Fully Booked'!#REF!,'PRODUCT MANAGER EFFICIENCY'!$B$1)</f>
        <v>#REF!</v>
      </c>
      <c r="G21" s="29" t="e">
        <f t="shared" si="1"/>
        <v>#REF!</v>
      </c>
      <c r="H21" s="29">
        <v>3500000</v>
      </c>
      <c r="I21" s="57" t="e">
        <f t="shared" si="0"/>
        <v>#REF!</v>
      </c>
    </row>
    <row r="22" spans="1:9">
      <c r="A22" s="21" t="s">
        <v>485</v>
      </c>
      <c r="B22" s="21" t="s">
        <v>49</v>
      </c>
      <c r="C22" s="17" t="e">
        <f ca="1">SUMIFS('Fully Booked'!R:R,'Fully Booked'!D:D,'PRODUCT MANAGER EFFICIENCY'!A22,'Fully Booked'!L:L,'PRODUCT MANAGER EFFICIENCY'!$C$2,'Fully Booked'!#REF!,'PRODUCT MANAGER EFFICIENCY'!$B$1)</f>
        <v>#REF!</v>
      </c>
      <c r="D22" s="29" t="e">
        <f>SUMIFS('Fully Booked'!R:R,'Fully Booked'!D:D,'PRODUCT MANAGER EFFICIENCY'!A22,'Fully Booked'!M:M,'PRODUCT MANAGER EFFICIENCY'!$D$2,'Fully Booked'!#REF!,'PRODUCT MANAGER EFFICIENCY'!$B$1)</f>
        <v>#REF!</v>
      </c>
      <c r="E22" s="29" t="e">
        <f>SUMIFS('Fully Booked'!R:R,'Fully Booked'!D:D,'PRODUCT MANAGER EFFICIENCY'!A22,'Fully Booked'!#REF!,'PRODUCT MANAGER EFFICIENCY'!$B$1)</f>
        <v>#REF!</v>
      </c>
      <c r="F22" s="29" t="e">
        <f>SUMIFS('Fully Booked'!R:R,'Fully Booked'!AI:AI,'PRODUCT MANAGER EFFICIENCY'!A22,'Fully Booked'!#REF!,'PRODUCT MANAGER EFFICIENCY'!$B$1)</f>
        <v>#REF!</v>
      </c>
      <c r="G22" s="29" t="e">
        <f t="shared" si="1"/>
        <v>#REF!</v>
      </c>
      <c r="H22" s="29">
        <v>3500000</v>
      </c>
      <c r="I22" s="57" t="e">
        <f t="shared" si="0"/>
        <v>#REF!</v>
      </c>
    </row>
    <row r="23" spans="1:9">
      <c r="A23" s="21" t="s">
        <v>407</v>
      </c>
      <c r="C23" s="17" t="e">
        <f ca="1">SUMIFS('Fully Booked'!R:R,'Fully Booked'!D:D,'PRODUCT MANAGER EFFICIENCY'!A23,'Fully Booked'!L:L,'PRODUCT MANAGER EFFICIENCY'!$C$2,'Fully Booked'!#REF!,'PRODUCT MANAGER EFFICIENCY'!$B$1)</f>
        <v>#REF!</v>
      </c>
      <c r="D23" s="29" t="e">
        <f>SUMIFS('Fully Booked'!R:R,'Fully Booked'!D:D,'PRODUCT MANAGER EFFICIENCY'!A23,'Fully Booked'!M:M,'PRODUCT MANAGER EFFICIENCY'!$D$2,'Fully Booked'!#REF!,'PRODUCT MANAGER EFFICIENCY'!$B$1)</f>
        <v>#REF!</v>
      </c>
      <c r="E23" s="29" t="e">
        <f>SUMIFS('Fully Booked'!R:R,'Fully Booked'!D:D,'PRODUCT MANAGER EFFICIENCY'!A23,'Fully Booked'!#REF!,'PRODUCT MANAGER EFFICIENCY'!$B$1)</f>
        <v>#REF!</v>
      </c>
      <c r="F23" s="29" t="e">
        <f>SUMIFS('Fully Booked'!R:R,'Fully Booked'!AI:AI,'PRODUCT MANAGER EFFICIENCY'!A23,'Fully Booked'!#REF!,'PRODUCT MANAGER EFFICIENCY'!$B$1)</f>
        <v>#REF!</v>
      </c>
      <c r="G23" s="29" t="e">
        <f t="shared" si="1"/>
        <v>#REF!</v>
      </c>
      <c r="H23" s="29">
        <v>3500000</v>
      </c>
      <c r="I23" s="57" t="e">
        <f t="shared" si="0"/>
        <v>#REF!</v>
      </c>
    </row>
    <row r="24" spans="1:9" ht="15.75">
      <c r="A24" s="717" t="s">
        <v>71</v>
      </c>
      <c r="B24" s="718"/>
      <c r="C24" s="86" t="e">
        <f ca="1">SUM(C3:C23)</f>
        <v>#REF!</v>
      </c>
      <c r="D24" s="86" t="e">
        <f>SUM(D3:D23)</f>
        <v>#REF!</v>
      </c>
      <c r="E24" s="86" t="e">
        <f>SUM(E3:E23)</f>
        <v>#REF!</v>
      </c>
      <c r="F24" s="86" t="e">
        <f>SUM(F3:F23)</f>
        <v>#REF!</v>
      </c>
      <c r="G24" s="86" t="e">
        <f>E24</f>
        <v>#REF!</v>
      </c>
      <c r="H24" s="86">
        <v>130000000</v>
      </c>
      <c r="I24" s="202" t="e">
        <f>E24/H24</f>
        <v>#REF!</v>
      </c>
    </row>
    <row r="26" spans="1:9" ht="15.75">
      <c r="A26" s="201" t="s">
        <v>433</v>
      </c>
      <c r="B26" s="346" t="s">
        <v>429</v>
      </c>
      <c r="C26" s="347"/>
      <c r="D26" s="347"/>
      <c r="E26" s="347"/>
      <c r="F26" s="347"/>
      <c r="G26" s="347"/>
      <c r="H26" s="347"/>
      <c r="I26" s="348"/>
    </row>
    <row r="27" spans="1:9" ht="31.5">
      <c r="A27" s="201" t="s">
        <v>163</v>
      </c>
      <c r="B27" s="201" t="s">
        <v>72</v>
      </c>
      <c r="C27" s="201">
        <f ca="1">TODAY()</f>
        <v>45425</v>
      </c>
      <c r="D27" s="201" t="str">
        <f>D2</f>
        <v xml:space="preserve">WEEK ONE </v>
      </c>
      <c r="E27" s="201" t="s">
        <v>432</v>
      </c>
      <c r="F27" s="201" t="s">
        <v>436</v>
      </c>
      <c r="G27" s="201" t="s">
        <v>428</v>
      </c>
      <c r="H27" s="201" t="s">
        <v>434</v>
      </c>
      <c r="I27" s="201" t="s">
        <v>435</v>
      </c>
    </row>
    <row r="28" spans="1:9">
      <c r="A28" s="21" t="s">
        <v>456</v>
      </c>
      <c r="B28" s="21" t="s">
        <v>29</v>
      </c>
      <c r="C28" s="17" t="e">
        <f ca="1">SUMIFS('Fully Booked'!R:R,'Fully Booked'!D:D,'PRODUCT MANAGER EFFICIENCY'!A28,'Fully Booked'!L:L,'PRODUCT MANAGER EFFICIENCY'!$C$2,'Fully Booked'!#REF!,'PRODUCT MANAGER EFFICIENCY'!$B$26)</f>
        <v>#REF!</v>
      </c>
      <c r="D28" s="29" t="e">
        <f>SUMIFS('Fully Booked'!R:R,'Fully Booked'!D:D,'PRODUCT MANAGER EFFICIENCY'!A28,'Fully Booked'!M:M,'PRODUCT MANAGER EFFICIENCY'!$D$2,'Fully Booked'!#REF!,'PRODUCT MANAGER EFFICIENCY'!$B$26)</f>
        <v>#REF!</v>
      </c>
      <c r="E28" s="29" t="e">
        <f>SUMIFS('Fully Booked'!R:R,'Fully Booked'!D:D,'PRODUCT MANAGER EFFICIENCY'!A28,'Fully Booked'!#REF!,'PRODUCT MANAGER EFFICIENCY'!$B$26)</f>
        <v>#REF!</v>
      </c>
      <c r="F28" s="29" t="e">
        <f>SUMIFS('Fully Booked'!R:R,'Fully Booked'!AI:AI,'PRODUCT MANAGER EFFICIENCY'!A28,'Fully Booked'!#REF!,'PRODUCT MANAGER EFFICIENCY'!$B$26)</f>
        <v>#REF!</v>
      </c>
      <c r="G28" s="212" t="e">
        <f>F28+E28</f>
        <v>#REF!</v>
      </c>
      <c r="H28" s="29">
        <v>5000000</v>
      </c>
      <c r="I28" s="57" t="e">
        <f>E28/H28</f>
        <v>#REF!</v>
      </c>
    </row>
    <row r="29" spans="1:9">
      <c r="A29" s="21" t="s">
        <v>453</v>
      </c>
      <c r="B29" s="21" t="s">
        <v>39</v>
      </c>
      <c r="C29" s="17" t="e">
        <f ca="1">SUMIFS('Fully Booked'!R:R,'Fully Booked'!D:D,'PRODUCT MANAGER EFFICIENCY'!A29,'Fully Booked'!L:L,'PRODUCT MANAGER EFFICIENCY'!$C$2,'Fully Booked'!#REF!,'PRODUCT MANAGER EFFICIENCY'!$B$26)</f>
        <v>#REF!</v>
      </c>
      <c r="D29" s="29" t="e">
        <f>SUMIFS('Fully Booked'!R:R,'Fully Booked'!D:D,'PRODUCT MANAGER EFFICIENCY'!A29,'Fully Booked'!M:M,'PRODUCT MANAGER EFFICIENCY'!$D$2,'Fully Booked'!#REF!,'PRODUCT MANAGER EFFICIENCY'!$B$26)</f>
        <v>#REF!</v>
      </c>
      <c r="E29" s="29" t="e">
        <f>SUMIFS('Fully Booked'!R:R,'Fully Booked'!D:D,'PRODUCT MANAGER EFFICIENCY'!A29,'Fully Booked'!#REF!,'PRODUCT MANAGER EFFICIENCY'!$B$26)</f>
        <v>#REF!</v>
      </c>
      <c r="F29" s="29" t="e">
        <f>SUMIFS('Fully Booked'!R:R,'Fully Booked'!AI:AI,'PRODUCT MANAGER EFFICIENCY'!A29,'Fully Booked'!#REF!,'PRODUCT MANAGER EFFICIENCY'!$B$26)</f>
        <v>#REF!</v>
      </c>
      <c r="G29" s="212" t="e">
        <f t="shared" ref="G29:G42" si="2">F29+E29</f>
        <v>#REF!</v>
      </c>
      <c r="H29" s="29">
        <v>3500000</v>
      </c>
      <c r="I29" s="57" t="e">
        <f t="shared" ref="I29:I42" si="3">E29/H29</f>
        <v>#REF!</v>
      </c>
    </row>
    <row r="30" spans="1:9">
      <c r="A30" s="21" t="s">
        <v>48</v>
      </c>
      <c r="B30" s="21" t="s">
        <v>23</v>
      </c>
      <c r="C30" s="17" t="e">
        <f ca="1">SUMIFS('Fully Booked'!R:R,'Fully Booked'!D:D,'PRODUCT MANAGER EFFICIENCY'!A30,'Fully Booked'!L:L,'PRODUCT MANAGER EFFICIENCY'!$C$2,'Fully Booked'!#REF!,'PRODUCT MANAGER EFFICIENCY'!$B$26)</f>
        <v>#REF!</v>
      </c>
      <c r="D30" s="29" t="e">
        <f>SUMIFS('Fully Booked'!R:R,'Fully Booked'!D:D,'PRODUCT MANAGER EFFICIENCY'!A30,'Fully Booked'!M:M,'PRODUCT MANAGER EFFICIENCY'!$D$2,'Fully Booked'!#REF!,'PRODUCT MANAGER EFFICIENCY'!$B$26)</f>
        <v>#REF!</v>
      </c>
      <c r="E30" s="29" t="e">
        <f>SUMIFS('Fully Booked'!R:R,'Fully Booked'!D:D,'PRODUCT MANAGER EFFICIENCY'!A30,'Fully Booked'!#REF!,'PRODUCT MANAGER EFFICIENCY'!$B$26)</f>
        <v>#REF!</v>
      </c>
      <c r="F30" s="29" t="e">
        <f>SUMIFS('Fully Booked'!R:R,'Fully Booked'!AI:AI,'PRODUCT MANAGER EFFICIENCY'!A30,'Fully Booked'!#REF!,'PRODUCT MANAGER EFFICIENCY'!$B$26)</f>
        <v>#REF!</v>
      </c>
      <c r="G30" s="212" t="e">
        <f t="shared" si="2"/>
        <v>#REF!</v>
      </c>
      <c r="H30" s="29">
        <v>3500000</v>
      </c>
      <c r="I30" s="57" t="e">
        <f t="shared" si="3"/>
        <v>#REF!</v>
      </c>
    </row>
    <row r="31" spans="1:9">
      <c r="A31" s="21" t="s">
        <v>449</v>
      </c>
      <c r="B31" s="21" t="s">
        <v>23</v>
      </c>
      <c r="C31" s="17" t="e">
        <f ca="1">SUMIFS('Fully Booked'!R:R,'Fully Booked'!D:D,'PRODUCT MANAGER EFFICIENCY'!A31,'Fully Booked'!L:L,'PRODUCT MANAGER EFFICIENCY'!$C$2,'Fully Booked'!#REF!,'PRODUCT MANAGER EFFICIENCY'!$B$26)</f>
        <v>#REF!</v>
      </c>
      <c r="D31" s="29" t="e">
        <f>SUMIFS('Fully Booked'!R:R,'Fully Booked'!D:D,'PRODUCT MANAGER EFFICIENCY'!A31,'Fully Booked'!M:M,'PRODUCT MANAGER EFFICIENCY'!$D$2,'Fully Booked'!#REF!,'PRODUCT MANAGER EFFICIENCY'!$B$26)</f>
        <v>#REF!</v>
      </c>
      <c r="E31" s="29" t="e">
        <f>SUMIFS('Fully Booked'!R:R,'Fully Booked'!D:D,'PRODUCT MANAGER EFFICIENCY'!A31,'Fully Booked'!#REF!,'PRODUCT MANAGER EFFICIENCY'!$B$26)</f>
        <v>#REF!</v>
      </c>
      <c r="F31" s="29" t="e">
        <f>SUMIFS('Fully Booked'!R:R,'Fully Booked'!AI:AI,'PRODUCT MANAGER EFFICIENCY'!A31,'Fully Booked'!#REF!,'PRODUCT MANAGER EFFICIENCY'!$B$26)</f>
        <v>#REF!</v>
      </c>
      <c r="G31" s="212" t="e">
        <f t="shared" si="2"/>
        <v>#REF!</v>
      </c>
      <c r="H31" s="29">
        <v>4000000</v>
      </c>
      <c r="I31" s="57" t="e">
        <f t="shared" si="3"/>
        <v>#REF!</v>
      </c>
    </row>
    <row r="32" spans="1:9">
      <c r="A32" s="21" t="s">
        <v>211</v>
      </c>
      <c r="B32" s="21" t="s">
        <v>23</v>
      </c>
      <c r="C32" s="17" t="e">
        <f ca="1">SUMIFS('Fully Booked'!R:R,'Fully Booked'!D:D,'PRODUCT MANAGER EFFICIENCY'!A32,'Fully Booked'!L:L,'PRODUCT MANAGER EFFICIENCY'!$C$2,'Fully Booked'!#REF!,'PRODUCT MANAGER EFFICIENCY'!$B$26)</f>
        <v>#REF!</v>
      </c>
      <c r="D32" s="29" t="e">
        <f>SUMIFS('Fully Booked'!R:R,'Fully Booked'!D:D,'PRODUCT MANAGER EFFICIENCY'!A32,'Fully Booked'!M:M,'PRODUCT MANAGER EFFICIENCY'!$D$2,'Fully Booked'!#REF!,'PRODUCT MANAGER EFFICIENCY'!$B$26)</f>
        <v>#REF!</v>
      </c>
      <c r="E32" s="29" t="e">
        <f>SUMIFS('Fully Booked'!R:R,'Fully Booked'!D:D,'PRODUCT MANAGER EFFICIENCY'!A32,'Fully Booked'!#REF!,'PRODUCT MANAGER EFFICIENCY'!$B$26)</f>
        <v>#REF!</v>
      </c>
      <c r="F32" s="29" t="e">
        <f>SUMIFS('Fully Booked'!R:R,'Fully Booked'!AI:AI,'PRODUCT MANAGER EFFICIENCY'!A32,'Fully Booked'!#REF!,'PRODUCT MANAGER EFFICIENCY'!$B$26)</f>
        <v>#REF!</v>
      </c>
      <c r="G32" s="212" t="e">
        <f t="shared" si="2"/>
        <v>#REF!</v>
      </c>
      <c r="H32" s="29">
        <v>3500000</v>
      </c>
      <c r="I32" s="57" t="e">
        <f t="shared" si="3"/>
        <v>#REF!</v>
      </c>
    </row>
    <row r="33" spans="1:13">
      <c r="A33" s="21" t="s">
        <v>450</v>
      </c>
      <c r="B33" s="21" t="s">
        <v>23</v>
      </c>
      <c r="C33" s="17" t="e">
        <f ca="1">SUMIFS('Fully Booked'!R:R,'Fully Booked'!D:D,'PRODUCT MANAGER EFFICIENCY'!A33,'Fully Booked'!L:L,'PRODUCT MANAGER EFFICIENCY'!$C$2,'Fully Booked'!#REF!,'PRODUCT MANAGER EFFICIENCY'!$B$26)</f>
        <v>#REF!</v>
      </c>
      <c r="D33" s="29" t="e">
        <f>SUMIFS('Fully Booked'!R:R,'Fully Booked'!D:D,'PRODUCT MANAGER EFFICIENCY'!A33,'Fully Booked'!M:M,'PRODUCT MANAGER EFFICIENCY'!$D$2,'Fully Booked'!#REF!,'PRODUCT MANAGER EFFICIENCY'!$B$26)</f>
        <v>#REF!</v>
      </c>
      <c r="E33" s="29" t="e">
        <f>SUMIFS('Fully Booked'!R:R,'Fully Booked'!D:D,'PRODUCT MANAGER EFFICIENCY'!A33,'Fully Booked'!#REF!,'PRODUCT MANAGER EFFICIENCY'!$B$26)</f>
        <v>#REF!</v>
      </c>
      <c r="F33" s="29" t="e">
        <f>SUMIFS('Fully Booked'!R:R,'Fully Booked'!AI:AI,'PRODUCT MANAGER EFFICIENCY'!A33,'Fully Booked'!#REF!,'PRODUCT MANAGER EFFICIENCY'!$B$26)</f>
        <v>#REF!</v>
      </c>
      <c r="G33" s="212" t="e">
        <f t="shared" si="2"/>
        <v>#REF!</v>
      </c>
      <c r="H33" s="29">
        <v>3500000</v>
      </c>
      <c r="I33" s="57" t="e">
        <f t="shared" si="3"/>
        <v>#REF!</v>
      </c>
    </row>
    <row r="34" spans="1:13">
      <c r="A34" s="21" t="s">
        <v>451</v>
      </c>
      <c r="B34" s="21" t="s">
        <v>23</v>
      </c>
      <c r="C34" s="17" t="e">
        <f ca="1">SUMIFS('Fully Booked'!R:R,'Fully Booked'!D:D,'PRODUCT MANAGER EFFICIENCY'!A34,'Fully Booked'!L:L,'PRODUCT MANAGER EFFICIENCY'!$C$2,'Fully Booked'!#REF!,'PRODUCT MANAGER EFFICIENCY'!$B$26)</f>
        <v>#REF!</v>
      </c>
      <c r="D34" s="29" t="e">
        <f>SUMIFS('Fully Booked'!R:R,'Fully Booked'!D:D,'PRODUCT MANAGER EFFICIENCY'!A34,'Fully Booked'!M:M,'PRODUCT MANAGER EFFICIENCY'!$D$2,'Fully Booked'!#REF!,'PRODUCT MANAGER EFFICIENCY'!$B$26)</f>
        <v>#REF!</v>
      </c>
      <c r="E34" s="29" t="e">
        <f>SUMIFS('Fully Booked'!R:R,'Fully Booked'!D:D,'PRODUCT MANAGER EFFICIENCY'!A34,'Fully Booked'!#REF!,'PRODUCT MANAGER EFFICIENCY'!$B$26)</f>
        <v>#REF!</v>
      </c>
      <c r="F34" s="29" t="e">
        <f>SUMIFS('Fully Booked'!R:R,'Fully Booked'!AI:AI,'PRODUCT MANAGER EFFICIENCY'!A34,'Fully Booked'!#REF!,'PRODUCT MANAGER EFFICIENCY'!$B$26)</f>
        <v>#REF!</v>
      </c>
      <c r="G34" s="212" t="e">
        <f t="shared" si="2"/>
        <v>#REF!</v>
      </c>
      <c r="H34" s="29">
        <v>5000000</v>
      </c>
      <c r="I34" s="57" t="e">
        <f t="shared" si="3"/>
        <v>#REF!</v>
      </c>
    </row>
    <row r="35" spans="1:13">
      <c r="A35" s="21" t="s">
        <v>452</v>
      </c>
      <c r="B35" s="21" t="s">
        <v>23</v>
      </c>
      <c r="C35" s="17" t="e">
        <f ca="1">SUMIFS('Fully Booked'!R:R,'Fully Booked'!D:D,'PRODUCT MANAGER EFFICIENCY'!A35,'Fully Booked'!L:L,'PRODUCT MANAGER EFFICIENCY'!$C$2,'Fully Booked'!#REF!,'PRODUCT MANAGER EFFICIENCY'!$B$26)</f>
        <v>#REF!</v>
      </c>
      <c r="D35" s="29" t="e">
        <f>SUMIFS('Fully Booked'!R:R,'Fully Booked'!D:D,'PRODUCT MANAGER EFFICIENCY'!A35,'Fully Booked'!M:M,'PRODUCT MANAGER EFFICIENCY'!$D$2,'Fully Booked'!#REF!,'PRODUCT MANAGER EFFICIENCY'!$B$26)</f>
        <v>#REF!</v>
      </c>
      <c r="E35" s="29" t="e">
        <f>SUMIFS('Fully Booked'!R:R,'Fully Booked'!D:D,'PRODUCT MANAGER EFFICIENCY'!A35,'Fully Booked'!#REF!,'PRODUCT MANAGER EFFICIENCY'!$B$26)</f>
        <v>#REF!</v>
      </c>
      <c r="F35" s="29" t="e">
        <f>SUMIFS('Fully Booked'!R:R,'Fully Booked'!AI:AI,'PRODUCT MANAGER EFFICIENCY'!A35,'Fully Booked'!#REF!,'PRODUCT MANAGER EFFICIENCY'!$B$26)</f>
        <v>#REF!</v>
      </c>
      <c r="G35" s="212" t="e">
        <f t="shared" si="2"/>
        <v>#REF!</v>
      </c>
      <c r="H35" s="29">
        <v>3500000</v>
      </c>
      <c r="I35" s="57" t="e">
        <f t="shared" si="3"/>
        <v>#REF!</v>
      </c>
    </row>
    <row r="36" spans="1:13">
      <c r="A36" s="21" t="s">
        <v>454</v>
      </c>
      <c r="B36" s="21" t="s">
        <v>39</v>
      </c>
      <c r="C36" s="17" t="e">
        <f ca="1">SUMIFS('Fully Booked'!R:R,'Fully Booked'!D:D,'PRODUCT MANAGER EFFICIENCY'!A36,'Fully Booked'!L:L,'PRODUCT MANAGER EFFICIENCY'!$C$2,'Fully Booked'!#REF!,'PRODUCT MANAGER EFFICIENCY'!$B$26)</f>
        <v>#REF!</v>
      </c>
      <c r="D36" s="29" t="e">
        <f>SUMIFS('Fully Booked'!R:R,'Fully Booked'!D:D,'PRODUCT MANAGER EFFICIENCY'!A36,'Fully Booked'!M:M,'PRODUCT MANAGER EFFICIENCY'!$D$2,'Fully Booked'!#REF!,'PRODUCT MANAGER EFFICIENCY'!$B$26)</f>
        <v>#REF!</v>
      </c>
      <c r="E36" s="29" t="e">
        <f>SUMIFS('Fully Booked'!R:R,'Fully Booked'!D:D,'PRODUCT MANAGER EFFICIENCY'!A36,'Fully Booked'!#REF!,'PRODUCT MANAGER EFFICIENCY'!$B$26)</f>
        <v>#REF!</v>
      </c>
      <c r="F36" s="29" t="e">
        <f>SUMIFS('Fully Booked'!R:R,'Fully Booked'!AI:AI,'PRODUCT MANAGER EFFICIENCY'!A36,'Fully Booked'!#REF!,'PRODUCT MANAGER EFFICIENCY'!$B$26)</f>
        <v>#REF!</v>
      </c>
      <c r="G36" s="212" t="e">
        <f t="shared" si="2"/>
        <v>#REF!</v>
      </c>
      <c r="H36" s="29">
        <v>3500000</v>
      </c>
      <c r="I36" s="57" t="e">
        <f t="shared" si="3"/>
        <v>#REF!</v>
      </c>
    </row>
    <row r="37" spans="1:13">
      <c r="A37" s="21" t="s">
        <v>455</v>
      </c>
      <c r="B37" s="21" t="s">
        <v>39</v>
      </c>
      <c r="C37" s="17" t="e">
        <f ca="1">SUMIFS('Fully Booked'!R:R,'Fully Booked'!D:D,'PRODUCT MANAGER EFFICIENCY'!A37,'Fully Booked'!L:L,'PRODUCT MANAGER EFFICIENCY'!$C$2,'Fully Booked'!#REF!,'PRODUCT MANAGER EFFICIENCY'!$B$26)</f>
        <v>#REF!</v>
      </c>
      <c r="D37" s="29" t="e">
        <f>SUMIFS('Fully Booked'!R:R,'Fully Booked'!D:D,'PRODUCT MANAGER EFFICIENCY'!A37,'Fully Booked'!M:M,'PRODUCT MANAGER EFFICIENCY'!$D$2,'Fully Booked'!#REF!,'PRODUCT MANAGER EFFICIENCY'!$B$26)</f>
        <v>#REF!</v>
      </c>
      <c r="E37" s="29" t="e">
        <f>SUMIFS('Fully Booked'!R:R,'Fully Booked'!D:D,'PRODUCT MANAGER EFFICIENCY'!A37,'Fully Booked'!#REF!,'PRODUCT MANAGER EFFICIENCY'!$B$26)</f>
        <v>#REF!</v>
      </c>
      <c r="F37" s="29" t="e">
        <f>SUMIFS('Fully Booked'!R:R,'Fully Booked'!AI:AI,'PRODUCT MANAGER EFFICIENCY'!A37,'Fully Booked'!#REF!,'PRODUCT MANAGER EFFICIENCY'!$B$26)</f>
        <v>#REF!</v>
      </c>
      <c r="G37" s="212" t="e">
        <f t="shared" si="2"/>
        <v>#REF!</v>
      </c>
      <c r="H37" s="29">
        <v>3500000</v>
      </c>
      <c r="I37" s="57" t="e">
        <f t="shared" si="3"/>
        <v>#REF!</v>
      </c>
      <c r="M37" s="345"/>
    </row>
    <row r="38" spans="1:13">
      <c r="A38" s="21" t="s">
        <v>457</v>
      </c>
      <c r="B38" s="21" t="s">
        <v>29</v>
      </c>
      <c r="C38" s="17" t="e">
        <f ca="1">SUMIFS('Fully Booked'!R:R,'Fully Booked'!D:D,'PRODUCT MANAGER EFFICIENCY'!A38,'Fully Booked'!L:L,'PRODUCT MANAGER EFFICIENCY'!$C$2,'Fully Booked'!#REF!,'PRODUCT MANAGER EFFICIENCY'!$B$26)</f>
        <v>#REF!</v>
      </c>
      <c r="D38" s="29" t="e">
        <f>SUMIFS('Fully Booked'!R:R,'Fully Booked'!D:D,'PRODUCT MANAGER EFFICIENCY'!A38,'Fully Booked'!M:M,'PRODUCT MANAGER EFFICIENCY'!$D$2,'Fully Booked'!#REF!,'PRODUCT MANAGER EFFICIENCY'!$B$26)</f>
        <v>#REF!</v>
      </c>
      <c r="E38" s="29" t="e">
        <f>SUMIFS('Fully Booked'!R:R,'Fully Booked'!D:D,'PRODUCT MANAGER EFFICIENCY'!A38,'Fully Booked'!#REF!,'PRODUCT MANAGER EFFICIENCY'!$B$26)</f>
        <v>#REF!</v>
      </c>
      <c r="F38" s="29" t="e">
        <f>SUMIFS('Fully Booked'!R:R,'Fully Booked'!AI:AI,'PRODUCT MANAGER EFFICIENCY'!A38,'Fully Booked'!#REF!,'PRODUCT MANAGER EFFICIENCY'!$B$26)</f>
        <v>#REF!</v>
      </c>
      <c r="G38" s="212" t="e">
        <f t="shared" si="2"/>
        <v>#REF!</v>
      </c>
      <c r="H38" s="29">
        <v>3500000</v>
      </c>
      <c r="I38" s="57" t="e">
        <f t="shared" si="3"/>
        <v>#REF!</v>
      </c>
    </row>
    <row r="39" spans="1:13">
      <c r="A39" s="21" t="s">
        <v>406</v>
      </c>
      <c r="B39" s="21" t="s">
        <v>29</v>
      </c>
      <c r="C39" s="17" t="e">
        <f ca="1">SUMIFS('Fully Booked'!R:R,'Fully Booked'!D:D,'PRODUCT MANAGER EFFICIENCY'!A39,'Fully Booked'!L:L,'PRODUCT MANAGER EFFICIENCY'!$C$2,'Fully Booked'!#REF!,'PRODUCT MANAGER EFFICIENCY'!$B$26)</f>
        <v>#REF!</v>
      </c>
      <c r="D39" s="29" t="e">
        <f>SUMIFS('Fully Booked'!R:R,'Fully Booked'!D:D,'PRODUCT MANAGER EFFICIENCY'!A39,'Fully Booked'!M:M,'PRODUCT MANAGER EFFICIENCY'!$D$2,'Fully Booked'!#REF!,'PRODUCT MANAGER EFFICIENCY'!$B$26)</f>
        <v>#REF!</v>
      </c>
      <c r="E39" s="29" t="e">
        <f>SUMIFS('Fully Booked'!R:R,'Fully Booked'!D:D,'PRODUCT MANAGER EFFICIENCY'!A39,'Fully Booked'!#REF!,'PRODUCT MANAGER EFFICIENCY'!$B$26)</f>
        <v>#REF!</v>
      </c>
      <c r="F39" s="29" t="e">
        <f>SUMIFS('Fully Booked'!R:R,'Fully Booked'!AI:AI,'PRODUCT MANAGER EFFICIENCY'!A39,'Fully Booked'!#REF!,'PRODUCT MANAGER EFFICIENCY'!$B$26)</f>
        <v>#REF!</v>
      </c>
      <c r="G39" s="212" t="e">
        <f t="shared" si="2"/>
        <v>#REF!</v>
      </c>
      <c r="H39" s="29">
        <v>3500000</v>
      </c>
      <c r="I39" s="57" t="e">
        <f t="shared" si="3"/>
        <v>#REF!</v>
      </c>
    </row>
    <row r="40" spans="1:13">
      <c r="A40" s="21" t="s">
        <v>209</v>
      </c>
      <c r="B40" s="21" t="s">
        <v>27</v>
      </c>
      <c r="C40" s="17" t="e">
        <f ca="1">SUMIFS('Fully Booked'!R:R,'Fully Booked'!D:D,'PRODUCT MANAGER EFFICIENCY'!A40,'Fully Booked'!L:L,'PRODUCT MANAGER EFFICIENCY'!$C$2,'Fully Booked'!#REF!,'PRODUCT MANAGER EFFICIENCY'!$B$26)</f>
        <v>#REF!</v>
      </c>
      <c r="D40" s="29" t="e">
        <f>SUMIFS('Fully Booked'!R:R,'Fully Booked'!D:D,'PRODUCT MANAGER EFFICIENCY'!A40,'Fully Booked'!M:M,'PRODUCT MANAGER EFFICIENCY'!$D$2,'Fully Booked'!#REF!,'PRODUCT MANAGER EFFICIENCY'!$B$26)</f>
        <v>#REF!</v>
      </c>
      <c r="E40" s="29" t="e">
        <f>SUMIFS('Fully Booked'!R:R,'Fully Booked'!D:D,'PRODUCT MANAGER EFFICIENCY'!A40,'Fully Booked'!#REF!,'PRODUCT MANAGER EFFICIENCY'!$B$26)</f>
        <v>#REF!</v>
      </c>
      <c r="F40" s="29" t="e">
        <f>SUMIFS('Fully Booked'!R:R,'Fully Booked'!AI:AI,'PRODUCT MANAGER EFFICIENCY'!A40,'Fully Booked'!#REF!,'PRODUCT MANAGER EFFICIENCY'!$B$26)</f>
        <v>#REF!</v>
      </c>
      <c r="G40" s="212" t="e">
        <f t="shared" si="2"/>
        <v>#REF!</v>
      </c>
      <c r="H40" s="29">
        <v>3500000</v>
      </c>
      <c r="I40" s="57" t="e">
        <f t="shared" si="3"/>
        <v>#REF!</v>
      </c>
    </row>
    <row r="41" spans="1:13">
      <c r="A41" s="21" t="s">
        <v>462</v>
      </c>
      <c r="B41" s="21" t="s">
        <v>27</v>
      </c>
      <c r="C41" s="17" t="e">
        <f ca="1">SUMIFS('Fully Booked'!R:R,'Fully Booked'!D:D,'PRODUCT MANAGER EFFICIENCY'!A41,'Fully Booked'!L:L,'PRODUCT MANAGER EFFICIENCY'!$C$2,'Fully Booked'!#REF!,'PRODUCT MANAGER EFFICIENCY'!$B$26)</f>
        <v>#REF!</v>
      </c>
      <c r="D41" s="29" t="e">
        <f>SUMIFS('Fully Booked'!R:R,'Fully Booked'!D:D,'PRODUCT MANAGER EFFICIENCY'!A41,'Fully Booked'!M:M,'PRODUCT MANAGER EFFICIENCY'!$D$2,'Fully Booked'!#REF!,'PRODUCT MANAGER EFFICIENCY'!$B$26)</f>
        <v>#REF!</v>
      </c>
      <c r="E41" s="29" t="e">
        <f>SUMIFS('Fully Booked'!R:R,'Fully Booked'!D:D,'PRODUCT MANAGER EFFICIENCY'!A41,'Fully Booked'!#REF!,'PRODUCT MANAGER EFFICIENCY'!$B$26)</f>
        <v>#REF!</v>
      </c>
      <c r="F41" s="29" t="e">
        <f>SUMIFS('Fully Booked'!R:R,'Fully Booked'!AI:AI,'PRODUCT MANAGER EFFICIENCY'!A41,'Fully Booked'!#REF!,'PRODUCT MANAGER EFFICIENCY'!$B$26)</f>
        <v>#REF!</v>
      </c>
      <c r="G41" s="212" t="e">
        <f t="shared" si="2"/>
        <v>#REF!</v>
      </c>
      <c r="H41" s="29">
        <v>3000000</v>
      </c>
      <c r="I41" s="57" t="e">
        <f t="shared" si="3"/>
        <v>#REF!</v>
      </c>
    </row>
    <row r="42" spans="1:13">
      <c r="A42" s="21" t="s">
        <v>407</v>
      </c>
      <c r="C42" s="17" t="e">
        <f ca="1">SUMIFS('Fully Booked'!R:R,'Fully Booked'!D:D,'PRODUCT MANAGER EFFICIENCY'!A42,'Fully Booked'!L:L,'PRODUCT MANAGER EFFICIENCY'!$C$2,'Fully Booked'!#REF!,'PRODUCT MANAGER EFFICIENCY'!$B$26)</f>
        <v>#REF!</v>
      </c>
      <c r="D42" s="29" t="e">
        <f>SUMIFS('Fully Booked'!R:R,'Fully Booked'!D:D,'PRODUCT MANAGER EFFICIENCY'!A42,'Fully Booked'!M:M,'PRODUCT MANAGER EFFICIENCY'!$D$2,'Fully Booked'!#REF!,'PRODUCT MANAGER EFFICIENCY'!$B$26)</f>
        <v>#REF!</v>
      </c>
      <c r="E42" s="29" t="e">
        <f>SUMIFS('Fully Booked'!R:R,'Fully Booked'!D:D,'PRODUCT MANAGER EFFICIENCY'!A42,'Fully Booked'!#REF!,'PRODUCT MANAGER EFFICIENCY'!$B$26)</f>
        <v>#REF!</v>
      </c>
      <c r="F42" s="29" t="e">
        <f>SUMIFS('Fully Booked'!R:R,'Fully Booked'!AI:AI,'PRODUCT MANAGER EFFICIENCY'!A42,'Fully Booked'!#REF!,'PRODUCT MANAGER EFFICIENCY'!$B$26)</f>
        <v>#REF!</v>
      </c>
      <c r="G42" s="212" t="e">
        <f t="shared" si="2"/>
        <v>#REF!</v>
      </c>
      <c r="H42" s="29">
        <v>3500000</v>
      </c>
      <c r="I42" s="57" t="e">
        <f t="shared" si="3"/>
        <v>#REF!</v>
      </c>
    </row>
    <row r="43" spans="1:13" ht="15.75">
      <c r="A43" s="717" t="s">
        <v>71</v>
      </c>
      <c r="B43" s="718"/>
      <c r="C43" s="86" t="e">
        <f ca="1">SUM(C28:C42)</f>
        <v>#REF!</v>
      </c>
      <c r="D43" s="86" t="e">
        <f>SUM(D28:D42)</f>
        <v>#REF!</v>
      </c>
      <c r="E43" s="86" t="e">
        <f>SUM(E28:E42)</f>
        <v>#REF!</v>
      </c>
      <c r="F43" s="86" t="e">
        <f>SUM(F28:F42)</f>
        <v>#REF!</v>
      </c>
      <c r="G43" s="86" t="e">
        <f>SUM(G28:G42)</f>
        <v>#REF!</v>
      </c>
      <c r="H43" s="86">
        <v>84000000</v>
      </c>
      <c r="I43" s="202" t="e">
        <f>G43/H43</f>
        <v>#REF!</v>
      </c>
    </row>
  </sheetData>
  <mergeCells count="2">
    <mergeCell ref="A24:B24"/>
    <mergeCell ref="A43:B43"/>
  </mergeCells>
  <conditionalFormatting sqref="A27:E27 A26:B26">
    <cfRule type="duplicateValues" dxfId="226" priority="3"/>
  </conditionalFormatting>
  <conditionalFormatting sqref="A2:I2 A1:B1">
    <cfRule type="duplicateValues" dxfId="225" priority="2"/>
  </conditionalFormatting>
  <conditionalFormatting sqref="F27:I27">
    <cfRule type="duplicateValues" dxfId="224" priority="1"/>
  </conditionalFormatting>
  <dataValidations count="1">
    <dataValidation type="list" allowBlank="1" showInputMessage="1" showErrorMessage="1" sqref="D27" xr:uid="{C58E280B-A0DC-4223-9A42-8A13A3A26DC2}">
      <formula1>$B$58:$E$58</formula1>
    </dataValidation>
  </dataValidations>
  <pageMargins left="0.7" right="0.7" top="0.75" bottom="0.75" header="0.3" footer="0.3"/>
  <pageSetup scale="21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8B9EEA-9143-4EA3-BBFF-918AE8DCDCC1}">
          <x14:formula1>
            <xm:f>'WEEKLY  TO WEEK SALES '!$B$66:$E$66</xm:f>
          </x14:formula1>
          <xm:sqref>D2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O1002"/>
  <sheetViews>
    <sheetView topLeftCell="A37" workbookViewId="0">
      <selection activeCell="L4" sqref="L4"/>
    </sheetView>
  </sheetViews>
  <sheetFormatPr defaultColWidth="14.42578125" defaultRowHeight="15" customHeight="1"/>
  <cols>
    <col min="1" max="1" width="27.85546875" customWidth="1"/>
    <col min="2" max="2" width="28" bestFit="1" customWidth="1"/>
    <col min="3" max="3" width="9.140625" customWidth="1"/>
    <col min="4" max="4" width="22.85546875" bestFit="1" customWidth="1"/>
    <col min="5" max="5" width="15.5703125" customWidth="1"/>
    <col min="6" max="6" width="22.42578125" bestFit="1" customWidth="1"/>
    <col min="7" max="7" width="24.140625" bestFit="1" customWidth="1"/>
    <col min="8" max="8" width="19.140625" customWidth="1"/>
    <col min="9" max="9" width="14.28515625" customWidth="1"/>
    <col min="10" max="10" width="15.140625" bestFit="1" customWidth="1"/>
    <col min="11" max="11" width="20.140625" customWidth="1"/>
    <col min="12" max="12" width="13.28515625" customWidth="1"/>
    <col min="13" max="13" width="17.7109375" customWidth="1"/>
    <col min="14" max="14" width="13.85546875" customWidth="1"/>
    <col min="15" max="15" width="16" customWidth="1"/>
    <col min="16" max="24" width="8.7109375" customWidth="1"/>
  </cols>
  <sheetData>
    <row r="1" spans="1:15" ht="15.75">
      <c r="A1" s="16" t="s">
        <v>136</v>
      </c>
      <c r="B1" s="3"/>
      <c r="D1" s="16" t="s">
        <v>146</v>
      </c>
      <c r="E1" s="44">
        <v>45307</v>
      </c>
      <c r="F1" s="42" t="e">
        <f>VLOOKUP(E1,'disbursment and by product summ'!A:N,13,FALSE)</f>
        <v>#N/A</v>
      </c>
      <c r="G1" s="16" t="s">
        <v>147</v>
      </c>
      <c r="H1" s="19" t="e">
        <f>VLOOKUP(E1,'disbursment and by product summ'!A:N,14,FALSE)</f>
        <v>#N/A</v>
      </c>
      <c r="I1" s="45" t="s">
        <v>66</v>
      </c>
      <c r="J1" s="46" t="e">
        <f>VLOOKUP(E1,'disbursment and by product summ'!A39:N74,13,FALSE)</f>
        <v>#N/A</v>
      </c>
    </row>
    <row r="2" spans="1:15" ht="15.75">
      <c r="A2" s="14" t="s">
        <v>100</v>
      </c>
      <c r="B2" s="15" t="s">
        <v>101</v>
      </c>
      <c r="C2" s="16"/>
      <c r="D2" s="14" t="s">
        <v>66</v>
      </c>
      <c r="H2" s="6"/>
    </row>
    <row r="3" spans="1:15" ht="15.75">
      <c r="A3" s="21" t="s">
        <v>31</v>
      </c>
      <c r="B3" s="18">
        <f>SUMIFS('Fully Booked'!Q:Q,'Fully Booked'!A:A,REGIONS!A3)</f>
        <v>2671623</v>
      </c>
      <c r="C3" s="21">
        <f>COUNTIF('Fully Booked'!A:A,REGIONS!A3)</f>
        <v>12</v>
      </c>
      <c r="D3" s="29">
        <f>SUMIFS('Fully Booked'!AF:AF,'Fully Booked'!A:A,REGIONS!A3)</f>
        <v>64855.103063492068</v>
      </c>
      <c r="F3" s="20"/>
      <c r="G3" s="719" t="s">
        <v>93</v>
      </c>
      <c r="H3" s="720"/>
      <c r="I3" s="720"/>
      <c r="J3" s="720"/>
      <c r="K3" s="4"/>
      <c r="L3" s="12" t="s">
        <v>81</v>
      </c>
      <c r="M3" s="12" t="s">
        <v>151</v>
      </c>
      <c r="N3" s="31" t="s">
        <v>17</v>
      </c>
      <c r="O3" s="31" t="s">
        <v>147</v>
      </c>
    </row>
    <row r="4" spans="1:15" ht="15.75">
      <c r="A4" s="21" t="s">
        <v>241</v>
      </c>
      <c r="B4" s="18">
        <f>SUMIFS('Fully Booked'!Q:Q,'Fully Booked'!A:A,REGIONS!A4)</f>
        <v>2030569.1</v>
      </c>
      <c r="C4" s="21">
        <f>COUNTIF('Fully Booked'!A:A,REGIONS!A4)</f>
        <v>10</v>
      </c>
      <c r="D4" s="29">
        <f>SUMIFS('Fully Booked'!AF:AF,'Fully Booked'!A:A,REGIONS!A4)</f>
        <v>54288.135665343929</v>
      </c>
      <c r="F4" s="22" t="s">
        <v>94</v>
      </c>
      <c r="G4" s="23" t="s">
        <v>95</v>
      </c>
      <c r="H4" s="24" t="s">
        <v>96</v>
      </c>
      <c r="I4" s="24" t="s">
        <v>66</v>
      </c>
      <c r="J4" s="49" t="s">
        <v>169</v>
      </c>
      <c r="K4" s="3"/>
      <c r="L4" s="373">
        <v>45377</v>
      </c>
      <c r="M4" s="29">
        <f>SUMIFS('Fully Booked'!Q:Q,'Fully Booked'!L:L,REGIONS!L4)</f>
        <v>0</v>
      </c>
      <c r="N4" s="17">
        <f>SUMIFS('Fully Booked'!AF:AF,'Fully Booked'!L:L,REGIONS!L4)</f>
        <v>0</v>
      </c>
      <c r="O4" s="19">
        <f>COUNTIF('Fully Booked'!L:L,REGIONS!L4)</f>
        <v>0</v>
      </c>
    </row>
    <row r="5" spans="1:15">
      <c r="A5" s="21" t="s">
        <v>38</v>
      </c>
      <c r="B5" s="18">
        <f>SUMIFS('Fully Booked'!Q:Q,'Fully Booked'!A:A,REGIONS!A5)</f>
        <v>2511956</v>
      </c>
      <c r="C5" s="21">
        <f>COUNTIF('Fully Booked'!A:A,REGIONS!A5)</f>
        <v>19</v>
      </c>
      <c r="D5" s="29">
        <f>SUMIFS('Fully Booked'!AF:AF,'Fully Booked'!A:A,REGIONS!A5)</f>
        <v>83280.248534493279</v>
      </c>
      <c r="F5" s="21" t="s">
        <v>101</v>
      </c>
      <c r="G5" s="17">
        <f>B6</f>
        <v>7214148.0999999996</v>
      </c>
      <c r="H5" s="32">
        <f>C6</f>
        <v>41</v>
      </c>
      <c r="I5" s="17">
        <f>D6</f>
        <v>202423.48726332927</v>
      </c>
      <c r="J5" s="17">
        <v>42000000</v>
      </c>
      <c r="K5" s="3"/>
      <c r="L5" s="373">
        <v>45349</v>
      </c>
      <c r="M5" s="29">
        <f>SUMIFS('Fully Booked'!Q:Q,'Fully Booked'!L:L,REGIONS!L5)</f>
        <v>0</v>
      </c>
      <c r="N5" s="17">
        <f>SUMIFS('Fully Booked'!AF:AF,'Fully Booked'!L:L,REGIONS!L5)</f>
        <v>0</v>
      </c>
      <c r="O5" s="19">
        <f>COUNTIF('Fully Booked'!L:L,REGIONS!L5)</f>
        <v>0</v>
      </c>
    </row>
    <row r="6" spans="1:15">
      <c r="A6" s="25" t="s">
        <v>71</v>
      </c>
      <c r="B6" s="27">
        <f>SUM(B3:B5)</f>
        <v>7214148.0999999996</v>
      </c>
      <c r="C6" s="27">
        <f>SUM(C3:C5)</f>
        <v>41</v>
      </c>
      <c r="D6" s="30">
        <f>SUM(D3:D5)</f>
        <v>202423.48726332927</v>
      </c>
      <c r="F6" s="21" t="s">
        <v>168</v>
      </c>
      <c r="G6" s="17">
        <f>B15</f>
        <v>0</v>
      </c>
      <c r="H6" s="32">
        <f>C15</f>
        <v>0</v>
      </c>
      <c r="I6" s="17">
        <f>D15</f>
        <v>0</v>
      </c>
      <c r="J6" s="17">
        <v>30000000</v>
      </c>
      <c r="K6" s="3"/>
      <c r="L6" s="373">
        <v>45350</v>
      </c>
      <c r="M6" s="29">
        <f>SUMIFS('Fully Booked'!Q:Q,'Fully Booked'!L:L,REGIONS!L6)</f>
        <v>0</v>
      </c>
      <c r="N6" s="17">
        <f>SUMIFS('Fully Booked'!AF:AF,'Fully Booked'!L:L,REGIONS!L6)</f>
        <v>0</v>
      </c>
      <c r="O6" s="19">
        <f>COUNTIF('Fully Booked'!L:L,REGIONS!L6)</f>
        <v>0</v>
      </c>
    </row>
    <row r="7" spans="1:15">
      <c r="B7" s="2"/>
      <c r="C7" s="1"/>
      <c r="D7" s="3"/>
      <c r="F7" s="21" t="s">
        <v>99</v>
      </c>
      <c r="G7" s="17">
        <f>B32</f>
        <v>5124119</v>
      </c>
      <c r="H7" s="32">
        <f>C32</f>
        <v>23</v>
      </c>
      <c r="I7" s="17">
        <f>D32</f>
        <v>128290.8560925926</v>
      </c>
      <c r="J7" s="17">
        <v>24000000</v>
      </c>
      <c r="K7" s="3"/>
      <c r="L7" s="373">
        <v>45351</v>
      </c>
      <c r="M7" s="29">
        <f>SUMIFS('Fully Booked'!Q:Q,'Fully Booked'!L:L,REGIONS!L7)</f>
        <v>0</v>
      </c>
      <c r="N7" s="17">
        <f>SUMIFS('Fully Booked'!AF:AF,'Fully Booked'!L:L,REGIONS!L7)</f>
        <v>0</v>
      </c>
      <c r="O7" s="19">
        <f>COUNTIF('Fully Booked'!L:L,REGIONS!L7)</f>
        <v>0</v>
      </c>
    </row>
    <row r="8" spans="1:15">
      <c r="B8" s="3"/>
      <c r="F8" s="21" t="s">
        <v>133</v>
      </c>
      <c r="G8" s="17">
        <f>B41</f>
        <v>5527248</v>
      </c>
      <c r="H8" s="32">
        <f>C41</f>
        <v>19</v>
      </c>
      <c r="I8" s="17">
        <f>D41</f>
        <v>134691.27602645499</v>
      </c>
      <c r="J8" s="17">
        <v>24000000</v>
      </c>
      <c r="K8" s="3"/>
      <c r="L8" s="373">
        <v>45352</v>
      </c>
      <c r="M8" s="29">
        <f>SUMIFS('Fully Booked'!Q:Q,'Fully Booked'!L:L,REGIONS!L8)</f>
        <v>0</v>
      </c>
      <c r="N8" s="17">
        <f>SUMIFS('Fully Booked'!AF:AF,'Fully Booked'!L:L,REGIONS!L8)</f>
        <v>0</v>
      </c>
      <c r="O8" s="19">
        <f>COUNTIF('Fully Booked'!L:L,REGIONS!L8)</f>
        <v>0</v>
      </c>
    </row>
    <row r="9" spans="1:15" ht="15.75">
      <c r="A9" s="14" t="s">
        <v>102</v>
      </c>
      <c r="B9" s="15" t="s">
        <v>164</v>
      </c>
      <c r="C9" s="16"/>
      <c r="D9" s="14" t="s">
        <v>66</v>
      </c>
      <c r="F9" s="21" t="s">
        <v>97</v>
      </c>
      <c r="G9" s="17">
        <f>B54</f>
        <v>3717886</v>
      </c>
      <c r="H9" s="32">
        <f>C54</f>
        <v>15</v>
      </c>
      <c r="I9" s="17">
        <f>D54</f>
        <v>90600.808761904758</v>
      </c>
      <c r="J9" s="17">
        <v>30000000</v>
      </c>
      <c r="K9" s="3"/>
      <c r="L9" s="373">
        <v>45353</v>
      </c>
      <c r="M9" s="29">
        <f>SUMIFS('Fully Booked'!Q:Q,'Fully Booked'!L:L,REGIONS!L9)</f>
        <v>0</v>
      </c>
      <c r="N9" s="17">
        <f>SUMIFS('Fully Booked'!AF:AF,'Fully Booked'!L:L,REGIONS!L9)</f>
        <v>0</v>
      </c>
      <c r="O9" s="19">
        <f>COUNTIF('Fully Booked'!L:L,REGIONS!L9)</f>
        <v>0</v>
      </c>
    </row>
    <row r="10" spans="1:15">
      <c r="A10" s="21" t="s">
        <v>55</v>
      </c>
      <c r="B10" s="17">
        <f>SUMIFS('Fully Booked'!Q:Q,'Fully Booked'!A:A,REGIONS!A10)</f>
        <v>0</v>
      </c>
      <c r="C10" s="21">
        <f>COUNTIF('Fully Booked'!A:A,REGIONS!A10)</f>
        <v>0</v>
      </c>
      <c r="D10" s="17">
        <f>SUMIFS('Fully Booked'!AF:AF,'Fully Booked'!A:A,REGIONS!A10)</f>
        <v>0</v>
      </c>
      <c r="F10" s="21" t="s">
        <v>167</v>
      </c>
      <c r="G10" s="17">
        <f>B23</f>
        <v>6353714</v>
      </c>
      <c r="H10" s="32">
        <f>C23</f>
        <v>33</v>
      </c>
      <c r="I10" s="17">
        <f>D23</f>
        <v>89442.44090572391</v>
      </c>
      <c r="J10" s="17">
        <v>24000000</v>
      </c>
      <c r="K10" s="3"/>
      <c r="L10" s="373">
        <v>45354</v>
      </c>
      <c r="M10" s="29">
        <f>SUMIFS('Fully Booked'!Q:Q,'Fully Booked'!L:L,REGIONS!L10)</f>
        <v>0</v>
      </c>
      <c r="N10" s="17">
        <f>SUMIFS('Fully Booked'!AF:AF,'Fully Booked'!L:L,REGIONS!L10)</f>
        <v>0</v>
      </c>
      <c r="O10" s="19">
        <f>COUNTIF('Fully Booked'!L:L,REGIONS!L10)</f>
        <v>0</v>
      </c>
    </row>
    <row r="11" spans="1:15">
      <c r="A11" s="21" t="s">
        <v>41</v>
      </c>
      <c r="B11" s="17">
        <f>SUMIFS('Fully Booked'!Q:Q,'Fully Booked'!A:A,REGIONS!A11)</f>
        <v>0</v>
      </c>
      <c r="C11" s="21">
        <f>COUNTIF('Fully Booked'!A:A,REGIONS!A11)</f>
        <v>0</v>
      </c>
      <c r="D11" s="17">
        <f>SUMIFS('Fully Booked'!AF:AF,'Fully Booked'!A:A,REGIONS!A11)</f>
        <v>0</v>
      </c>
      <c r="F11" s="21" t="s">
        <v>422</v>
      </c>
      <c r="G11" s="17">
        <f>B66</f>
        <v>3253818</v>
      </c>
      <c r="H11" s="32">
        <f>C66</f>
        <v>23</v>
      </c>
      <c r="I11" s="17">
        <f>D66</f>
        <v>81333.048140211642</v>
      </c>
      <c r="J11" s="17">
        <v>16000000</v>
      </c>
      <c r="L11" s="373">
        <v>45355</v>
      </c>
      <c r="M11" s="29">
        <f>SUMIFS('Fully Booked'!Q:Q,'Fully Booked'!L:L,REGIONS!L11)</f>
        <v>0</v>
      </c>
      <c r="N11" s="17">
        <f>SUMIFS('Fully Booked'!AF:AF,'Fully Booked'!L:L,REGIONS!L11)</f>
        <v>0</v>
      </c>
      <c r="O11" s="19">
        <f>COUNTIF('Fully Booked'!L:L,REGIONS!L11)</f>
        <v>0</v>
      </c>
    </row>
    <row r="12" spans="1:15">
      <c r="A12" s="21" t="s">
        <v>22</v>
      </c>
      <c r="B12" s="17">
        <f>SUMIFS('Fully Booked'!Q:Q,'Fully Booked'!A:A,REGIONS!A12)</f>
        <v>0</v>
      </c>
      <c r="C12" s="21">
        <f>COUNTIF('Fully Booked'!A:A,REGIONS!A12)</f>
        <v>0</v>
      </c>
      <c r="D12" s="17">
        <f>SUMIFS('Fully Booked'!AF:AF,'Fully Booked'!A:A,REGIONS!A12)</f>
        <v>0</v>
      </c>
      <c r="F12" s="21" t="s">
        <v>98</v>
      </c>
      <c r="G12" s="17">
        <f>B62</f>
        <v>4373599</v>
      </c>
      <c r="H12" s="32">
        <f>C62</f>
        <v>13</v>
      </c>
      <c r="I12" s="17">
        <f>D62</f>
        <v>122487.89629497356</v>
      </c>
      <c r="J12" s="17">
        <v>24000000</v>
      </c>
      <c r="L12" s="373">
        <v>45356</v>
      </c>
      <c r="M12" s="29">
        <f>SUMIFS('Fully Booked'!Q:Q,'Fully Booked'!L:L,REGIONS!L12)</f>
        <v>0</v>
      </c>
      <c r="N12" s="17">
        <f>SUMIFS('Fully Booked'!AF:AF,'Fully Booked'!L:L,REGIONS!L12)</f>
        <v>0</v>
      </c>
      <c r="O12" s="19">
        <f>COUNTIF('Fully Booked'!L:L,REGIONS!L12)</f>
        <v>0</v>
      </c>
    </row>
    <row r="13" spans="1:15">
      <c r="A13" s="21" t="s">
        <v>54</v>
      </c>
      <c r="B13" s="17">
        <f>SUMIFS('Fully Booked'!Q:Q,'Fully Booked'!A:A,REGIONS!A13)</f>
        <v>0</v>
      </c>
      <c r="C13" s="21">
        <f>COUNTIF('Fully Booked'!A:A,REGIONS!A13)</f>
        <v>0</v>
      </c>
      <c r="D13" s="17">
        <f>SUMIFS('Fully Booked'!AF:AF,'Fully Booked'!A:A,REGIONS!A13)</f>
        <v>0</v>
      </c>
      <c r="F13" s="28" t="s">
        <v>71</v>
      </c>
      <c r="G13" s="26">
        <f>SUM(G5:G12)</f>
        <v>35564532.100000001</v>
      </c>
      <c r="H13" s="143">
        <f>SUM(H5:H12)</f>
        <v>167</v>
      </c>
      <c r="I13" s="26">
        <f>SUM(I5:I12)</f>
        <v>849269.81348519074</v>
      </c>
      <c r="J13" s="26">
        <f>SUM(J5:J12)</f>
        <v>214000000</v>
      </c>
      <c r="L13" s="373">
        <v>45357</v>
      </c>
      <c r="M13" s="29">
        <f>SUMIFS('Fully Booked'!Q:Q,'Fully Booked'!L:L,REGIONS!L13)</f>
        <v>0</v>
      </c>
      <c r="N13" s="17">
        <f>SUMIFS('Fully Booked'!AF:AF,'Fully Booked'!L:L,REGIONS!L13)</f>
        <v>0</v>
      </c>
      <c r="O13" s="19">
        <f>COUNTIF('Fully Booked'!L:L,REGIONS!L13)</f>
        <v>0</v>
      </c>
    </row>
    <row r="14" spans="1:15">
      <c r="A14" s="21" t="s">
        <v>82</v>
      </c>
      <c r="B14" s="17">
        <f>SUMIFS('Fully Booked'!Q:Q,'Fully Booked'!A:A,REGIONS!A14)</f>
        <v>0</v>
      </c>
      <c r="C14" s="21">
        <f>COUNTIF('Fully Booked'!A:A,REGIONS!A14)</f>
        <v>0</v>
      </c>
      <c r="D14" s="17">
        <f>SUMIFS('Fully Booked'!AF:AF,'Fully Booked'!A:A,REGIONS!A14)</f>
        <v>0</v>
      </c>
      <c r="H14" s="3"/>
      <c r="L14" s="373">
        <v>45358</v>
      </c>
      <c r="M14" s="29">
        <f>SUMIFS('Fully Booked'!Q:Q,'Fully Booked'!L:L,REGIONS!L14)</f>
        <v>0</v>
      </c>
      <c r="N14" s="17">
        <f>SUMIFS('Fully Booked'!AF:AF,'Fully Booked'!L:L,REGIONS!L14)</f>
        <v>0</v>
      </c>
      <c r="O14" s="19">
        <f>COUNTIF('Fully Booked'!L:L,REGIONS!L14)</f>
        <v>0</v>
      </c>
    </row>
    <row r="15" spans="1:15">
      <c r="A15" s="36" t="s">
        <v>71</v>
      </c>
      <c r="B15" s="34">
        <f>SUM(B10:B14)</f>
        <v>0</v>
      </c>
      <c r="C15" s="36">
        <f>SUM(C10:C14)</f>
        <v>0</v>
      </c>
      <c r="D15" s="34">
        <f>SUM(D10:D14)</f>
        <v>0</v>
      </c>
      <c r="H15" s="6"/>
      <c r="K15" s="3"/>
      <c r="L15" s="373">
        <v>45359</v>
      </c>
      <c r="M15" s="29">
        <f>SUMIFS('Fully Booked'!Q:Q,'Fully Booked'!L:L,REGIONS!L15)</f>
        <v>0</v>
      </c>
      <c r="N15" s="17">
        <f>SUMIFS('Fully Booked'!AF:AF,'Fully Booked'!L:L,REGIONS!L15)</f>
        <v>0</v>
      </c>
      <c r="O15" s="19">
        <f>COUNTIF('Fully Booked'!L:L,REGIONS!L15)</f>
        <v>0</v>
      </c>
    </row>
    <row r="16" spans="1:15">
      <c r="A16" s="13"/>
      <c r="B16" s="13"/>
      <c r="C16" s="13"/>
      <c r="D16" s="13"/>
      <c r="I16" s="3"/>
      <c r="K16" s="3"/>
      <c r="L16" s="373">
        <v>45360</v>
      </c>
      <c r="M16" s="29">
        <f>SUMIFS('Fully Booked'!Q:Q,'Fully Booked'!L:L,REGIONS!L16)</f>
        <v>0</v>
      </c>
      <c r="N16" s="17">
        <f>SUMIFS('Fully Booked'!AF:AF,'Fully Booked'!L:L,REGIONS!L16)</f>
        <v>0</v>
      </c>
      <c r="O16" s="19">
        <f>COUNTIF('Fully Booked'!L:L,REGIONS!L16)</f>
        <v>0</v>
      </c>
    </row>
    <row r="17" spans="1:15" ht="15.75">
      <c r="A17" s="56" t="s">
        <v>165</v>
      </c>
      <c r="B17" s="56" t="s">
        <v>166</v>
      </c>
      <c r="C17" s="56"/>
      <c r="D17" s="56" t="s">
        <v>66</v>
      </c>
      <c r="H17" s="6"/>
      <c r="I17" s="3"/>
      <c r="K17" s="3"/>
      <c r="L17" s="373">
        <v>45361</v>
      </c>
      <c r="M17" s="29">
        <f>SUMIFS('Fully Booked'!Q:Q,'Fully Booked'!L:L,REGIONS!L17)</f>
        <v>0</v>
      </c>
      <c r="N17" s="17">
        <f>SUMIFS('Fully Booked'!AF:AF,'Fully Booked'!L:L,REGIONS!L17)</f>
        <v>0</v>
      </c>
      <c r="O17" s="19">
        <f>COUNTIF('Fully Booked'!L:L,REGIONS!L17)</f>
        <v>0</v>
      </c>
    </row>
    <row r="18" spans="1:15">
      <c r="A18" s="21" t="s">
        <v>33</v>
      </c>
      <c r="B18" s="17">
        <f>SUMIFS('Fully Booked'!Q:Q,'Fully Booked'!A:A,REGIONS!A18)</f>
        <v>0</v>
      </c>
      <c r="C18" s="21">
        <f>COUNTIF('Fully Booked'!A:A,REGIONS!A18)</f>
        <v>0</v>
      </c>
      <c r="D18" s="17">
        <f>SUMIFS('Fully Booked'!AF:AF,'Fully Booked'!A:A,REGIONS!A18)</f>
        <v>0</v>
      </c>
      <c r="H18" s="2"/>
      <c r="I18" s="3"/>
      <c r="K18" s="3"/>
      <c r="L18" s="373">
        <v>45362</v>
      </c>
      <c r="M18" s="29">
        <f>SUMIFS('Fully Booked'!Q:Q,'Fully Booked'!L:L,REGIONS!L18)</f>
        <v>0</v>
      </c>
      <c r="N18" s="17">
        <f>SUMIFS('Fully Booked'!AF:AF,'Fully Booked'!L:L,REGIONS!L18)</f>
        <v>0</v>
      </c>
      <c r="O18" s="19">
        <f>COUNTIF('Fully Booked'!L:L,REGIONS!L18)</f>
        <v>0</v>
      </c>
    </row>
    <row r="19" spans="1:15">
      <c r="A19" s="21" t="s">
        <v>29</v>
      </c>
      <c r="B19" s="17">
        <f>SUMIFS('Fully Booked'!Q:Q,'Fully Booked'!A:A,REGIONS!A19)</f>
        <v>3493624</v>
      </c>
      <c r="C19" s="21">
        <f>COUNTIF('Fully Booked'!A:A,REGIONS!A19)</f>
        <v>18</v>
      </c>
      <c r="D19" s="17">
        <f>SUMIFS('Fully Booked'!AF:AF,'Fully Booked'!A:A,REGIONS!A19)</f>
        <v>89442.44090572391</v>
      </c>
      <c r="H19" s="2"/>
      <c r="I19" s="3"/>
      <c r="K19" s="3"/>
      <c r="L19" s="373">
        <v>45363</v>
      </c>
      <c r="M19" s="29">
        <f>SUMIFS('Fully Booked'!Q:Q,'Fully Booked'!L:L,REGIONS!L19)</f>
        <v>0</v>
      </c>
      <c r="N19" s="17">
        <f>SUMIFS('Fully Booked'!AF:AF,'Fully Booked'!L:L,REGIONS!L19)</f>
        <v>0</v>
      </c>
      <c r="O19" s="19">
        <f>COUNTIF('Fully Booked'!L:L,REGIONS!L19)</f>
        <v>0</v>
      </c>
    </row>
    <row r="20" spans="1:15">
      <c r="A20" s="21" t="s">
        <v>131</v>
      </c>
      <c r="B20" s="17">
        <f>SUMIFS('Fully Booked'!Q:Q,'Fully Booked'!A:A,REGIONS!A20)</f>
        <v>0</v>
      </c>
      <c r="C20" s="21">
        <f>COUNTIF('Fully Booked'!A:A,REGIONS!A20)</f>
        <v>0</v>
      </c>
      <c r="D20" s="17">
        <f>SUMIFS('Fully Booked'!AF:AF,'Fully Booked'!A:A,REGIONS!A20)</f>
        <v>0</v>
      </c>
      <c r="H20" s="2"/>
      <c r="I20" s="3"/>
      <c r="K20" s="3"/>
      <c r="L20" s="373">
        <v>45364</v>
      </c>
      <c r="M20" s="29">
        <f>SUMIFS('Fully Booked'!Q:Q,'Fully Booked'!L:L,REGIONS!L20)</f>
        <v>0</v>
      </c>
      <c r="N20" s="17">
        <f>SUMIFS('Fully Booked'!AF:AF,'Fully Booked'!L:L,REGIONS!L20)</f>
        <v>0</v>
      </c>
      <c r="O20" s="19">
        <f>COUNTIF('Fully Booked'!L:L,REGIONS!L20)</f>
        <v>0</v>
      </c>
    </row>
    <row r="21" spans="1:15">
      <c r="A21" s="21" t="s">
        <v>39</v>
      </c>
      <c r="B21" s="17">
        <f>SUMIFS('Fully Booked'!Q:Q,'Fully Booked'!A:A,REGIONS!A21)</f>
        <v>2860090</v>
      </c>
      <c r="C21" s="21">
        <f>COUNTIF('Fully Booked'!A:A,REGIONS!A21)</f>
        <v>15</v>
      </c>
      <c r="D21" s="17" t="s">
        <v>488</v>
      </c>
      <c r="H21" s="2"/>
      <c r="I21" s="3"/>
      <c r="K21" s="3"/>
      <c r="L21" s="373">
        <v>45365</v>
      </c>
      <c r="M21" s="29">
        <f>SUMIFS('Fully Booked'!Q:Q,'Fully Booked'!L:L,REGIONS!L21)</f>
        <v>0</v>
      </c>
      <c r="N21" s="17">
        <f>SUMIFS('Fully Booked'!AF:AF,'Fully Booked'!L:L,REGIONS!L21)</f>
        <v>0</v>
      </c>
      <c r="O21" s="19">
        <f>COUNTIF('Fully Booked'!L:L,REGIONS!L21)</f>
        <v>0</v>
      </c>
    </row>
    <row r="22" spans="1:15" ht="15.75" customHeight="1">
      <c r="A22" s="21" t="s">
        <v>51</v>
      </c>
      <c r="B22" s="17">
        <f>SUMIFS('Fully Booked'!Q:Q,'Fully Booked'!A:A,REGIONS!A22)</f>
        <v>0</v>
      </c>
      <c r="C22" s="21">
        <f>COUNTIF('Fully Booked'!A:A,REGIONS!A22)</f>
        <v>0</v>
      </c>
      <c r="D22" s="17">
        <f>SUMIFS('Fully Booked'!AF:AF,'Fully Booked'!A:A,REGIONS!A22)</f>
        <v>0</v>
      </c>
      <c r="H22" s="1"/>
      <c r="I22" s="3"/>
      <c r="K22" s="3"/>
      <c r="L22" s="373">
        <v>45366</v>
      </c>
      <c r="M22" s="29">
        <f>SUMIFS('Fully Booked'!Q:Q,'Fully Booked'!L:L,REGIONS!L22)</f>
        <v>0</v>
      </c>
      <c r="N22" s="17">
        <f>SUMIFS('Fully Booked'!AF:AF,'Fully Booked'!L:L,REGIONS!L22)</f>
        <v>0</v>
      </c>
      <c r="O22" s="19">
        <f>COUNTIF('Fully Booked'!L:L,REGIONS!L22)</f>
        <v>0</v>
      </c>
    </row>
    <row r="23" spans="1:15" ht="15.75" customHeight="1">
      <c r="A23" s="25" t="s">
        <v>71</v>
      </c>
      <c r="B23" s="26">
        <f>SUM(B18:B22)</f>
        <v>6353714</v>
      </c>
      <c r="C23" s="27">
        <f>SUM(C18:C22)</f>
        <v>33</v>
      </c>
      <c r="D23" s="26">
        <f>SUM(D18:D22)</f>
        <v>89442.44090572391</v>
      </c>
      <c r="H23" s="1"/>
      <c r="I23" s="3"/>
      <c r="K23" s="3"/>
      <c r="L23" s="373">
        <v>45367</v>
      </c>
      <c r="M23" s="29">
        <f>SUMIFS('Fully Booked'!Q:Q,'Fully Booked'!L:L,REGIONS!L23)</f>
        <v>0</v>
      </c>
      <c r="N23" s="17">
        <f>SUMIFS('Fully Booked'!AF:AF,'Fully Booked'!L:L,REGIONS!L23)</f>
        <v>0</v>
      </c>
      <c r="O23" s="19">
        <f>COUNTIF('Fully Booked'!L:L,REGIONS!L23)</f>
        <v>0</v>
      </c>
    </row>
    <row r="24" spans="1:15" ht="15.75" customHeight="1">
      <c r="B24" s="2"/>
      <c r="C24" s="7"/>
      <c r="D24" s="5"/>
      <c r="H24" s="1"/>
      <c r="I24" s="3"/>
      <c r="K24" s="3"/>
      <c r="L24" s="373">
        <v>45368</v>
      </c>
      <c r="M24" s="29">
        <f>SUMIFS('Fully Booked'!Q:Q,'Fully Booked'!L:L,REGIONS!L24)</f>
        <v>0</v>
      </c>
      <c r="N24" s="17">
        <f>SUMIFS('Fully Booked'!AF:AF,'Fully Booked'!L:L,REGIONS!L24)</f>
        <v>0</v>
      </c>
      <c r="O24" s="19">
        <f>COUNTIF('Fully Booked'!L:L,REGIONS!L24)</f>
        <v>0</v>
      </c>
    </row>
    <row r="25" spans="1:15" ht="15.75" customHeight="1">
      <c r="A25" s="14" t="s">
        <v>103</v>
      </c>
      <c r="B25" s="15" t="s">
        <v>99</v>
      </c>
      <c r="C25" s="16"/>
      <c r="D25" s="14" t="s">
        <v>66</v>
      </c>
      <c r="H25" s="6"/>
      <c r="L25" s="373">
        <v>45369</v>
      </c>
      <c r="M25" s="29">
        <f>SUMIFS('Fully Booked'!Q:Q,'Fully Booked'!L:L,REGIONS!L25)</f>
        <v>0</v>
      </c>
      <c r="N25" s="17">
        <f>SUMIFS('Fully Booked'!AF:AF,'Fully Booked'!L:L,REGIONS!L25)</f>
        <v>0</v>
      </c>
      <c r="O25" s="19">
        <f>COUNTIF('Fully Booked'!L:L,REGIONS!L25)</f>
        <v>0</v>
      </c>
    </row>
    <row r="26" spans="1:15" ht="15.75" customHeight="1">
      <c r="A26" s="21" t="s">
        <v>37</v>
      </c>
      <c r="B26" s="17">
        <f>SUMIFS('Fully Booked'!Q:Q,'Fully Booked'!A:A,REGIONS!A26)</f>
        <v>2801434</v>
      </c>
      <c r="C26" s="21">
        <f>COUNTIF('Fully Booked'!A:A,REGIONS!A26)</f>
        <v>13</v>
      </c>
      <c r="D26" s="17">
        <f>SUMIFS('Fully Booked'!AF:AF,'Fully Booked'!A:A,REGIONS!A26)</f>
        <v>70298.569854497371</v>
      </c>
      <c r="H26" s="6"/>
      <c r="L26" s="373">
        <v>45370</v>
      </c>
      <c r="M26" s="29">
        <f>SUMIFS('Fully Booked'!Q:Q,'Fully Booked'!L:L,REGIONS!L26)</f>
        <v>0</v>
      </c>
      <c r="N26" s="17">
        <f>SUMIFS('Fully Booked'!AF:AF,'Fully Booked'!L:L,REGIONS!L26)</f>
        <v>0</v>
      </c>
      <c r="O26" s="19">
        <f>COUNTIF('Fully Booked'!L:L,REGIONS!L26)</f>
        <v>0</v>
      </c>
    </row>
    <row r="27" spans="1:15" ht="15.75" customHeight="1">
      <c r="A27" s="21" t="s">
        <v>57</v>
      </c>
      <c r="B27" s="17">
        <f>SUMIFS('Fully Booked'!Q:Q,'Fully Booked'!A:A,REGIONS!A27)</f>
        <v>0</v>
      </c>
      <c r="C27" s="21">
        <f>COUNTIF('Fully Booked'!A:A,REGIONS!A27)</f>
        <v>0</v>
      </c>
      <c r="D27" s="17">
        <f>SUMIFS('Fully Booked'!AF:AF,'Fully Booked'!A:A,REGIONS!A27)</f>
        <v>0</v>
      </c>
      <c r="H27" s="6"/>
      <c r="L27" s="373">
        <v>45371</v>
      </c>
      <c r="M27" s="29">
        <f>SUMIFS('Fully Booked'!Q:Q,'Fully Booked'!L:L,REGIONS!L27)</f>
        <v>0</v>
      </c>
      <c r="N27" s="17">
        <f>SUMIFS('Fully Booked'!AF:AF,'Fully Booked'!L:L,REGIONS!L27)</f>
        <v>0</v>
      </c>
      <c r="O27" s="19">
        <f>COUNTIF('Fully Booked'!L:L,REGIONS!L27)</f>
        <v>0</v>
      </c>
    </row>
    <row r="28" spans="1:15" ht="15.75" customHeight="1">
      <c r="A28" s="21" t="s">
        <v>207</v>
      </c>
      <c r="B28" s="17">
        <f>SUMIFS('Fully Booked'!Q:Q,'Fully Booked'!A:A,REGIONS!A28)</f>
        <v>0</v>
      </c>
      <c r="C28" s="21">
        <f>COUNTIF('Fully Booked'!A:A,REGIONS!A28)</f>
        <v>0</v>
      </c>
      <c r="D28" s="17">
        <f>SUMIFS('Fully Booked'!AF:AF,'Fully Booked'!A:A,REGIONS!A28)</f>
        <v>0</v>
      </c>
      <c r="H28" s="6"/>
      <c r="L28" s="373">
        <v>45372</v>
      </c>
      <c r="M28" s="29">
        <f>SUMIFS('Fully Booked'!Q:Q,'Fully Booked'!L:L,REGIONS!L28)</f>
        <v>0</v>
      </c>
      <c r="N28" s="17">
        <f>SUMIFS('Fully Booked'!AF:AF,'Fully Booked'!L:L,REGIONS!L28)</f>
        <v>0</v>
      </c>
      <c r="O28" s="19">
        <f>COUNTIF('Fully Booked'!L:L,REGIONS!L28)</f>
        <v>0</v>
      </c>
    </row>
    <row r="29" spans="1:15" ht="15.75" customHeight="1">
      <c r="A29" s="21" t="s">
        <v>44</v>
      </c>
      <c r="B29" s="17">
        <f>SUMIFS('Fully Booked'!Q:Q,'Fully Booked'!A:A,REGIONS!A29)</f>
        <v>1388187</v>
      </c>
      <c r="C29" s="21">
        <f>COUNTIF('Fully Booked'!A:A,REGIONS!A29)</f>
        <v>4</v>
      </c>
      <c r="D29" s="17">
        <f>SUMIFS('Fully Booked'!AF:AF,'Fully Booked'!A:A,REGIONS!A29)</f>
        <v>34064.549841269843</v>
      </c>
      <c r="H29" s="6"/>
      <c r="L29" s="373">
        <v>45373</v>
      </c>
      <c r="M29" s="29">
        <f>SUMIFS('Fully Booked'!Q:Q,'Fully Booked'!L:L,REGIONS!L29)</f>
        <v>0</v>
      </c>
      <c r="N29" s="17">
        <f>SUMIFS('Fully Booked'!AF:AF,'Fully Booked'!L:L,REGIONS!L29)</f>
        <v>0</v>
      </c>
      <c r="O29" s="19">
        <f>COUNTIF('Fully Booked'!L:L,REGIONS!L29)</f>
        <v>0</v>
      </c>
    </row>
    <row r="30" spans="1:15" ht="15.75" customHeight="1">
      <c r="A30" s="21" t="s">
        <v>47</v>
      </c>
      <c r="B30" s="17">
        <f>SUMIFS('Fully Booked'!Q:Q,'Fully Booked'!A:A,REGIONS!A30)</f>
        <v>934498</v>
      </c>
      <c r="C30" s="21">
        <f>COUNTIF('Fully Booked'!A:A,REGIONS!A30)</f>
        <v>6</v>
      </c>
      <c r="D30" s="17">
        <f>SUMIFS('Fully Booked'!AF:AF,'Fully Booked'!A:A,REGIONS!A30)</f>
        <v>23927.736396825396</v>
      </c>
      <c r="H30" s="6"/>
      <c r="L30" s="373">
        <v>45374</v>
      </c>
      <c r="M30" s="29">
        <f>SUMIFS('Fully Booked'!Q:Q,'Fully Booked'!L:L,REGIONS!L30)</f>
        <v>0</v>
      </c>
      <c r="N30" s="17">
        <f>SUMIFS('Fully Booked'!AF:AF,'Fully Booked'!L:L,REGIONS!L30)</f>
        <v>0</v>
      </c>
      <c r="O30" s="19">
        <f>COUNTIF('Fully Booked'!L:L,REGIONS!L30)</f>
        <v>0</v>
      </c>
    </row>
    <row r="31" spans="1:15" ht="15.75" customHeight="1">
      <c r="A31" s="21" t="s">
        <v>53</v>
      </c>
      <c r="B31" s="17">
        <f>SUMIFS('Fully Booked'!Q:Q,'Fully Booked'!A:A,REGIONS!A31)</f>
        <v>0</v>
      </c>
      <c r="C31" s="21">
        <f>COUNTIF('Fully Booked'!A:A,REGIONS!A31)</f>
        <v>0</v>
      </c>
      <c r="D31" s="17">
        <f>SUMIFS('Fully Booked'!AF:AF,'Fully Booked'!A:A,REGIONS!A31)</f>
        <v>0</v>
      </c>
      <c r="H31" s="6"/>
      <c r="L31" s="373">
        <v>45315</v>
      </c>
      <c r="M31" s="29">
        <f>SUMIFS('Fully Booked'!Q:Q,'Fully Booked'!L:L,REGIONS!L31)</f>
        <v>0</v>
      </c>
      <c r="N31" s="17">
        <f>SUMIFS('Fully Booked'!AF:AF,'Fully Booked'!L:L,REGIONS!L31)</f>
        <v>0</v>
      </c>
      <c r="O31" s="19">
        <f>COUNTIF('Fully Booked'!L:L,REGIONS!L31)</f>
        <v>0</v>
      </c>
    </row>
    <row r="32" spans="1:15" ht="15.75" customHeight="1">
      <c r="A32" s="25" t="s">
        <v>71</v>
      </c>
      <c r="B32" s="26">
        <f>SUM(B26:B31)</f>
        <v>5124119</v>
      </c>
      <c r="C32" s="27">
        <f>SUM(C26:C31)</f>
        <v>23</v>
      </c>
      <c r="D32" s="26">
        <f>SUM(D26:D31)</f>
        <v>128290.8560925926</v>
      </c>
      <c r="H32" s="6"/>
      <c r="L32" s="33" t="s">
        <v>71</v>
      </c>
      <c r="M32" s="47">
        <f>SUM(M4:M31)</f>
        <v>0</v>
      </c>
      <c r="N32" s="34">
        <f>SUM(N4:N31)</f>
        <v>0</v>
      </c>
      <c r="O32" s="48">
        <f>SUM(O4:O31)</f>
        <v>0</v>
      </c>
    </row>
    <row r="33" spans="1:8" ht="15.75" customHeight="1">
      <c r="B33" s="2"/>
      <c r="C33" s="7"/>
      <c r="D33" s="5"/>
      <c r="H33" s="6"/>
    </row>
    <row r="34" spans="1:8" ht="15.75" customHeight="1">
      <c r="A34" s="14" t="s">
        <v>216</v>
      </c>
      <c r="B34" s="15" t="s">
        <v>133</v>
      </c>
      <c r="C34" s="16"/>
      <c r="D34" s="14" t="s">
        <v>66</v>
      </c>
      <c r="H34" s="6"/>
    </row>
    <row r="35" spans="1:8" ht="15.75" customHeight="1">
      <c r="A35" s="21" t="s">
        <v>49</v>
      </c>
      <c r="B35" s="17">
        <f>SUMIFS('Fully Booked'!Q:Q,'Fully Booked'!A:A,REGIONS!A35)</f>
        <v>5527248</v>
      </c>
      <c r="C35" s="21">
        <f>COUNTIF('Fully Booked'!A:A,REGIONS!A35)</f>
        <v>19</v>
      </c>
      <c r="D35" s="17">
        <f>SUMIFS('Fully Booked'!AF:AF,'Fully Booked'!A:A,REGIONS!A35)</f>
        <v>134691.27602645499</v>
      </c>
      <c r="H35" s="6"/>
    </row>
    <row r="36" spans="1:8" ht="15.75" customHeight="1">
      <c r="A36" s="21" t="s">
        <v>86</v>
      </c>
      <c r="B36" s="17">
        <f>SUMIFS('Fully Booked'!Q:Q,'Fully Booked'!A:A,REGIONS!A36)</f>
        <v>0</v>
      </c>
      <c r="C36" s="21">
        <f>COUNTIF('Fully Booked'!A:A,REGIONS!A36)</f>
        <v>0</v>
      </c>
      <c r="D36" s="17">
        <f>SUMIFS('Fully Booked'!AF:AF,'Fully Booked'!A:A,REGIONS!A36)</f>
        <v>0</v>
      </c>
      <c r="H36" s="6"/>
    </row>
    <row r="37" spans="1:8" ht="15.75" customHeight="1">
      <c r="A37" s="21" t="s">
        <v>52</v>
      </c>
      <c r="B37" s="17">
        <f>SUMIFS('Fully Booked'!Q:Q,'Fully Booked'!A:A,REGIONS!A37)</f>
        <v>0</v>
      </c>
      <c r="C37" s="21">
        <f>COUNTIF('Fully Booked'!A:A,REGIONS!A37)</f>
        <v>0</v>
      </c>
      <c r="D37" s="17">
        <f>SUMIFS('Fully Booked'!AF:AF,'Fully Booked'!A:A,REGIONS!A37)</f>
        <v>0</v>
      </c>
      <c r="H37" s="6"/>
    </row>
    <row r="38" spans="1:8" ht="15.75" customHeight="1">
      <c r="A38" s="21" t="s">
        <v>85</v>
      </c>
      <c r="B38" s="17">
        <f>SUMIFS('Fully Booked'!Q:Q,'Fully Booked'!A:A,REGIONS!A38)</f>
        <v>0</v>
      </c>
      <c r="C38" s="336">
        <f>COUNTIF('Fully Booked'!A:A,REGIONS!A38)</f>
        <v>0</v>
      </c>
      <c r="D38" s="17" t="s">
        <v>224</v>
      </c>
      <c r="H38" s="6"/>
    </row>
    <row r="39" spans="1:8" ht="15.75" customHeight="1">
      <c r="A39" s="21" t="s">
        <v>91</v>
      </c>
      <c r="B39" s="17">
        <f>SUMIFS('Fully Booked'!Q:Q,'Fully Booked'!A:A,REGIONS!A39)</f>
        <v>0</v>
      </c>
      <c r="C39" s="21">
        <f>COUNTIF('Fully Booked'!A:A,REGIONS!A39)</f>
        <v>0</v>
      </c>
      <c r="D39" s="17">
        <f>SUMIFS('Fully Booked'!AF:AF,'Fully Booked'!A:A,REGIONS!A39)</f>
        <v>0</v>
      </c>
      <c r="H39" s="6"/>
    </row>
    <row r="40" spans="1:8" ht="15.75" customHeight="1">
      <c r="A40" s="21" t="s">
        <v>84</v>
      </c>
      <c r="B40" s="17">
        <f>SUMIFS('Fully Booked'!Q:Q,'Fully Booked'!A:A,REGIONS!A40)</f>
        <v>0</v>
      </c>
      <c r="C40" s="21">
        <f>COUNTIF('Fully Booked'!A:A,REGIONS!A40)</f>
        <v>0</v>
      </c>
      <c r="D40" s="17">
        <f>SUMIFS('Fully Booked'!AF:AF,'Fully Booked'!A:A,REGIONS!A40)</f>
        <v>0</v>
      </c>
      <c r="H40" s="6"/>
    </row>
    <row r="41" spans="1:8" ht="15.75" customHeight="1">
      <c r="A41" s="25" t="s">
        <v>71</v>
      </c>
      <c r="B41" s="26">
        <f>SUM(B35:B40)</f>
        <v>5527248</v>
      </c>
      <c r="C41" s="28">
        <f>SUM(C35:C40)</f>
        <v>19</v>
      </c>
      <c r="D41" s="26">
        <f>SUM(D35:D40)</f>
        <v>134691.27602645499</v>
      </c>
      <c r="H41" s="6"/>
    </row>
    <row r="42" spans="1:8" ht="15.75" customHeight="1">
      <c r="B42" s="2"/>
      <c r="C42" s="1"/>
      <c r="D42" s="3"/>
      <c r="H42" s="6"/>
    </row>
    <row r="43" spans="1:8" ht="15.75" customHeight="1">
      <c r="A43" s="14" t="s">
        <v>104</v>
      </c>
      <c r="B43" s="15" t="s">
        <v>97</v>
      </c>
      <c r="C43" s="16"/>
      <c r="D43" s="14" t="s">
        <v>66</v>
      </c>
      <c r="H43" s="6"/>
    </row>
    <row r="44" spans="1:8" ht="15.75" customHeight="1">
      <c r="A44" s="21" t="s">
        <v>23</v>
      </c>
      <c r="B44" s="17">
        <f>SUMIFS('Fully Booked'!Q:Q,'Fully Booked'!A:A,REGIONS!A44)</f>
        <v>2990416</v>
      </c>
      <c r="C44" s="21">
        <f>COUNTIF('Fully Booked'!A:A,REGIONS!A44)</f>
        <v>7</v>
      </c>
      <c r="D44" s="17">
        <f>SUMIFS('Fully Booked'!AF:AF,'Fully Booked'!A:A,REGIONS!A44)</f>
        <v>72835.936571428567</v>
      </c>
      <c r="H44" s="6"/>
    </row>
    <row r="45" spans="1:8" ht="15.75" customHeight="1">
      <c r="A45" s="21" t="s">
        <v>27</v>
      </c>
      <c r="B45" s="17">
        <f>SUMIFS('Fully Booked'!Q:Q,'Fully Booked'!A:A,REGIONS!A45)</f>
        <v>727470</v>
      </c>
      <c r="C45" s="21">
        <f>COUNTIF('Fully Booked'!A:A,REGIONS!A45)</f>
        <v>8</v>
      </c>
      <c r="D45" s="17">
        <f>SUMIFS('Fully Booked'!AF:AF,'Fully Booked'!A:A,REGIONS!A45)</f>
        <v>17764.872190476191</v>
      </c>
      <c r="H45" s="6"/>
    </row>
    <row r="46" spans="1:8" ht="15.75" customHeight="1">
      <c r="A46" s="21" t="s">
        <v>87</v>
      </c>
      <c r="B46" s="17">
        <f>SUMIFS('Fully Booked'!Q:Q,'Fully Booked'!A:A,REGIONS!A46)</f>
        <v>0</v>
      </c>
      <c r="C46" s="21">
        <f>COUNTIF('Fully Booked'!A:A,REGIONS!A46)</f>
        <v>0</v>
      </c>
      <c r="D46" s="17">
        <f>SUMIFS('Fully Booked'!AF:AF,'Fully Booked'!A:A,REGIONS!A46)</f>
        <v>0</v>
      </c>
      <c r="H46" s="6"/>
    </row>
    <row r="47" spans="1:8" ht="15.75" customHeight="1">
      <c r="A47" s="21" t="s">
        <v>90</v>
      </c>
      <c r="B47" s="17">
        <f>SUMIFS('Fully Booked'!Q:Q,'Fully Booked'!A:A,REGIONS!A47)</f>
        <v>0</v>
      </c>
      <c r="C47" s="21">
        <f>COUNTIF('Fully Booked'!A:A,REGIONS!A47)</f>
        <v>0</v>
      </c>
      <c r="D47" s="17">
        <f>SUMIFS('Fully Booked'!AF:AF,'Fully Booked'!A:A,REGIONS!A47)</f>
        <v>0</v>
      </c>
      <c r="H47" s="6"/>
    </row>
    <row r="48" spans="1:8" ht="15.75" customHeight="1">
      <c r="A48" s="21" t="s">
        <v>127</v>
      </c>
      <c r="B48" s="17">
        <f>SUMIFS('Fully Booked'!Q:Q,'Fully Booked'!A:A,REGIONS!A48)</f>
        <v>0</v>
      </c>
      <c r="C48" s="21">
        <f>COUNTIF('Fully Booked'!A:A,REGIONS!A48)</f>
        <v>0</v>
      </c>
      <c r="D48" s="17">
        <f>SUMIFS('Fully Booked'!AF:AF,'Fully Booked'!A:A,REGIONS!A48)</f>
        <v>0</v>
      </c>
      <c r="H48" s="6"/>
    </row>
    <row r="49" spans="1:8" ht="15.75" customHeight="1">
      <c r="A49" s="21" t="s">
        <v>88</v>
      </c>
      <c r="B49" s="17">
        <f>SUMIFS('Fully Booked'!Q:Q,'Fully Booked'!A:A,REGIONS!A49)</f>
        <v>0</v>
      </c>
      <c r="C49" s="21">
        <f>COUNTIF('Fully Booked'!A:A,REGIONS!A49)</f>
        <v>0</v>
      </c>
      <c r="D49" s="17">
        <f>SUMIFS('Fully Booked'!AF:AF,'Fully Booked'!A:A,REGIONS!A49)</f>
        <v>0</v>
      </c>
      <c r="H49" s="6"/>
    </row>
    <row r="50" spans="1:8" ht="15.75" customHeight="1">
      <c r="A50" s="21" t="s">
        <v>83</v>
      </c>
      <c r="B50" s="17">
        <f>SUMIFS('Fully Booked'!Q:Q,'Fully Booked'!A:A,REGIONS!A50)</f>
        <v>0</v>
      </c>
      <c r="C50" s="21">
        <f>COUNTIF('Fully Booked'!A:A,REGIONS!A50)</f>
        <v>0</v>
      </c>
      <c r="D50" s="17">
        <f>SUMIFS('Fully Booked'!AF:AF,'Fully Booked'!A:A,REGIONS!A50)</f>
        <v>0</v>
      </c>
      <c r="H50" s="6"/>
    </row>
    <row r="51" spans="1:8" ht="15.75" customHeight="1">
      <c r="A51" s="21" t="s">
        <v>35</v>
      </c>
      <c r="B51" s="17">
        <f>SUMIFS('Fully Booked'!Q:Q,'Fully Booked'!A:A,REGIONS!A51)</f>
        <v>0</v>
      </c>
      <c r="C51" s="21">
        <f>COUNTIF('Fully Booked'!A:A,REGIONS!A51)</f>
        <v>0</v>
      </c>
      <c r="D51" s="17">
        <f>SUMIFS('Fully Booked'!AF:AF,'Fully Booked'!A:A,REGIONS!A51)</f>
        <v>0</v>
      </c>
      <c r="H51" s="6"/>
    </row>
    <row r="52" spans="1:8" ht="15.75" customHeight="1">
      <c r="A52" s="21" t="s">
        <v>145</v>
      </c>
      <c r="B52" s="17">
        <f>SUMIFS('Fully Booked'!Q:Q,'Fully Booked'!A:A,REGIONS!A52)</f>
        <v>0</v>
      </c>
      <c r="C52" s="21">
        <f>COUNTIF('Fully Booked'!A:A,REGIONS!A52)</f>
        <v>0</v>
      </c>
      <c r="D52" s="17">
        <f>SUMIFS('Fully Booked'!AF:AF,'Fully Booked'!A:A,REGIONS!A52)</f>
        <v>0</v>
      </c>
      <c r="H52" s="6"/>
    </row>
    <row r="53" spans="1:8" ht="15.75" customHeight="1">
      <c r="A53" s="21" t="s">
        <v>89</v>
      </c>
      <c r="B53" s="17">
        <f>SUMIFS('Fully Booked'!Q:Q,'Fully Booked'!A:A,REGIONS!A53)</f>
        <v>0</v>
      </c>
      <c r="C53" s="21">
        <f>COUNTIF('Fully Booked'!A:A,REGIONS!A53)</f>
        <v>0</v>
      </c>
      <c r="D53" s="17">
        <f>SUMIFS('Fully Booked'!AF:AF,'Fully Booked'!A:A,REGIONS!A53)</f>
        <v>0</v>
      </c>
      <c r="H53" s="6"/>
    </row>
    <row r="54" spans="1:8" ht="15.75" customHeight="1">
      <c r="A54" s="25" t="s">
        <v>71</v>
      </c>
      <c r="B54" s="26">
        <f>SUM(B44:B53)</f>
        <v>3717886</v>
      </c>
      <c r="C54" s="27">
        <f>SUM(C44:C53)</f>
        <v>15</v>
      </c>
      <c r="D54" s="26">
        <f>SUM(D44:D53)</f>
        <v>90600.808761904758</v>
      </c>
      <c r="H54" s="6"/>
    </row>
    <row r="55" spans="1:8" ht="15.75" customHeight="1">
      <c r="B55" s="2"/>
      <c r="C55" s="7"/>
      <c r="H55" s="6"/>
    </row>
    <row r="56" spans="1:8" ht="15.75" customHeight="1">
      <c r="A56" s="15" t="s">
        <v>132</v>
      </c>
      <c r="B56" s="15" t="s">
        <v>98</v>
      </c>
      <c r="C56" s="16"/>
      <c r="D56" s="14" t="s">
        <v>66</v>
      </c>
      <c r="H56" s="6"/>
    </row>
    <row r="57" spans="1:8" ht="15.75" customHeight="1">
      <c r="A57" s="21" t="s">
        <v>92</v>
      </c>
      <c r="B57" s="17">
        <f>SUMIFS('Fully Booked'!Q:Q,'Fully Booked'!A:A,REGIONS!A57)</f>
        <v>0</v>
      </c>
      <c r="C57" s="21">
        <f>COUNTIF('Fully Booked'!A:A,REGIONS!A57)</f>
        <v>0</v>
      </c>
      <c r="D57" s="21">
        <f>SUMIFS('Fully Booked'!AF:AF,'Fully Booked'!A:A,REGIONS!A57)</f>
        <v>0</v>
      </c>
      <c r="H57" s="6"/>
    </row>
    <row r="58" spans="1:8" ht="15.75" customHeight="1">
      <c r="A58" s="21" t="s">
        <v>226</v>
      </c>
      <c r="B58" s="17">
        <f>SUMIFS('Fully Booked'!Q:Q,'Fully Booked'!A:A,REGIONS!A58)</f>
        <v>0</v>
      </c>
      <c r="C58" s="21">
        <f>COUNTIF('Fully Booked'!A:A,REGIONS!A58)</f>
        <v>0</v>
      </c>
      <c r="D58" s="21">
        <f>SUMIFS('Fully Booked'!AF:AF,'Fully Booked'!A:A,REGIONS!A58)</f>
        <v>0</v>
      </c>
      <c r="H58" s="6"/>
    </row>
    <row r="59" spans="1:8" ht="15.75" customHeight="1">
      <c r="A59" s="21" t="s">
        <v>20</v>
      </c>
      <c r="B59" s="17">
        <f>SUMIFS('Fully Booked'!Q:Q,'Fully Booked'!A:A,REGIONS!A59)</f>
        <v>3596644</v>
      </c>
      <c r="C59" s="21">
        <f>COUNTIF('Fully Booked'!A:A,REGIONS!A59)</f>
        <v>9</v>
      </c>
      <c r="D59" s="21">
        <f>SUMIFS('Fully Booked'!AF:AF,'Fully Booked'!A:A,REGIONS!A59)</f>
        <v>102262.64077380953</v>
      </c>
      <c r="H59" s="6"/>
    </row>
    <row r="60" spans="1:8" ht="15.75" customHeight="1">
      <c r="A60" s="21" t="s">
        <v>25</v>
      </c>
      <c r="B60" s="17">
        <f>SUMIFS('Fully Booked'!Q:Q,'Fully Booked'!A:A,REGIONS!A60)</f>
        <v>0</v>
      </c>
      <c r="C60" s="21">
        <f>COUNTIF('Fully Booked'!A:A,REGIONS!A60)</f>
        <v>0</v>
      </c>
      <c r="D60" s="21">
        <f>SUMIFS('Fully Booked'!AF:AF,'Fully Booked'!A:A,REGIONS!A60)</f>
        <v>0</v>
      </c>
      <c r="H60" s="6"/>
    </row>
    <row r="61" spans="1:8" ht="15.75" customHeight="1">
      <c r="A61" s="21" t="s">
        <v>45</v>
      </c>
      <c r="B61" s="17">
        <f>SUMIFS('Fully Booked'!Q:Q,'Fully Booked'!A:A,REGIONS!A61)</f>
        <v>776955</v>
      </c>
      <c r="C61" s="21">
        <f>COUNTIF('Fully Booked'!A:A,REGIONS!A61)</f>
        <v>4</v>
      </c>
      <c r="D61" s="21">
        <f>SUMIFS('Fully Booked'!AF:AF,'Fully Booked'!A:A,REGIONS!A61)</f>
        <v>20225.255521164025</v>
      </c>
      <c r="H61" s="6"/>
    </row>
    <row r="62" spans="1:8" ht="15.75" customHeight="1">
      <c r="A62" s="25" t="s">
        <v>71</v>
      </c>
      <c r="B62" s="26">
        <f>SUM(B57:B61)</f>
        <v>4373599</v>
      </c>
      <c r="C62" s="28">
        <f>SUM(C57:C61)</f>
        <v>13</v>
      </c>
      <c r="D62" s="26">
        <f>SUM(D57:D61)</f>
        <v>122487.89629497356</v>
      </c>
      <c r="H62" s="6"/>
    </row>
    <row r="63" spans="1:8" ht="15.75" customHeight="1">
      <c r="B63" s="3"/>
      <c r="H63" s="6"/>
    </row>
    <row r="64" spans="1:8" ht="15.75" customHeight="1">
      <c r="A64" s="15" t="s">
        <v>423</v>
      </c>
      <c r="B64" s="337" t="s">
        <v>422</v>
      </c>
      <c r="C64" s="16"/>
      <c r="D64" s="14" t="s">
        <v>66</v>
      </c>
      <c r="H64" s="6"/>
    </row>
    <row r="65" spans="1:8" ht="15.75" customHeight="1">
      <c r="A65" s="21" t="s">
        <v>24</v>
      </c>
      <c r="B65" s="17">
        <f>SUMIFS('Fully Booked'!Q:Q,'Fully Booked'!A:A,REGIONS!A65)</f>
        <v>3253818</v>
      </c>
      <c r="C65" s="21">
        <f>COUNTIF('Fully Booked'!A:A,REGIONS!A65)</f>
        <v>23</v>
      </c>
      <c r="D65" s="21">
        <f>SUMIFS('Fully Booked'!AF:AF,'Fully Booked'!A:A,REGIONS!A65)</f>
        <v>81333.048140211642</v>
      </c>
      <c r="H65" s="6"/>
    </row>
    <row r="66" spans="1:8" ht="15.75" customHeight="1">
      <c r="A66" s="25" t="s">
        <v>71</v>
      </c>
      <c r="B66" s="26">
        <f>SUM(B65:B65)</f>
        <v>3253818</v>
      </c>
      <c r="C66" s="28">
        <f>SUM(C65:C65)</f>
        <v>23</v>
      </c>
      <c r="D66" s="26">
        <f>SUM(D65:D65)</f>
        <v>81333.048140211642</v>
      </c>
      <c r="H66" s="6"/>
    </row>
    <row r="67" spans="1:8" ht="15.75" customHeight="1">
      <c r="B67" s="3"/>
      <c r="H67" s="6"/>
    </row>
    <row r="68" spans="1:8" ht="15.75" customHeight="1">
      <c r="B68" s="3"/>
      <c r="H68" s="6"/>
    </row>
    <row r="69" spans="1:8" ht="15.75" customHeight="1">
      <c r="B69" s="3"/>
      <c r="H69" s="6"/>
    </row>
    <row r="70" spans="1:8" ht="15.75" customHeight="1">
      <c r="B70" s="3"/>
      <c r="H70" s="6"/>
    </row>
    <row r="71" spans="1:8" ht="15.75" customHeight="1">
      <c r="B71" s="3"/>
      <c r="H71" s="6"/>
    </row>
    <row r="72" spans="1:8" ht="15.75" customHeight="1">
      <c r="B72" s="3"/>
      <c r="H72" s="6"/>
    </row>
    <row r="73" spans="1:8" ht="15.75" customHeight="1">
      <c r="B73" s="3"/>
      <c r="H73" s="6"/>
    </row>
    <row r="74" spans="1:8" ht="15.75" customHeight="1">
      <c r="B74" s="3"/>
      <c r="H74" s="6"/>
    </row>
    <row r="75" spans="1:8" ht="15.75" customHeight="1">
      <c r="B75" s="3"/>
      <c r="H75" s="6"/>
    </row>
    <row r="76" spans="1:8" ht="15.75" customHeight="1">
      <c r="B76" s="3"/>
      <c r="H76" s="6"/>
    </row>
    <row r="77" spans="1:8" ht="15.75" customHeight="1">
      <c r="B77" s="3"/>
      <c r="H77" s="6"/>
    </row>
    <row r="78" spans="1:8" ht="15.75" customHeight="1">
      <c r="B78" s="3"/>
      <c r="H78" s="6"/>
    </row>
    <row r="79" spans="1:8" ht="15.75" customHeight="1">
      <c r="B79" s="3"/>
      <c r="H79" s="6"/>
    </row>
    <row r="80" spans="1:8" ht="15.75" customHeight="1">
      <c r="B80" s="3"/>
      <c r="H80" s="6"/>
    </row>
    <row r="81" spans="2:8" ht="15.75" customHeight="1">
      <c r="B81" s="3"/>
      <c r="H81" s="6"/>
    </row>
    <row r="82" spans="2:8" ht="15.75" customHeight="1">
      <c r="B82" s="3"/>
      <c r="H82" s="6"/>
    </row>
    <row r="83" spans="2:8" ht="15.75" customHeight="1">
      <c r="B83" s="3"/>
      <c r="H83" s="6"/>
    </row>
    <row r="84" spans="2:8" ht="15.75" customHeight="1">
      <c r="B84" s="3"/>
      <c r="H84" s="6"/>
    </row>
    <row r="85" spans="2:8" ht="15.75" customHeight="1">
      <c r="B85" s="3"/>
      <c r="H85" s="6"/>
    </row>
    <row r="86" spans="2:8" ht="15.75" customHeight="1">
      <c r="B86" s="3"/>
      <c r="H86" s="6"/>
    </row>
    <row r="87" spans="2:8" ht="15.75" customHeight="1">
      <c r="B87" s="3"/>
      <c r="H87" s="6"/>
    </row>
    <row r="88" spans="2:8" ht="15.75" customHeight="1">
      <c r="B88" s="3"/>
      <c r="H88" s="6"/>
    </row>
    <row r="89" spans="2:8" ht="15.75" customHeight="1">
      <c r="B89" s="3"/>
      <c r="H89" s="6"/>
    </row>
    <row r="90" spans="2:8" ht="15.75" customHeight="1">
      <c r="B90" s="3"/>
      <c r="H90" s="6"/>
    </row>
    <row r="91" spans="2:8" ht="15.75" customHeight="1">
      <c r="B91" s="3"/>
      <c r="H91" s="6"/>
    </row>
    <row r="92" spans="2:8" ht="15.75" customHeight="1">
      <c r="B92" s="3"/>
      <c r="H92" s="6"/>
    </row>
    <row r="93" spans="2:8" ht="15.75" customHeight="1">
      <c r="B93" s="3"/>
      <c r="H93" s="6"/>
    </row>
    <row r="94" spans="2:8" ht="15.75" customHeight="1">
      <c r="B94" s="3"/>
      <c r="H94" s="6"/>
    </row>
    <row r="95" spans="2:8" ht="15.75" customHeight="1">
      <c r="B95" s="3"/>
      <c r="H95" s="6"/>
    </row>
    <row r="96" spans="2:8" ht="15.75" customHeight="1">
      <c r="B96" s="3"/>
      <c r="H96" s="6"/>
    </row>
    <row r="97" spans="2:8" ht="15.75" customHeight="1">
      <c r="B97" s="3"/>
      <c r="H97" s="6"/>
    </row>
    <row r="98" spans="2:8" ht="15.75" customHeight="1">
      <c r="B98" s="3"/>
      <c r="H98" s="6"/>
    </row>
    <row r="99" spans="2:8" ht="15.75" customHeight="1">
      <c r="B99" s="3"/>
      <c r="H99" s="6"/>
    </row>
    <row r="100" spans="2:8" ht="15.75" customHeight="1">
      <c r="B100" s="3"/>
      <c r="H100" s="6"/>
    </row>
    <row r="101" spans="2:8" ht="15.75" customHeight="1">
      <c r="B101" s="3"/>
      <c r="H101" s="6"/>
    </row>
    <row r="102" spans="2:8" ht="15.75" customHeight="1">
      <c r="B102" s="3"/>
      <c r="H102" s="6"/>
    </row>
    <row r="103" spans="2:8" ht="15.75" customHeight="1">
      <c r="B103" s="3"/>
      <c r="H103" s="6"/>
    </row>
    <row r="104" spans="2:8" ht="15.75" customHeight="1">
      <c r="B104" s="3"/>
      <c r="H104" s="6"/>
    </row>
    <row r="105" spans="2:8" ht="15.75" customHeight="1">
      <c r="B105" s="3"/>
      <c r="H105" s="6"/>
    </row>
    <row r="106" spans="2:8" ht="15.75" customHeight="1">
      <c r="B106" s="3"/>
      <c r="H106" s="6"/>
    </row>
    <row r="107" spans="2:8" ht="15.75" customHeight="1">
      <c r="B107" s="3"/>
      <c r="H107" s="6"/>
    </row>
    <row r="108" spans="2:8" ht="15.75" customHeight="1">
      <c r="B108" s="3"/>
      <c r="H108" s="6"/>
    </row>
    <row r="109" spans="2:8" ht="15.75" customHeight="1">
      <c r="B109" s="3"/>
      <c r="H109" s="6"/>
    </row>
    <row r="110" spans="2:8" ht="15.75" customHeight="1">
      <c r="B110" s="3"/>
      <c r="H110" s="6"/>
    </row>
    <row r="111" spans="2:8" ht="15.75" customHeight="1">
      <c r="B111" s="3"/>
      <c r="H111" s="6"/>
    </row>
    <row r="112" spans="2:8" ht="15.75" customHeight="1">
      <c r="B112" s="3"/>
      <c r="H112" s="6"/>
    </row>
    <row r="113" spans="2:8" ht="15.75" customHeight="1">
      <c r="B113" s="3"/>
      <c r="H113" s="6"/>
    </row>
    <row r="114" spans="2:8" ht="15.75" customHeight="1">
      <c r="B114" s="3"/>
      <c r="H114" s="6"/>
    </row>
    <row r="115" spans="2:8" ht="15.75" customHeight="1">
      <c r="B115" s="3"/>
      <c r="H115" s="6"/>
    </row>
    <row r="116" spans="2:8" ht="15.75" customHeight="1">
      <c r="B116" s="3"/>
      <c r="H116" s="6"/>
    </row>
    <row r="117" spans="2:8" ht="15.75" customHeight="1">
      <c r="B117" s="3"/>
      <c r="H117" s="6"/>
    </row>
    <row r="118" spans="2:8" ht="15.75" customHeight="1">
      <c r="B118" s="3"/>
      <c r="H118" s="6"/>
    </row>
    <row r="119" spans="2:8" ht="15.75" customHeight="1">
      <c r="B119" s="3"/>
      <c r="H119" s="6"/>
    </row>
    <row r="120" spans="2:8" ht="15.75" customHeight="1">
      <c r="B120" s="3"/>
      <c r="H120" s="6"/>
    </row>
    <row r="121" spans="2:8" ht="15.75" customHeight="1">
      <c r="B121" s="3"/>
      <c r="H121" s="6"/>
    </row>
    <row r="122" spans="2:8" ht="15.75" customHeight="1">
      <c r="B122" s="3"/>
      <c r="H122" s="6"/>
    </row>
    <row r="123" spans="2:8" ht="15.75" customHeight="1">
      <c r="B123" s="3"/>
      <c r="H123" s="6"/>
    </row>
    <row r="124" spans="2:8" ht="15.75" customHeight="1">
      <c r="B124" s="3"/>
      <c r="H124" s="6"/>
    </row>
    <row r="125" spans="2:8" ht="15.75" customHeight="1">
      <c r="B125" s="3"/>
      <c r="H125" s="6"/>
    </row>
    <row r="126" spans="2:8" ht="15.75" customHeight="1">
      <c r="B126" s="3"/>
      <c r="H126" s="6"/>
    </row>
    <row r="127" spans="2:8" ht="15.75" customHeight="1">
      <c r="B127" s="3"/>
      <c r="H127" s="6"/>
    </row>
    <row r="128" spans="2:8" ht="15.75" customHeight="1">
      <c r="B128" s="3"/>
      <c r="H128" s="6"/>
    </row>
    <row r="129" spans="2:8" ht="15.75" customHeight="1">
      <c r="B129" s="3"/>
      <c r="H129" s="6"/>
    </row>
    <row r="130" spans="2:8" ht="15.75" customHeight="1">
      <c r="B130" s="3"/>
      <c r="H130" s="6"/>
    </row>
    <row r="131" spans="2:8" ht="15.75" customHeight="1">
      <c r="B131" s="3"/>
      <c r="H131" s="6"/>
    </row>
    <row r="132" spans="2:8" ht="15.75" customHeight="1">
      <c r="B132" s="3"/>
      <c r="H132" s="6"/>
    </row>
    <row r="133" spans="2:8" ht="15.75" customHeight="1">
      <c r="B133" s="3"/>
      <c r="H133" s="6"/>
    </row>
    <row r="134" spans="2:8" ht="15.75" customHeight="1">
      <c r="B134" s="3"/>
      <c r="H134" s="6"/>
    </row>
    <row r="135" spans="2:8" ht="15.75" customHeight="1">
      <c r="B135" s="3"/>
      <c r="H135" s="6"/>
    </row>
    <row r="136" spans="2:8" ht="15.75" customHeight="1">
      <c r="B136" s="3"/>
      <c r="H136" s="6"/>
    </row>
    <row r="137" spans="2:8" ht="15.75" customHeight="1">
      <c r="B137" s="3"/>
      <c r="H137" s="6"/>
    </row>
    <row r="138" spans="2:8" ht="15.75" customHeight="1">
      <c r="B138" s="3"/>
      <c r="H138" s="6"/>
    </row>
    <row r="139" spans="2:8" ht="15.75" customHeight="1">
      <c r="B139" s="3"/>
      <c r="H139" s="6"/>
    </row>
    <row r="140" spans="2:8" ht="15.75" customHeight="1">
      <c r="B140" s="3"/>
      <c r="H140" s="6"/>
    </row>
    <row r="141" spans="2:8" ht="15.75" customHeight="1">
      <c r="B141" s="3"/>
      <c r="H141" s="6"/>
    </row>
    <row r="142" spans="2:8" ht="15.75" customHeight="1">
      <c r="B142" s="3"/>
      <c r="H142" s="6"/>
    </row>
    <row r="143" spans="2:8" ht="15.75" customHeight="1">
      <c r="B143" s="3"/>
      <c r="H143" s="6"/>
    </row>
    <row r="144" spans="2:8" ht="15.75" customHeight="1">
      <c r="B144" s="3"/>
      <c r="H144" s="6"/>
    </row>
    <row r="145" spans="2:8" ht="15.75" customHeight="1">
      <c r="B145" s="3"/>
      <c r="H145" s="6"/>
    </row>
    <row r="146" spans="2:8" ht="15.75" customHeight="1">
      <c r="B146" s="3"/>
      <c r="H146" s="6"/>
    </row>
    <row r="147" spans="2:8" ht="15.75" customHeight="1">
      <c r="B147" s="3"/>
      <c r="H147" s="6"/>
    </row>
    <row r="148" spans="2:8" ht="15.75" customHeight="1">
      <c r="B148" s="3"/>
      <c r="H148" s="6"/>
    </row>
    <row r="149" spans="2:8" ht="15.75" customHeight="1">
      <c r="B149" s="3"/>
      <c r="H149" s="6"/>
    </row>
    <row r="150" spans="2:8" ht="15.75" customHeight="1">
      <c r="B150" s="3"/>
      <c r="H150" s="6"/>
    </row>
    <row r="151" spans="2:8" ht="15.75" customHeight="1">
      <c r="B151" s="3"/>
      <c r="H151" s="6"/>
    </row>
    <row r="152" spans="2:8" ht="15.75" customHeight="1">
      <c r="B152" s="3"/>
      <c r="H152" s="6"/>
    </row>
    <row r="153" spans="2:8" ht="15.75" customHeight="1">
      <c r="B153" s="3"/>
      <c r="H153" s="6"/>
    </row>
    <row r="154" spans="2:8" ht="15.75" customHeight="1">
      <c r="B154" s="3"/>
      <c r="H154" s="6"/>
    </row>
    <row r="155" spans="2:8" ht="15.75" customHeight="1">
      <c r="B155" s="3"/>
      <c r="H155" s="6"/>
    </row>
    <row r="156" spans="2:8" ht="15.75" customHeight="1">
      <c r="B156" s="3"/>
      <c r="H156" s="6"/>
    </row>
    <row r="157" spans="2:8" ht="15.75" customHeight="1">
      <c r="B157" s="3"/>
      <c r="H157" s="6"/>
    </row>
    <row r="158" spans="2:8" ht="15.75" customHeight="1">
      <c r="B158" s="3"/>
      <c r="H158" s="6"/>
    </row>
    <row r="159" spans="2:8" ht="15.75" customHeight="1">
      <c r="B159" s="3"/>
      <c r="H159" s="6"/>
    </row>
    <row r="160" spans="2:8" ht="15.75" customHeight="1">
      <c r="B160" s="3"/>
      <c r="H160" s="6"/>
    </row>
    <row r="161" spans="2:8" ht="15.75" customHeight="1">
      <c r="B161" s="3"/>
      <c r="H161" s="6"/>
    </row>
    <row r="162" spans="2:8" ht="15.75" customHeight="1">
      <c r="B162" s="3"/>
      <c r="H162" s="6"/>
    </row>
    <row r="163" spans="2:8" ht="15.75" customHeight="1">
      <c r="B163" s="3"/>
      <c r="H163" s="6"/>
    </row>
    <row r="164" spans="2:8" ht="15.75" customHeight="1">
      <c r="B164" s="3"/>
      <c r="H164" s="6"/>
    </row>
    <row r="165" spans="2:8" ht="15.75" customHeight="1">
      <c r="B165" s="3"/>
      <c r="H165" s="6"/>
    </row>
    <row r="166" spans="2:8" ht="15.75" customHeight="1">
      <c r="B166" s="3"/>
      <c r="H166" s="6"/>
    </row>
    <row r="167" spans="2:8" ht="15.75" customHeight="1">
      <c r="B167" s="3"/>
      <c r="H167" s="6"/>
    </row>
    <row r="168" spans="2:8" ht="15.75" customHeight="1">
      <c r="B168" s="3"/>
      <c r="H168" s="6"/>
    </row>
    <row r="169" spans="2:8" ht="15.75" customHeight="1">
      <c r="B169" s="3"/>
      <c r="H169" s="6"/>
    </row>
    <row r="170" spans="2:8" ht="15.75" customHeight="1">
      <c r="B170" s="3"/>
      <c r="H170" s="6"/>
    </row>
    <row r="171" spans="2:8" ht="15.75" customHeight="1">
      <c r="B171" s="3"/>
      <c r="H171" s="6"/>
    </row>
    <row r="172" spans="2:8" ht="15.75" customHeight="1">
      <c r="B172" s="3"/>
      <c r="H172" s="6"/>
    </row>
    <row r="173" spans="2:8" ht="15.75" customHeight="1">
      <c r="B173" s="3"/>
      <c r="H173" s="6"/>
    </row>
    <row r="174" spans="2:8" ht="15.75" customHeight="1">
      <c r="B174" s="3"/>
      <c r="H174" s="6"/>
    </row>
    <row r="175" spans="2:8" ht="15.75" customHeight="1">
      <c r="B175" s="3"/>
      <c r="H175" s="6"/>
    </row>
    <row r="176" spans="2:8" ht="15.75" customHeight="1">
      <c r="B176" s="3"/>
      <c r="H176" s="6"/>
    </row>
    <row r="177" spans="2:8" ht="15.75" customHeight="1">
      <c r="B177" s="3"/>
      <c r="H177" s="6"/>
    </row>
    <row r="178" spans="2:8" ht="15.75" customHeight="1">
      <c r="B178" s="3"/>
      <c r="H178" s="6"/>
    </row>
    <row r="179" spans="2:8" ht="15.75" customHeight="1">
      <c r="B179" s="3"/>
      <c r="H179" s="6"/>
    </row>
    <row r="180" spans="2:8" ht="15.75" customHeight="1">
      <c r="B180" s="3"/>
      <c r="H180" s="6"/>
    </row>
    <row r="181" spans="2:8" ht="15.75" customHeight="1">
      <c r="B181" s="3"/>
      <c r="H181" s="6"/>
    </row>
    <row r="182" spans="2:8" ht="15.75" customHeight="1">
      <c r="B182" s="3"/>
      <c r="H182" s="6"/>
    </row>
    <row r="183" spans="2:8" ht="15.75" customHeight="1">
      <c r="B183" s="3"/>
      <c r="H183" s="6"/>
    </row>
    <row r="184" spans="2:8" ht="15.75" customHeight="1">
      <c r="B184" s="3"/>
      <c r="H184" s="6"/>
    </row>
    <row r="185" spans="2:8" ht="15.75" customHeight="1">
      <c r="B185" s="3"/>
      <c r="H185" s="6"/>
    </row>
    <row r="186" spans="2:8" ht="15.75" customHeight="1">
      <c r="B186" s="3"/>
      <c r="H186" s="6"/>
    </row>
    <row r="187" spans="2:8" ht="15.75" customHeight="1">
      <c r="B187" s="3"/>
      <c r="H187" s="6"/>
    </row>
    <row r="188" spans="2:8" ht="15.75" customHeight="1">
      <c r="B188" s="3"/>
      <c r="H188" s="6"/>
    </row>
    <row r="189" spans="2:8" ht="15.75" customHeight="1">
      <c r="B189" s="3"/>
      <c r="H189" s="6"/>
    </row>
    <row r="190" spans="2:8" ht="15.75" customHeight="1">
      <c r="B190" s="3"/>
      <c r="H190" s="6"/>
    </row>
    <row r="191" spans="2:8" ht="15.75" customHeight="1">
      <c r="B191" s="3"/>
      <c r="H191" s="6"/>
    </row>
    <row r="192" spans="2:8" ht="15.75" customHeight="1">
      <c r="B192" s="3"/>
      <c r="H192" s="6"/>
    </row>
    <row r="193" spans="2:8" ht="15.75" customHeight="1">
      <c r="B193" s="3"/>
      <c r="H193" s="6"/>
    </row>
    <row r="194" spans="2:8" ht="15.75" customHeight="1">
      <c r="B194" s="3"/>
      <c r="H194" s="6"/>
    </row>
    <row r="195" spans="2:8" ht="15.75" customHeight="1">
      <c r="B195" s="3"/>
      <c r="H195" s="6"/>
    </row>
    <row r="196" spans="2:8" ht="15.75" customHeight="1">
      <c r="B196" s="3"/>
      <c r="H196" s="6"/>
    </row>
    <row r="197" spans="2:8" ht="15.75" customHeight="1">
      <c r="B197" s="3"/>
      <c r="H197" s="6"/>
    </row>
    <row r="198" spans="2:8" ht="15.75" customHeight="1">
      <c r="B198" s="3"/>
      <c r="H198" s="6"/>
    </row>
    <row r="199" spans="2:8" ht="15.75" customHeight="1">
      <c r="B199" s="3"/>
      <c r="H199" s="6"/>
    </row>
    <row r="200" spans="2:8" ht="15.75" customHeight="1">
      <c r="B200" s="3"/>
      <c r="H200" s="6"/>
    </row>
    <row r="201" spans="2:8" ht="15.75" customHeight="1">
      <c r="B201" s="3"/>
      <c r="H201" s="6"/>
    </row>
    <row r="202" spans="2:8" ht="15.75" customHeight="1">
      <c r="B202" s="3"/>
      <c r="H202" s="6"/>
    </row>
    <row r="203" spans="2:8" ht="15.75" customHeight="1">
      <c r="B203" s="3"/>
      <c r="H203" s="6"/>
    </row>
    <row r="204" spans="2:8" ht="15.75" customHeight="1">
      <c r="B204" s="3"/>
      <c r="H204" s="6"/>
    </row>
    <row r="205" spans="2:8" ht="15.75" customHeight="1">
      <c r="B205" s="3"/>
      <c r="H205" s="6"/>
    </row>
    <row r="206" spans="2:8" ht="15.75" customHeight="1">
      <c r="B206" s="3"/>
      <c r="H206" s="6"/>
    </row>
    <row r="207" spans="2:8" ht="15.75" customHeight="1">
      <c r="B207" s="3"/>
      <c r="H207" s="6"/>
    </row>
    <row r="208" spans="2:8" ht="15.75" customHeight="1">
      <c r="B208" s="3"/>
      <c r="H208" s="6"/>
    </row>
    <row r="209" spans="2:8" ht="15.75" customHeight="1">
      <c r="B209" s="3"/>
      <c r="H209" s="6"/>
    </row>
    <row r="210" spans="2:8" ht="15.75" customHeight="1">
      <c r="B210" s="3"/>
      <c r="H210" s="6"/>
    </row>
    <row r="211" spans="2:8" ht="15.75" customHeight="1">
      <c r="B211" s="3"/>
      <c r="H211" s="6"/>
    </row>
    <row r="212" spans="2:8" ht="15.75" customHeight="1">
      <c r="B212" s="3"/>
      <c r="H212" s="6"/>
    </row>
    <row r="213" spans="2:8" ht="15.75" customHeight="1">
      <c r="B213" s="3"/>
      <c r="H213" s="6"/>
    </row>
    <row r="214" spans="2:8" ht="15.75" customHeight="1">
      <c r="B214" s="3"/>
      <c r="H214" s="6"/>
    </row>
    <row r="215" spans="2:8" ht="15.75" customHeight="1">
      <c r="B215" s="3"/>
      <c r="H215" s="6"/>
    </row>
    <row r="216" spans="2:8" ht="15.75" customHeight="1">
      <c r="B216" s="3"/>
      <c r="H216" s="6"/>
    </row>
    <row r="217" spans="2:8" ht="15.75" customHeight="1">
      <c r="B217" s="3"/>
      <c r="H217" s="6"/>
    </row>
    <row r="218" spans="2:8" ht="15.75" customHeight="1">
      <c r="B218" s="3"/>
      <c r="H218" s="6"/>
    </row>
    <row r="219" spans="2:8" ht="15.75" customHeight="1">
      <c r="B219" s="3"/>
      <c r="H219" s="6"/>
    </row>
    <row r="220" spans="2:8" ht="15.75" customHeight="1">
      <c r="B220" s="3"/>
      <c r="H220" s="6"/>
    </row>
    <row r="221" spans="2:8" ht="15.75" customHeight="1">
      <c r="B221" s="3"/>
      <c r="H221" s="6"/>
    </row>
    <row r="222" spans="2:8" ht="15.75" customHeight="1">
      <c r="B222" s="3"/>
      <c r="H222" s="6"/>
    </row>
    <row r="223" spans="2:8" ht="15.75" customHeight="1">
      <c r="B223" s="3"/>
      <c r="H223" s="6"/>
    </row>
    <row r="224" spans="2:8" ht="15.75" customHeight="1">
      <c r="B224" s="3"/>
      <c r="H224" s="6"/>
    </row>
    <row r="225" spans="2:8" ht="15.75" customHeight="1">
      <c r="B225" s="3"/>
      <c r="H225" s="6"/>
    </row>
    <row r="226" spans="2:8" ht="15.75" customHeight="1">
      <c r="B226" s="3"/>
      <c r="H226" s="6"/>
    </row>
    <row r="227" spans="2:8" ht="15.75" customHeight="1">
      <c r="B227" s="3"/>
      <c r="H227" s="6"/>
    </row>
    <row r="228" spans="2:8" ht="15.75" customHeight="1">
      <c r="B228" s="3"/>
      <c r="H228" s="6"/>
    </row>
    <row r="229" spans="2:8" ht="15.75" customHeight="1">
      <c r="B229" s="3"/>
      <c r="H229" s="6"/>
    </row>
    <row r="230" spans="2:8" ht="15.75" customHeight="1">
      <c r="B230" s="3"/>
      <c r="H230" s="6"/>
    </row>
    <row r="231" spans="2:8" ht="15.75" customHeight="1">
      <c r="B231" s="3"/>
      <c r="H231" s="6"/>
    </row>
    <row r="232" spans="2:8" ht="15.75" customHeight="1">
      <c r="B232" s="3"/>
      <c r="H232" s="6"/>
    </row>
    <row r="233" spans="2:8" ht="15.75" customHeight="1">
      <c r="B233" s="3"/>
      <c r="H233" s="6"/>
    </row>
    <row r="234" spans="2:8" ht="15.75" customHeight="1">
      <c r="B234" s="3"/>
      <c r="H234" s="6"/>
    </row>
    <row r="235" spans="2:8" ht="15.75" customHeight="1">
      <c r="B235" s="3"/>
      <c r="H235" s="6"/>
    </row>
    <row r="236" spans="2:8" ht="15.75" customHeight="1">
      <c r="B236" s="3"/>
      <c r="H236" s="6"/>
    </row>
    <row r="237" spans="2:8" ht="15.75" customHeight="1">
      <c r="B237" s="3"/>
      <c r="H237" s="6"/>
    </row>
    <row r="238" spans="2:8" ht="15.75" customHeight="1">
      <c r="B238" s="3"/>
      <c r="H238" s="6"/>
    </row>
    <row r="239" spans="2:8" ht="15.75" customHeight="1">
      <c r="B239" s="3"/>
      <c r="H239" s="6"/>
    </row>
    <row r="240" spans="2:8" ht="15.75" customHeight="1">
      <c r="B240" s="3"/>
      <c r="H240" s="6"/>
    </row>
    <row r="241" spans="2:8" ht="15.75" customHeight="1">
      <c r="B241" s="3"/>
      <c r="H241" s="6"/>
    </row>
    <row r="242" spans="2:8" ht="15.75" customHeight="1">
      <c r="B242" s="3"/>
      <c r="H242" s="6"/>
    </row>
    <row r="243" spans="2:8" ht="15.75" customHeight="1">
      <c r="B243" s="3"/>
      <c r="H243" s="6"/>
    </row>
    <row r="244" spans="2:8" ht="15.75" customHeight="1">
      <c r="B244" s="3"/>
      <c r="H244" s="6"/>
    </row>
    <row r="245" spans="2:8" ht="15.75" customHeight="1">
      <c r="B245" s="3"/>
      <c r="H245" s="6"/>
    </row>
    <row r="246" spans="2:8" ht="15.75" customHeight="1">
      <c r="B246" s="3"/>
      <c r="H246" s="6"/>
    </row>
    <row r="247" spans="2:8" ht="15.75" customHeight="1">
      <c r="B247" s="3"/>
      <c r="H247" s="6"/>
    </row>
    <row r="248" spans="2:8" ht="15.75" customHeight="1">
      <c r="B248" s="3"/>
      <c r="H248" s="6"/>
    </row>
    <row r="249" spans="2:8" ht="15.75" customHeight="1">
      <c r="B249" s="3"/>
      <c r="H249" s="6"/>
    </row>
    <row r="250" spans="2:8" ht="15.75" customHeight="1">
      <c r="B250" s="3"/>
      <c r="H250" s="6"/>
    </row>
    <row r="251" spans="2:8" ht="15.75" customHeight="1">
      <c r="B251" s="3"/>
      <c r="H251" s="6"/>
    </row>
    <row r="252" spans="2:8" ht="15.75" customHeight="1">
      <c r="B252" s="3"/>
      <c r="H252" s="6"/>
    </row>
    <row r="253" spans="2:8" ht="15.75" customHeight="1">
      <c r="B253" s="3"/>
      <c r="H253" s="6"/>
    </row>
    <row r="254" spans="2:8" ht="15.75" customHeight="1">
      <c r="B254" s="3"/>
      <c r="H254" s="6"/>
    </row>
    <row r="255" spans="2:8" ht="15.75" customHeight="1">
      <c r="B255" s="3"/>
      <c r="H255" s="6"/>
    </row>
    <row r="256" spans="2:8" ht="15.75" customHeight="1">
      <c r="B256" s="3"/>
      <c r="H256" s="6"/>
    </row>
    <row r="257" spans="2:8" ht="15.75" customHeight="1">
      <c r="B257" s="3"/>
      <c r="H257" s="6"/>
    </row>
    <row r="258" spans="2:8" ht="15.75" customHeight="1">
      <c r="B258" s="3"/>
      <c r="H258" s="6"/>
    </row>
    <row r="259" spans="2:8" ht="15.75" customHeight="1">
      <c r="B259" s="3"/>
      <c r="H259" s="6"/>
    </row>
    <row r="260" spans="2:8" ht="15.75" customHeight="1">
      <c r="B260" s="3"/>
      <c r="H260" s="6"/>
    </row>
    <row r="261" spans="2:8" ht="15.75" customHeight="1">
      <c r="B261" s="3"/>
      <c r="H261" s="6"/>
    </row>
    <row r="262" spans="2:8" ht="15.75" customHeight="1">
      <c r="B262" s="3"/>
      <c r="H262" s="6"/>
    </row>
    <row r="263" spans="2:8" ht="15.75" customHeight="1">
      <c r="B263" s="3"/>
      <c r="H263" s="6"/>
    </row>
    <row r="264" spans="2:8" ht="15.75" customHeight="1">
      <c r="B264" s="3"/>
      <c r="H264" s="6"/>
    </row>
    <row r="265" spans="2:8" ht="15.75" customHeight="1">
      <c r="B265" s="3"/>
      <c r="H265" s="6"/>
    </row>
    <row r="266" spans="2:8" ht="15.75" customHeight="1">
      <c r="B266" s="3"/>
      <c r="H266" s="6"/>
    </row>
    <row r="267" spans="2:8" ht="15.75" customHeight="1">
      <c r="B267" s="3"/>
      <c r="H267" s="6"/>
    </row>
    <row r="268" spans="2:8" ht="15.75" customHeight="1">
      <c r="B268" s="3"/>
      <c r="H268" s="6"/>
    </row>
    <row r="269" spans="2:8" ht="15.75" customHeight="1">
      <c r="B269" s="3"/>
      <c r="H269" s="6"/>
    </row>
    <row r="270" spans="2:8" ht="15.75" customHeight="1">
      <c r="B270" s="3"/>
      <c r="H270" s="6"/>
    </row>
    <row r="271" spans="2:8" ht="15.75" customHeight="1">
      <c r="B271" s="3"/>
      <c r="H271" s="6"/>
    </row>
    <row r="272" spans="2:8" ht="15.75" customHeight="1">
      <c r="B272" s="3"/>
      <c r="H272" s="6"/>
    </row>
    <row r="273" spans="2:8" ht="15.75" customHeight="1">
      <c r="B273" s="3"/>
      <c r="H273" s="6"/>
    </row>
    <row r="274" spans="2:8" ht="15.75" customHeight="1">
      <c r="B274" s="3"/>
      <c r="H274" s="6"/>
    </row>
    <row r="275" spans="2:8" ht="15.75" customHeight="1">
      <c r="B275" s="3"/>
      <c r="H275" s="6"/>
    </row>
    <row r="276" spans="2:8" ht="15.75" customHeight="1">
      <c r="B276" s="3"/>
      <c r="H276" s="6"/>
    </row>
    <row r="277" spans="2:8" ht="15.75" customHeight="1">
      <c r="B277" s="3"/>
      <c r="H277" s="6"/>
    </row>
    <row r="278" spans="2:8" ht="15.75" customHeight="1">
      <c r="B278" s="3"/>
      <c r="H278" s="6"/>
    </row>
    <row r="279" spans="2:8" ht="15.75" customHeight="1">
      <c r="B279" s="3"/>
      <c r="H279" s="6"/>
    </row>
    <row r="280" spans="2:8" ht="15.75" customHeight="1">
      <c r="B280" s="3"/>
      <c r="H280" s="6"/>
    </row>
    <row r="281" spans="2:8" ht="15.75" customHeight="1">
      <c r="B281" s="3"/>
      <c r="H281" s="6"/>
    </row>
    <row r="282" spans="2:8" ht="15.75" customHeight="1">
      <c r="B282" s="3"/>
      <c r="H282" s="6"/>
    </row>
    <row r="283" spans="2:8" ht="15.75" customHeight="1">
      <c r="B283" s="3"/>
      <c r="H283" s="6"/>
    </row>
    <row r="284" spans="2:8" ht="15.75" customHeight="1">
      <c r="B284" s="3"/>
      <c r="H284" s="6"/>
    </row>
    <row r="285" spans="2:8" ht="15.75" customHeight="1">
      <c r="B285" s="3"/>
      <c r="H285" s="6"/>
    </row>
    <row r="286" spans="2:8" ht="15.75" customHeight="1">
      <c r="B286" s="3"/>
      <c r="H286" s="6"/>
    </row>
    <row r="287" spans="2:8" ht="15.75" customHeight="1">
      <c r="B287" s="3"/>
      <c r="H287" s="6"/>
    </row>
    <row r="288" spans="2:8" ht="15.75" customHeight="1">
      <c r="B288" s="3"/>
      <c r="H288" s="6"/>
    </row>
    <row r="289" spans="2:8" ht="15.75" customHeight="1">
      <c r="B289" s="3"/>
      <c r="H289" s="6"/>
    </row>
    <row r="290" spans="2:8" ht="15.75" customHeight="1">
      <c r="B290" s="3"/>
      <c r="H290" s="6"/>
    </row>
    <row r="291" spans="2:8" ht="15.75" customHeight="1">
      <c r="B291" s="3"/>
      <c r="H291" s="6"/>
    </row>
    <row r="292" spans="2:8" ht="15.75" customHeight="1">
      <c r="B292" s="3"/>
      <c r="H292" s="6"/>
    </row>
    <row r="293" spans="2:8" ht="15.75" customHeight="1">
      <c r="B293" s="3"/>
      <c r="H293" s="6"/>
    </row>
    <row r="294" spans="2:8" ht="15.75" customHeight="1">
      <c r="B294" s="3"/>
      <c r="H294" s="6"/>
    </row>
    <row r="295" spans="2:8" ht="15.75" customHeight="1">
      <c r="B295" s="3"/>
      <c r="H295" s="6"/>
    </row>
    <row r="296" spans="2:8" ht="15.75" customHeight="1">
      <c r="B296" s="3"/>
      <c r="H296" s="6"/>
    </row>
    <row r="297" spans="2:8" ht="15.75" customHeight="1">
      <c r="B297" s="3"/>
      <c r="H297" s="6"/>
    </row>
    <row r="298" spans="2:8" ht="15.75" customHeight="1">
      <c r="B298" s="3"/>
      <c r="H298" s="6"/>
    </row>
    <row r="299" spans="2:8" ht="15.75" customHeight="1">
      <c r="B299" s="3"/>
      <c r="H299" s="6"/>
    </row>
    <row r="300" spans="2:8" ht="15.75" customHeight="1">
      <c r="B300" s="3"/>
      <c r="H300" s="6"/>
    </row>
    <row r="301" spans="2:8" ht="15.75" customHeight="1">
      <c r="B301" s="3"/>
      <c r="H301" s="6"/>
    </row>
    <row r="302" spans="2:8" ht="15.75" customHeight="1">
      <c r="B302" s="3"/>
      <c r="H302" s="6"/>
    </row>
    <row r="303" spans="2:8" ht="15.75" customHeight="1">
      <c r="B303" s="3"/>
      <c r="H303" s="6"/>
    </row>
    <row r="304" spans="2:8" ht="15.75" customHeight="1">
      <c r="B304" s="3"/>
      <c r="H304" s="6"/>
    </row>
    <row r="305" spans="2:8" ht="15.75" customHeight="1">
      <c r="B305" s="3"/>
      <c r="H305" s="6"/>
    </row>
    <row r="306" spans="2:8" ht="15.75" customHeight="1">
      <c r="B306" s="3"/>
      <c r="H306" s="6"/>
    </row>
    <row r="307" spans="2:8" ht="15.75" customHeight="1">
      <c r="B307" s="3"/>
      <c r="H307" s="6"/>
    </row>
    <row r="308" spans="2:8" ht="15.75" customHeight="1">
      <c r="B308" s="3"/>
      <c r="H308" s="6"/>
    </row>
    <row r="309" spans="2:8" ht="15.75" customHeight="1">
      <c r="B309" s="3"/>
      <c r="H309" s="6"/>
    </row>
    <row r="310" spans="2:8" ht="15.75" customHeight="1">
      <c r="B310" s="3"/>
      <c r="H310" s="6"/>
    </row>
    <row r="311" spans="2:8" ht="15.75" customHeight="1">
      <c r="B311" s="3"/>
      <c r="H311" s="6"/>
    </row>
    <row r="312" spans="2:8" ht="15.75" customHeight="1">
      <c r="B312" s="3"/>
      <c r="H312" s="6"/>
    </row>
    <row r="313" spans="2:8" ht="15.75" customHeight="1">
      <c r="B313" s="3"/>
      <c r="H313" s="6"/>
    </row>
    <row r="314" spans="2:8" ht="15.75" customHeight="1">
      <c r="B314" s="3"/>
      <c r="H314" s="6"/>
    </row>
    <row r="315" spans="2:8" ht="15.75" customHeight="1">
      <c r="B315" s="3"/>
      <c r="H315" s="6"/>
    </row>
    <row r="316" spans="2:8" ht="15.75" customHeight="1">
      <c r="B316" s="3"/>
      <c r="H316" s="6"/>
    </row>
    <row r="317" spans="2:8" ht="15.75" customHeight="1">
      <c r="B317" s="3"/>
      <c r="H317" s="6"/>
    </row>
    <row r="318" spans="2:8" ht="15.75" customHeight="1">
      <c r="B318" s="3"/>
      <c r="H318" s="6"/>
    </row>
    <row r="319" spans="2:8" ht="15.75" customHeight="1">
      <c r="B319" s="3"/>
      <c r="H319" s="6"/>
    </row>
    <row r="320" spans="2:8" ht="15.75" customHeight="1">
      <c r="B320" s="3"/>
      <c r="H320" s="6"/>
    </row>
    <row r="321" spans="2:8" ht="15.75" customHeight="1">
      <c r="B321" s="3"/>
      <c r="H321" s="6"/>
    </row>
    <row r="322" spans="2:8" ht="15.75" customHeight="1">
      <c r="B322" s="3"/>
      <c r="H322" s="6"/>
    </row>
    <row r="323" spans="2:8" ht="15.75" customHeight="1">
      <c r="B323" s="3"/>
      <c r="H323" s="6"/>
    </row>
    <row r="324" spans="2:8" ht="15.75" customHeight="1">
      <c r="B324" s="3"/>
      <c r="H324" s="6"/>
    </row>
    <row r="325" spans="2:8" ht="15.75" customHeight="1">
      <c r="B325" s="3"/>
      <c r="H325" s="6"/>
    </row>
    <row r="326" spans="2:8" ht="15.75" customHeight="1">
      <c r="B326" s="3"/>
      <c r="H326" s="6"/>
    </row>
    <row r="327" spans="2:8" ht="15.75" customHeight="1">
      <c r="B327" s="3"/>
      <c r="H327" s="6"/>
    </row>
    <row r="328" spans="2:8" ht="15.75" customHeight="1">
      <c r="B328" s="3"/>
      <c r="H328" s="6"/>
    </row>
    <row r="329" spans="2:8" ht="15.75" customHeight="1">
      <c r="B329" s="3"/>
      <c r="H329" s="6"/>
    </row>
    <row r="330" spans="2:8" ht="15.75" customHeight="1">
      <c r="B330" s="3"/>
      <c r="H330" s="6"/>
    </row>
    <row r="331" spans="2:8" ht="15.75" customHeight="1">
      <c r="B331" s="3"/>
      <c r="H331" s="6"/>
    </row>
    <row r="332" spans="2:8" ht="15.75" customHeight="1">
      <c r="B332" s="3"/>
      <c r="H332" s="6"/>
    </row>
    <row r="333" spans="2:8" ht="15.75" customHeight="1">
      <c r="B333" s="3"/>
      <c r="H333" s="6"/>
    </row>
    <row r="334" spans="2:8" ht="15.75" customHeight="1">
      <c r="B334" s="3"/>
      <c r="H334" s="6"/>
    </row>
    <row r="335" spans="2:8" ht="15.75" customHeight="1">
      <c r="B335" s="3"/>
      <c r="H335" s="6"/>
    </row>
    <row r="336" spans="2:8" ht="15.75" customHeight="1">
      <c r="B336" s="3"/>
      <c r="H336" s="6"/>
    </row>
    <row r="337" spans="2:8" ht="15.75" customHeight="1">
      <c r="B337" s="3"/>
      <c r="H337" s="6"/>
    </row>
    <row r="338" spans="2:8" ht="15.75" customHeight="1">
      <c r="B338" s="3"/>
      <c r="H338" s="6"/>
    </row>
    <row r="339" spans="2:8" ht="15.75" customHeight="1">
      <c r="B339" s="3"/>
      <c r="H339" s="6"/>
    </row>
    <row r="340" spans="2:8" ht="15.75" customHeight="1">
      <c r="B340" s="3"/>
      <c r="H340" s="6"/>
    </row>
    <row r="341" spans="2:8" ht="15.75" customHeight="1">
      <c r="B341" s="3"/>
      <c r="H341" s="6"/>
    </row>
    <row r="342" spans="2:8" ht="15.75" customHeight="1">
      <c r="B342" s="3"/>
      <c r="H342" s="6"/>
    </row>
    <row r="343" spans="2:8" ht="15.75" customHeight="1">
      <c r="B343" s="3"/>
      <c r="H343" s="6"/>
    </row>
    <row r="344" spans="2:8" ht="15.75" customHeight="1">
      <c r="B344" s="3"/>
      <c r="H344" s="6"/>
    </row>
    <row r="345" spans="2:8" ht="15.75" customHeight="1">
      <c r="B345" s="3"/>
      <c r="H345" s="6"/>
    </row>
    <row r="346" spans="2:8" ht="15.75" customHeight="1">
      <c r="B346" s="3"/>
      <c r="H346" s="6"/>
    </row>
    <row r="347" spans="2:8" ht="15.75" customHeight="1">
      <c r="B347" s="3"/>
      <c r="H347" s="6"/>
    </row>
    <row r="348" spans="2:8" ht="15.75" customHeight="1">
      <c r="B348" s="3"/>
      <c r="H348" s="6"/>
    </row>
    <row r="349" spans="2:8" ht="15.75" customHeight="1">
      <c r="B349" s="3"/>
      <c r="H349" s="6"/>
    </row>
    <row r="350" spans="2:8" ht="15.75" customHeight="1">
      <c r="B350" s="3"/>
      <c r="H350" s="6"/>
    </row>
    <row r="351" spans="2:8" ht="15.75" customHeight="1">
      <c r="B351" s="3"/>
      <c r="H351" s="6"/>
    </row>
    <row r="352" spans="2:8" ht="15.75" customHeight="1">
      <c r="B352" s="3"/>
      <c r="H352" s="6"/>
    </row>
    <row r="353" spans="2:8" ht="15.75" customHeight="1">
      <c r="B353" s="3"/>
      <c r="H353" s="6"/>
    </row>
    <row r="354" spans="2:8" ht="15.75" customHeight="1">
      <c r="B354" s="3"/>
      <c r="H354" s="6"/>
    </row>
    <row r="355" spans="2:8" ht="15.75" customHeight="1">
      <c r="B355" s="3"/>
      <c r="H355" s="6"/>
    </row>
    <row r="356" spans="2:8" ht="15.75" customHeight="1">
      <c r="B356" s="3"/>
      <c r="H356" s="6"/>
    </row>
    <row r="357" spans="2:8" ht="15.75" customHeight="1">
      <c r="B357" s="3"/>
      <c r="H357" s="6"/>
    </row>
    <row r="358" spans="2:8" ht="15.75" customHeight="1">
      <c r="B358" s="3"/>
      <c r="H358" s="6"/>
    </row>
    <row r="359" spans="2:8" ht="15.75" customHeight="1">
      <c r="B359" s="3"/>
      <c r="H359" s="6"/>
    </row>
    <row r="360" spans="2:8" ht="15.75" customHeight="1">
      <c r="B360" s="3"/>
      <c r="H360" s="6"/>
    </row>
    <row r="361" spans="2:8" ht="15.75" customHeight="1">
      <c r="B361" s="3"/>
      <c r="H361" s="6"/>
    </row>
    <row r="362" spans="2:8" ht="15.75" customHeight="1">
      <c r="B362" s="3"/>
      <c r="H362" s="6"/>
    </row>
    <row r="363" spans="2:8" ht="15.75" customHeight="1">
      <c r="B363" s="3"/>
      <c r="H363" s="6"/>
    </row>
    <row r="364" spans="2:8" ht="15.75" customHeight="1">
      <c r="B364" s="3"/>
      <c r="H364" s="6"/>
    </row>
    <row r="365" spans="2:8" ht="15.75" customHeight="1">
      <c r="B365" s="3"/>
      <c r="H365" s="6"/>
    </row>
    <row r="366" spans="2:8" ht="15.75" customHeight="1">
      <c r="B366" s="3"/>
      <c r="H366" s="6"/>
    </row>
    <row r="367" spans="2:8" ht="15.75" customHeight="1">
      <c r="B367" s="3"/>
      <c r="H367" s="6"/>
    </row>
    <row r="368" spans="2:8" ht="15.75" customHeight="1">
      <c r="B368" s="3"/>
      <c r="H368" s="6"/>
    </row>
    <row r="369" spans="2:8" ht="15.75" customHeight="1">
      <c r="B369" s="3"/>
      <c r="H369" s="6"/>
    </row>
    <row r="370" spans="2:8" ht="15.75" customHeight="1">
      <c r="B370" s="3"/>
      <c r="H370" s="6"/>
    </row>
    <row r="371" spans="2:8" ht="15.75" customHeight="1">
      <c r="B371" s="3"/>
      <c r="H371" s="6"/>
    </row>
    <row r="372" spans="2:8" ht="15.75" customHeight="1">
      <c r="B372" s="3"/>
      <c r="H372" s="6"/>
    </row>
    <row r="373" spans="2:8" ht="15.75" customHeight="1">
      <c r="B373" s="3"/>
      <c r="H373" s="6"/>
    </row>
    <row r="374" spans="2:8" ht="15.75" customHeight="1">
      <c r="B374" s="3"/>
      <c r="H374" s="6"/>
    </row>
    <row r="375" spans="2:8" ht="15.75" customHeight="1">
      <c r="B375" s="3"/>
      <c r="H375" s="6"/>
    </row>
    <row r="376" spans="2:8" ht="15.75" customHeight="1">
      <c r="B376" s="3"/>
      <c r="H376" s="6"/>
    </row>
    <row r="377" spans="2:8" ht="15.75" customHeight="1">
      <c r="B377" s="3"/>
      <c r="H377" s="6"/>
    </row>
    <row r="378" spans="2:8" ht="15.75" customHeight="1">
      <c r="B378" s="3"/>
      <c r="H378" s="6"/>
    </row>
    <row r="379" spans="2:8" ht="15.75" customHeight="1">
      <c r="B379" s="3"/>
      <c r="H379" s="6"/>
    </row>
    <row r="380" spans="2:8" ht="15.75" customHeight="1">
      <c r="B380" s="3"/>
      <c r="H380" s="6"/>
    </row>
    <row r="381" spans="2:8" ht="15.75" customHeight="1">
      <c r="B381" s="3"/>
      <c r="H381" s="6"/>
    </row>
    <row r="382" spans="2:8" ht="15.75" customHeight="1">
      <c r="B382" s="3"/>
      <c r="H382" s="6"/>
    </row>
    <row r="383" spans="2:8" ht="15.75" customHeight="1">
      <c r="B383" s="3"/>
      <c r="H383" s="6"/>
    </row>
    <row r="384" spans="2:8" ht="15.75" customHeight="1">
      <c r="B384" s="3"/>
      <c r="H384" s="6"/>
    </row>
    <row r="385" spans="2:8" ht="15.75" customHeight="1">
      <c r="B385" s="3"/>
      <c r="H385" s="6"/>
    </row>
    <row r="386" spans="2:8" ht="15.75" customHeight="1">
      <c r="B386" s="3"/>
      <c r="H386" s="6"/>
    </row>
    <row r="387" spans="2:8" ht="15.75" customHeight="1">
      <c r="B387" s="3"/>
      <c r="H387" s="6"/>
    </row>
    <row r="388" spans="2:8" ht="15.75" customHeight="1">
      <c r="B388" s="3"/>
      <c r="H388" s="6"/>
    </row>
    <row r="389" spans="2:8" ht="15.75" customHeight="1">
      <c r="B389" s="3"/>
      <c r="H389" s="6"/>
    </row>
    <row r="390" spans="2:8" ht="15.75" customHeight="1">
      <c r="B390" s="3"/>
      <c r="H390" s="6"/>
    </row>
    <row r="391" spans="2:8" ht="15.75" customHeight="1">
      <c r="B391" s="3"/>
      <c r="H391" s="6"/>
    </row>
    <row r="392" spans="2:8" ht="15.75" customHeight="1">
      <c r="B392" s="3"/>
      <c r="H392" s="6"/>
    </row>
    <row r="393" spans="2:8" ht="15.75" customHeight="1">
      <c r="B393" s="3"/>
      <c r="H393" s="6"/>
    </row>
    <row r="394" spans="2:8" ht="15.75" customHeight="1">
      <c r="B394" s="3"/>
      <c r="H394" s="6"/>
    </row>
    <row r="395" spans="2:8" ht="15.75" customHeight="1">
      <c r="B395" s="3"/>
      <c r="H395" s="6"/>
    </row>
    <row r="396" spans="2:8" ht="15.75" customHeight="1">
      <c r="B396" s="3"/>
      <c r="H396" s="6"/>
    </row>
    <row r="397" spans="2:8" ht="15.75" customHeight="1">
      <c r="B397" s="3"/>
      <c r="H397" s="6"/>
    </row>
    <row r="398" spans="2:8" ht="15.75" customHeight="1">
      <c r="B398" s="3"/>
      <c r="H398" s="6"/>
    </row>
    <row r="399" spans="2:8" ht="15.75" customHeight="1">
      <c r="B399" s="3"/>
      <c r="H399" s="6"/>
    </row>
    <row r="400" spans="2:8" ht="15.75" customHeight="1">
      <c r="B400" s="3"/>
      <c r="H400" s="6"/>
    </row>
    <row r="401" spans="2:8" ht="15.75" customHeight="1">
      <c r="B401" s="3"/>
      <c r="H401" s="6"/>
    </row>
    <row r="402" spans="2:8" ht="15.75" customHeight="1">
      <c r="B402" s="3"/>
      <c r="H402" s="6"/>
    </row>
    <row r="403" spans="2:8" ht="15.75" customHeight="1">
      <c r="B403" s="3"/>
      <c r="H403" s="6"/>
    </row>
    <row r="404" spans="2:8" ht="15.75" customHeight="1">
      <c r="B404" s="3"/>
      <c r="H404" s="6"/>
    </row>
    <row r="405" spans="2:8" ht="15.75" customHeight="1">
      <c r="B405" s="3"/>
      <c r="H405" s="6"/>
    </row>
    <row r="406" spans="2:8" ht="15.75" customHeight="1">
      <c r="B406" s="3"/>
      <c r="H406" s="6"/>
    </row>
    <row r="407" spans="2:8" ht="15.75" customHeight="1">
      <c r="B407" s="3"/>
      <c r="H407" s="6"/>
    </row>
    <row r="408" spans="2:8" ht="15.75" customHeight="1">
      <c r="B408" s="3"/>
      <c r="H408" s="6"/>
    </row>
    <row r="409" spans="2:8" ht="15.75" customHeight="1">
      <c r="B409" s="3"/>
      <c r="H409" s="6"/>
    </row>
    <row r="410" spans="2:8" ht="15.75" customHeight="1">
      <c r="B410" s="3"/>
      <c r="H410" s="6"/>
    </row>
    <row r="411" spans="2:8" ht="15.75" customHeight="1">
      <c r="B411" s="3"/>
      <c r="H411" s="6"/>
    </row>
    <row r="412" spans="2:8" ht="15.75" customHeight="1">
      <c r="B412" s="3"/>
      <c r="H412" s="6"/>
    </row>
    <row r="413" spans="2:8" ht="15.75" customHeight="1">
      <c r="B413" s="3"/>
      <c r="H413" s="6"/>
    </row>
    <row r="414" spans="2:8" ht="15.75" customHeight="1">
      <c r="B414" s="3"/>
      <c r="H414" s="6"/>
    </row>
    <row r="415" spans="2:8" ht="15.75" customHeight="1">
      <c r="B415" s="3"/>
      <c r="H415" s="6"/>
    </row>
    <row r="416" spans="2:8" ht="15.75" customHeight="1">
      <c r="B416" s="3"/>
      <c r="H416" s="6"/>
    </row>
    <row r="417" spans="2:8" ht="15.75" customHeight="1">
      <c r="B417" s="3"/>
      <c r="H417" s="6"/>
    </row>
    <row r="418" spans="2:8" ht="15.75" customHeight="1">
      <c r="B418" s="3"/>
      <c r="H418" s="6"/>
    </row>
    <row r="419" spans="2:8" ht="15.75" customHeight="1">
      <c r="B419" s="3"/>
      <c r="H419" s="6"/>
    </row>
    <row r="420" spans="2:8" ht="15.75" customHeight="1">
      <c r="B420" s="3"/>
      <c r="H420" s="6"/>
    </row>
    <row r="421" spans="2:8" ht="15.75" customHeight="1">
      <c r="B421" s="3"/>
      <c r="H421" s="6"/>
    </row>
    <row r="422" spans="2:8" ht="15.75" customHeight="1">
      <c r="B422" s="3"/>
      <c r="H422" s="6"/>
    </row>
    <row r="423" spans="2:8" ht="15.75" customHeight="1">
      <c r="B423" s="3"/>
      <c r="H423" s="6"/>
    </row>
    <row r="424" spans="2:8" ht="15.75" customHeight="1">
      <c r="B424" s="3"/>
      <c r="H424" s="6"/>
    </row>
    <row r="425" spans="2:8" ht="15.75" customHeight="1">
      <c r="B425" s="3"/>
      <c r="H425" s="6"/>
    </row>
    <row r="426" spans="2:8" ht="15.75" customHeight="1">
      <c r="B426" s="3"/>
      <c r="H426" s="6"/>
    </row>
    <row r="427" spans="2:8" ht="15.75" customHeight="1">
      <c r="B427" s="3"/>
      <c r="H427" s="6"/>
    </row>
    <row r="428" spans="2:8" ht="15.75" customHeight="1">
      <c r="B428" s="3"/>
      <c r="H428" s="6"/>
    </row>
    <row r="429" spans="2:8" ht="15.75" customHeight="1">
      <c r="B429" s="3"/>
      <c r="H429" s="6"/>
    </row>
    <row r="430" spans="2:8" ht="15.75" customHeight="1">
      <c r="B430" s="3"/>
      <c r="H430" s="6"/>
    </row>
    <row r="431" spans="2:8" ht="15.75" customHeight="1">
      <c r="B431" s="3"/>
      <c r="H431" s="6"/>
    </row>
    <row r="432" spans="2:8" ht="15.75" customHeight="1">
      <c r="B432" s="3"/>
      <c r="H432" s="6"/>
    </row>
    <row r="433" spans="2:8" ht="15.75" customHeight="1">
      <c r="B433" s="3"/>
      <c r="H433" s="6"/>
    </row>
    <row r="434" spans="2:8" ht="15.75" customHeight="1">
      <c r="B434" s="3"/>
      <c r="H434" s="6"/>
    </row>
    <row r="435" spans="2:8" ht="15.75" customHeight="1">
      <c r="B435" s="3"/>
      <c r="H435" s="6"/>
    </row>
    <row r="436" spans="2:8" ht="15.75" customHeight="1">
      <c r="B436" s="3"/>
      <c r="H436" s="6"/>
    </row>
    <row r="437" spans="2:8" ht="15.75" customHeight="1">
      <c r="B437" s="3"/>
      <c r="H437" s="6"/>
    </row>
    <row r="438" spans="2:8" ht="15.75" customHeight="1">
      <c r="B438" s="3"/>
      <c r="H438" s="6"/>
    </row>
    <row r="439" spans="2:8" ht="15.75" customHeight="1">
      <c r="B439" s="3"/>
      <c r="H439" s="6"/>
    </row>
    <row r="440" spans="2:8" ht="15.75" customHeight="1">
      <c r="B440" s="3"/>
      <c r="H440" s="6"/>
    </row>
    <row r="441" spans="2:8" ht="15.75" customHeight="1">
      <c r="B441" s="3"/>
      <c r="H441" s="6"/>
    </row>
    <row r="442" spans="2:8" ht="15.75" customHeight="1">
      <c r="B442" s="3"/>
      <c r="H442" s="6"/>
    </row>
    <row r="443" spans="2:8" ht="15.75" customHeight="1">
      <c r="B443" s="3"/>
      <c r="H443" s="6"/>
    </row>
    <row r="444" spans="2:8" ht="15.75" customHeight="1">
      <c r="B444" s="3"/>
      <c r="H444" s="6"/>
    </row>
    <row r="445" spans="2:8" ht="15.75" customHeight="1">
      <c r="B445" s="3"/>
      <c r="H445" s="6"/>
    </row>
    <row r="446" spans="2:8" ht="15.75" customHeight="1">
      <c r="B446" s="3"/>
      <c r="H446" s="6"/>
    </row>
    <row r="447" spans="2:8" ht="15.75" customHeight="1">
      <c r="B447" s="3"/>
      <c r="H447" s="6"/>
    </row>
    <row r="448" spans="2:8" ht="15.75" customHeight="1">
      <c r="B448" s="3"/>
      <c r="H448" s="6"/>
    </row>
    <row r="449" spans="2:8" ht="15.75" customHeight="1">
      <c r="B449" s="3"/>
      <c r="H449" s="6"/>
    </row>
    <row r="450" spans="2:8" ht="15.75" customHeight="1">
      <c r="B450" s="3"/>
      <c r="H450" s="6"/>
    </row>
    <row r="451" spans="2:8" ht="15.75" customHeight="1">
      <c r="B451" s="3"/>
      <c r="H451" s="6"/>
    </row>
    <row r="452" spans="2:8" ht="15.75" customHeight="1">
      <c r="B452" s="3"/>
      <c r="H452" s="6"/>
    </row>
    <row r="453" spans="2:8" ht="15.75" customHeight="1">
      <c r="B453" s="3"/>
      <c r="H453" s="6"/>
    </row>
    <row r="454" spans="2:8" ht="15.75" customHeight="1">
      <c r="B454" s="3"/>
      <c r="H454" s="6"/>
    </row>
    <row r="455" spans="2:8" ht="15.75" customHeight="1">
      <c r="B455" s="3"/>
      <c r="H455" s="6"/>
    </row>
    <row r="456" spans="2:8" ht="15.75" customHeight="1">
      <c r="B456" s="3"/>
      <c r="H456" s="6"/>
    </row>
    <row r="457" spans="2:8" ht="15.75" customHeight="1">
      <c r="B457" s="3"/>
      <c r="H457" s="6"/>
    </row>
    <row r="458" spans="2:8" ht="15.75" customHeight="1">
      <c r="B458" s="3"/>
      <c r="H458" s="6"/>
    </row>
    <row r="459" spans="2:8" ht="15.75" customHeight="1">
      <c r="B459" s="3"/>
      <c r="H459" s="6"/>
    </row>
    <row r="460" spans="2:8" ht="15.75" customHeight="1">
      <c r="B460" s="3"/>
      <c r="H460" s="6"/>
    </row>
    <row r="461" spans="2:8" ht="15.75" customHeight="1">
      <c r="B461" s="3"/>
      <c r="H461" s="6"/>
    </row>
    <row r="462" spans="2:8" ht="15.75" customHeight="1">
      <c r="B462" s="3"/>
      <c r="H462" s="6"/>
    </row>
    <row r="463" spans="2:8" ht="15.75" customHeight="1">
      <c r="B463" s="3"/>
      <c r="H463" s="6"/>
    </row>
    <row r="464" spans="2:8" ht="15.75" customHeight="1">
      <c r="B464" s="3"/>
      <c r="H464" s="6"/>
    </row>
    <row r="465" spans="2:8" ht="15.75" customHeight="1">
      <c r="B465" s="3"/>
      <c r="H465" s="6"/>
    </row>
    <row r="466" spans="2:8" ht="15.75" customHeight="1">
      <c r="B466" s="3"/>
      <c r="H466" s="6"/>
    </row>
    <row r="467" spans="2:8" ht="15.75" customHeight="1">
      <c r="B467" s="3"/>
      <c r="H467" s="6"/>
    </row>
    <row r="468" spans="2:8" ht="15.75" customHeight="1">
      <c r="B468" s="3"/>
      <c r="H468" s="6"/>
    </row>
    <row r="469" spans="2:8" ht="15.75" customHeight="1">
      <c r="B469" s="3"/>
      <c r="H469" s="6"/>
    </row>
    <row r="470" spans="2:8" ht="15.75" customHeight="1">
      <c r="B470" s="3"/>
      <c r="H470" s="6"/>
    </row>
    <row r="471" spans="2:8" ht="15.75" customHeight="1">
      <c r="B471" s="3"/>
      <c r="H471" s="6"/>
    </row>
    <row r="472" spans="2:8" ht="15.75" customHeight="1">
      <c r="B472" s="3"/>
      <c r="H472" s="6"/>
    </row>
    <row r="473" spans="2:8" ht="15.75" customHeight="1">
      <c r="B473" s="3"/>
      <c r="H473" s="6"/>
    </row>
    <row r="474" spans="2:8" ht="15.75" customHeight="1">
      <c r="B474" s="3"/>
      <c r="H474" s="6"/>
    </row>
    <row r="475" spans="2:8" ht="15.75" customHeight="1">
      <c r="B475" s="3"/>
      <c r="H475" s="6"/>
    </row>
    <row r="476" spans="2:8" ht="15.75" customHeight="1">
      <c r="B476" s="3"/>
      <c r="H476" s="6"/>
    </row>
    <row r="477" spans="2:8" ht="15.75" customHeight="1">
      <c r="B477" s="3"/>
      <c r="H477" s="6"/>
    </row>
    <row r="478" spans="2:8" ht="15.75" customHeight="1">
      <c r="B478" s="3"/>
      <c r="H478" s="6"/>
    </row>
    <row r="479" spans="2:8" ht="15.75" customHeight="1">
      <c r="B479" s="3"/>
      <c r="H479" s="6"/>
    </row>
    <row r="480" spans="2:8" ht="15.75" customHeight="1">
      <c r="B480" s="3"/>
      <c r="H480" s="6"/>
    </row>
    <row r="481" spans="2:8" ht="15.75" customHeight="1">
      <c r="B481" s="3"/>
      <c r="H481" s="6"/>
    </row>
    <row r="482" spans="2:8" ht="15.75" customHeight="1">
      <c r="B482" s="3"/>
      <c r="H482" s="6"/>
    </row>
    <row r="483" spans="2:8" ht="15.75" customHeight="1">
      <c r="B483" s="3"/>
      <c r="H483" s="6"/>
    </row>
    <row r="484" spans="2:8" ht="15.75" customHeight="1">
      <c r="B484" s="3"/>
      <c r="H484" s="6"/>
    </row>
    <row r="485" spans="2:8" ht="15.75" customHeight="1">
      <c r="B485" s="3"/>
      <c r="H485" s="6"/>
    </row>
    <row r="486" spans="2:8" ht="15.75" customHeight="1">
      <c r="B486" s="3"/>
      <c r="H486" s="6"/>
    </row>
    <row r="487" spans="2:8" ht="15.75" customHeight="1">
      <c r="B487" s="3"/>
      <c r="H487" s="6"/>
    </row>
    <row r="488" spans="2:8" ht="15.75" customHeight="1">
      <c r="B488" s="3"/>
      <c r="H488" s="6"/>
    </row>
    <row r="489" spans="2:8" ht="15.75" customHeight="1">
      <c r="B489" s="3"/>
      <c r="H489" s="6"/>
    </row>
    <row r="490" spans="2:8" ht="15.75" customHeight="1">
      <c r="B490" s="3"/>
      <c r="H490" s="6"/>
    </row>
    <row r="491" spans="2:8" ht="15.75" customHeight="1">
      <c r="B491" s="3"/>
      <c r="H491" s="6"/>
    </row>
    <row r="492" spans="2:8" ht="15.75" customHeight="1">
      <c r="B492" s="3"/>
      <c r="H492" s="6"/>
    </row>
    <row r="493" spans="2:8" ht="15.75" customHeight="1">
      <c r="B493" s="3"/>
      <c r="H493" s="6"/>
    </row>
    <row r="494" spans="2:8" ht="15.75" customHeight="1">
      <c r="B494" s="3"/>
      <c r="H494" s="6"/>
    </row>
    <row r="495" spans="2:8" ht="15.75" customHeight="1">
      <c r="B495" s="3"/>
      <c r="H495" s="6"/>
    </row>
    <row r="496" spans="2:8" ht="15.75" customHeight="1">
      <c r="B496" s="3"/>
      <c r="H496" s="6"/>
    </row>
    <row r="497" spans="2:8" ht="15.75" customHeight="1">
      <c r="B497" s="3"/>
      <c r="H497" s="6"/>
    </row>
    <row r="498" spans="2:8" ht="15.75" customHeight="1">
      <c r="B498" s="3"/>
      <c r="H498" s="6"/>
    </row>
    <row r="499" spans="2:8" ht="15.75" customHeight="1">
      <c r="B499" s="3"/>
      <c r="H499" s="6"/>
    </row>
    <row r="500" spans="2:8" ht="15.75" customHeight="1">
      <c r="B500" s="3"/>
      <c r="H500" s="6"/>
    </row>
    <row r="501" spans="2:8" ht="15.75" customHeight="1">
      <c r="B501" s="3"/>
      <c r="H501" s="6"/>
    </row>
    <row r="502" spans="2:8" ht="15.75" customHeight="1">
      <c r="B502" s="3"/>
      <c r="H502" s="6"/>
    </row>
    <row r="503" spans="2:8" ht="15.75" customHeight="1">
      <c r="B503" s="3"/>
      <c r="H503" s="6"/>
    </row>
    <row r="504" spans="2:8" ht="15.75" customHeight="1">
      <c r="B504" s="3"/>
      <c r="H504" s="6"/>
    </row>
    <row r="505" spans="2:8" ht="15.75" customHeight="1">
      <c r="B505" s="3"/>
      <c r="H505" s="6"/>
    </row>
    <row r="506" spans="2:8" ht="15.75" customHeight="1">
      <c r="B506" s="3"/>
      <c r="H506" s="6"/>
    </row>
    <row r="507" spans="2:8" ht="15.75" customHeight="1">
      <c r="B507" s="3"/>
      <c r="H507" s="6"/>
    </row>
    <row r="508" spans="2:8" ht="15.75" customHeight="1">
      <c r="B508" s="3"/>
      <c r="H508" s="6"/>
    </row>
    <row r="509" spans="2:8" ht="15.75" customHeight="1">
      <c r="B509" s="3"/>
      <c r="H509" s="6"/>
    </row>
    <row r="510" spans="2:8" ht="15.75" customHeight="1">
      <c r="B510" s="3"/>
      <c r="H510" s="6"/>
    </row>
    <row r="511" spans="2:8" ht="15.75" customHeight="1">
      <c r="B511" s="3"/>
      <c r="H511" s="6"/>
    </row>
    <row r="512" spans="2:8" ht="15.75" customHeight="1">
      <c r="B512" s="3"/>
      <c r="H512" s="6"/>
    </row>
    <row r="513" spans="2:8" ht="15.75" customHeight="1">
      <c r="B513" s="3"/>
      <c r="H513" s="6"/>
    </row>
    <row r="514" spans="2:8" ht="15.75" customHeight="1">
      <c r="B514" s="3"/>
      <c r="H514" s="6"/>
    </row>
    <row r="515" spans="2:8" ht="15.75" customHeight="1">
      <c r="B515" s="3"/>
      <c r="H515" s="6"/>
    </row>
    <row r="516" spans="2:8" ht="15.75" customHeight="1">
      <c r="B516" s="3"/>
      <c r="H516" s="6"/>
    </row>
    <row r="517" spans="2:8" ht="15.75" customHeight="1">
      <c r="B517" s="3"/>
      <c r="H517" s="6"/>
    </row>
    <row r="518" spans="2:8" ht="15.75" customHeight="1">
      <c r="B518" s="3"/>
      <c r="H518" s="6"/>
    </row>
    <row r="519" spans="2:8" ht="15.75" customHeight="1">
      <c r="B519" s="3"/>
      <c r="H519" s="6"/>
    </row>
    <row r="520" spans="2:8" ht="15.75" customHeight="1">
      <c r="B520" s="3"/>
      <c r="H520" s="6"/>
    </row>
    <row r="521" spans="2:8" ht="15.75" customHeight="1">
      <c r="B521" s="3"/>
      <c r="H521" s="6"/>
    </row>
    <row r="522" spans="2:8" ht="15.75" customHeight="1">
      <c r="B522" s="3"/>
      <c r="H522" s="6"/>
    </row>
    <row r="523" spans="2:8" ht="15.75" customHeight="1">
      <c r="B523" s="3"/>
      <c r="H523" s="6"/>
    </row>
    <row r="524" spans="2:8" ht="15.75" customHeight="1">
      <c r="B524" s="3"/>
      <c r="H524" s="6"/>
    </row>
    <row r="525" spans="2:8" ht="15.75" customHeight="1">
      <c r="B525" s="3"/>
      <c r="H525" s="6"/>
    </row>
    <row r="526" spans="2:8" ht="15.75" customHeight="1">
      <c r="B526" s="3"/>
      <c r="H526" s="6"/>
    </row>
    <row r="527" spans="2:8" ht="15.75" customHeight="1">
      <c r="B527" s="3"/>
      <c r="H527" s="6"/>
    </row>
    <row r="528" spans="2:8" ht="15.75" customHeight="1">
      <c r="B528" s="3"/>
      <c r="H528" s="6"/>
    </row>
    <row r="529" spans="2:8" ht="15.75" customHeight="1">
      <c r="B529" s="3"/>
      <c r="H529" s="6"/>
    </row>
    <row r="530" spans="2:8" ht="15.75" customHeight="1">
      <c r="B530" s="3"/>
      <c r="H530" s="6"/>
    </row>
    <row r="531" spans="2:8" ht="15.75" customHeight="1">
      <c r="B531" s="3"/>
      <c r="H531" s="6"/>
    </row>
    <row r="532" spans="2:8" ht="15.75" customHeight="1">
      <c r="B532" s="3"/>
      <c r="H532" s="6"/>
    </row>
    <row r="533" spans="2:8" ht="15.75" customHeight="1">
      <c r="B533" s="3"/>
      <c r="H533" s="6"/>
    </row>
    <row r="534" spans="2:8" ht="15.75" customHeight="1">
      <c r="B534" s="3"/>
      <c r="H534" s="6"/>
    </row>
    <row r="535" spans="2:8" ht="15.75" customHeight="1">
      <c r="B535" s="3"/>
      <c r="H535" s="6"/>
    </row>
    <row r="536" spans="2:8" ht="15.75" customHeight="1">
      <c r="B536" s="3"/>
      <c r="H536" s="6"/>
    </row>
    <row r="537" spans="2:8" ht="15.75" customHeight="1">
      <c r="B537" s="3"/>
      <c r="H537" s="6"/>
    </row>
    <row r="538" spans="2:8" ht="15.75" customHeight="1">
      <c r="B538" s="3"/>
      <c r="H538" s="6"/>
    </row>
    <row r="539" spans="2:8" ht="15.75" customHeight="1">
      <c r="B539" s="3"/>
      <c r="H539" s="6"/>
    </row>
    <row r="540" spans="2:8" ht="15.75" customHeight="1">
      <c r="B540" s="3"/>
      <c r="H540" s="6"/>
    </row>
    <row r="541" spans="2:8" ht="15.75" customHeight="1">
      <c r="B541" s="3"/>
      <c r="H541" s="6"/>
    </row>
    <row r="542" spans="2:8" ht="15.75" customHeight="1">
      <c r="B542" s="3"/>
      <c r="H542" s="6"/>
    </row>
    <row r="543" spans="2:8" ht="15.75" customHeight="1">
      <c r="B543" s="3"/>
      <c r="H543" s="6"/>
    </row>
    <row r="544" spans="2:8" ht="15.75" customHeight="1">
      <c r="B544" s="3"/>
      <c r="H544" s="6"/>
    </row>
    <row r="545" spans="2:8" ht="15.75" customHeight="1">
      <c r="B545" s="3"/>
      <c r="H545" s="6"/>
    </row>
    <row r="546" spans="2:8" ht="15.75" customHeight="1">
      <c r="B546" s="3"/>
      <c r="H546" s="6"/>
    </row>
    <row r="547" spans="2:8" ht="15.75" customHeight="1">
      <c r="B547" s="3"/>
      <c r="H547" s="6"/>
    </row>
    <row r="548" spans="2:8" ht="15.75" customHeight="1">
      <c r="B548" s="3"/>
      <c r="H548" s="6"/>
    </row>
    <row r="549" spans="2:8" ht="15.75" customHeight="1">
      <c r="B549" s="3"/>
      <c r="H549" s="6"/>
    </row>
    <row r="550" spans="2:8" ht="15.75" customHeight="1">
      <c r="B550" s="3"/>
      <c r="H550" s="6"/>
    </row>
    <row r="551" spans="2:8" ht="15.75" customHeight="1">
      <c r="B551" s="3"/>
      <c r="H551" s="6"/>
    </row>
    <row r="552" spans="2:8" ht="15.75" customHeight="1">
      <c r="B552" s="3"/>
      <c r="H552" s="6"/>
    </row>
    <row r="553" spans="2:8" ht="15.75" customHeight="1">
      <c r="B553" s="3"/>
      <c r="H553" s="6"/>
    </row>
    <row r="554" spans="2:8" ht="15.75" customHeight="1">
      <c r="B554" s="3"/>
      <c r="H554" s="6"/>
    </row>
    <row r="555" spans="2:8" ht="15.75" customHeight="1">
      <c r="B555" s="3"/>
      <c r="H555" s="6"/>
    </row>
    <row r="556" spans="2:8" ht="15.75" customHeight="1">
      <c r="B556" s="3"/>
      <c r="H556" s="6"/>
    </row>
    <row r="557" spans="2:8" ht="15.75" customHeight="1">
      <c r="B557" s="3"/>
      <c r="H557" s="6"/>
    </row>
    <row r="558" spans="2:8" ht="15.75" customHeight="1">
      <c r="B558" s="3"/>
      <c r="H558" s="6"/>
    </row>
    <row r="559" spans="2:8" ht="15.75" customHeight="1">
      <c r="B559" s="3"/>
      <c r="H559" s="6"/>
    </row>
    <row r="560" spans="2:8" ht="15.75" customHeight="1">
      <c r="B560" s="3"/>
      <c r="H560" s="6"/>
    </row>
    <row r="561" spans="2:8" ht="15.75" customHeight="1">
      <c r="B561" s="3"/>
      <c r="H561" s="6"/>
    </row>
    <row r="562" spans="2:8" ht="15.75" customHeight="1">
      <c r="B562" s="3"/>
      <c r="H562" s="6"/>
    </row>
    <row r="563" spans="2:8" ht="15.75" customHeight="1">
      <c r="B563" s="3"/>
      <c r="H563" s="6"/>
    </row>
    <row r="564" spans="2:8" ht="15.75" customHeight="1">
      <c r="B564" s="3"/>
      <c r="H564" s="6"/>
    </row>
    <row r="565" spans="2:8" ht="15.75" customHeight="1">
      <c r="B565" s="3"/>
      <c r="H565" s="6"/>
    </row>
    <row r="566" spans="2:8" ht="15.75" customHeight="1">
      <c r="B566" s="3"/>
      <c r="H566" s="6"/>
    </row>
    <row r="567" spans="2:8" ht="15.75" customHeight="1">
      <c r="B567" s="3"/>
      <c r="H567" s="6"/>
    </row>
    <row r="568" spans="2:8" ht="15.75" customHeight="1">
      <c r="B568" s="3"/>
      <c r="H568" s="6"/>
    </row>
    <row r="569" spans="2:8" ht="15.75" customHeight="1">
      <c r="B569" s="3"/>
      <c r="H569" s="6"/>
    </row>
    <row r="570" spans="2:8" ht="15.75" customHeight="1">
      <c r="B570" s="3"/>
      <c r="H570" s="6"/>
    </row>
    <row r="571" spans="2:8" ht="15.75" customHeight="1">
      <c r="B571" s="3"/>
      <c r="H571" s="6"/>
    </row>
    <row r="572" spans="2:8" ht="15.75" customHeight="1">
      <c r="B572" s="3"/>
      <c r="H572" s="6"/>
    </row>
    <row r="573" spans="2:8" ht="15.75" customHeight="1">
      <c r="B573" s="3"/>
      <c r="H573" s="6"/>
    </row>
    <row r="574" spans="2:8" ht="15.75" customHeight="1">
      <c r="B574" s="3"/>
      <c r="H574" s="6"/>
    </row>
    <row r="575" spans="2:8" ht="15.75" customHeight="1">
      <c r="B575" s="3"/>
      <c r="H575" s="6"/>
    </row>
    <row r="576" spans="2:8" ht="15.75" customHeight="1">
      <c r="B576" s="3"/>
      <c r="H576" s="6"/>
    </row>
    <row r="577" spans="2:8" ht="15.75" customHeight="1">
      <c r="B577" s="3"/>
      <c r="H577" s="6"/>
    </row>
    <row r="578" spans="2:8" ht="15.75" customHeight="1">
      <c r="B578" s="3"/>
      <c r="H578" s="6"/>
    </row>
    <row r="579" spans="2:8" ht="15.75" customHeight="1">
      <c r="B579" s="3"/>
      <c r="H579" s="6"/>
    </row>
    <row r="580" spans="2:8" ht="15.75" customHeight="1">
      <c r="B580" s="3"/>
      <c r="H580" s="6"/>
    </row>
    <row r="581" spans="2:8" ht="15.75" customHeight="1">
      <c r="B581" s="3"/>
      <c r="H581" s="6"/>
    </row>
    <row r="582" spans="2:8" ht="15.75" customHeight="1">
      <c r="B582" s="3"/>
      <c r="H582" s="6"/>
    </row>
    <row r="583" spans="2:8" ht="15.75" customHeight="1">
      <c r="B583" s="3"/>
      <c r="H583" s="6"/>
    </row>
    <row r="584" spans="2:8" ht="15.75" customHeight="1">
      <c r="B584" s="3"/>
      <c r="H584" s="6"/>
    </row>
    <row r="585" spans="2:8" ht="15.75" customHeight="1">
      <c r="B585" s="3"/>
      <c r="H585" s="6"/>
    </row>
    <row r="586" spans="2:8" ht="15.75" customHeight="1">
      <c r="B586" s="3"/>
      <c r="H586" s="6"/>
    </row>
    <row r="587" spans="2:8" ht="15.75" customHeight="1">
      <c r="B587" s="3"/>
      <c r="H587" s="6"/>
    </row>
    <row r="588" spans="2:8" ht="15.75" customHeight="1">
      <c r="B588" s="3"/>
      <c r="H588" s="6"/>
    </row>
    <row r="589" spans="2:8" ht="15.75" customHeight="1">
      <c r="B589" s="3"/>
      <c r="H589" s="6"/>
    </row>
    <row r="590" spans="2:8" ht="15.75" customHeight="1">
      <c r="B590" s="3"/>
      <c r="H590" s="6"/>
    </row>
    <row r="591" spans="2:8" ht="15.75" customHeight="1">
      <c r="B591" s="3"/>
      <c r="H591" s="6"/>
    </row>
    <row r="592" spans="2:8" ht="15.75" customHeight="1">
      <c r="B592" s="3"/>
      <c r="H592" s="6"/>
    </row>
    <row r="593" spans="2:8" ht="15.75" customHeight="1">
      <c r="B593" s="3"/>
      <c r="H593" s="6"/>
    </row>
    <row r="594" spans="2:8" ht="15.75" customHeight="1">
      <c r="B594" s="3"/>
      <c r="H594" s="6"/>
    </row>
    <row r="595" spans="2:8" ht="15.75" customHeight="1">
      <c r="B595" s="3"/>
      <c r="H595" s="6"/>
    </row>
    <row r="596" spans="2:8" ht="15.75" customHeight="1">
      <c r="B596" s="3"/>
      <c r="H596" s="6"/>
    </row>
    <row r="597" spans="2:8" ht="15.75" customHeight="1">
      <c r="B597" s="3"/>
      <c r="H597" s="6"/>
    </row>
    <row r="598" spans="2:8" ht="15.75" customHeight="1">
      <c r="B598" s="3"/>
      <c r="H598" s="6"/>
    </row>
    <row r="599" spans="2:8" ht="15.75" customHeight="1">
      <c r="B599" s="3"/>
      <c r="H599" s="6"/>
    </row>
    <row r="600" spans="2:8" ht="15.75" customHeight="1">
      <c r="B600" s="3"/>
      <c r="H600" s="6"/>
    </row>
    <row r="601" spans="2:8" ht="15.75" customHeight="1">
      <c r="B601" s="3"/>
      <c r="H601" s="6"/>
    </row>
    <row r="602" spans="2:8" ht="15.75" customHeight="1">
      <c r="B602" s="3"/>
      <c r="H602" s="6"/>
    </row>
    <row r="603" spans="2:8" ht="15.75" customHeight="1">
      <c r="B603" s="3"/>
      <c r="H603" s="6"/>
    </row>
    <row r="604" spans="2:8" ht="15.75" customHeight="1">
      <c r="B604" s="3"/>
      <c r="H604" s="6"/>
    </row>
    <row r="605" spans="2:8" ht="15.75" customHeight="1">
      <c r="B605" s="3"/>
      <c r="H605" s="6"/>
    </row>
    <row r="606" spans="2:8" ht="15.75" customHeight="1">
      <c r="B606" s="3"/>
      <c r="H606" s="6"/>
    </row>
    <row r="607" spans="2:8" ht="15.75" customHeight="1">
      <c r="B607" s="3"/>
      <c r="H607" s="6"/>
    </row>
    <row r="608" spans="2:8" ht="15.75" customHeight="1">
      <c r="B608" s="3"/>
      <c r="H608" s="6"/>
    </row>
    <row r="609" spans="2:8" ht="15.75" customHeight="1">
      <c r="B609" s="3"/>
      <c r="H609" s="6"/>
    </row>
    <row r="610" spans="2:8" ht="15.75" customHeight="1">
      <c r="B610" s="3"/>
      <c r="H610" s="6"/>
    </row>
    <row r="611" spans="2:8" ht="15.75" customHeight="1">
      <c r="B611" s="3"/>
      <c r="H611" s="6"/>
    </row>
    <row r="612" spans="2:8" ht="15.75" customHeight="1">
      <c r="B612" s="3"/>
      <c r="H612" s="6"/>
    </row>
    <row r="613" spans="2:8" ht="15.75" customHeight="1">
      <c r="B613" s="3"/>
      <c r="H613" s="6"/>
    </row>
    <row r="614" spans="2:8" ht="15.75" customHeight="1">
      <c r="B614" s="3"/>
      <c r="H614" s="6"/>
    </row>
    <row r="615" spans="2:8" ht="15.75" customHeight="1">
      <c r="B615" s="3"/>
      <c r="H615" s="6"/>
    </row>
    <row r="616" spans="2:8" ht="15.75" customHeight="1">
      <c r="B616" s="3"/>
      <c r="H616" s="6"/>
    </row>
    <row r="617" spans="2:8" ht="15.75" customHeight="1">
      <c r="B617" s="3"/>
      <c r="H617" s="6"/>
    </row>
    <row r="618" spans="2:8" ht="15.75" customHeight="1">
      <c r="B618" s="3"/>
      <c r="H618" s="6"/>
    </row>
    <row r="619" spans="2:8" ht="15.75" customHeight="1">
      <c r="B619" s="3"/>
      <c r="H619" s="6"/>
    </row>
    <row r="620" spans="2:8" ht="15.75" customHeight="1">
      <c r="B620" s="3"/>
      <c r="H620" s="6"/>
    </row>
    <row r="621" spans="2:8" ht="15.75" customHeight="1">
      <c r="B621" s="3"/>
      <c r="H621" s="6"/>
    </row>
    <row r="622" spans="2:8" ht="15.75" customHeight="1">
      <c r="B622" s="3"/>
      <c r="H622" s="6"/>
    </row>
    <row r="623" spans="2:8" ht="15.75" customHeight="1">
      <c r="B623" s="3"/>
      <c r="H623" s="6"/>
    </row>
    <row r="624" spans="2:8" ht="15.75" customHeight="1">
      <c r="B624" s="3"/>
      <c r="H624" s="6"/>
    </row>
    <row r="625" spans="2:8" ht="15.75" customHeight="1">
      <c r="B625" s="3"/>
      <c r="H625" s="6"/>
    </row>
    <row r="626" spans="2:8" ht="15.75" customHeight="1">
      <c r="B626" s="3"/>
      <c r="H626" s="6"/>
    </row>
    <row r="627" spans="2:8" ht="15.75" customHeight="1">
      <c r="B627" s="3"/>
      <c r="H627" s="6"/>
    </row>
    <row r="628" spans="2:8" ht="15.75" customHeight="1">
      <c r="B628" s="3"/>
      <c r="H628" s="6"/>
    </row>
    <row r="629" spans="2:8" ht="15.75" customHeight="1">
      <c r="B629" s="3"/>
      <c r="H629" s="6"/>
    </row>
    <row r="630" spans="2:8" ht="15.75" customHeight="1">
      <c r="B630" s="3"/>
      <c r="H630" s="6"/>
    </row>
    <row r="631" spans="2:8" ht="15.75" customHeight="1">
      <c r="B631" s="3"/>
      <c r="H631" s="6"/>
    </row>
    <row r="632" spans="2:8" ht="15.75" customHeight="1">
      <c r="B632" s="3"/>
      <c r="H632" s="6"/>
    </row>
    <row r="633" spans="2:8" ht="15.75" customHeight="1">
      <c r="B633" s="3"/>
      <c r="H633" s="6"/>
    </row>
    <row r="634" spans="2:8" ht="15.75" customHeight="1">
      <c r="B634" s="3"/>
      <c r="H634" s="6"/>
    </row>
    <row r="635" spans="2:8" ht="15.75" customHeight="1">
      <c r="B635" s="3"/>
      <c r="H635" s="6"/>
    </row>
    <row r="636" spans="2:8" ht="15.75" customHeight="1">
      <c r="B636" s="3"/>
      <c r="H636" s="6"/>
    </row>
    <row r="637" spans="2:8" ht="15.75" customHeight="1">
      <c r="B637" s="3"/>
      <c r="H637" s="6"/>
    </row>
    <row r="638" spans="2:8" ht="15.75" customHeight="1">
      <c r="B638" s="3"/>
      <c r="H638" s="6"/>
    </row>
    <row r="639" spans="2:8" ht="15.75" customHeight="1">
      <c r="B639" s="3"/>
      <c r="H639" s="6"/>
    </row>
    <row r="640" spans="2:8" ht="15.75" customHeight="1">
      <c r="B640" s="3"/>
      <c r="H640" s="6"/>
    </row>
    <row r="641" spans="2:8" ht="15.75" customHeight="1">
      <c r="B641" s="3"/>
      <c r="H641" s="6"/>
    </row>
    <row r="642" spans="2:8" ht="15.75" customHeight="1">
      <c r="B642" s="3"/>
      <c r="H642" s="6"/>
    </row>
    <row r="643" spans="2:8" ht="15.75" customHeight="1">
      <c r="B643" s="3"/>
      <c r="H643" s="6"/>
    </row>
    <row r="644" spans="2:8" ht="15.75" customHeight="1">
      <c r="B644" s="3"/>
      <c r="H644" s="6"/>
    </row>
    <row r="645" spans="2:8" ht="15.75" customHeight="1">
      <c r="B645" s="3"/>
      <c r="H645" s="6"/>
    </row>
    <row r="646" spans="2:8" ht="15.75" customHeight="1">
      <c r="B646" s="3"/>
      <c r="H646" s="6"/>
    </row>
    <row r="647" spans="2:8" ht="15.75" customHeight="1">
      <c r="B647" s="3"/>
      <c r="H647" s="6"/>
    </row>
    <row r="648" spans="2:8" ht="15.75" customHeight="1">
      <c r="B648" s="3"/>
      <c r="H648" s="6"/>
    </row>
    <row r="649" spans="2:8" ht="15.75" customHeight="1">
      <c r="B649" s="3"/>
      <c r="H649" s="6"/>
    </row>
    <row r="650" spans="2:8" ht="15.75" customHeight="1">
      <c r="B650" s="3"/>
      <c r="H650" s="6"/>
    </row>
    <row r="651" spans="2:8" ht="15.75" customHeight="1">
      <c r="B651" s="3"/>
      <c r="H651" s="6"/>
    </row>
    <row r="652" spans="2:8" ht="15.75" customHeight="1">
      <c r="B652" s="3"/>
      <c r="H652" s="6"/>
    </row>
    <row r="653" spans="2:8" ht="15.75" customHeight="1">
      <c r="B653" s="3"/>
      <c r="H653" s="6"/>
    </row>
    <row r="654" spans="2:8" ht="15.75" customHeight="1">
      <c r="B654" s="3"/>
      <c r="H654" s="6"/>
    </row>
    <row r="655" spans="2:8" ht="15.75" customHeight="1">
      <c r="B655" s="3"/>
      <c r="H655" s="6"/>
    </row>
    <row r="656" spans="2:8" ht="15.75" customHeight="1">
      <c r="B656" s="3"/>
      <c r="H656" s="6"/>
    </row>
    <row r="657" spans="2:8" ht="15.75" customHeight="1">
      <c r="B657" s="3"/>
      <c r="H657" s="6"/>
    </row>
    <row r="658" spans="2:8" ht="15.75" customHeight="1">
      <c r="B658" s="3"/>
      <c r="H658" s="6"/>
    </row>
    <row r="659" spans="2:8" ht="15.75" customHeight="1">
      <c r="B659" s="3"/>
      <c r="H659" s="6"/>
    </row>
    <row r="660" spans="2:8" ht="15.75" customHeight="1">
      <c r="B660" s="3"/>
      <c r="H660" s="6"/>
    </row>
    <row r="661" spans="2:8" ht="15.75" customHeight="1">
      <c r="B661" s="3"/>
      <c r="H661" s="6"/>
    </row>
    <row r="662" spans="2:8" ht="15.75" customHeight="1">
      <c r="B662" s="3"/>
      <c r="H662" s="6"/>
    </row>
    <row r="663" spans="2:8" ht="15.75" customHeight="1">
      <c r="B663" s="3"/>
      <c r="H663" s="6"/>
    </row>
    <row r="664" spans="2:8" ht="15.75" customHeight="1">
      <c r="B664" s="3"/>
      <c r="H664" s="6"/>
    </row>
    <row r="665" spans="2:8" ht="15.75" customHeight="1">
      <c r="B665" s="3"/>
      <c r="H665" s="6"/>
    </row>
    <row r="666" spans="2:8" ht="15.75" customHeight="1">
      <c r="B666" s="3"/>
      <c r="H666" s="6"/>
    </row>
    <row r="667" spans="2:8" ht="15.75" customHeight="1">
      <c r="B667" s="3"/>
      <c r="H667" s="6"/>
    </row>
    <row r="668" spans="2:8" ht="15.75" customHeight="1">
      <c r="B668" s="3"/>
      <c r="H668" s="6"/>
    </row>
    <row r="669" spans="2:8" ht="15.75" customHeight="1">
      <c r="B669" s="3"/>
      <c r="H669" s="6"/>
    </row>
    <row r="670" spans="2:8" ht="15.75" customHeight="1">
      <c r="B670" s="3"/>
      <c r="H670" s="6"/>
    </row>
    <row r="671" spans="2:8" ht="15.75" customHeight="1">
      <c r="B671" s="3"/>
      <c r="H671" s="6"/>
    </row>
    <row r="672" spans="2:8" ht="15.75" customHeight="1">
      <c r="B672" s="3"/>
      <c r="H672" s="6"/>
    </row>
    <row r="673" spans="2:8" ht="15.75" customHeight="1">
      <c r="B673" s="3"/>
      <c r="H673" s="6"/>
    </row>
    <row r="674" spans="2:8" ht="15.75" customHeight="1">
      <c r="B674" s="3"/>
      <c r="H674" s="6"/>
    </row>
    <row r="675" spans="2:8" ht="15.75" customHeight="1">
      <c r="B675" s="3"/>
      <c r="H675" s="6"/>
    </row>
    <row r="676" spans="2:8" ht="15.75" customHeight="1">
      <c r="B676" s="3"/>
      <c r="H676" s="6"/>
    </row>
    <row r="677" spans="2:8" ht="15.75" customHeight="1">
      <c r="B677" s="3"/>
      <c r="H677" s="6"/>
    </row>
    <row r="678" spans="2:8" ht="15.75" customHeight="1">
      <c r="B678" s="3"/>
      <c r="H678" s="6"/>
    </row>
    <row r="679" spans="2:8" ht="15.75" customHeight="1">
      <c r="B679" s="3"/>
      <c r="H679" s="6"/>
    </row>
    <row r="680" spans="2:8" ht="15.75" customHeight="1">
      <c r="B680" s="3"/>
      <c r="H680" s="6"/>
    </row>
    <row r="681" spans="2:8" ht="15.75" customHeight="1">
      <c r="B681" s="3"/>
      <c r="H681" s="6"/>
    </row>
    <row r="682" spans="2:8" ht="15.75" customHeight="1">
      <c r="B682" s="3"/>
      <c r="H682" s="6"/>
    </row>
    <row r="683" spans="2:8" ht="15.75" customHeight="1">
      <c r="B683" s="3"/>
      <c r="H683" s="6"/>
    </row>
    <row r="684" spans="2:8" ht="15.75" customHeight="1">
      <c r="B684" s="3"/>
      <c r="H684" s="6"/>
    </row>
    <row r="685" spans="2:8" ht="15.75" customHeight="1">
      <c r="B685" s="3"/>
      <c r="H685" s="6"/>
    </row>
    <row r="686" spans="2:8" ht="15.75" customHeight="1">
      <c r="B686" s="3"/>
      <c r="H686" s="6"/>
    </row>
    <row r="687" spans="2:8" ht="15.75" customHeight="1">
      <c r="B687" s="3"/>
      <c r="H687" s="6"/>
    </row>
    <row r="688" spans="2:8" ht="15.75" customHeight="1">
      <c r="B688" s="3"/>
      <c r="H688" s="6"/>
    </row>
    <row r="689" spans="2:8" ht="15.75" customHeight="1">
      <c r="B689" s="3"/>
      <c r="H689" s="6"/>
    </row>
    <row r="690" spans="2:8" ht="15.75" customHeight="1">
      <c r="B690" s="3"/>
      <c r="H690" s="6"/>
    </row>
    <row r="691" spans="2:8" ht="15.75" customHeight="1">
      <c r="B691" s="3"/>
      <c r="H691" s="6"/>
    </row>
    <row r="692" spans="2:8" ht="15.75" customHeight="1">
      <c r="B692" s="3"/>
      <c r="H692" s="6"/>
    </row>
    <row r="693" spans="2:8" ht="15.75" customHeight="1">
      <c r="B693" s="3"/>
      <c r="H693" s="6"/>
    </row>
    <row r="694" spans="2:8" ht="15.75" customHeight="1">
      <c r="B694" s="3"/>
      <c r="H694" s="6"/>
    </row>
    <row r="695" spans="2:8" ht="15.75" customHeight="1">
      <c r="B695" s="3"/>
      <c r="H695" s="6"/>
    </row>
    <row r="696" spans="2:8" ht="15.75" customHeight="1">
      <c r="B696" s="3"/>
      <c r="H696" s="6"/>
    </row>
    <row r="697" spans="2:8" ht="15.75" customHeight="1">
      <c r="B697" s="3"/>
      <c r="H697" s="6"/>
    </row>
    <row r="698" spans="2:8" ht="15.75" customHeight="1">
      <c r="B698" s="3"/>
      <c r="H698" s="6"/>
    </row>
    <row r="699" spans="2:8" ht="15.75" customHeight="1">
      <c r="B699" s="3"/>
      <c r="H699" s="6"/>
    </row>
    <row r="700" spans="2:8" ht="15.75" customHeight="1">
      <c r="B700" s="3"/>
      <c r="H700" s="6"/>
    </row>
    <row r="701" spans="2:8" ht="15.75" customHeight="1">
      <c r="B701" s="3"/>
      <c r="H701" s="6"/>
    </row>
    <row r="702" spans="2:8" ht="15.75" customHeight="1">
      <c r="B702" s="3"/>
      <c r="H702" s="6"/>
    </row>
    <row r="703" spans="2:8" ht="15.75" customHeight="1">
      <c r="B703" s="3"/>
      <c r="H703" s="6"/>
    </row>
    <row r="704" spans="2:8" ht="15.75" customHeight="1">
      <c r="B704" s="3"/>
      <c r="H704" s="6"/>
    </row>
    <row r="705" spans="2:8" ht="15.75" customHeight="1">
      <c r="B705" s="3"/>
      <c r="H705" s="6"/>
    </row>
    <row r="706" spans="2:8" ht="15.75" customHeight="1">
      <c r="B706" s="3"/>
      <c r="H706" s="6"/>
    </row>
    <row r="707" spans="2:8" ht="15.75" customHeight="1">
      <c r="B707" s="3"/>
      <c r="H707" s="6"/>
    </row>
    <row r="708" spans="2:8" ht="15.75" customHeight="1">
      <c r="B708" s="3"/>
      <c r="H708" s="6"/>
    </row>
    <row r="709" spans="2:8" ht="15.75" customHeight="1">
      <c r="B709" s="3"/>
      <c r="H709" s="6"/>
    </row>
    <row r="710" spans="2:8" ht="15.75" customHeight="1">
      <c r="B710" s="3"/>
      <c r="H710" s="6"/>
    </row>
    <row r="711" spans="2:8" ht="15.75" customHeight="1">
      <c r="B711" s="3"/>
      <c r="H711" s="6"/>
    </row>
    <row r="712" spans="2:8" ht="15.75" customHeight="1">
      <c r="B712" s="3"/>
      <c r="H712" s="6"/>
    </row>
    <row r="713" spans="2:8" ht="15.75" customHeight="1">
      <c r="B713" s="3"/>
      <c r="H713" s="6"/>
    </row>
    <row r="714" spans="2:8" ht="15.75" customHeight="1">
      <c r="B714" s="3"/>
      <c r="H714" s="6"/>
    </row>
    <row r="715" spans="2:8" ht="15.75" customHeight="1">
      <c r="B715" s="3"/>
      <c r="H715" s="6"/>
    </row>
    <row r="716" spans="2:8" ht="15.75" customHeight="1">
      <c r="B716" s="3"/>
      <c r="H716" s="6"/>
    </row>
    <row r="717" spans="2:8" ht="15.75" customHeight="1">
      <c r="B717" s="3"/>
      <c r="H717" s="6"/>
    </row>
    <row r="718" spans="2:8" ht="15.75" customHeight="1">
      <c r="B718" s="3"/>
      <c r="H718" s="6"/>
    </row>
    <row r="719" spans="2:8" ht="15.75" customHeight="1">
      <c r="B719" s="3"/>
      <c r="H719" s="6"/>
    </row>
    <row r="720" spans="2:8" ht="15.75" customHeight="1">
      <c r="B720" s="3"/>
      <c r="H720" s="6"/>
    </row>
    <row r="721" spans="2:8" ht="15.75" customHeight="1">
      <c r="B721" s="3"/>
      <c r="H721" s="6"/>
    </row>
    <row r="722" spans="2:8" ht="15.75" customHeight="1">
      <c r="B722" s="3"/>
      <c r="H722" s="6"/>
    </row>
    <row r="723" spans="2:8" ht="15.75" customHeight="1">
      <c r="B723" s="3"/>
      <c r="H723" s="6"/>
    </row>
    <row r="724" spans="2:8" ht="15.75" customHeight="1">
      <c r="B724" s="3"/>
      <c r="H724" s="6"/>
    </row>
    <row r="725" spans="2:8" ht="15.75" customHeight="1">
      <c r="B725" s="3"/>
      <c r="H725" s="6"/>
    </row>
    <row r="726" spans="2:8" ht="15.75" customHeight="1">
      <c r="B726" s="3"/>
      <c r="H726" s="6"/>
    </row>
    <row r="727" spans="2:8" ht="15.75" customHeight="1">
      <c r="B727" s="3"/>
      <c r="H727" s="6"/>
    </row>
    <row r="728" spans="2:8" ht="15.75" customHeight="1">
      <c r="B728" s="3"/>
      <c r="H728" s="6"/>
    </row>
    <row r="729" spans="2:8" ht="15.75" customHeight="1">
      <c r="B729" s="3"/>
      <c r="H729" s="6"/>
    </row>
    <row r="730" spans="2:8" ht="15.75" customHeight="1">
      <c r="B730" s="3"/>
      <c r="H730" s="6"/>
    </row>
    <row r="731" spans="2:8" ht="15.75" customHeight="1">
      <c r="B731" s="3"/>
      <c r="H731" s="6"/>
    </row>
    <row r="732" spans="2:8" ht="15.75" customHeight="1">
      <c r="B732" s="3"/>
      <c r="H732" s="6"/>
    </row>
    <row r="733" spans="2:8" ht="15.75" customHeight="1">
      <c r="B733" s="3"/>
      <c r="H733" s="6"/>
    </row>
    <row r="734" spans="2:8" ht="15.75" customHeight="1">
      <c r="B734" s="3"/>
      <c r="H734" s="6"/>
    </row>
    <row r="735" spans="2:8" ht="15.75" customHeight="1">
      <c r="B735" s="3"/>
      <c r="H735" s="6"/>
    </row>
    <row r="736" spans="2:8" ht="15.75" customHeight="1">
      <c r="B736" s="3"/>
      <c r="H736" s="6"/>
    </row>
    <row r="737" spans="2:8" ht="15.75" customHeight="1">
      <c r="B737" s="3"/>
      <c r="H737" s="6"/>
    </row>
    <row r="738" spans="2:8" ht="15.75" customHeight="1">
      <c r="B738" s="3"/>
      <c r="H738" s="6"/>
    </row>
    <row r="739" spans="2:8" ht="15.75" customHeight="1">
      <c r="B739" s="3"/>
      <c r="H739" s="6"/>
    </row>
    <row r="740" spans="2:8" ht="15.75" customHeight="1">
      <c r="B740" s="3"/>
      <c r="H740" s="6"/>
    </row>
    <row r="741" spans="2:8" ht="15.75" customHeight="1">
      <c r="B741" s="3"/>
      <c r="H741" s="6"/>
    </row>
    <row r="742" spans="2:8" ht="15.75" customHeight="1">
      <c r="B742" s="3"/>
      <c r="H742" s="6"/>
    </row>
    <row r="743" spans="2:8" ht="15.75" customHeight="1">
      <c r="B743" s="3"/>
      <c r="H743" s="6"/>
    </row>
    <row r="744" spans="2:8" ht="15.75" customHeight="1">
      <c r="B744" s="3"/>
      <c r="H744" s="6"/>
    </row>
    <row r="745" spans="2:8" ht="15.75" customHeight="1">
      <c r="B745" s="3"/>
      <c r="H745" s="6"/>
    </row>
    <row r="746" spans="2:8" ht="15.75" customHeight="1">
      <c r="B746" s="3"/>
      <c r="H746" s="6"/>
    </row>
    <row r="747" spans="2:8" ht="15.75" customHeight="1">
      <c r="B747" s="3"/>
      <c r="H747" s="6"/>
    </row>
    <row r="748" spans="2:8" ht="15.75" customHeight="1">
      <c r="B748" s="3"/>
      <c r="H748" s="6"/>
    </row>
    <row r="749" spans="2:8" ht="15.75" customHeight="1">
      <c r="B749" s="3"/>
      <c r="H749" s="6"/>
    </row>
    <row r="750" spans="2:8" ht="15.75" customHeight="1">
      <c r="B750" s="3"/>
      <c r="H750" s="6"/>
    </row>
    <row r="751" spans="2:8" ht="15.75" customHeight="1">
      <c r="B751" s="3"/>
      <c r="H751" s="6"/>
    </row>
    <row r="752" spans="2:8" ht="15.75" customHeight="1">
      <c r="B752" s="3"/>
      <c r="H752" s="6"/>
    </row>
    <row r="753" spans="2:8" ht="15.75" customHeight="1">
      <c r="B753" s="3"/>
      <c r="H753" s="6"/>
    </row>
    <row r="754" spans="2:8" ht="15.75" customHeight="1">
      <c r="B754" s="3"/>
      <c r="H754" s="6"/>
    </row>
    <row r="755" spans="2:8" ht="15.75" customHeight="1">
      <c r="B755" s="3"/>
      <c r="H755" s="6"/>
    </row>
    <row r="756" spans="2:8" ht="15.75" customHeight="1">
      <c r="B756" s="3"/>
      <c r="H756" s="6"/>
    </row>
    <row r="757" spans="2:8" ht="15.75" customHeight="1">
      <c r="B757" s="3"/>
      <c r="H757" s="6"/>
    </row>
    <row r="758" spans="2:8" ht="15.75" customHeight="1">
      <c r="B758" s="3"/>
      <c r="H758" s="6"/>
    </row>
    <row r="759" spans="2:8" ht="15.75" customHeight="1">
      <c r="B759" s="3"/>
      <c r="H759" s="6"/>
    </row>
    <row r="760" spans="2:8" ht="15.75" customHeight="1">
      <c r="B760" s="3"/>
      <c r="H760" s="6"/>
    </row>
    <row r="761" spans="2:8" ht="15.75" customHeight="1">
      <c r="B761" s="3"/>
      <c r="H761" s="6"/>
    </row>
    <row r="762" spans="2:8" ht="15.75" customHeight="1">
      <c r="B762" s="3"/>
      <c r="H762" s="6"/>
    </row>
    <row r="763" spans="2:8" ht="15.75" customHeight="1">
      <c r="B763" s="3"/>
      <c r="H763" s="6"/>
    </row>
    <row r="764" spans="2:8" ht="15.75" customHeight="1">
      <c r="B764" s="3"/>
      <c r="H764" s="6"/>
    </row>
    <row r="765" spans="2:8" ht="15.75" customHeight="1">
      <c r="B765" s="3"/>
      <c r="H765" s="6"/>
    </row>
    <row r="766" spans="2:8" ht="15.75" customHeight="1">
      <c r="B766" s="3"/>
      <c r="H766" s="6"/>
    </row>
    <row r="767" spans="2:8" ht="15.75" customHeight="1">
      <c r="B767" s="3"/>
      <c r="H767" s="6"/>
    </row>
    <row r="768" spans="2:8" ht="15.75" customHeight="1">
      <c r="B768" s="3"/>
      <c r="H768" s="6"/>
    </row>
    <row r="769" spans="2:8" ht="15.75" customHeight="1">
      <c r="B769" s="3"/>
      <c r="H769" s="6"/>
    </row>
    <row r="770" spans="2:8" ht="15.75" customHeight="1">
      <c r="B770" s="3"/>
      <c r="H770" s="6"/>
    </row>
    <row r="771" spans="2:8" ht="15.75" customHeight="1">
      <c r="B771" s="3"/>
      <c r="H771" s="6"/>
    </row>
    <row r="772" spans="2:8" ht="15.75" customHeight="1">
      <c r="B772" s="3"/>
      <c r="H772" s="6"/>
    </row>
    <row r="773" spans="2:8" ht="15.75" customHeight="1">
      <c r="B773" s="3"/>
      <c r="H773" s="6"/>
    </row>
    <row r="774" spans="2:8" ht="15.75" customHeight="1">
      <c r="B774" s="3"/>
      <c r="H774" s="6"/>
    </row>
    <row r="775" spans="2:8" ht="15.75" customHeight="1">
      <c r="B775" s="3"/>
      <c r="H775" s="6"/>
    </row>
    <row r="776" spans="2:8" ht="15.75" customHeight="1">
      <c r="B776" s="3"/>
      <c r="H776" s="6"/>
    </row>
    <row r="777" spans="2:8" ht="15.75" customHeight="1">
      <c r="B777" s="3"/>
      <c r="H777" s="6"/>
    </row>
    <row r="778" spans="2:8" ht="15.75" customHeight="1">
      <c r="B778" s="3"/>
      <c r="H778" s="6"/>
    </row>
    <row r="779" spans="2:8" ht="15.75" customHeight="1">
      <c r="B779" s="3"/>
      <c r="H779" s="6"/>
    </row>
    <row r="780" spans="2:8" ht="15.75" customHeight="1">
      <c r="B780" s="3"/>
      <c r="H780" s="6"/>
    </row>
    <row r="781" spans="2:8" ht="15.75" customHeight="1">
      <c r="B781" s="3"/>
      <c r="H781" s="6"/>
    </row>
    <row r="782" spans="2:8" ht="15.75" customHeight="1">
      <c r="B782" s="3"/>
      <c r="H782" s="6"/>
    </row>
    <row r="783" spans="2:8" ht="15.75" customHeight="1">
      <c r="B783" s="3"/>
      <c r="H783" s="6"/>
    </row>
    <row r="784" spans="2:8" ht="15.75" customHeight="1">
      <c r="B784" s="3"/>
      <c r="H784" s="6"/>
    </row>
    <row r="785" spans="2:8" ht="15.75" customHeight="1">
      <c r="B785" s="3"/>
      <c r="H785" s="6"/>
    </row>
    <row r="786" spans="2:8" ht="15.75" customHeight="1">
      <c r="B786" s="3"/>
      <c r="H786" s="6"/>
    </row>
    <row r="787" spans="2:8" ht="15.75" customHeight="1">
      <c r="B787" s="3"/>
      <c r="H787" s="6"/>
    </row>
    <row r="788" spans="2:8" ht="15.75" customHeight="1">
      <c r="B788" s="3"/>
      <c r="H788" s="6"/>
    </row>
    <row r="789" spans="2:8" ht="15.75" customHeight="1">
      <c r="B789" s="3"/>
      <c r="H789" s="6"/>
    </row>
    <row r="790" spans="2:8" ht="15.75" customHeight="1">
      <c r="B790" s="3"/>
      <c r="H790" s="6"/>
    </row>
    <row r="791" spans="2:8" ht="15.75" customHeight="1">
      <c r="B791" s="3"/>
      <c r="H791" s="6"/>
    </row>
    <row r="792" spans="2:8" ht="15.75" customHeight="1">
      <c r="B792" s="3"/>
      <c r="H792" s="6"/>
    </row>
    <row r="793" spans="2:8" ht="15.75" customHeight="1">
      <c r="B793" s="3"/>
      <c r="H793" s="6"/>
    </row>
    <row r="794" spans="2:8" ht="15.75" customHeight="1">
      <c r="B794" s="3"/>
      <c r="H794" s="6"/>
    </row>
    <row r="795" spans="2:8" ht="15.75" customHeight="1">
      <c r="B795" s="3"/>
      <c r="H795" s="6"/>
    </row>
    <row r="796" spans="2:8" ht="15.75" customHeight="1">
      <c r="B796" s="3"/>
      <c r="H796" s="6"/>
    </row>
    <row r="797" spans="2:8" ht="15.75" customHeight="1">
      <c r="B797" s="3"/>
      <c r="H797" s="6"/>
    </row>
    <row r="798" spans="2:8" ht="15.75" customHeight="1">
      <c r="B798" s="3"/>
      <c r="H798" s="6"/>
    </row>
    <row r="799" spans="2:8" ht="15.75" customHeight="1">
      <c r="B799" s="3"/>
      <c r="H799" s="6"/>
    </row>
    <row r="800" spans="2:8" ht="15.75" customHeight="1">
      <c r="B800" s="3"/>
      <c r="H800" s="6"/>
    </row>
    <row r="801" spans="2:8" ht="15.75" customHeight="1">
      <c r="B801" s="3"/>
      <c r="H801" s="6"/>
    </row>
    <row r="802" spans="2:8" ht="15.75" customHeight="1">
      <c r="B802" s="3"/>
      <c r="H802" s="6"/>
    </row>
    <row r="803" spans="2:8" ht="15.75" customHeight="1">
      <c r="B803" s="3"/>
      <c r="H803" s="6"/>
    </row>
    <row r="804" spans="2:8" ht="15.75" customHeight="1">
      <c r="B804" s="3"/>
      <c r="H804" s="6"/>
    </row>
    <row r="805" spans="2:8" ht="15.75" customHeight="1">
      <c r="B805" s="3"/>
      <c r="H805" s="6"/>
    </row>
    <row r="806" spans="2:8" ht="15.75" customHeight="1">
      <c r="B806" s="3"/>
      <c r="H806" s="6"/>
    </row>
    <row r="807" spans="2:8" ht="15.75" customHeight="1">
      <c r="B807" s="3"/>
      <c r="H807" s="6"/>
    </row>
    <row r="808" spans="2:8" ht="15.75" customHeight="1">
      <c r="B808" s="3"/>
      <c r="H808" s="6"/>
    </row>
    <row r="809" spans="2:8" ht="15.75" customHeight="1">
      <c r="B809" s="3"/>
      <c r="H809" s="6"/>
    </row>
    <row r="810" spans="2:8" ht="15.75" customHeight="1">
      <c r="B810" s="3"/>
      <c r="H810" s="6"/>
    </row>
    <row r="811" spans="2:8" ht="15.75" customHeight="1">
      <c r="B811" s="3"/>
      <c r="H811" s="6"/>
    </row>
    <row r="812" spans="2:8" ht="15.75" customHeight="1">
      <c r="B812" s="3"/>
      <c r="H812" s="6"/>
    </row>
    <row r="813" spans="2:8" ht="15.75" customHeight="1">
      <c r="B813" s="3"/>
      <c r="H813" s="6"/>
    </row>
    <row r="814" spans="2:8" ht="15.75" customHeight="1">
      <c r="B814" s="3"/>
      <c r="H814" s="6"/>
    </row>
    <row r="815" spans="2:8" ht="15.75" customHeight="1">
      <c r="B815" s="3"/>
      <c r="H815" s="6"/>
    </row>
    <row r="816" spans="2:8" ht="15.75" customHeight="1">
      <c r="B816" s="3"/>
      <c r="H816" s="6"/>
    </row>
    <row r="817" spans="2:8" ht="15.75" customHeight="1">
      <c r="B817" s="3"/>
      <c r="H817" s="6"/>
    </row>
    <row r="818" spans="2:8" ht="15.75" customHeight="1">
      <c r="B818" s="3"/>
      <c r="H818" s="6"/>
    </row>
    <row r="819" spans="2:8" ht="15.75" customHeight="1">
      <c r="B819" s="3"/>
      <c r="H819" s="6"/>
    </row>
    <row r="820" spans="2:8" ht="15.75" customHeight="1">
      <c r="B820" s="3"/>
      <c r="H820" s="6"/>
    </row>
    <row r="821" spans="2:8" ht="15.75" customHeight="1">
      <c r="B821" s="3"/>
      <c r="H821" s="6"/>
    </row>
    <row r="822" spans="2:8" ht="15.75" customHeight="1">
      <c r="B822" s="3"/>
      <c r="H822" s="6"/>
    </row>
    <row r="823" spans="2:8" ht="15.75" customHeight="1">
      <c r="B823" s="3"/>
      <c r="H823" s="6"/>
    </row>
    <row r="824" spans="2:8" ht="15.75" customHeight="1">
      <c r="B824" s="3"/>
      <c r="H824" s="6"/>
    </row>
    <row r="825" spans="2:8" ht="15.75" customHeight="1">
      <c r="B825" s="3"/>
      <c r="H825" s="6"/>
    </row>
    <row r="826" spans="2:8" ht="15.75" customHeight="1">
      <c r="B826" s="3"/>
      <c r="H826" s="6"/>
    </row>
    <row r="827" spans="2:8" ht="15.75" customHeight="1">
      <c r="B827" s="3"/>
      <c r="H827" s="6"/>
    </row>
    <row r="828" spans="2:8" ht="15.75" customHeight="1">
      <c r="B828" s="3"/>
      <c r="H828" s="6"/>
    </row>
    <row r="829" spans="2:8" ht="15.75" customHeight="1">
      <c r="B829" s="3"/>
      <c r="H829" s="6"/>
    </row>
    <row r="830" spans="2:8" ht="15.75" customHeight="1">
      <c r="B830" s="3"/>
      <c r="H830" s="6"/>
    </row>
    <row r="831" spans="2:8" ht="15.75" customHeight="1">
      <c r="B831" s="3"/>
      <c r="H831" s="6"/>
    </row>
    <row r="832" spans="2:8" ht="15.75" customHeight="1">
      <c r="B832" s="3"/>
      <c r="H832" s="6"/>
    </row>
    <row r="833" spans="2:8" ht="15.75" customHeight="1">
      <c r="B833" s="3"/>
      <c r="H833" s="6"/>
    </row>
    <row r="834" spans="2:8" ht="15.75" customHeight="1">
      <c r="B834" s="3"/>
      <c r="H834" s="6"/>
    </row>
    <row r="835" spans="2:8" ht="15.75" customHeight="1">
      <c r="B835" s="3"/>
      <c r="H835" s="6"/>
    </row>
    <row r="836" spans="2:8" ht="15.75" customHeight="1">
      <c r="B836" s="3"/>
      <c r="H836" s="6"/>
    </row>
    <row r="837" spans="2:8" ht="15.75" customHeight="1">
      <c r="B837" s="3"/>
      <c r="H837" s="6"/>
    </row>
    <row r="838" spans="2:8" ht="15.75" customHeight="1">
      <c r="B838" s="3"/>
      <c r="H838" s="6"/>
    </row>
    <row r="839" spans="2:8" ht="15.75" customHeight="1">
      <c r="B839" s="3"/>
      <c r="H839" s="6"/>
    </row>
    <row r="840" spans="2:8" ht="15.75" customHeight="1">
      <c r="B840" s="3"/>
      <c r="H840" s="6"/>
    </row>
    <row r="841" spans="2:8" ht="15.75" customHeight="1">
      <c r="B841" s="3"/>
      <c r="H841" s="6"/>
    </row>
    <row r="842" spans="2:8" ht="15.75" customHeight="1">
      <c r="B842" s="3"/>
      <c r="H842" s="6"/>
    </row>
    <row r="843" spans="2:8" ht="15.75" customHeight="1">
      <c r="B843" s="3"/>
      <c r="H843" s="6"/>
    </row>
    <row r="844" spans="2:8" ht="15.75" customHeight="1">
      <c r="B844" s="3"/>
      <c r="H844" s="6"/>
    </row>
    <row r="845" spans="2:8" ht="15.75" customHeight="1">
      <c r="B845" s="3"/>
      <c r="H845" s="6"/>
    </row>
    <row r="846" spans="2:8" ht="15.75" customHeight="1">
      <c r="B846" s="3"/>
      <c r="H846" s="6"/>
    </row>
    <row r="847" spans="2:8" ht="15.75" customHeight="1">
      <c r="B847" s="3"/>
      <c r="H847" s="6"/>
    </row>
    <row r="848" spans="2:8" ht="15.75" customHeight="1">
      <c r="B848" s="3"/>
      <c r="H848" s="6"/>
    </row>
    <row r="849" spans="2:8" ht="15.75" customHeight="1">
      <c r="B849" s="3"/>
      <c r="H849" s="6"/>
    </row>
    <row r="850" spans="2:8" ht="15.75" customHeight="1">
      <c r="B850" s="3"/>
      <c r="H850" s="6"/>
    </row>
    <row r="851" spans="2:8" ht="15.75" customHeight="1">
      <c r="B851" s="3"/>
      <c r="H851" s="6"/>
    </row>
    <row r="852" spans="2:8" ht="15.75" customHeight="1">
      <c r="B852" s="3"/>
      <c r="H852" s="6"/>
    </row>
    <row r="853" spans="2:8" ht="15.75" customHeight="1">
      <c r="B853" s="3"/>
      <c r="H853" s="6"/>
    </row>
    <row r="854" spans="2:8" ht="15.75" customHeight="1">
      <c r="B854" s="3"/>
      <c r="H854" s="6"/>
    </row>
    <row r="855" spans="2:8" ht="15.75" customHeight="1">
      <c r="B855" s="3"/>
      <c r="H855" s="6"/>
    </row>
    <row r="856" spans="2:8" ht="15.75" customHeight="1">
      <c r="B856" s="3"/>
      <c r="H856" s="6"/>
    </row>
    <row r="857" spans="2:8" ht="15.75" customHeight="1">
      <c r="B857" s="3"/>
      <c r="H857" s="6"/>
    </row>
    <row r="858" spans="2:8" ht="15.75" customHeight="1">
      <c r="B858" s="3"/>
      <c r="H858" s="6"/>
    </row>
    <row r="859" spans="2:8" ht="15.75" customHeight="1">
      <c r="B859" s="3"/>
      <c r="H859" s="6"/>
    </row>
    <row r="860" spans="2:8" ht="15.75" customHeight="1">
      <c r="B860" s="3"/>
      <c r="H860" s="6"/>
    </row>
    <row r="861" spans="2:8" ht="15.75" customHeight="1">
      <c r="B861" s="3"/>
      <c r="H861" s="6"/>
    </row>
    <row r="862" spans="2:8" ht="15.75" customHeight="1">
      <c r="B862" s="3"/>
      <c r="H862" s="6"/>
    </row>
    <row r="863" spans="2:8" ht="15.75" customHeight="1">
      <c r="B863" s="3"/>
      <c r="H863" s="6"/>
    </row>
    <row r="864" spans="2:8" ht="15.75" customHeight="1">
      <c r="B864" s="3"/>
      <c r="H864" s="6"/>
    </row>
    <row r="865" spans="2:8" ht="15.75" customHeight="1">
      <c r="B865" s="3"/>
      <c r="H865" s="6"/>
    </row>
    <row r="866" spans="2:8" ht="15.75" customHeight="1">
      <c r="B866" s="3"/>
      <c r="H866" s="6"/>
    </row>
    <row r="867" spans="2:8" ht="15.75" customHeight="1">
      <c r="B867" s="3"/>
      <c r="H867" s="6"/>
    </row>
    <row r="868" spans="2:8" ht="15.75" customHeight="1">
      <c r="B868" s="3"/>
      <c r="H868" s="6"/>
    </row>
    <row r="869" spans="2:8" ht="15.75" customHeight="1">
      <c r="B869" s="3"/>
      <c r="H869" s="6"/>
    </row>
    <row r="870" spans="2:8" ht="15.75" customHeight="1">
      <c r="B870" s="3"/>
      <c r="H870" s="6"/>
    </row>
    <row r="871" spans="2:8" ht="15.75" customHeight="1">
      <c r="B871" s="3"/>
      <c r="H871" s="6"/>
    </row>
    <row r="872" spans="2:8" ht="15.75" customHeight="1">
      <c r="B872" s="3"/>
      <c r="H872" s="6"/>
    </row>
    <row r="873" spans="2:8" ht="15.75" customHeight="1">
      <c r="B873" s="3"/>
      <c r="H873" s="6"/>
    </row>
    <row r="874" spans="2:8" ht="15.75" customHeight="1">
      <c r="B874" s="3"/>
      <c r="H874" s="6"/>
    </row>
    <row r="875" spans="2:8" ht="15.75" customHeight="1">
      <c r="B875" s="3"/>
      <c r="H875" s="6"/>
    </row>
    <row r="876" spans="2:8" ht="15.75" customHeight="1">
      <c r="B876" s="3"/>
      <c r="H876" s="6"/>
    </row>
    <row r="877" spans="2:8" ht="15.75" customHeight="1">
      <c r="B877" s="3"/>
      <c r="H877" s="6"/>
    </row>
    <row r="878" spans="2:8" ht="15.75" customHeight="1">
      <c r="B878" s="3"/>
      <c r="H878" s="6"/>
    </row>
    <row r="879" spans="2:8" ht="15.75" customHeight="1">
      <c r="B879" s="3"/>
      <c r="H879" s="6"/>
    </row>
    <row r="880" spans="2:8" ht="15.75" customHeight="1">
      <c r="B880" s="3"/>
      <c r="H880" s="6"/>
    </row>
    <row r="881" spans="2:8" ht="15.75" customHeight="1">
      <c r="B881" s="3"/>
      <c r="H881" s="6"/>
    </row>
    <row r="882" spans="2:8" ht="15.75" customHeight="1">
      <c r="B882" s="3"/>
      <c r="H882" s="6"/>
    </row>
    <row r="883" spans="2:8" ht="15.75" customHeight="1">
      <c r="B883" s="3"/>
      <c r="H883" s="6"/>
    </row>
    <row r="884" spans="2:8" ht="15.75" customHeight="1">
      <c r="B884" s="3"/>
      <c r="H884" s="6"/>
    </row>
    <row r="885" spans="2:8" ht="15.75" customHeight="1">
      <c r="B885" s="3"/>
      <c r="H885" s="6"/>
    </row>
    <row r="886" spans="2:8" ht="15.75" customHeight="1">
      <c r="B886" s="3"/>
      <c r="H886" s="6"/>
    </row>
    <row r="887" spans="2:8" ht="15.75" customHeight="1">
      <c r="B887" s="3"/>
      <c r="H887" s="6"/>
    </row>
    <row r="888" spans="2:8" ht="15.75" customHeight="1">
      <c r="B888" s="3"/>
      <c r="H888" s="6"/>
    </row>
    <row r="889" spans="2:8" ht="15.75" customHeight="1">
      <c r="B889" s="3"/>
      <c r="H889" s="6"/>
    </row>
    <row r="890" spans="2:8" ht="15.75" customHeight="1">
      <c r="B890" s="3"/>
      <c r="H890" s="6"/>
    </row>
    <row r="891" spans="2:8" ht="15.75" customHeight="1">
      <c r="B891" s="3"/>
      <c r="H891" s="6"/>
    </row>
    <row r="892" spans="2:8" ht="15.75" customHeight="1">
      <c r="B892" s="3"/>
      <c r="H892" s="6"/>
    </row>
    <row r="893" spans="2:8" ht="15.75" customHeight="1">
      <c r="B893" s="3"/>
      <c r="H893" s="6"/>
    </row>
    <row r="894" spans="2:8" ht="15.75" customHeight="1">
      <c r="B894" s="3"/>
      <c r="H894" s="6"/>
    </row>
    <row r="895" spans="2:8" ht="15.75" customHeight="1">
      <c r="B895" s="3"/>
      <c r="H895" s="6"/>
    </row>
    <row r="896" spans="2:8" ht="15.75" customHeight="1">
      <c r="B896" s="3"/>
      <c r="H896" s="6"/>
    </row>
    <row r="897" spans="2:8" ht="15.75" customHeight="1">
      <c r="B897" s="3"/>
      <c r="H897" s="6"/>
    </row>
    <row r="898" spans="2:8" ht="15.75" customHeight="1">
      <c r="B898" s="3"/>
      <c r="H898" s="6"/>
    </row>
    <row r="899" spans="2:8" ht="15.75" customHeight="1">
      <c r="B899" s="3"/>
      <c r="H899" s="6"/>
    </row>
    <row r="900" spans="2:8" ht="15.75" customHeight="1">
      <c r="B900" s="3"/>
      <c r="H900" s="6"/>
    </row>
    <row r="901" spans="2:8" ht="15.75" customHeight="1">
      <c r="B901" s="3"/>
      <c r="H901" s="6"/>
    </row>
    <row r="902" spans="2:8" ht="15.75" customHeight="1">
      <c r="B902" s="3"/>
      <c r="H902" s="6"/>
    </row>
    <row r="903" spans="2:8" ht="15.75" customHeight="1">
      <c r="B903" s="3"/>
      <c r="H903" s="6"/>
    </row>
    <row r="904" spans="2:8" ht="15.75" customHeight="1">
      <c r="B904" s="3"/>
      <c r="H904" s="6"/>
    </row>
    <row r="905" spans="2:8" ht="15.75" customHeight="1">
      <c r="B905" s="3"/>
      <c r="H905" s="6"/>
    </row>
    <row r="906" spans="2:8" ht="15.75" customHeight="1">
      <c r="B906" s="3"/>
      <c r="H906" s="6"/>
    </row>
    <row r="907" spans="2:8" ht="15.75" customHeight="1">
      <c r="B907" s="3"/>
      <c r="H907" s="6"/>
    </row>
    <row r="908" spans="2:8" ht="15.75" customHeight="1">
      <c r="B908" s="3"/>
      <c r="H908" s="6"/>
    </row>
    <row r="909" spans="2:8" ht="15.75" customHeight="1">
      <c r="B909" s="3"/>
      <c r="H909" s="6"/>
    </row>
    <row r="910" spans="2:8" ht="15.75" customHeight="1">
      <c r="B910" s="3"/>
      <c r="H910" s="6"/>
    </row>
    <row r="911" spans="2:8" ht="15.75" customHeight="1">
      <c r="B911" s="3"/>
      <c r="H911" s="6"/>
    </row>
    <row r="912" spans="2:8" ht="15.75" customHeight="1">
      <c r="B912" s="3"/>
      <c r="H912" s="6"/>
    </row>
    <row r="913" spans="2:8" ht="15.75" customHeight="1">
      <c r="B913" s="3"/>
      <c r="H913" s="6"/>
    </row>
    <row r="914" spans="2:8" ht="15.75" customHeight="1">
      <c r="B914" s="3"/>
      <c r="H914" s="6"/>
    </row>
    <row r="915" spans="2:8" ht="15.75" customHeight="1">
      <c r="B915" s="3"/>
      <c r="H915" s="6"/>
    </row>
    <row r="916" spans="2:8" ht="15.75" customHeight="1">
      <c r="B916" s="3"/>
      <c r="H916" s="6"/>
    </row>
    <row r="917" spans="2:8" ht="15.75" customHeight="1">
      <c r="B917" s="3"/>
      <c r="H917" s="6"/>
    </row>
    <row r="918" spans="2:8" ht="15.75" customHeight="1">
      <c r="B918" s="3"/>
      <c r="H918" s="6"/>
    </row>
    <row r="919" spans="2:8" ht="15.75" customHeight="1">
      <c r="B919" s="3"/>
      <c r="H919" s="6"/>
    </row>
    <row r="920" spans="2:8" ht="15.75" customHeight="1">
      <c r="B920" s="3"/>
      <c r="H920" s="6"/>
    </row>
    <row r="921" spans="2:8" ht="15.75" customHeight="1">
      <c r="B921" s="3"/>
      <c r="H921" s="6"/>
    </row>
    <row r="922" spans="2:8" ht="15.75" customHeight="1">
      <c r="B922" s="3"/>
      <c r="H922" s="6"/>
    </row>
    <row r="923" spans="2:8" ht="15.75" customHeight="1">
      <c r="B923" s="3"/>
      <c r="H923" s="6"/>
    </row>
    <row r="924" spans="2:8" ht="15.75" customHeight="1">
      <c r="B924" s="3"/>
      <c r="H924" s="6"/>
    </row>
    <row r="925" spans="2:8" ht="15.75" customHeight="1">
      <c r="B925" s="3"/>
      <c r="H925" s="6"/>
    </row>
    <row r="926" spans="2:8" ht="15.75" customHeight="1">
      <c r="B926" s="3"/>
      <c r="H926" s="6"/>
    </row>
    <row r="927" spans="2:8" ht="15.75" customHeight="1">
      <c r="B927" s="3"/>
      <c r="H927" s="6"/>
    </row>
    <row r="928" spans="2:8" ht="15.75" customHeight="1">
      <c r="B928" s="3"/>
      <c r="H928" s="6"/>
    </row>
    <row r="929" spans="2:8" ht="15.75" customHeight="1">
      <c r="B929" s="3"/>
      <c r="H929" s="6"/>
    </row>
    <row r="930" spans="2:8" ht="15.75" customHeight="1">
      <c r="B930" s="3"/>
      <c r="H930" s="6"/>
    </row>
    <row r="931" spans="2:8" ht="15.75" customHeight="1">
      <c r="B931" s="3"/>
      <c r="H931" s="6"/>
    </row>
    <row r="932" spans="2:8" ht="15.75" customHeight="1">
      <c r="B932" s="3"/>
      <c r="H932" s="6"/>
    </row>
    <row r="933" spans="2:8" ht="15.75" customHeight="1">
      <c r="B933" s="3"/>
      <c r="H933" s="6"/>
    </row>
    <row r="934" spans="2:8" ht="15.75" customHeight="1">
      <c r="B934" s="3"/>
      <c r="H934" s="6"/>
    </row>
    <row r="935" spans="2:8" ht="15.75" customHeight="1">
      <c r="B935" s="3"/>
      <c r="H935" s="6"/>
    </row>
    <row r="936" spans="2:8" ht="15.75" customHeight="1">
      <c r="B936" s="3"/>
      <c r="H936" s="6"/>
    </row>
    <row r="937" spans="2:8" ht="15.75" customHeight="1">
      <c r="B937" s="3"/>
      <c r="H937" s="6"/>
    </row>
    <row r="938" spans="2:8" ht="15.75" customHeight="1">
      <c r="B938" s="3"/>
      <c r="H938" s="6"/>
    </row>
    <row r="939" spans="2:8" ht="15.75" customHeight="1">
      <c r="B939" s="3"/>
      <c r="H939" s="6"/>
    </row>
    <row r="940" spans="2:8" ht="15.75" customHeight="1">
      <c r="B940" s="3"/>
      <c r="H940" s="6"/>
    </row>
    <row r="941" spans="2:8" ht="15.75" customHeight="1">
      <c r="B941" s="3"/>
      <c r="H941" s="6"/>
    </row>
    <row r="942" spans="2:8" ht="15.75" customHeight="1">
      <c r="B942" s="3"/>
      <c r="H942" s="6"/>
    </row>
    <row r="943" spans="2:8" ht="15.75" customHeight="1">
      <c r="B943" s="3"/>
      <c r="H943" s="6"/>
    </row>
    <row r="944" spans="2:8" ht="15.75" customHeight="1">
      <c r="B944" s="3"/>
      <c r="H944" s="6"/>
    </row>
    <row r="945" spans="2:8" ht="15.75" customHeight="1">
      <c r="B945" s="3"/>
      <c r="H945" s="6"/>
    </row>
    <row r="946" spans="2:8" ht="15.75" customHeight="1">
      <c r="B946" s="3"/>
      <c r="H946" s="6"/>
    </row>
    <row r="947" spans="2:8" ht="15.75" customHeight="1">
      <c r="B947" s="3"/>
      <c r="H947" s="6"/>
    </row>
    <row r="948" spans="2:8" ht="15.75" customHeight="1">
      <c r="B948" s="3"/>
      <c r="H948" s="6"/>
    </row>
    <row r="949" spans="2:8" ht="15.75" customHeight="1">
      <c r="B949" s="3"/>
      <c r="H949" s="6"/>
    </row>
    <row r="950" spans="2:8" ht="15.75" customHeight="1">
      <c r="B950" s="3"/>
      <c r="H950" s="6"/>
    </row>
    <row r="951" spans="2:8" ht="15.75" customHeight="1">
      <c r="B951" s="3"/>
      <c r="H951" s="6"/>
    </row>
    <row r="952" spans="2:8" ht="15.75" customHeight="1">
      <c r="B952" s="3"/>
      <c r="H952" s="6"/>
    </row>
    <row r="953" spans="2:8" ht="15.75" customHeight="1">
      <c r="B953" s="3"/>
      <c r="H953" s="6"/>
    </row>
    <row r="954" spans="2:8" ht="15.75" customHeight="1">
      <c r="B954" s="3"/>
      <c r="H954" s="6"/>
    </row>
    <row r="955" spans="2:8" ht="15.75" customHeight="1">
      <c r="B955" s="3"/>
      <c r="H955" s="6"/>
    </row>
    <row r="956" spans="2:8" ht="15.75" customHeight="1">
      <c r="B956" s="3"/>
      <c r="H956" s="6"/>
    </row>
    <row r="957" spans="2:8" ht="15.75" customHeight="1">
      <c r="B957" s="3"/>
      <c r="H957" s="6"/>
    </row>
    <row r="958" spans="2:8" ht="15.75" customHeight="1">
      <c r="B958" s="3"/>
      <c r="H958" s="6"/>
    </row>
    <row r="959" spans="2:8" ht="15.75" customHeight="1">
      <c r="B959" s="3"/>
      <c r="H959" s="6"/>
    </row>
    <row r="960" spans="2:8" ht="15.75" customHeight="1">
      <c r="B960" s="3"/>
      <c r="H960" s="6"/>
    </row>
    <row r="961" spans="2:8" ht="15.75" customHeight="1">
      <c r="B961" s="3"/>
      <c r="H961" s="6"/>
    </row>
    <row r="962" spans="2:8" ht="15.75" customHeight="1">
      <c r="B962" s="3"/>
      <c r="H962" s="6"/>
    </row>
    <row r="963" spans="2:8" ht="15.75" customHeight="1">
      <c r="B963" s="3"/>
      <c r="H963" s="6"/>
    </row>
    <row r="964" spans="2:8" ht="15.75" customHeight="1">
      <c r="B964" s="3"/>
      <c r="H964" s="6"/>
    </row>
    <row r="965" spans="2:8" ht="15.75" customHeight="1">
      <c r="B965" s="3"/>
      <c r="H965" s="6"/>
    </row>
    <row r="966" spans="2:8" ht="15.75" customHeight="1">
      <c r="B966" s="3"/>
      <c r="H966" s="6"/>
    </row>
    <row r="967" spans="2:8" ht="15.75" customHeight="1">
      <c r="B967" s="3"/>
      <c r="H967" s="6"/>
    </row>
    <row r="968" spans="2:8" ht="15.75" customHeight="1">
      <c r="B968" s="3"/>
      <c r="H968" s="6"/>
    </row>
    <row r="969" spans="2:8" ht="15.75" customHeight="1">
      <c r="B969" s="3"/>
      <c r="H969" s="6"/>
    </row>
    <row r="970" spans="2:8" ht="15.75" customHeight="1">
      <c r="B970" s="3"/>
      <c r="H970" s="6"/>
    </row>
    <row r="971" spans="2:8" ht="15.75" customHeight="1">
      <c r="B971" s="3"/>
      <c r="H971" s="6"/>
    </row>
    <row r="972" spans="2:8" ht="15.75" customHeight="1">
      <c r="B972" s="3"/>
      <c r="H972" s="6"/>
    </row>
    <row r="973" spans="2:8" ht="15.75" customHeight="1">
      <c r="B973" s="3"/>
      <c r="H973" s="6"/>
    </row>
    <row r="974" spans="2:8" ht="15.75" customHeight="1">
      <c r="B974" s="3"/>
      <c r="H974" s="6"/>
    </row>
    <row r="975" spans="2:8" ht="15.75" customHeight="1">
      <c r="B975" s="3"/>
      <c r="H975" s="6"/>
    </row>
    <row r="976" spans="2:8" ht="15.75" customHeight="1">
      <c r="B976" s="3"/>
      <c r="H976" s="6"/>
    </row>
    <row r="977" spans="2:8" ht="15.75" customHeight="1">
      <c r="B977" s="3"/>
      <c r="H977" s="6"/>
    </row>
    <row r="978" spans="2:8" ht="15.75" customHeight="1">
      <c r="B978" s="3"/>
      <c r="H978" s="6"/>
    </row>
    <row r="979" spans="2:8" ht="15.75" customHeight="1">
      <c r="B979" s="3"/>
      <c r="H979" s="6"/>
    </row>
    <row r="980" spans="2:8" ht="15.75" customHeight="1">
      <c r="B980" s="3"/>
      <c r="H980" s="6"/>
    </row>
    <row r="981" spans="2:8" ht="15.75" customHeight="1">
      <c r="B981" s="3"/>
      <c r="H981" s="6"/>
    </row>
    <row r="982" spans="2:8" ht="15.75" customHeight="1">
      <c r="B982" s="3"/>
      <c r="H982" s="6"/>
    </row>
    <row r="983" spans="2:8" ht="15.75" customHeight="1">
      <c r="B983" s="3"/>
      <c r="H983" s="6"/>
    </row>
    <row r="984" spans="2:8" ht="15.75" customHeight="1">
      <c r="B984" s="3"/>
      <c r="H984" s="6"/>
    </row>
    <row r="985" spans="2:8" ht="15.75" customHeight="1">
      <c r="B985" s="3"/>
      <c r="H985" s="6"/>
    </row>
    <row r="986" spans="2:8" ht="15.75" customHeight="1">
      <c r="B986" s="3"/>
      <c r="H986" s="6"/>
    </row>
    <row r="987" spans="2:8" ht="15.75" customHeight="1">
      <c r="B987" s="3"/>
      <c r="H987" s="6"/>
    </row>
    <row r="988" spans="2:8" ht="15.75" customHeight="1">
      <c r="B988" s="3"/>
      <c r="H988" s="6"/>
    </row>
    <row r="989" spans="2:8" ht="15.75" customHeight="1">
      <c r="B989" s="3"/>
      <c r="H989" s="6"/>
    </row>
    <row r="990" spans="2:8" ht="15.75" customHeight="1">
      <c r="B990" s="3"/>
      <c r="H990" s="6"/>
    </row>
    <row r="991" spans="2:8" ht="15.75" customHeight="1">
      <c r="B991" s="3"/>
      <c r="H991" s="6"/>
    </row>
    <row r="992" spans="2:8" ht="15.75" customHeight="1">
      <c r="B992" s="3"/>
      <c r="H992" s="6"/>
    </row>
    <row r="993" spans="8:8" ht="15.75" customHeight="1">
      <c r="H993" s="6"/>
    </row>
    <row r="994" spans="8:8" ht="15.75" customHeight="1">
      <c r="H994" s="6"/>
    </row>
    <row r="995" spans="8:8" ht="15.75" customHeight="1">
      <c r="H995" s="6"/>
    </row>
    <row r="996" spans="8:8" ht="15.75" customHeight="1">
      <c r="H996" s="6"/>
    </row>
    <row r="997" spans="8:8" ht="15.75" customHeight="1">
      <c r="H997" s="6"/>
    </row>
    <row r="998" spans="8:8" ht="15.75" customHeight="1">
      <c r="H998" s="6"/>
    </row>
    <row r="999" spans="8:8" ht="15.75" customHeight="1">
      <c r="H999" s="6"/>
    </row>
    <row r="1000" spans="8:8" ht="15" customHeight="1">
      <c r="H1000" s="6"/>
    </row>
    <row r="1001" spans="8:8" ht="15" customHeight="1">
      <c r="H1001" s="6"/>
    </row>
    <row r="1002" spans="8:8" ht="15" customHeight="1">
      <c r="H1002" s="6"/>
    </row>
  </sheetData>
  <mergeCells count="1">
    <mergeCell ref="G3:J3"/>
  </mergeCells>
  <conditionalFormatting sqref="G5:G12">
    <cfRule type="duplicateValues" dxfId="223" priority="760"/>
  </conditionalFormatting>
  <conditionalFormatting sqref="K4:K10 G5:G12">
    <cfRule type="duplicateValues" dxfId="222" priority="762"/>
  </conditionalFormatting>
  <pageMargins left="0.7" right="0.7" top="0.75" bottom="0.75" header="0" footer="0"/>
  <pageSetup paperSize="9" scale="4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'disbursment and by product summ'!$A$3:$A$35</xm:f>
          </x14:formula1>
          <xm:sqref>E1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974"/>
  <sheetViews>
    <sheetView topLeftCell="A31" workbookViewId="0">
      <selection activeCell="A49" sqref="A49:XFD49"/>
    </sheetView>
  </sheetViews>
  <sheetFormatPr defaultColWidth="14.42578125" defaultRowHeight="15" customHeight="1"/>
  <cols>
    <col min="1" max="1" width="28.140625" style="8" bestFit="1" customWidth="1"/>
    <col min="2" max="2" width="24.5703125" style="8" bestFit="1" customWidth="1"/>
    <col min="3" max="3" width="16.42578125" style="60" customWidth="1"/>
    <col min="4" max="4" width="15.28515625" style="8" bestFit="1" customWidth="1"/>
    <col min="5" max="5" width="27.42578125" style="8" customWidth="1"/>
    <col min="6" max="6" width="38.5703125" style="8" customWidth="1"/>
    <col min="7" max="7" width="17" style="8" bestFit="1" customWidth="1"/>
    <col min="8" max="8" width="18" style="8" bestFit="1" customWidth="1"/>
    <col min="9" max="9" width="14" style="8" bestFit="1" customWidth="1"/>
    <col min="10" max="10" width="23.28515625" style="8" customWidth="1"/>
    <col min="11" max="11" width="16.42578125" style="8" customWidth="1"/>
    <col min="12" max="12" width="24.28515625" style="8" customWidth="1"/>
    <col min="13" max="16" width="16.42578125" style="8" customWidth="1"/>
    <col min="17" max="18" width="14.28515625" style="8" customWidth="1"/>
    <col min="19" max="19" width="8.7109375" style="8" customWidth="1"/>
    <col min="20" max="20" width="11.42578125" style="8" bestFit="1" customWidth="1"/>
    <col min="21" max="21" width="13.85546875" style="8" bestFit="1" customWidth="1"/>
    <col min="22" max="22" width="11.42578125" style="8" bestFit="1" customWidth="1"/>
    <col min="23" max="23" width="19.28515625" style="8" bestFit="1" customWidth="1"/>
    <col min="24" max="24" width="11.42578125" style="8" bestFit="1" customWidth="1"/>
    <col min="25" max="27" width="14.42578125" style="8"/>
    <col min="28" max="28" width="13.140625" style="8" bestFit="1" customWidth="1"/>
    <col min="29" max="16384" width="14.42578125" style="8"/>
  </cols>
  <sheetData>
    <row r="1" spans="1:19" ht="15.75">
      <c r="A1" s="682" t="s">
        <v>171</v>
      </c>
      <c r="B1" s="682" t="s">
        <v>72</v>
      </c>
      <c r="C1" s="722" t="s">
        <v>73</v>
      </c>
      <c r="D1" s="721" t="s">
        <v>74</v>
      </c>
      <c r="E1" s="721"/>
      <c r="F1" s="721"/>
      <c r="G1" s="721"/>
      <c r="H1" s="721"/>
      <c r="I1" s="721"/>
      <c r="J1" s="721"/>
      <c r="R1" s="528"/>
    </row>
    <row r="2" spans="1:19" ht="15.75">
      <c r="A2" s="682"/>
      <c r="B2" s="682"/>
      <c r="C2" s="722"/>
      <c r="D2" s="529" t="s">
        <v>62</v>
      </c>
      <c r="E2" s="529" t="s">
        <v>63</v>
      </c>
      <c r="F2" s="529" t="s">
        <v>64</v>
      </c>
      <c r="G2" s="31" t="s">
        <v>75</v>
      </c>
      <c r="H2" s="31" t="s">
        <v>17</v>
      </c>
      <c r="I2" s="12" t="s">
        <v>76</v>
      </c>
      <c r="J2" s="31" t="s">
        <v>77</v>
      </c>
      <c r="L2" s="39"/>
      <c r="S2" s="530"/>
    </row>
    <row r="3" spans="1:19">
      <c r="A3" s="180" t="s">
        <v>32</v>
      </c>
      <c r="B3" s="125" t="s">
        <v>31</v>
      </c>
      <c r="C3" s="72">
        <v>7500000</v>
      </c>
      <c r="D3" s="126">
        <f>SUMIFS('Fully Booked'!Q:Q,'Fully Booked'!U:U,SUMMARY!$D$2,'Fully Booked'!D:D,SUMMARY!A3)</f>
        <v>876790</v>
      </c>
      <c r="E3" s="126">
        <f>SUMIFS('Fully Booked'!Q:Q,'Fully Booked'!U:U,SUMMARY!$E$2,'Fully Booked'!D:D,SUMMARY!A3)</f>
        <v>703375</v>
      </c>
      <c r="F3" s="126">
        <f>SUMIFS('Fully Booked'!Q:Q,'Fully Booked'!U:U,SUMMARY!$F$2,'Fully Booked'!D:D,SUMMARY!A3)</f>
        <v>155100</v>
      </c>
      <c r="G3" s="126">
        <f>SUM(D3:F3)</f>
        <v>1735265</v>
      </c>
      <c r="H3" s="126">
        <f>SUMIFS('Fully Booked'!AF:AF,'Fully Booked'!D:D,SUMMARY!A3)</f>
        <v>40616.558571428577</v>
      </c>
      <c r="I3" s="125">
        <f>COUNTIF('Fully Booked'!D:D,SUMMARY!A3)</f>
        <v>8</v>
      </c>
      <c r="J3" s="459">
        <f t="shared" ref="J3:J4" si="0">IFERROR(G3/C3,0)</f>
        <v>0.23136866666666667</v>
      </c>
      <c r="L3" s="11"/>
      <c r="S3" s="530"/>
    </row>
    <row r="4" spans="1:19">
      <c r="A4" s="125" t="s">
        <v>458</v>
      </c>
      <c r="B4" s="125" t="s">
        <v>31</v>
      </c>
      <c r="C4" s="72">
        <v>5000000</v>
      </c>
      <c r="D4" s="126">
        <f>SUMIFS('Fully Booked'!Q:Q,'Fully Booked'!U:U,SUMMARY!$D$2,'Fully Booked'!D:D,SUMMARY!A4)</f>
        <v>92785</v>
      </c>
      <c r="E4" s="126">
        <f>SUMIFS('Fully Booked'!Q:Q,'Fully Booked'!U:U,SUMMARY!$E$2,'Fully Booked'!D:D,SUMMARY!A4)</f>
        <v>248268</v>
      </c>
      <c r="F4" s="126">
        <f>SUMIFS('Fully Booked'!Q:Q,'Fully Booked'!U:U,SUMMARY!$F$2,'Fully Booked'!D:D,SUMMARY!A4)</f>
        <v>595305</v>
      </c>
      <c r="G4" s="126">
        <f t="shared" ref="G4:G5" si="1">SUM(D4:F4)</f>
        <v>936358</v>
      </c>
      <c r="H4" s="126">
        <f>SUMIFS('Fully Booked'!AF:AF,'Fully Booked'!D:D,SUMMARY!A4)</f>
        <v>24238.544492063491</v>
      </c>
      <c r="I4" s="125">
        <f>COUNTIF('Fully Booked'!D:D,SUMMARY!A4)</f>
        <v>4</v>
      </c>
      <c r="J4" s="459">
        <f t="shared" si="0"/>
        <v>0.18727160000000001</v>
      </c>
      <c r="K4" s="531"/>
      <c r="L4" s="11"/>
      <c r="S4" s="530"/>
    </row>
    <row r="5" spans="1:19">
      <c r="A5" s="125" t="s">
        <v>211</v>
      </c>
      <c r="B5" s="125" t="s">
        <v>23</v>
      </c>
      <c r="C5" s="72">
        <v>3500000</v>
      </c>
      <c r="D5" s="126">
        <f>SUMIFS('Fully Booked'!Q:Q,'Fully Booked'!U:U,SUMMARY!$D$2,'Fully Booked'!D:D,SUMMARY!A5)</f>
        <v>0</v>
      </c>
      <c r="E5" s="126">
        <f>SUMIFS('Fully Booked'!Q:Q,'Fully Booked'!U:U,SUMMARY!$E$2,'Fully Booked'!D:D,SUMMARY!A5)</f>
        <v>0</v>
      </c>
      <c r="F5" s="126">
        <f>SUMIFS('Fully Booked'!Q:Q,'Fully Booked'!U:U,SUMMARY!$F$2,'Fully Booked'!D:D,SUMMARY!A5)</f>
        <v>0</v>
      </c>
      <c r="G5" s="126">
        <f t="shared" si="1"/>
        <v>0</v>
      </c>
      <c r="H5" s="126">
        <f>SUMIFS('Fully Booked'!AF:AF,'Fully Booked'!D:D,SUMMARY!A5)</f>
        <v>0</v>
      </c>
      <c r="I5" s="125">
        <f>COUNTIF('Fully Booked'!D:D,SUMMARY!A5)</f>
        <v>0</v>
      </c>
      <c r="J5" s="459">
        <f t="shared" ref="J5:J50" si="2">IFERROR(G5/C5,0)</f>
        <v>0</v>
      </c>
      <c r="K5" s="531"/>
      <c r="L5" s="11"/>
      <c r="S5" s="530"/>
    </row>
    <row r="6" spans="1:19">
      <c r="A6" s="125" t="s">
        <v>449</v>
      </c>
      <c r="B6" s="125" t="s">
        <v>23</v>
      </c>
      <c r="C6" s="72">
        <v>4000000</v>
      </c>
      <c r="D6" s="126">
        <f>SUMIFS('Fully Booked'!Q:Q,'Fully Booked'!U:U,SUMMARY!$D$2,'Fully Booked'!D:D,SUMMARY!A6)</f>
        <v>23142</v>
      </c>
      <c r="E6" s="126">
        <f>SUMIFS('Fully Booked'!Q:Q,'Fully Booked'!U:U,SUMMARY!$E$2,'Fully Booked'!D:D,SUMMARY!A6)</f>
        <v>420921</v>
      </c>
      <c r="F6" s="126">
        <f>SUMIFS('Fully Booked'!Q:Q,'Fully Booked'!U:U,SUMMARY!$F$2,'Fully Booked'!D:D,SUMMARY!A6)</f>
        <v>1566425</v>
      </c>
      <c r="G6" s="126">
        <f t="shared" ref="G6:G50" si="3">SUM(D6:F6)</f>
        <v>2010488</v>
      </c>
      <c r="H6" s="126">
        <f>SUMIFS('Fully Booked'!AF:AF,'Fully Booked'!D:D,SUMMARY!A6)</f>
        <v>47414.255809523813</v>
      </c>
      <c r="I6" s="125">
        <f>COUNTIF('Fully Booked'!D:D,SUMMARY!A6)</f>
        <v>4</v>
      </c>
      <c r="J6" s="459">
        <f t="shared" si="2"/>
        <v>0.50262200000000001</v>
      </c>
      <c r="K6" s="531"/>
      <c r="L6" s="11"/>
      <c r="S6" s="530"/>
    </row>
    <row r="7" spans="1:19">
      <c r="A7" s="125" t="s">
        <v>48</v>
      </c>
      <c r="B7" s="125" t="s">
        <v>23</v>
      </c>
      <c r="C7" s="72">
        <v>4000000</v>
      </c>
      <c r="D7" s="126">
        <f>SUMIFS('Fully Booked'!Q:Q,'Fully Booked'!U:U,SUMMARY!$D$2,'Fully Booked'!D:D,SUMMARY!A7)</f>
        <v>35000</v>
      </c>
      <c r="E7" s="126">
        <f>SUMIFS('Fully Booked'!Q:Q,'Fully Booked'!U:U,SUMMARY!$E$2,'Fully Booked'!D:D,SUMMARY!A7)</f>
        <v>0</v>
      </c>
      <c r="F7" s="126">
        <f>SUMIFS('Fully Booked'!Q:Q,'Fully Booked'!U:U,SUMMARY!$F$2,'Fully Booked'!D:D,SUMMARY!A7)</f>
        <v>944928</v>
      </c>
      <c r="G7" s="126">
        <f t="shared" si="3"/>
        <v>979928</v>
      </c>
      <c r="H7" s="126">
        <f>SUMIFS('Fully Booked'!AF:AF,'Fully Booked'!D:D,SUMMARY!A7)</f>
        <v>25421.680761904761</v>
      </c>
      <c r="I7" s="125">
        <f>COUNTIF('Fully Booked'!D:D,SUMMARY!A7)</f>
        <v>3</v>
      </c>
      <c r="J7" s="459">
        <f t="shared" si="2"/>
        <v>0.24498200000000001</v>
      </c>
      <c r="K7" s="531"/>
      <c r="L7" s="11"/>
      <c r="S7" s="530"/>
    </row>
    <row r="8" spans="1:19">
      <c r="A8" s="125" t="s">
        <v>982</v>
      </c>
      <c r="B8" s="125" t="s">
        <v>23</v>
      </c>
      <c r="C8" s="72">
        <v>4000000</v>
      </c>
      <c r="D8" s="126">
        <f>SUMIFS('Fully Booked'!Q:Q,'Fully Booked'!U:U,SUMMARY!$D$2,'Fully Booked'!D:D,SUMMARY!A8)</f>
        <v>0</v>
      </c>
      <c r="E8" s="126">
        <f>SUMIFS('Fully Booked'!Q:Q,'Fully Booked'!U:U,SUMMARY!$E$2,'Fully Booked'!D:D,SUMMARY!A8)</f>
        <v>0</v>
      </c>
      <c r="F8" s="126">
        <f>SUMIFS('Fully Booked'!Q:Q,'Fully Booked'!U:U,SUMMARY!$F$2,'Fully Booked'!D:D,SUMMARY!A8)</f>
        <v>0</v>
      </c>
      <c r="G8" s="126">
        <f t="shared" si="3"/>
        <v>0</v>
      </c>
      <c r="H8" s="126">
        <f>SUMIFS('Fully Booked'!AF:AF,'Fully Booked'!D:D,SUMMARY!A8)</f>
        <v>0</v>
      </c>
      <c r="I8" s="125">
        <f>COUNTIF('Fully Booked'!D:D,SUMMARY!A8)</f>
        <v>0</v>
      </c>
      <c r="J8" s="459">
        <f t="shared" si="2"/>
        <v>0</v>
      </c>
      <c r="K8" s="531"/>
      <c r="L8" s="11"/>
      <c r="S8" s="530"/>
    </row>
    <row r="9" spans="1:19">
      <c r="A9" s="125" t="s">
        <v>3731</v>
      </c>
      <c r="B9" s="125" t="s">
        <v>23</v>
      </c>
      <c r="C9" s="72">
        <v>4000000</v>
      </c>
      <c r="D9" s="126">
        <f>SUMIFS('Fully Booked'!Q:Q,'Fully Booked'!U:U,SUMMARY!$D$2,'Fully Booked'!D:D,SUMMARY!A9)</f>
        <v>0</v>
      </c>
      <c r="E9" s="126">
        <f>SUMIFS('Fully Booked'!Q:Q,'Fully Booked'!U:U,SUMMARY!$E$2,'Fully Booked'!D:D,SUMMARY!A9)</f>
        <v>0</v>
      </c>
      <c r="F9" s="126">
        <f>SUMIFS('Fully Booked'!Q:Q,'Fully Booked'!U:U,SUMMARY!$F$2,'Fully Booked'!D:D,SUMMARY!A9)</f>
        <v>0</v>
      </c>
      <c r="G9" s="126">
        <f t="shared" si="3"/>
        <v>0</v>
      </c>
      <c r="H9" s="126">
        <f>SUMIFS('Fully Booked'!AF:AF,'Fully Booked'!D:D,SUMMARY!A9)</f>
        <v>0</v>
      </c>
      <c r="I9" s="125">
        <f>COUNTIF('Fully Booked'!D:D,SUMMARY!A9)</f>
        <v>0</v>
      </c>
      <c r="J9" s="459">
        <f t="shared" si="2"/>
        <v>0</v>
      </c>
      <c r="K9" s="531"/>
      <c r="L9" s="11"/>
      <c r="S9" s="530"/>
    </row>
    <row r="10" spans="1:19">
      <c r="A10" s="125" t="s">
        <v>3857</v>
      </c>
      <c r="B10" s="125" t="s">
        <v>39</v>
      </c>
      <c r="C10" s="72">
        <v>5000000</v>
      </c>
      <c r="D10" s="126">
        <f>SUMIFS('Fully Booked'!Q:Q,'Fully Booked'!U:U,SUMMARY!$D$2,'Fully Booked'!D:D,SUMMARY!A10)</f>
        <v>0</v>
      </c>
      <c r="E10" s="126">
        <f>SUMIFS('Fully Booked'!Q:Q,'Fully Booked'!U:U,SUMMARY!$E$2,'Fully Booked'!D:D,SUMMARY!A10)</f>
        <v>0</v>
      </c>
      <c r="F10" s="126">
        <f>SUMIFS('Fully Booked'!Q:Q,'Fully Booked'!U:U,SUMMARY!$F$2,'Fully Booked'!D:D,SUMMARY!A10)</f>
        <v>0</v>
      </c>
      <c r="G10" s="126">
        <f t="shared" si="3"/>
        <v>0</v>
      </c>
      <c r="H10" s="126">
        <f>SUMIFS('Fully Booked'!AF:AF,'Fully Booked'!D:D,SUMMARY!A10)</f>
        <v>0</v>
      </c>
      <c r="I10" s="125">
        <f>COUNTIF('Fully Booked'!D:D,SUMMARY!A10)</f>
        <v>0</v>
      </c>
      <c r="J10" s="459">
        <f t="shared" si="2"/>
        <v>0</v>
      </c>
      <c r="K10" s="531"/>
      <c r="L10" s="11"/>
      <c r="S10" s="530"/>
    </row>
    <row r="11" spans="1:19">
      <c r="A11" s="125" t="s">
        <v>453</v>
      </c>
      <c r="B11" s="125" t="s">
        <v>39</v>
      </c>
      <c r="C11" s="72">
        <v>2000000</v>
      </c>
      <c r="D11" s="126">
        <f>SUMIFS('Fully Booked'!Q:Q,'Fully Booked'!U:U,SUMMARY!$D$2,'Fully Booked'!D:D,SUMMARY!A11)</f>
        <v>107246</v>
      </c>
      <c r="E11" s="126">
        <f>SUMIFS('Fully Booked'!Q:Q,'Fully Booked'!U:U,SUMMARY!$E$2,'Fully Booked'!D:D,SUMMARY!A11)</f>
        <v>65287</v>
      </c>
      <c r="F11" s="126">
        <f>SUMIFS('Fully Booked'!Q:Q,'Fully Booked'!U:U,SUMMARY!$F$2,'Fully Booked'!D:D,SUMMARY!A11)</f>
        <v>2129165</v>
      </c>
      <c r="G11" s="126">
        <f t="shared" si="3"/>
        <v>2301698</v>
      </c>
      <c r="H11" s="126">
        <f>SUMIFS('Fully Booked'!AF:AF,'Fully Booked'!D:D,SUMMARY!A11)</f>
        <v>56200.428960317469</v>
      </c>
      <c r="I11" s="125">
        <f>COUNTIF('Fully Booked'!D:D,SUMMARY!A11)</f>
        <v>10</v>
      </c>
      <c r="J11" s="459">
        <f t="shared" si="2"/>
        <v>1.150849</v>
      </c>
      <c r="K11" s="531"/>
      <c r="L11" s="11"/>
      <c r="S11" s="530"/>
    </row>
    <row r="12" spans="1:19">
      <c r="A12" s="125" t="s">
        <v>456</v>
      </c>
      <c r="B12" s="125" t="s">
        <v>29</v>
      </c>
      <c r="C12" s="72">
        <v>4000000</v>
      </c>
      <c r="D12" s="126">
        <f>SUMIFS('Fully Booked'!Q:Q,'Fully Booked'!U:U,SUMMARY!$D$2,'Fully Booked'!D:D,SUMMARY!A12)</f>
        <v>107154</v>
      </c>
      <c r="E12" s="126">
        <f>SUMIFS('Fully Booked'!Q:Q,'Fully Booked'!U:U,SUMMARY!$E$2,'Fully Booked'!D:D,SUMMARY!A12)</f>
        <v>1065571</v>
      </c>
      <c r="F12" s="126">
        <f>SUMIFS('Fully Booked'!Q:Q,'Fully Booked'!U:U,SUMMARY!$F$2,'Fully Booked'!D:D,SUMMARY!A12)</f>
        <v>92101</v>
      </c>
      <c r="G12" s="126">
        <f t="shared" si="3"/>
        <v>1264826</v>
      </c>
      <c r="H12" s="126">
        <f>SUMIFS('Fully Booked'!AF:AF,'Fully Booked'!D:D,SUMMARY!A12)</f>
        <v>33951.010178210679</v>
      </c>
      <c r="I12" s="125">
        <f>COUNTIF('Fully Booked'!D:D,SUMMARY!A12)</f>
        <v>7</v>
      </c>
      <c r="J12" s="459">
        <f t="shared" si="2"/>
        <v>0.3162065</v>
      </c>
      <c r="K12" s="531"/>
      <c r="L12" s="11"/>
      <c r="S12" s="530"/>
    </row>
    <row r="13" spans="1:19">
      <c r="A13" s="125" t="s">
        <v>457</v>
      </c>
      <c r="B13" s="125" t="s">
        <v>29</v>
      </c>
      <c r="C13" s="72">
        <v>5000000</v>
      </c>
      <c r="D13" s="126">
        <f>SUMIFS('Fully Booked'!Q:Q,'Fully Booked'!U:U,SUMMARY!$D$2,'Fully Booked'!D:D,SUMMARY!A13)</f>
        <v>43611</v>
      </c>
      <c r="E13" s="126">
        <f>SUMIFS('Fully Booked'!Q:Q,'Fully Booked'!U:U,SUMMARY!$E$2,'Fully Booked'!D:D,SUMMARY!A13)</f>
        <v>232593</v>
      </c>
      <c r="F13" s="126">
        <f>SUMIFS('Fully Booked'!Q:Q,'Fully Booked'!U:U,SUMMARY!$F$2,'Fully Booked'!D:D,SUMMARY!A13)</f>
        <v>1907594</v>
      </c>
      <c r="G13" s="126">
        <f t="shared" si="3"/>
        <v>2183798</v>
      </c>
      <c r="H13" s="126">
        <f>SUMIFS('Fully Booked'!AF:AF,'Fully Booked'!D:D,SUMMARY!A13)</f>
        <v>54103.930727513223</v>
      </c>
      <c r="I13" s="125">
        <f>COUNTIF('Fully Booked'!D:D,SUMMARY!A13)</f>
        <v>10</v>
      </c>
      <c r="J13" s="459">
        <f t="shared" si="2"/>
        <v>0.43675960000000003</v>
      </c>
      <c r="K13" s="531"/>
      <c r="L13" s="11"/>
      <c r="S13" s="530"/>
    </row>
    <row r="14" spans="1:19">
      <c r="A14" s="125" t="s">
        <v>3732</v>
      </c>
      <c r="B14" s="125" t="s">
        <v>29</v>
      </c>
      <c r="C14" s="72">
        <v>3000000</v>
      </c>
      <c r="D14" s="126">
        <f>SUMIFS('Fully Booked'!Q:Q,'Fully Booked'!U:U,SUMMARY!$D$2,'Fully Booked'!D:D,SUMMARY!A14)</f>
        <v>0</v>
      </c>
      <c r="E14" s="126">
        <f>SUMIFS('Fully Booked'!Q:Q,'Fully Booked'!U:U,SUMMARY!$E$2,'Fully Booked'!D:D,SUMMARY!A14)</f>
        <v>0</v>
      </c>
      <c r="F14" s="126">
        <f>SUMIFS('Fully Booked'!Q:Q,'Fully Booked'!U:U,SUMMARY!$F$2,'Fully Booked'!D:D,SUMMARY!A14)</f>
        <v>0</v>
      </c>
      <c r="G14" s="126">
        <f t="shared" si="3"/>
        <v>0</v>
      </c>
      <c r="H14" s="126">
        <f>SUMIFS('Fully Booked'!AF:AF,'Fully Booked'!D:D,SUMMARY!A14)</f>
        <v>0</v>
      </c>
      <c r="I14" s="125">
        <f>COUNTIF('Fully Booked'!D:D,SUMMARY!A14)</f>
        <v>0</v>
      </c>
      <c r="J14" s="459">
        <f t="shared" si="2"/>
        <v>0</v>
      </c>
      <c r="K14" s="531"/>
      <c r="L14" s="11"/>
      <c r="S14" s="530"/>
    </row>
    <row r="15" spans="1:19">
      <c r="A15" s="125" t="s">
        <v>932</v>
      </c>
      <c r="B15" s="125" t="s">
        <v>29</v>
      </c>
      <c r="C15" s="72">
        <v>5000000</v>
      </c>
      <c r="D15" s="126">
        <f>SUMIFS('Fully Booked'!Q:Q,'Fully Booked'!U:U,SUMMARY!$D$2,'Fully Booked'!D:D,SUMMARY!A15)</f>
        <v>0</v>
      </c>
      <c r="E15" s="126">
        <f>SUMIFS('Fully Booked'!Q:Q,'Fully Booked'!U:U,SUMMARY!$E$2,'Fully Booked'!D:D,SUMMARY!A15)</f>
        <v>0</v>
      </c>
      <c r="F15" s="126">
        <f>SUMIFS('Fully Booked'!Q:Q,'Fully Booked'!U:U,SUMMARY!$F$2,'Fully Booked'!D:D,SUMMARY!A15)</f>
        <v>0</v>
      </c>
      <c r="G15" s="126">
        <f t="shared" si="3"/>
        <v>0</v>
      </c>
      <c r="H15" s="126">
        <f>SUMIFS('Fully Booked'!AF:AF,'Fully Booked'!D:D,SUMMARY!A15)</f>
        <v>0</v>
      </c>
      <c r="I15" s="125">
        <f>COUNTIF('Fully Booked'!D:D,SUMMARY!A15)</f>
        <v>0</v>
      </c>
      <c r="J15" s="459">
        <f t="shared" si="2"/>
        <v>0</v>
      </c>
      <c r="K15" s="531"/>
      <c r="L15" s="11"/>
      <c r="S15" s="530"/>
    </row>
    <row r="16" spans="1:19">
      <c r="A16" s="125" t="s">
        <v>2098</v>
      </c>
      <c r="B16" s="125" t="s">
        <v>29</v>
      </c>
      <c r="C16" s="72">
        <v>4000000</v>
      </c>
      <c r="D16" s="126">
        <f>SUMIFS('Fully Booked'!Q:Q,'Fully Booked'!U:U,SUMMARY!$D$2,'Fully Booked'!D:D,SUMMARY!A16)</f>
        <v>45000</v>
      </c>
      <c r="E16" s="126">
        <f>SUMIFS('Fully Booked'!Q:Q,'Fully Booked'!U:U,SUMMARY!$E$2,'Fully Booked'!D:D,SUMMARY!A16)</f>
        <v>0</v>
      </c>
      <c r="F16" s="126">
        <f>SUMIFS('Fully Booked'!Q:Q,'Fully Booked'!U:U,SUMMARY!$F$2,'Fully Booked'!D:D,SUMMARY!A16)</f>
        <v>0</v>
      </c>
      <c r="G16" s="126">
        <f t="shared" si="3"/>
        <v>45000</v>
      </c>
      <c r="H16" s="126">
        <f>SUMIFS('Fully Booked'!AF:AF,'Fully Booked'!D:D,SUMMARY!A16)</f>
        <v>1387.5</v>
      </c>
      <c r="I16" s="125">
        <f>COUNTIF('Fully Booked'!D:D,SUMMARY!A16)</f>
        <v>1</v>
      </c>
      <c r="J16" s="459">
        <f t="shared" si="2"/>
        <v>1.125E-2</v>
      </c>
      <c r="K16" s="531"/>
      <c r="L16" s="11"/>
      <c r="S16" s="530"/>
    </row>
    <row r="17" spans="1:19">
      <c r="A17" s="125" t="s">
        <v>212</v>
      </c>
      <c r="B17" s="125" t="s">
        <v>184</v>
      </c>
      <c r="C17" s="72">
        <v>4000000</v>
      </c>
      <c r="D17" s="126">
        <f>SUMIFS('Fully Booked'!Q:Q,'Fully Booked'!U:U,SUMMARY!$D$2,'Fully Booked'!D:D,SUMMARY!A17)</f>
        <v>535002</v>
      </c>
      <c r="E17" s="126">
        <f>SUMIFS('Fully Booked'!Q:Q,'Fully Booked'!U:U,SUMMARY!$E$2,'Fully Booked'!D:D,SUMMARY!A17)</f>
        <v>475059</v>
      </c>
      <c r="F17" s="126">
        <f>SUMIFS('Fully Booked'!Q:Q,'Fully Booked'!U:U,SUMMARY!$F$2,'Fully Booked'!D:D,SUMMARY!A17)</f>
        <v>253790</v>
      </c>
      <c r="G17" s="126">
        <f t="shared" si="3"/>
        <v>1263851</v>
      </c>
      <c r="H17" s="126">
        <f>SUMIFS('Fully Booked'!AF:AF,'Fully Booked'!D:D,SUMMARY!A17)</f>
        <v>41115.289410052908</v>
      </c>
      <c r="I17" s="125">
        <f>COUNTIF('Fully Booked'!D:D,SUMMARY!A17)</f>
        <v>6</v>
      </c>
      <c r="J17" s="459">
        <f t="shared" si="2"/>
        <v>0.31596275000000001</v>
      </c>
      <c r="K17" s="531"/>
      <c r="L17" s="11"/>
      <c r="S17" s="530"/>
    </row>
    <row r="18" spans="1:19">
      <c r="A18" s="125" t="s">
        <v>206</v>
      </c>
      <c r="B18" s="125" t="s">
        <v>20</v>
      </c>
      <c r="C18" s="72">
        <v>4000000</v>
      </c>
      <c r="D18" s="126">
        <f>SUMIFS('Fully Booked'!Q:Q,'Fully Booked'!U:U,SUMMARY!$D$2,'Fully Booked'!D:D,SUMMARY!A18)</f>
        <v>79723</v>
      </c>
      <c r="E18" s="126">
        <f>SUMIFS('Fully Booked'!Q:Q,'Fully Booked'!U:U,SUMMARY!$E$2,'Fully Booked'!D:D,SUMMARY!A18)</f>
        <v>0</v>
      </c>
      <c r="F18" s="126">
        <f>SUMIFS('Fully Booked'!Q:Q,'Fully Booked'!U:U,SUMMARY!$F$2,'Fully Booked'!D:D,SUMMARY!A18)</f>
        <v>2512719</v>
      </c>
      <c r="G18" s="126">
        <f t="shared" si="3"/>
        <v>2592442</v>
      </c>
      <c r="H18" s="126">
        <f>SUMIFS('Fully Booked'!AF:AF,'Fully Booked'!D:D,SUMMARY!A18)</f>
        <v>64609.794103174601</v>
      </c>
      <c r="I18" s="125">
        <f>COUNTIF('Fully Booked'!D:D,SUMMARY!A18)</f>
        <v>6</v>
      </c>
      <c r="J18" s="459">
        <f t="shared" si="2"/>
        <v>0.64811050000000003</v>
      </c>
      <c r="K18" s="531"/>
      <c r="L18" s="11"/>
      <c r="S18" s="530"/>
    </row>
    <row r="19" spans="1:19">
      <c r="A19" s="125" t="s">
        <v>419</v>
      </c>
      <c r="B19" s="125" t="s">
        <v>184</v>
      </c>
      <c r="C19" s="72">
        <v>4000000</v>
      </c>
      <c r="D19" s="126">
        <f>SUMIFS('Fully Booked'!Q:Q,'Fully Booked'!U:U,SUMMARY!$D$2,'Fully Booked'!D:D,SUMMARY!A19)</f>
        <v>0</v>
      </c>
      <c r="E19" s="126">
        <f>SUMIFS('Fully Booked'!Q:Q,'Fully Booked'!U:U,SUMMARY!$E$2,'Fully Booked'!D:D,SUMMARY!A19)</f>
        <v>0</v>
      </c>
      <c r="F19" s="126">
        <f>SUMIFS('Fully Booked'!Q:Q,'Fully Booked'!U:U,SUMMARY!$F$2,'Fully Booked'!D:D,SUMMARY!A19)</f>
        <v>409670</v>
      </c>
      <c r="G19" s="126">
        <f t="shared" si="3"/>
        <v>409670</v>
      </c>
      <c r="H19" s="126">
        <f>SUMIFS('Fully Booked'!AF:AF,'Fully Booked'!D:D,SUMMARY!A19)</f>
        <v>9402.901904761904</v>
      </c>
      <c r="I19" s="125">
        <f>COUNTIF('Fully Booked'!D:D,SUMMARY!A19)</f>
        <v>1</v>
      </c>
      <c r="J19" s="459">
        <f t="shared" si="2"/>
        <v>0.10241749999999999</v>
      </c>
      <c r="K19" s="531"/>
      <c r="L19" s="11"/>
      <c r="S19" s="530"/>
    </row>
    <row r="20" spans="1:19">
      <c r="A20" s="125" t="s">
        <v>503</v>
      </c>
      <c r="B20" s="125" t="s">
        <v>184</v>
      </c>
      <c r="C20" s="72">
        <v>3500000</v>
      </c>
      <c r="D20" s="126">
        <f>SUMIFS('Fully Booked'!Q:Q,'Fully Booked'!U:U,SUMMARY!$D$2,'Fully Booked'!D:D,SUMMARY!A20)</f>
        <v>0</v>
      </c>
      <c r="E20" s="126">
        <f>SUMIFS('Fully Booked'!Q:Q,'Fully Booked'!U:U,SUMMARY!$E$2,'Fully Booked'!D:D,SUMMARY!A20)</f>
        <v>0</v>
      </c>
      <c r="F20" s="126">
        <f>SUMIFS('Fully Booked'!Q:Q,'Fully Booked'!U:U,SUMMARY!$F$2,'Fully Booked'!D:D,SUMMARY!A20)</f>
        <v>0</v>
      </c>
      <c r="G20" s="126">
        <f t="shared" si="3"/>
        <v>0</v>
      </c>
      <c r="H20" s="126">
        <f>SUMIFS('Fully Booked'!AF:AF,'Fully Booked'!D:D,SUMMARY!A20)</f>
        <v>0</v>
      </c>
      <c r="I20" s="125">
        <f>COUNTIF('Fully Booked'!D:D,SUMMARY!A20)</f>
        <v>0</v>
      </c>
      <c r="J20" s="459">
        <f t="shared" si="2"/>
        <v>0</v>
      </c>
      <c r="K20" s="531"/>
      <c r="L20" s="11"/>
      <c r="S20" s="530"/>
    </row>
    <row r="21" spans="1:19">
      <c r="A21" s="125" t="s">
        <v>3733</v>
      </c>
      <c r="B21" s="125" t="s">
        <v>20</v>
      </c>
      <c r="C21" s="72">
        <v>3500000</v>
      </c>
      <c r="D21" s="126">
        <f>SUMIFS('Fully Booked'!Q:Q,'Fully Booked'!U:U,SUMMARY!$D$2,'Fully Booked'!D:D,SUMMARY!A21)</f>
        <v>85021</v>
      </c>
      <c r="E21" s="126">
        <f>SUMIFS('Fully Booked'!Q:Q,'Fully Booked'!U:U,SUMMARY!$E$2,'Fully Booked'!D:D,SUMMARY!A21)</f>
        <v>0</v>
      </c>
      <c r="F21" s="126">
        <f>SUMIFS('Fully Booked'!Q:Q,'Fully Booked'!U:U,SUMMARY!$F$2,'Fully Booked'!D:D,SUMMARY!A21)</f>
        <v>0</v>
      </c>
      <c r="G21" s="126">
        <f t="shared" si="3"/>
        <v>85021</v>
      </c>
      <c r="H21" s="126">
        <f>SUMIFS('Fully Booked'!AF:AF,'Fully Booked'!D:D,SUMMARY!A21)</f>
        <v>3260.1575873015872</v>
      </c>
      <c r="I21" s="125">
        <f>COUNTIF('Fully Booked'!D:D,SUMMARY!A21)</f>
        <v>2</v>
      </c>
      <c r="J21" s="459">
        <f t="shared" si="2"/>
        <v>2.4291714285714285E-2</v>
      </c>
      <c r="K21" s="531"/>
      <c r="L21" s="11"/>
      <c r="S21" s="530"/>
    </row>
    <row r="22" spans="1:19">
      <c r="A22" s="125" t="s">
        <v>3734</v>
      </c>
      <c r="B22" s="125" t="s">
        <v>24</v>
      </c>
      <c r="C22" s="72">
        <v>5000000</v>
      </c>
      <c r="D22" s="126">
        <f>SUMIFS('Fully Booked'!Q:Q,'Fully Booked'!U:U,SUMMARY!$D$2,'Fully Booked'!D:D,SUMMARY!A22)</f>
        <v>324355</v>
      </c>
      <c r="E22" s="126">
        <f>SUMIFS('Fully Booked'!Q:Q,'Fully Booked'!U:U,SUMMARY!$E$2,'Fully Booked'!D:D,SUMMARY!A22)</f>
        <v>0</v>
      </c>
      <c r="F22" s="126">
        <f>SUMIFS('Fully Booked'!Q:Q,'Fully Booked'!U:U,SUMMARY!$F$2,'Fully Booked'!D:D,SUMMARY!A22)</f>
        <v>213489</v>
      </c>
      <c r="G22" s="126">
        <f t="shared" si="3"/>
        <v>537844</v>
      </c>
      <c r="H22" s="126">
        <f>SUMIFS('Fully Booked'!AF:AF,'Fully Booked'!D:D,SUMMARY!A22)</f>
        <v>15566.09293121693</v>
      </c>
      <c r="I22" s="125">
        <f>COUNTIF('Fully Booked'!D:D,SUMMARY!A22)</f>
        <v>7</v>
      </c>
      <c r="J22" s="459">
        <f t="shared" si="2"/>
        <v>0.10756880000000001</v>
      </c>
      <c r="K22" s="531"/>
      <c r="L22" s="11"/>
      <c r="S22" s="530"/>
    </row>
    <row r="23" spans="1:19">
      <c r="A23" s="125" t="s">
        <v>200</v>
      </c>
      <c r="B23" s="125" t="s">
        <v>24</v>
      </c>
      <c r="C23" s="72">
        <v>5000000</v>
      </c>
      <c r="D23" s="126">
        <f>SUMIFS('Fully Booked'!Q:Q,'Fully Booked'!U:U,SUMMARY!$D$2,'Fully Booked'!D:D,SUMMARY!A23)</f>
        <v>690164</v>
      </c>
      <c r="E23" s="126">
        <f>SUMIFS('Fully Booked'!Q:Q,'Fully Booked'!U:U,SUMMARY!$E$2,'Fully Booked'!D:D,SUMMARY!A23)</f>
        <v>106657</v>
      </c>
      <c r="F23" s="126">
        <f>SUMIFS('Fully Booked'!Q:Q,'Fully Booked'!U:U,SUMMARY!$F$2,'Fully Booked'!D:D,SUMMARY!A23)</f>
        <v>1263984</v>
      </c>
      <c r="G23" s="126">
        <f t="shared" si="3"/>
        <v>2060805</v>
      </c>
      <c r="H23" s="126">
        <f>SUMIFS('Fully Booked'!AF:AF,'Fully Booked'!D:D,SUMMARY!A23)</f>
        <v>49405.675732804237</v>
      </c>
      <c r="I23" s="125">
        <f>COUNTIF('Fully Booked'!D:D,SUMMARY!A23)</f>
        <v>11</v>
      </c>
      <c r="J23" s="459">
        <f t="shared" si="2"/>
        <v>0.412161</v>
      </c>
      <c r="K23" s="531"/>
      <c r="L23" s="11"/>
      <c r="S23" s="530"/>
    </row>
    <row r="24" spans="1:19">
      <c r="A24" s="125" t="s">
        <v>538</v>
      </c>
      <c r="B24" s="125" t="s">
        <v>24</v>
      </c>
      <c r="C24" s="72">
        <v>5000000</v>
      </c>
      <c r="D24" s="126">
        <f>SUMIFS('Fully Booked'!Q:Q,'Fully Booked'!U:U,SUMMARY!$D$2,'Fully Booked'!D:D,SUMMARY!A24)</f>
        <v>0</v>
      </c>
      <c r="E24" s="126">
        <f>SUMIFS('Fully Booked'!Q:Q,'Fully Booked'!U:U,SUMMARY!$E$2,'Fully Booked'!D:D,SUMMARY!A24)</f>
        <v>0</v>
      </c>
      <c r="F24" s="126">
        <f>SUMIFS('Fully Booked'!Q:Q,'Fully Booked'!U:U,SUMMARY!$F$2,'Fully Booked'!D:D,SUMMARY!A24)</f>
        <v>0</v>
      </c>
      <c r="G24" s="126">
        <f t="shared" si="3"/>
        <v>0</v>
      </c>
      <c r="H24" s="126">
        <f>SUMIFS('Fully Booked'!AF:AF,'Fully Booked'!D:D,SUMMARY!A24)</f>
        <v>0</v>
      </c>
      <c r="I24" s="125">
        <f>COUNTIF('Fully Booked'!D:D,SUMMARY!A24)</f>
        <v>0</v>
      </c>
      <c r="J24" s="459">
        <f t="shared" si="2"/>
        <v>0</v>
      </c>
      <c r="K24" s="531"/>
      <c r="L24" s="11"/>
      <c r="S24" s="530"/>
    </row>
    <row r="25" spans="1:19">
      <c r="A25" s="125" t="s">
        <v>423</v>
      </c>
      <c r="B25" s="125" t="s">
        <v>24</v>
      </c>
      <c r="C25" s="72">
        <v>4000000</v>
      </c>
      <c r="D25" s="126">
        <f>SUMIFS('Fully Booked'!Q:Q,'Fully Booked'!U:U,SUMMARY!$D$2,'Fully Booked'!D:D,SUMMARY!A25)</f>
        <v>0</v>
      </c>
      <c r="E25" s="126">
        <f>SUMIFS('Fully Booked'!Q:Q,'Fully Booked'!U:U,SUMMARY!$E$2,'Fully Booked'!D:D,SUMMARY!A25)</f>
        <v>0</v>
      </c>
      <c r="F25" s="126">
        <f>SUMIFS('Fully Booked'!Q:Q,'Fully Booked'!U:U,SUMMARY!$F$2,'Fully Booked'!D:D,SUMMARY!A25)</f>
        <v>0</v>
      </c>
      <c r="G25" s="126">
        <f t="shared" si="3"/>
        <v>0</v>
      </c>
      <c r="H25" s="126">
        <f>SUMIFS('Fully Booked'!AF:AF,'Fully Booked'!D:D,SUMMARY!A25)</f>
        <v>0</v>
      </c>
      <c r="I25" s="125">
        <f>COUNTIF('Fully Booked'!D:D,SUMMARY!A25)</f>
        <v>0</v>
      </c>
      <c r="J25" s="459">
        <f t="shared" si="2"/>
        <v>0</v>
      </c>
      <c r="K25" s="531"/>
      <c r="L25" s="11"/>
      <c r="S25" s="530"/>
    </row>
    <row r="26" spans="1:19">
      <c r="A26" s="125" t="s">
        <v>2099</v>
      </c>
      <c r="B26" s="125" t="s">
        <v>24</v>
      </c>
      <c r="C26" s="72">
        <v>4000000</v>
      </c>
      <c r="D26" s="126">
        <f>SUMIFS('Fully Booked'!Q:Q,'Fully Booked'!U:U,SUMMARY!$D$2,'Fully Booked'!D:D,SUMMARY!A26)</f>
        <v>0</v>
      </c>
      <c r="E26" s="126">
        <f>SUMIFS('Fully Booked'!Q:Q,'Fully Booked'!U:U,SUMMARY!$E$2,'Fully Booked'!D:D,SUMMARY!A26)</f>
        <v>0</v>
      </c>
      <c r="F26" s="126">
        <f>SUMIFS('Fully Booked'!Q:Q,'Fully Booked'!U:U,SUMMARY!$F$2,'Fully Booked'!D:D,SUMMARY!A26)</f>
        <v>0</v>
      </c>
      <c r="G26" s="126">
        <f t="shared" si="3"/>
        <v>0</v>
      </c>
      <c r="H26" s="126">
        <f>SUMIFS('Fully Booked'!AF:AF,'Fully Booked'!D:D,SUMMARY!A26)</f>
        <v>0</v>
      </c>
      <c r="I26" s="125">
        <f>COUNTIF('Fully Booked'!D:D,SUMMARY!A26)</f>
        <v>0</v>
      </c>
      <c r="J26" s="459">
        <f t="shared" si="2"/>
        <v>0</v>
      </c>
      <c r="K26" s="531"/>
      <c r="L26" s="11"/>
      <c r="S26" s="530"/>
    </row>
    <row r="27" spans="1:19">
      <c r="A27" s="125" t="s">
        <v>440</v>
      </c>
      <c r="B27" s="125" t="s">
        <v>37</v>
      </c>
      <c r="C27" s="72">
        <v>5000000</v>
      </c>
      <c r="D27" s="126">
        <f>SUMIFS('Fully Booked'!Q:Q,'Fully Booked'!U:U,SUMMARY!$D$2,'Fully Booked'!D:D,SUMMARY!A27)</f>
        <v>334248</v>
      </c>
      <c r="E27" s="126">
        <f>SUMIFS('Fully Booked'!Q:Q,'Fully Booked'!U:U,SUMMARY!$E$2,'Fully Booked'!D:D,SUMMARY!A27)</f>
        <v>0</v>
      </c>
      <c r="F27" s="126">
        <f>SUMIFS('Fully Booked'!Q:Q,'Fully Booked'!U:U,SUMMARY!$F$2,'Fully Booked'!D:D,SUMMARY!A27)</f>
        <v>620522</v>
      </c>
      <c r="G27" s="126">
        <f t="shared" si="3"/>
        <v>954770</v>
      </c>
      <c r="H27" s="126">
        <f>SUMIFS('Fully Booked'!AF:AF,'Fully Booked'!D:D,SUMMARY!A27)</f>
        <v>23650.550851851851</v>
      </c>
      <c r="I27" s="125">
        <f>COUNTIF('Fully Booked'!D:D,SUMMARY!A27)</f>
        <v>5</v>
      </c>
      <c r="J27" s="459">
        <f t="shared" si="2"/>
        <v>0.19095400000000001</v>
      </c>
      <c r="K27" s="531"/>
      <c r="L27" s="11"/>
      <c r="S27" s="530"/>
    </row>
    <row r="28" spans="1:19">
      <c r="A28" s="125" t="s">
        <v>461</v>
      </c>
      <c r="B28" s="125" t="s">
        <v>37</v>
      </c>
      <c r="C28" s="72">
        <v>3500000</v>
      </c>
      <c r="D28" s="126">
        <f>SUMIFS('Fully Booked'!Q:Q,'Fully Booked'!U:U,SUMMARY!$D$2,'Fully Booked'!D:D,SUMMARY!A28)</f>
        <v>8187</v>
      </c>
      <c r="E28" s="126">
        <f>SUMIFS('Fully Booked'!Q:Q,'Fully Booked'!U:U,SUMMARY!$E$2,'Fully Booked'!D:D,SUMMARY!A28)</f>
        <v>380000</v>
      </c>
      <c r="F28" s="126">
        <f>SUMIFS('Fully Booked'!Q:Q,'Fully Booked'!U:U,SUMMARY!$F$2,'Fully Booked'!D:D,SUMMARY!A28)</f>
        <v>1000000</v>
      </c>
      <c r="G28" s="126">
        <f t="shared" si="3"/>
        <v>1388187</v>
      </c>
      <c r="H28" s="126">
        <f>SUMIFS('Fully Booked'!AF:AF,'Fully Booked'!D:D,SUMMARY!A28)</f>
        <v>34064.549841269843</v>
      </c>
      <c r="I28" s="125">
        <f>COUNTIF('Fully Booked'!D:D,SUMMARY!A28)</f>
        <v>4</v>
      </c>
      <c r="J28" s="459">
        <f t="shared" si="2"/>
        <v>0.39662485714285717</v>
      </c>
      <c r="K28" s="531"/>
      <c r="L28" s="11"/>
      <c r="S28" s="530"/>
    </row>
    <row r="29" spans="1:19">
      <c r="A29" s="125" t="s">
        <v>911</v>
      </c>
      <c r="B29" s="125" t="s">
        <v>37</v>
      </c>
      <c r="C29" s="72">
        <v>5000000</v>
      </c>
      <c r="D29" s="126">
        <f>SUMIFS('Fully Booked'!Q:Q,'Fully Booked'!U:U,SUMMARY!$D$2,'Fully Booked'!D:D,SUMMARY!A29)</f>
        <v>0</v>
      </c>
      <c r="E29" s="126">
        <f>SUMIFS('Fully Booked'!Q:Q,'Fully Booked'!U:U,SUMMARY!$E$2,'Fully Booked'!D:D,SUMMARY!A29)</f>
        <v>0</v>
      </c>
      <c r="F29" s="126">
        <f>SUMIFS('Fully Booked'!Q:Q,'Fully Booked'!U:U,SUMMARY!$F$2,'Fully Booked'!D:D,SUMMARY!A29)</f>
        <v>215256</v>
      </c>
      <c r="G29" s="126">
        <f t="shared" si="3"/>
        <v>215256</v>
      </c>
      <c r="H29" s="126">
        <f>SUMIFS('Fully Booked'!AF:AF,'Fully Booked'!D:D,SUMMARY!A29)</f>
        <v>6637.06</v>
      </c>
      <c r="I29" s="125">
        <f>COUNTIF('Fully Booked'!D:D,SUMMARY!A29)</f>
        <v>1</v>
      </c>
      <c r="J29" s="459">
        <f t="shared" si="2"/>
        <v>4.3051199999999998E-2</v>
      </c>
      <c r="K29" s="531"/>
      <c r="L29" s="11"/>
      <c r="S29" s="530"/>
    </row>
    <row r="30" spans="1:19">
      <c r="A30" s="125" t="s">
        <v>933</v>
      </c>
      <c r="B30" s="125" t="s">
        <v>37</v>
      </c>
      <c r="C30" s="72">
        <v>5000000</v>
      </c>
      <c r="D30" s="126">
        <f>SUMIFS('Fully Booked'!Q:Q,'Fully Booked'!U:U,SUMMARY!$D$2,'Fully Booked'!D:D,SUMMARY!A30)</f>
        <v>0</v>
      </c>
      <c r="E30" s="126">
        <f>SUMIFS('Fully Booked'!Q:Q,'Fully Booked'!U:U,SUMMARY!$E$2,'Fully Booked'!D:D,SUMMARY!A30)</f>
        <v>0</v>
      </c>
      <c r="F30" s="126">
        <f>SUMIFS('Fully Booked'!Q:Q,'Fully Booked'!U:U,SUMMARY!$F$2,'Fully Booked'!D:D,SUMMARY!A30)</f>
        <v>0</v>
      </c>
      <c r="G30" s="126">
        <f t="shared" si="3"/>
        <v>0</v>
      </c>
      <c r="H30" s="126">
        <f>SUMIFS('Fully Booked'!AF:AF,'Fully Booked'!D:D,SUMMARY!A30)</f>
        <v>0</v>
      </c>
      <c r="I30" s="125">
        <f>COUNTIF('Fully Booked'!D:D,SUMMARY!A30)</f>
        <v>0</v>
      </c>
      <c r="J30" s="459">
        <f t="shared" si="2"/>
        <v>0</v>
      </c>
      <c r="K30" s="531"/>
      <c r="L30" s="11"/>
      <c r="S30" s="530"/>
    </row>
    <row r="31" spans="1:19">
      <c r="A31" s="125" t="s">
        <v>926</v>
      </c>
      <c r="B31" s="125" t="s">
        <v>37</v>
      </c>
      <c r="C31" s="72">
        <v>3500000</v>
      </c>
      <c r="D31" s="126">
        <f>SUMIFS('Fully Booked'!Q:Q,'Fully Booked'!U:U,SUMMARY!$D$2,'Fully Booked'!D:D,SUMMARY!A31)</f>
        <v>25713</v>
      </c>
      <c r="E31" s="126">
        <f>SUMIFS('Fully Booked'!Q:Q,'Fully Booked'!U:U,SUMMARY!$E$2,'Fully Booked'!D:D,SUMMARY!A31)</f>
        <v>219964</v>
      </c>
      <c r="F31" s="126">
        <f>SUMIFS('Fully Booked'!Q:Q,'Fully Booked'!U:U,SUMMARY!$F$2,'Fully Booked'!D:D,SUMMARY!A31)</f>
        <v>0</v>
      </c>
      <c r="G31" s="126">
        <f t="shared" si="3"/>
        <v>245677</v>
      </c>
      <c r="H31" s="126">
        <f>SUMIFS('Fully Booked'!AF:AF,'Fully Booked'!D:D,SUMMARY!A31)</f>
        <v>7844.3924523809528</v>
      </c>
      <c r="I31" s="125">
        <f>COUNTIF('Fully Booked'!D:D,SUMMARY!A31)</f>
        <v>4</v>
      </c>
      <c r="J31" s="459">
        <f t="shared" si="2"/>
        <v>7.0193428571428573E-2</v>
      </c>
      <c r="K31" s="531"/>
      <c r="L31" s="11"/>
      <c r="S31" s="530"/>
    </row>
    <row r="32" spans="1:19">
      <c r="A32" s="125" t="s">
        <v>935</v>
      </c>
      <c r="B32" s="125" t="s">
        <v>37</v>
      </c>
      <c r="C32" s="72">
        <v>5000000</v>
      </c>
      <c r="D32" s="126">
        <f>SUMIFS('Fully Booked'!Q:Q,'Fully Booked'!U:U,SUMMARY!$D$2,'Fully Booked'!D:D,SUMMARY!A32)</f>
        <v>0</v>
      </c>
      <c r="E32" s="126">
        <f>SUMIFS('Fully Booked'!Q:Q,'Fully Booked'!U:U,SUMMARY!$E$2,'Fully Booked'!D:D,SUMMARY!A32)</f>
        <v>1023875</v>
      </c>
      <c r="F32" s="126">
        <f>SUMIFS('Fully Booked'!Q:Q,'Fully Booked'!U:U,SUMMARY!$F$2,'Fully Booked'!D:D,SUMMARY!A32)</f>
        <v>326856</v>
      </c>
      <c r="G32" s="126">
        <f t="shared" si="3"/>
        <v>1350731</v>
      </c>
      <c r="H32" s="126">
        <f>SUMIFS('Fully Booked'!AF:AF,'Fully Booked'!D:D,SUMMARY!A32)</f>
        <v>31002.492476190477</v>
      </c>
      <c r="I32" s="125">
        <f>COUNTIF('Fully Booked'!D:D,SUMMARY!A32)</f>
        <v>2</v>
      </c>
      <c r="J32" s="459">
        <f t="shared" si="2"/>
        <v>0.2701462</v>
      </c>
      <c r="K32" s="531"/>
      <c r="L32" s="11"/>
      <c r="S32" s="530"/>
    </row>
    <row r="33" spans="1:20">
      <c r="A33" s="125" t="s">
        <v>209</v>
      </c>
      <c r="B33" s="125" t="s">
        <v>27</v>
      </c>
      <c r="C33" s="72">
        <v>5000000</v>
      </c>
      <c r="D33" s="126">
        <f>SUMIFS('Fully Booked'!Q:Q,'Fully Booked'!U:U,SUMMARY!$D$2,'Fully Booked'!D:D,SUMMARY!A33)</f>
        <v>214107</v>
      </c>
      <c r="E33" s="126">
        <f>SUMIFS('Fully Booked'!Q:Q,'Fully Booked'!U:U,SUMMARY!$E$2,'Fully Booked'!D:D,SUMMARY!A33)</f>
        <v>138332</v>
      </c>
      <c r="F33" s="126">
        <f>SUMIFS('Fully Booked'!Q:Q,'Fully Booked'!U:U,SUMMARY!$F$2,'Fully Booked'!D:D,SUMMARY!A33)</f>
        <v>252962</v>
      </c>
      <c r="G33" s="126">
        <f t="shared" si="3"/>
        <v>605401</v>
      </c>
      <c r="H33" s="126">
        <f>SUMIFS('Fully Booked'!AF:AF,'Fully Booked'!D:D,SUMMARY!A33)</f>
        <v>14735.635502645502</v>
      </c>
      <c r="I33" s="125">
        <f>COUNTIF('Fully Booked'!D:D,SUMMARY!A33)</f>
        <v>6</v>
      </c>
      <c r="J33" s="459">
        <f t="shared" si="2"/>
        <v>0.1210802</v>
      </c>
      <c r="K33" s="10"/>
      <c r="L33" s="11"/>
      <c r="S33" s="530"/>
    </row>
    <row r="34" spans="1:20">
      <c r="A34" s="125" t="s">
        <v>891</v>
      </c>
      <c r="B34" s="125" t="s">
        <v>38</v>
      </c>
      <c r="C34" s="72">
        <v>3500000</v>
      </c>
      <c r="D34" s="126">
        <f>SUMIFS('Fully Booked'!Q:Q,'Fully Booked'!U:U,SUMMARY!$D$2,'Fully Booked'!D:D,SUMMARY!A34)</f>
        <v>400800</v>
      </c>
      <c r="E34" s="126">
        <f>SUMIFS('Fully Booked'!Q:Q,'Fully Booked'!U:U,SUMMARY!$E$2,'Fully Booked'!D:D,SUMMARY!A34)</f>
        <v>146828</v>
      </c>
      <c r="F34" s="126">
        <f>SUMIFS('Fully Booked'!Q:Q,'Fully Booked'!U:U,SUMMARY!$F$2,'Fully Booked'!D:D,SUMMARY!A34)</f>
        <v>281456</v>
      </c>
      <c r="G34" s="126">
        <f t="shared" si="3"/>
        <v>829084</v>
      </c>
      <c r="H34" s="126">
        <f>SUMIFS('Fully Booked'!AF:AF,'Fully Booked'!D:D,SUMMARY!A34)</f>
        <v>22346.794880952384</v>
      </c>
      <c r="I34" s="125">
        <f>COUNTIF('Fully Booked'!D:D,SUMMARY!A34)</f>
        <v>6</v>
      </c>
      <c r="J34" s="459">
        <f t="shared" si="2"/>
        <v>0.23688114285714285</v>
      </c>
      <c r="K34" s="10"/>
      <c r="L34" s="11"/>
      <c r="S34" s="530"/>
    </row>
    <row r="35" spans="1:20">
      <c r="A35" s="125" t="s">
        <v>3735</v>
      </c>
      <c r="B35" s="125" t="s">
        <v>38</v>
      </c>
      <c r="C35" s="72">
        <v>5000000</v>
      </c>
      <c r="D35" s="126">
        <f>SUMIFS('Fully Booked'!Q:Q,'Fully Booked'!U:U,SUMMARY!$D$2,'Fully Booked'!D:D,SUMMARY!A35)</f>
        <v>0</v>
      </c>
      <c r="E35" s="126">
        <f>SUMIFS('Fully Booked'!Q:Q,'Fully Booked'!U:U,SUMMARY!$E$2,'Fully Booked'!D:D,SUMMARY!A35)</f>
        <v>0</v>
      </c>
      <c r="F35" s="126">
        <f>SUMIFS('Fully Booked'!Q:Q,'Fully Booked'!U:U,SUMMARY!$F$2,'Fully Booked'!D:D,SUMMARY!A35)</f>
        <v>0</v>
      </c>
      <c r="G35" s="126">
        <f t="shared" si="3"/>
        <v>0</v>
      </c>
      <c r="H35" s="126">
        <f>SUMIFS('Fully Booked'!AF:AF,'Fully Booked'!D:D,SUMMARY!A35)</f>
        <v>0</v>
      </c>
      <c r="I35" s="125">
        <f>COUNTIF('Fully Booked'!D:D,SUMMARY!A35)</f>
        <v>0</v>
      </c>
      <c r="J35" s="459">
        <f t="shared" si="2"/>
        <v>0</v>
      </c>
      <c r="K35" s="10"/>
      <c r="N35" s="530"/>
    </row>
    <row r="36" spans="1:20" ht="14.25" customHeight="1">
      <c r="A36" s="125" t="s">
        <v>3590</v>
      </c>
      <c r="B36" s="125" t="s">
        <v>38</v>
      </c>
      <c r="C36" s="72">
        <v>5000000</v>
      </c>
      <c r="D36" s="126">
        <f>SUMIFS('Fully Booked'!Q:Q,'Fully Booked'!U:U,SUMMARY!$D$2,'Fully Booked'!D:D,SUMMARY!A36)</f>
        <v>64141</v>
      </c>
      <c r="E36" s="126">
        <f>SUMIFS('Fully Booked'!Q:Q,'Fully Booked'!U:U,SUMMARY!$E$2,'Fully Booked'!D:D,SUMMARY!A36)</f>
        <v>0</v>
      </c>
      <c r="F36" s="126">
        <f>SUMIFS('Fully Booked'!Q:Q,'Fully Booked'!U:U,SUMMARY!$F$2,'Fully Booked'!D:D,SUMMARY!A36)</f>
        <v>0</v>
      </c>
      <c r="G36" s="126">
        <f t="shared" si="3"/>
        <v>64141</v>
      </c>
      <c r="H36" s="126">
        <f>SUMIFS('Fully Booked'!AF:AF,'Fully Booked'!D:D,SUMMARY!A36)</f>
        <v>2399.9424166666668</v>
      </c>
      <c r="I36" s="125">
        <f>COUNTIF('Fully Booked'!D:D,SUMMARY!A36)</f>
        <v>1</v>
      </c>
      <c r="J36" s="459">
        <f t="shared" si="2"/>
        <v>1.28282E-2</v>
      </c>
      <c r="K36" s="10"/>
      <c r="N36" s="530"/>
    </row>
    <row r="37" spans="1:20" ht="15.75" customHeight="1">
      <c r="A37" s="125" t="s">
        <v>460</v>
      </c>
      <c r="B37" s="125" t="s">
        <v>49</v>
      </c>
      <c r="C37" s="72">
        <v>5000000</v>
      </c>
      <c r="D37" s="126">
        <f>SUMIFS('Fully Booked'!Q:Q,'Fully Booked'!U:U,SUMMARY!$D$2,'Fully Booked'!D:D,SUMMARY!A37)</f>
        <v>225100</v>
      </c>
      <c r="E37" s="126">
        <f>SUMIFS('Fully Booked'!Q:Q,'Fully Booked'!U:U,SUMMARY!$E$2,'Fully Booked'!D:D,SUMMARY!A37)</f>
        <v>0</v>
      </c>
      <c r="F37" s="126">
        <f>SUMIFS('Fully Booked'!Q:Q,'Fully Booked'!U:U,SUMMARY!$F$2,'Fully Booked'!D:D,SUMMARY!A37)</f>
        <v>507550</v>
      </c>
      <c r="G37" s="126">
        <f t="shared" si="3"/>
        <v>732650</v>
      </c>
      <c r="H37" s="126">
        <f>SUMIFS('Fully Booked'!AF:AF,'Fully Booked'!D:D,SUMMARY!A37)</f>
        <v>17074.76455026455</v>
      </c>
      <c r="I37" s="125">
        <f>COUNTIF('Fully Booked'!D:D,SUMMARY!A37)</f>
        <v>3</v>
      </c>
      <c r="J37" s="459">
        <f t="shared" si="2"/>
        <v>0.14652999999999999</v>
      </c>
      <c r="K37" s="10"/>
      <c r="N37" s="530"/>
    </row>
    <row r="38" spans="1:20" ht="15.75" customHeight="1">
      <c r="A38" s="125" t="s">
        <v>189</v>
      </c>
      <c r="B38" s="125" t="s">
        <v>49</v>
      </c>
      <c r="C38" s="72">
        <v>5000000</v>
      </c>
      <c r="D38" s="126">
        <f>SUMIFS('Fully Booked'!Q:Q,'Fully Booked'!U:U,SUMMARY!$D$2,'Fully Booked'!D:D,SUMMARY!A38)</f>
        <v>402727</v>
      </c>
      <c r="E38" s="126">
        <f>SUMIFS('Fully Booked'!Q:Q,'Fully Booked'!U:U,SUMMARY!$E$2,'Fully Booked'!D:D,SUMMARY!A38)</f>
        <v>175251</v>
      </c>
      <c r="F38" s="126">
        <f>SUMIFS('Fully Booked'!Q:Q,'Fully Booked'!U:U,SUMMARY!$F$2,'Fully Booked'!D:D,SUMMARY!A38)</f>
        <v>320563</v>
      </c>
      <c r="G38" s="126">
        <f t="shared" si="3"/>
        <v>898541</v>
      </c>
      <c r="H38" s="126">
        <f>SUMIFS('Fully Booked'!AF:AF,'Fully Booked'!D:D,SUMMARY!A38)</f>
        <v>25876.191097883595</v>
      </c>
      <c r="I38" s="125">
        <f>COUNTIF('Fully Booked'!D:D,SUMMARY!A38)</f>
        <v>6</v>
      </c>
      <c r="J38" s="459">
        <f t="shared" si="2"/>
        <v>0.17970820000000001</v>
      </c>
      <c r="K38" s="10"/>
      <c r="N38" s="530"/>
    </row>
    <row r="39" spans="1:20" ht="15.75" customHeight="1">
      <c r="A39" s="125" t="s">
        <v>938</v>
      </c>
      <c r="B39" s="125" t="s">
        <v>49</v>
      </c>
      <c r="C39" s="72">
        <v>5000000</v>
      </c>
      <c r="D39" s="126">
        <f>SUMIFS('Fully Booked'!Q:Q,'Fully Booked'!U:U,SUMMARY!$D$2,'Fully Booked'!D:D,SUMMARY!A39)</f>
        <v>0</v>
      </c>
      <c r="E39" s="126">
        <f>SUMIFS('Fully Booked'!Q:Q,'Fully Booked'!U:U,SUMMARY!$E$2,'Fully Booked'!D:D,SUMMARY!A39)</f>
        <v>0</v>
      </c>
      <c r="F39" s="126">
        <f>SUMIFS('Fully Booked'!Q:Q,'Fully Booked'!U:U,SUMMARY!$F$2,'Fully Booked'!D:D,SUMMARY!A39)</f>
        <v>0</v>
      </c>
      <c r="G39" s="126">
        <f t="shared" si="3"/>
        <v>0</v>
      </c>
      <c r="H39" s="126">
        <f>SUMIFS('Fully Booked'!AF:AF,'Fully Booked'!D:D,SUMMARY!A39)</f>
        <v>0</v>
      </c>
      <c r="I39" s="125">
        <f>COUNTIF('Fully Booked'!D:D,SUMMARY!A39)</f>
        <v>0</v>
      </c>
      <c r="J39" s="459">
        <f t="shared" si="2"/>
        <v>0</v>
      </c>
      <c r="K39" s="10"/>
      <c r="N39" s="530"/>
    </row>
    <row r="40" spans="1:20" ht="15.75" customHeight="1">
      <c r="A40" s="125" t="s">
        <v>555</v>
      </c>
      <c r="B40" s="125" t="s">
        <v>49</v>
      </c>
      <c r="C40" s="72">
        <v>10000000</v>
      </c>
      <c r="D40" s="126">
        <f>SUMIFS('Fully Booked'!Q:Q,'Fully Booked'!U:U,SUMMARY!$D$2,'Fully Booked'!D:D,SUMMARY!A40)</f>
        <v>0</v>
      </c>
      <c r="E40" s="126">
        <f>SUMIFS('Fully Booked'!Q:Q,'Fully Booked'!U:U,SUMMARY!$E$2,'Fully Booked'!D:D,SUMMARY!A40)</f>
        <v>0</v>
      </c>
      <c r="F40" s="126">
        <f>SUMIFS('Fully Booked'!Q:Q,'Fully Booked'!U:U,SUMMARY!$F$2,'Fully Booked'!D:D,SUMMARY!A40)</f>
        <v>507493</v>
      </c>
      <c r="G40" s="126">
        <f t="shared" si="3"/>
        <v>507493</v>
      </c>
      <c r="H40" s="126">
        <f>SUMIFS('Fully Booked'!AF:AF,'Fully Booked'!D:D,SUMMARY!A40)</f>
        <v>11648.172666666667</v>
      </c>
      <c r="I40" s="125">
        <f>COUNTIF('Fully Booked'!D:D,SUMMARY!A40)</f>
        <v>1</v>
      </c>
      <c r="J40" s="459">
        <f t="shared" si="2"/>
        <v>5.0749299999999997E-2</v>
      </c>
      <c r="K40" s="10"/>
      <c r="N40" s="530"/>
    </row>
    <row r="41" spans="1:20" ht="15.75" customHeight="1">
      <c r="A41" s="125" t="s">
        <v>619</v>
      </c>
      <c r="B41" s="125" t="s">
        <v>49</v>
      </c>
      <c r="C41" s="72"/>
      <c r="D41" s="126"/>
      <c r="E41" s="126"/>
      <c r="F41" s="126"/>
      <c r="G41" s="126"/>
      <c r="H41" s="126"/>
      <c r="I41" s="125"/>
      <c r="J41" s="459"/>
      <c r="K41" s="10"/>
      <c r="N41" s="530"/>
    </row>
    <row r="42" spans="1:20" ht="15.75" customHeight="1">
      <c r="A42" s="125" t="s">
        <v>940</v>
      </c>
      <c r="B42" s="125" t="s">
        <v>49</v>
      </c>
      <c r="C42" s="72"/>
      <c r="D42" s="126"/>
      <c r="E42" s="126"/>
      <c r="F42" s="126"/>
      <c r="G42" s="126"/>
      <c r="H42" s="126"/>
      <c r="I42" s="125"/>
      <c r="J42" s="459"/>
      <c r="K42" s="10"/>
      <c r="N42" s="530"/>
    </row>
    <row r="43" spans="1:20" ht="15.75" customHeight="1">
      <c r="A43" s="125" t="s">
        <v>941</v>
      </c>
      <c r="B43" s="125" t="s">
        <v>49</v>
      </c>
      <c r="C43" s="72">
        <v>5000000</v>
      </c>
      <c r="D43" s="126">
        <f>SUMIFS('Fully Booked'!Q:Q,'Fully Booked'!U:U,SUMMARY!$D$2,'Fully Booked'!D:D,SUMMARY!A43)</f>
        <v>0</v>
      </c>
      <c r="E43" s="126">
        <f>SUMIFS('Fully Booked'!Q:Q,'Fully Booked'!U:U,SUMMARY!$E$2,'Fully Booked'!D:D,SUMMARY!A43)</f>
        <v>0</v>
      </c>
      <c r="F43" s="126">
        <f>SUMIFS('Fully Booked'!Q:Q,'Fully Booked'!U:U,SUMMARY!$F$2,'Fully Booked'!D:D,SUMMARY!A43)</f>
        <v>0</v>
      </c>
      <c r="G43" s="126">
        <f t="shared" si="3"/>
        <v>0</v>
      </c>
      <c r="H43" s="126">
        <f>SUMIFS('Fully Booked'!AF:AF,'Fully Booked'!D:D,SUMMARY!A43)</f>
        <v>0</v>
      </c>
      <c r="I43" s="125">
        <f>COUNTIF('Fully Booked'!D:D,SUMMARY!A43)</f>
        <v>0</v>
      </c>
      <c r="J43" s="459">
        <f t="shared" si="2"/>
        <v>0</v>
      </c>
      <c r="K43" s="531"/>
      <c r="L43" s="11"/>
      <c r="S43" s="530"/>
    </row>
    <row r="44" spans="1:20" ht="15.75" customHeight="1">
      <c r="A44" s="125" t="s">
        <v>942</v>
      </c>
      <c r="B44" s="125" t="s">
        <v>49</v>
      </c>
      <c r="C44" s="72">
        <v>5000000</v>
      </c>
      <c r="D44" s="126">
        <f>SUMIFS('Fully Booked'!Q:Q,'Fully Booked'!U:U,SUMMARY!$D$2,'Fully Booked'!D:D,SUMMARY!A44)</f>
        <v>0</v>
      </c>
      <c r="E44" s="126">
        <f>SUMIFS('Fully Booked'!Q:Q,'Fully Booked'!U:U,SUMMARY!$E$2,'Fully Booked'!D:D,SUMMARY!A44)</f>
        <v>0</v>
      </c>
      <c r="F44" s="126">
        <f>SUMIFS('Fully Booked'!Q:Q,'Fully Booked'!U:U,SUMMARY!$F$2,'Fully Booked'!D:D,SUMMARY!A44)</f>
        <v>1160464</v>
      </c>
      <c r="G44" s="126">
        <f t="shared" si="3"/>
        <v>1160464</v>
      </c>
      <c r="H44" s="126">
        <f>SUMIFS('Fully Booked'!AF:AF,'Fully Booked'!D:D,SUMMARY!A44)</f>
        <v>26635.411809523808</v>
      </c>
      <c r="I44" s="125">
        <f>COUNTIF('Fully Booked'!D:D,SUMMARY!A44)</f>
        <v>3</v>
      </c>
      <c r="J44" s="459">
        <f t="shared" si="2"/>
        <v>0.23209279999999999</v>
      </c>
      <c r="K44" s="10"/>
      <c r="L44" s="11"/>
      <c r="S44" s="530"/>
    </row>
    <row r="45" spans="1:20" ht="15.75" customHeight="1">
      <c r="A45" s="125" t="s">
        <v>3253</v>
      </c>
      <c r="B45" s="125" t="s">
        <v>49</v>
      </c>
      <c r="C45" s="72">
        <v>3500000</v>
      </c>
      <c r="D45" s="126">
        <f>SUMIFS('Fully Booked'!Q:Q,'Fully Booked'!U:U,SUMMARY!$D$2,'Fully Booked'!D:D,SUMMARY!A45)</f>
        <v>135064</v>
      </c>
      <c r="E45" s="126">
        <f>SUMIFS('Fully Booked'!Q:Q,'Fully Booked'!U:U,SUMMARY!$E$2,'Fully Booked'!D:D,SUMMARY!A45)</f>
        <v>0</v>
      </c>
      <c r="F45" s="126">
        <f>SUMIFS('Fully Booked'!Q:Q,'Fully Booked'!U:U,SUMMARY!$F$2,'Fully Booked'!D:D,SUMMARY!A45)</f>
        <v>1638201</v>
      </c>
      <c r="G45" s="126">
        <f t="shared" si="3"/>
        <v>1773265</v>
      </c>
      <c r="H45" s="126">
        <f>SUMIFS('Fully Booked'!AF:AF,'Fully Booked'!D:D,SUMMARY!A45)</f>
        <v>40700.653809523807</v>
      </c>
      <c r="I45" s="125">
        <f>COUNTIF('Fully Booked'!D:D,SUMMARY!A45)</f>
        <v>2</v>
      </c>
      <c r="J45" s="459">
        <f t="shared" si="2"/>
        <v>0.50664714285714285</v>
      </c>
      <c r="K45" s="10"/>
      <c r="L45" s="11"/>
      <c r="T45" s="530"/>
    </row>
    <row r="46" spans="1:20" ht="15.75" customHeight="1">
      <c r="A46" s="8" t="s">
        <v>2691</v>
      </c>
      <c r="B46" s="125" t="s">
        <v>49</v>
      </c>
      <c r="C46" s="72">
        <v>5000000</v>
      </c>
      <c r="D46" s="126">
        <f>SUMIFS('Fully Booked'!Q:Q,'Fully Booked'!U:U,SUMMARY!$D$2,'Fully Booked'!D:D,SUMMARY!A46)</f>
        <v>0</v>
      </c>
      <c r="E46" s="126">
        <f>SUMIFS('Fully Booked'!Q:Q,'Fully Booked'!U:U,SUMMARY!$E$2,'Fully Booked'!D:D,SUMMARY!A46)</f>
        <v>0</v>
      </c>
      <c r="F46" s="126">
        <f>SUMIFS('Fully Booked'!Q:Q,'Fully Booked'!U:U,SUMMARY!$F$2,'Fully Booked'!D:D,SUMMARY!A46)</f>
        <v>0</v>
      </c>
      <c r="G46" s="126">
        <f t="shared" si="3"/>
        <v>0</v>
      </c>
      <c r="H46" s="126">
        <f>SUMIFS('Fully Booked'!AF:AF,'Fully Booked'!D:D,SUMMARY!A46)</f>
        <v>0</v>
      </c>
      <c r="I46" s="125">
        <f>COUNTIF('Fully Booked'!D:D,SUMMARY!A46)</f>
        <v>0</v>
      </c>
      <c r="J46" s="459">
        <f t="shared" si="2"/>
        <v>0</v>
      </c>
      <c r="K46" s="10"/>
      <c r="L46" s="11"/>
      <c r="T46" s="530"/>
    </row>
    <row r="47" spans="1:20" ht="15.75" customHeight="1">
      <c r="A47" s="125" t="s">
        <v>492</v>
      </c>
      <c r="B47" s="125" t="s">
        <v>241</v>
      </c>
      <c r="C47" s="72">
        <v>5000000</v>
      </c>
      <c r="D47" s="126">
        <f>SUMIFS('Fully Booked'!Q:Q,'Fully Booked'!U:U,SUMMARY!$D$2,'Fully Booked'!D:D,SUMMARY!A47)</f>
        <v>377030</v>
      </c>
      <c r="E47" s="126">
        <f>SUMIFS('Fully Booked'!Q:Q,'Fully Booked'!U:U,SUMMARY!$E$2,'Fully Booked'!D:D,SUMMARY!A47)</f>
        <v>113105</v>
      </c>
      <c r="F47" s="126">
        <f>SUMIFS('Fully Booked'!Q:Q,'Fully Booked'!U:U,SUMMARY!$F$2,'Fully Booked'!D:D,SUMMARY!A47)</f>
        <v>805463</v>
      </c>
      <c r="G47" s="126">
        <f t="shared" si="3"/>
        <v>1295598</v>
      </c>
      <c r="H47" s="126">
        <f>SUMIFS('Fully Booked'!AF:AF,'Fully Booked'!D:D,SUMMARY!A47)</f>
        <v>34201.368063492067</v>
      </c>
      <c r="I47" s="125">
        <f>COUNTIF('Fully Booked'!D:D,SUMMARY!A47)</f>
        <v>6</v>
      </c>
      <c r="J47" s="459">
        <f t="shared" si="2"/>
        <v>0.25911960000000001</v>
      </c>
      <c r="K47" s="531"/>
      <c r="L47" s="11"/>
      <c r="T47" s="530"/>
    </row>
    <row r="48" spans="1:20" ht="15.75" customHeight="1">
      <c r="A48" s="125" t="s">
        <v>3736</v>
      </c>
      <c r="B48" s="125" t="s">
        <v>241</v>
      </c>
      <c r="C48" s="72">
        <v>5000000</v>
      </c>
      <c r="D48" s="126">
        <f>SUMIFS('Fully Booked'!Q:Q,'Fully Booked'!U:U,SUMMARY!$D$2,'Fully Booked'!D:D,SUMMARY!A48)</f>
        <v>35000</v>
      </c>
      <c r="E48" s="126">
        <f>SUMIFS('Fully Booked'!Q:Q,'Fully Booked'!U:U,SUMMARY!$E$2,'Fully Booked'!D:D,SUMMARY!A48)</f>
        <v>0</v>
      </c>
      <c r="F48" s="126">
        <f>SUMIFS('Fully Booked'!Q:Q,'Fully Booked'!U:U,SUMMARY!$F$2,'Fully Booked'!D:D,SUMMARY!A48)</f>
        <v>0</v>
      </c>
      <c r="G48" s="126">
        <f t="shared" si="3"/>
        <v>35000</v>
      </c>
      <c r="H48" s="126">
        <f>SUMIFS('Fully Booked'!AF:AF,'Fully Booked'!D:D,SUMMARY!A48)</f>
        <v>1226.4351851851852</v>
      </c>
      <c r="I48" s="125">
        <f>COUNTIF('Fully Booked'!D:D,SUMMARY!A48)</f>
        <v>2</v>
      </c>
      <c r="J48" s="459">
        <f t="shared" si="2"/>
        <v>7.0000000000000001E-3</v>
      </c>
      <c r="K48" s="10"/>
      <c r="L48" s="11"/>
      <c r="T48" s="530"/>
    </row>
    <row r="49" spans="1:27" ht="15.75" customHeight="1">
      <c r="A49" s="125"/>
      <c r="B49" s="125"/>
      <c r="C49" s="72"/>
      <c r="D49" s="126"/>
      <c r="E49" s="126"/>
      <c r="F49" s="126"/>
      <c r="G49" s="126"/>
      <c r="H49" s="126"/>
      <c r="I49" s="125"/>
      <c r="J49" s="459"/>
      <c r="K49" s="10"/>
      <c r="L49" s="11"/>
      <c r="T49" s="530"/>
    </row>
    <row r="50" spans="1:27" ht="14.25" customHeight="1">
      <c r="A50" s="74" t="s">
        <v>3737</v>
      </c>
      <c r="B50" s="74" t="s">
        <v>47</v>
      </c>
      <c r="C50" s="72">
        <v>5000000</v>
      </c>
      <c r="D50" s="126">
        <f>SUMIFS('Fully Booked'!Q:Q,'Fully Booked'!U:U,SUMMARY!$D$2,'Fully Booked'!D:D,SUMMARY!A50)</f>
        <v>0</v>
      </c>
      <c r="E50" s="126">
        <f>SUMIFS('Fully Booked'!Q:Q,'Fully Booked'!U:U,SUMMARY!$E$2,'Fully Booked'!D:D,SUMMARY!A50)</f>
        <v>0</v>
      </c>
      <c r="F50" s="126">
        <f>SUMIFS('Fully Booked'!Q:Q,'Fully Booked'!U:U,SUMMARY!$F$2,'Fully Booked'!D:D,SUMMARY!A50)</f>
        <v>601254</v>
      </c>
      <c r="G50" s="126">
        <f t="shared" si="3"/>
        <v>601254</v>
      </c>
      <c r="H50" s="126">
        <f>SUMIFS('Fully Booked'!AF:AF,'Fully Booked'!D:D,SUMMARY!A50)</f>
        <v>13800.210857142858</v>
      </c>
      <c r="I50" s="125">
        <f>COUNTIF('Fully Booked'!D:D,SUMMARY!A50)</f>
        <v>1</v>
      </c>
      <c r="J50" s="459">
        <f t="shared" si="2"/>
        <v>0.1202508</v>
      </c>
      <c r="K50" s="10"/>
      <c r="L50" s="11"/>
      <c r="T50" s="530"/>
    </row>
    <row r="51" spans="1:27" ht="15.75" customHeight="1">
      <c r="A51" s="125" t="s">
        <v>407</v>
      </c>
      <c r="B51" s="125"/>
      <c r="C51" s="72">
        <v>0</v>
      </c>
      <c r="D51" s="126">
        <f>SUMIFS('Fully Booked'!Q:Q,'Fully Booked'!U:U,SUMMARY!$D$2,'Fully Booked'!D:D,SUMMARY!A51)</f>
        <v>1705832</v>
      </c>
      <c r="E51" s="126">
        <f>SUMIFS('Fully Booked'!Q:Q,'Fully Booked'!U:U,SUMMARY!$E$2,'Fully Booked'!D:D,SUMMARY!A51)</f>
        <v>1778217.98</v>
      </c>
      <c r="F51" s="126">
        <f>SUMIFS('Fully Booked'!Q:Q,'Fully Booked'!U:U,SUMMARY!$F$2,'Fully Booked'!D:D,SUMMARY!A51)</f>
        <v>2334789.12</v>
      </c>
      <c r="G51" s="126">
        <f t="shared" ref="G51" si="4">SUM(D51:F51)</f>
        <v>5818839.0999999996</v>
      </c>
      <c r="H51" s="126">
        <f>SUMIFS('Fully Booked'!AF:AF,'Fully Booked'!D:D,SUMMARY!A51)</f>
        <v>178343.71676862027</v>
      </c>
      <c r="I51" s="125">
        <f>COUNTIF('Fully Booked'!D:D,SUMMARY!A51)</f>
        <v>37</v>
      </c>
      <c r="J51" s="459">
        <f t="shared" ref="J51" si="5">IFERROR(G51/C51,0)</f>
        <v>0</v>
      </c>
      <c r="K51" s="531"/>
      <c r="L51" s="11"/>
      <c r="M51" s="10"/>
      <c r="T51" s="530"/>
    </row>
    <row r="52" spans="1:27" ht="15.75" customHeight="1">
      <c r="A52" s="723" t="s">
        <v>71</v>
      </c>
      <c r="B52" s="723"/>
      <c r="C52" s="532">
        <v>185000000</v>
      </c>
      <c r="D52" s="133">
        <f>SUM(D2:D51)</f>
        <v>6972942</v>
      </c>
      <c r="E52" s="133">
        <f>SUM(E2:E51)</f>
        <v>7293303.9800000004</v>
      </c>
      <c r="F52" s="133">
        <f>SUM(F2:F51)</f>
        <v>22617099.120000001</v>
      </c>
      <c r="G52" s="133">
        <f>SUM(G2:G51)</f>
        <v>36883345.100000001</v>
      </c>
      <c r="H52" s="133">
        <f>SUM(H2:H51)</f>
        <v>958882.1644005347</v>
      </c>
      <c r="I52" s="132">
        <f>SUM(I3:I51)</f>
        <v>170</v>
      </c>
      <c r="J52" s="533">
        <f>G52*100%/C52</f>
        <v>0.19936943297297299</v>
      </c>
      <c r="K52" s="10"/>
      <c r="L52" s="11"/>
      <c r="N52" s="10"/>
      <c r="O52" s="10"/>
      <c r="P52" s="10"/>
      <c r="Q52" s="10"/>
      <c r="R52" s="10"/>
      <c r="S52" s="10"/>
      <c r="T52" s="530"/>
      <c r="U52" s="10"/>
      <c r="V52" s="10"/>
      <c r="W52" s="10"/>
      <c r="X52" s="10"/>
      <c r="Y52" s="10"/>
      <c r="Z52" s="10"/>
    </row>
    <row r="53" spans="1:27" ht="15.75" customHeight="1">
      <c r="C53" s="116"/>
      <c r="L53" s="10"/>
      <c r="M53" s="11"/>
      <c r="O53" s="10"/>
      <c r="P53" s="10"/>
      <c r="Q53" s="10"/>
      <c r="R53" s="10"/>
      <c r="S53" s="10"/>
      <c r="T53" s="10"/>
      <c r="U53" s="530"/>
      <c r="V53" s="10"/>
      <c r="W53" s="10"/>
      <c r="X53" s="10"/>
      <c r="Y53" s="10"/>
      <c r="Z53" s="10"/>
      <c r="AA53" s="10"/>
    </row>
    <row r="54" spans="1:27" ht="15.75" customHeight="1">
      <c r="C54" s="54"/>
      <c r="D54" s="11"/>
      <c r="E54" s="682" t="s">
        <v>17</v>
      </c>
      <c r="F54" s="682"/>
      <c r="G54" s="682"/>
      <c r="H54" s="534"/>
      <c r="I54" s="534"/>
      <c r="L54" s="10"/>
      <c r="M54" s="11"/>
      <c r="O54" s="10"/>
      <c r="P54" s="10"/>
      <c r="Q54" s="10"/>
      <c r="R54" s="10"/>
      <c r="S54" s="10"/>
      <c r="T54" s="10"/>
      <c r="U54" s="530"/>
      <c r="V54" s="10"/>
      <c r="W54" s="10"/>
      <c r="X54" s="10"/>
      <c r="Y54" s="10"/>
      <c r="Z54" s="10"/>
      <c r="AA54" s="10"/>
    </row>
    <row r="55" spans="1:27" ht="15.75" customHeight="1">
      <c r="A55" s="12" t="s">
        <v>138</v>
      </c>
      <c r="B55" s="125"/>
      <c r="C55" s="163">
        <v>185000000</v>
      </c>
      <c r="D55" s="11"/>
      <c r="E55" s="31" t="s">
        <v>946</v>
      </c>
      <c r="F55" s="31"/>
      <c r="G55" s="126">
        <f>SUM('Fully Booked'!AF:AF)</f>
        <v>976310.20482646057</v>
      </c>
      <c r="H55" s="535"/>
      <c r="I55" s="535"/>
      <c r="L55" s="10"/>
      <c r="M55" s="11"/>
      <c r="O55" s="10"/>
      <c r="P55" s="10"/>
      <c r="Q55" s="10"/>
      <c r="R55" s="10"/>
      <c r="S55" s="10"/>
      <c r="U55" s="530"/>
      <c r="V55" s="10"/>
      <c r="W55" s="10"/>
      <c r="X55" s="10"/>
      <c r="Y55" s="10"/>
      <c r="Z55" s="10"/>
      <c r="AA55" s="10"/>
    </row>
    <row r="56" spans="1:27" ht="15.75" customHeight="1">
      <c r="A56" s="12" t="s">
        <v>141</v>
      </c>
      <c r="B56" s="74"/>
      <c r="C56" s="163">
        <f>C55/24</f>
        <v>7708333.333333333</v>
      </c>
      <c r="D56" s="11"/>
      <c r="E56" s="31" t="s">
        <v>142</v>
      </c>
      <c r="F56" s="31"/>
      <c r="G56" s="126">
        <f>SUM('PENDING FULL BOOKING'!X:X)</f>
        <v>1133915.6120065125</v>
      </c>
      <c r="L56" s="10"/>
      <c r="M56" s="11"/>
      <c r="O56" s="11"/>
      <c r="P56" s="11"/>
      <c r="Q56" s="11"/>
      <c r="R56" s="11"/>
      <c r="S56" s="11"/>
      <c r="T56" s="10"/>
      <c r="U56" s="530"/>
      <c r="V56" s="10"/>
      <c r="W56" s="10"/>
      <c r="X56" s="10"/>
      <c r="Y56" s="10"/>
      <c r="Z56" s="10"/>
      <c r="AA56" s="10"/>
    </row>
    <row r="57" spans="1:27" ht="15.75" customHeight="1">
      <c r="A57" s="12" t="s">
        <v>139</v>
      </c>
      <c r="B57" s="74"/>
      <c r="C57" s="163">
        <f>G52/24</f>
        <v>1536806.0458333334</v>
      </c>
      <c r="D57" s="11"/>
      <c r="E57" s="536" t="s">
        <v>71</v>
      </c>
      <c r="F57" s="536"/>
      <c r="G57" s="133">
        <f>G55+G56</f>
        <v>2110225.8168329732</v>
      </c>
      <c r="M57" s="11"/>
      <c r="N57" s="11"/>
      <c r="O57" s="11"/>
      <c r="P57" s="11"/>
      <c r="Q57" s="531"/>
      <c r="R57" s="530"/>
      <c r="S57" s="10"/>
      <c r="T57" s="10"/>
      <c r="U57" s="10"/>
      <c r="V57" s="10"/>
      <c r="W57" s="10"/>
      <c r="X57" s="10"/>
    </row>
    <row r="58" spans="1:27" ht="15.75" customHeight="1">
      <c r="A58" s="12" t="s">
        <v>140</v>
      </c>
      <c r="B58" s="125"/>
      <c r="C58" s="537">
        <f>G52/C52</f>
        <v>0.19936943297297299</v>
      </c>
      <c r="D58" s="11"/>
      <c r="E58" s="538"/>
      <c r="F58" s="538"/>
      <c r="K58" s="11"/>
      <c r="M58" s="11"/>
      <c r="N58" s="11"/>
      <c r="O58" s="11"/>
      <c r="P58" s="11"/>
      <c r="Q58" s="531"/>
    </row>
    <row r="59" spans="1:27" ht="15.75" customHeight="1">
      <c r="C59" s="62"/>
      <c r="D59" s="11"/>
      <c r="E59" s="11"/>
      <c r="F59" s="11"/>
      <c r="J59" s="11"/>
      <c r="K59" s="11"/>
      <c r="L59" s="11"/>
      <c r="M59" s="10"/>
      <c r="N59" s="10"/>
      <c r="O59" s="10"/>
      <c r="P59" s="10"/>
      <c r="Q59" s="531"/>
      <c r="R59" s="530"/>
      <c r="S59" s="10"/>
      <c r="T59" s="10"/>
      <c r="U59" s="10"/>
      <c r="V59" s="10"/>
      <c r="W59" s="10"/>
      <c r="X59" s="10"/>
    </row>
    <row r="60" spans="1:27" ht="15.75" customHeight="1">
      <c r="C60" s="54"/>
      <c r="D60" s="11"/>
      <c r="E60" s="11"/>
      <c r="F60" s="11"/>
      <c r="G60" s="11"/>
      <c r="H60" s="39"/>
      <c r="I60" s="11"/>
      <c r="J60" s="11"/>
      <c r="K60" s="11"/>
      <c r="L60" s="11"/>
      <c r="M60" s="10"/>
      <c r="N60" s="10"/>
      <c r="O60" s="10"/>
      <c r="P60" s="10"/>
      <c r="Q60" s="531"/>
      <c r="R60" s="10"/>
      <c r="S60" s="10"/>
      <c r="T60" s="10"/>
      <c r="U60" s="10"/>
      <c r="V60" s="10"/>
      <c r="W60" s="10"/>
    </row>
    <row r="61" spans="1:27" ht="15.75" customHeight="1">
      <c r="A61" s="12" t="s">
        <v>72</v>
      </c>
      <c r="B61" s="12" t="s">
        <v>76</v>
      </c>
      <c r="C61" s="539" t="s">
        <v>75</v>
      </c>
      <c r="D61" s="11"/>
      <c r="E61" s="11"/>
      <c r="F61" s="11"/>
      <c r="G61" s="11"/>
      <c r="I61" s="11"/>
      <c r="J61" s="11"/>
      <c r="K61" s="11"/>
      <c r="L61" s="11"/>
      <c r="M61" s="10"/>
      <c r="N61" s="10"/>
      <c r="O61" s="10"/>
      <c r="P61" s="10"/>
      <c r="Q61" s="531"/>
    </row>
    <row r="62" spans="1:27" ht="15.75" customHeight="1">
      <c r="A62" s="125" t="s">
        <v>31</v>
      </c>
      <c r="B62" s="540">
        <f>COUNTIF('Fully Booked'!A:A,SUMMARY!A62)</f>
        <v>12</v>
      </c>
      <c r="C62" s="163">
        <f>SUMIFS('Fully Booked'!Q:Q,'Fully Booked'!A:A,SUMMARY!A62)</f>
        <v>2671623</v>
      </c>
      <c r="D62" s="11"/>
      <c r="E62" s="11"/>
      <c r="F62" s="11"/>
      <c r="H62" s="11"/>
      <c r="I62" s="11"/>
      <c r="J62" s="11"/>
      <c r="K62" s="11"/>
      <c r="L62" s="11"/>
      <c r="M62" s="10"/>
      <c r="N62" s="10"/>
      <c r="O62" s="10"/>
      <c r="P62" s="10"/>
      <c r="Q62" s="10"/>
    </row>
    <row r="63" spans="1:27" ht="15.75" customHeight="1">
      <c r="A63" s="125" t="s">
        <v>23</v>
      </c>
      <c r="B63" s="540">
        <f>COUNTIF('Fully Booked'!A:A,SUMMARY!A63)</f>
        <v>7</v>
      </c>
      <c r="C63" s="163">
        <f>SUMIFS('Fully Booked'!Q:Q,'Fully Booked'!A:A,SUMMARY!A63)</f>
        <v>2990416</v>
      </c>
      <c r="D63" s="11"/>
      <c r="E63" s="11"/>
      <c r="F63" s="11"/>
      <c r="I63" s="11"/>
      <c r="K63" s="11"/>
      <c r="L63" s="11"/>
      <c r="M63" s="10"/>
      <c r="N63" s="10"/>
      <c r="O63" s="10"/>
      <c r="P63" s="10"/>
      <c r="Q63" s="10"/>
    </row>
    <row r="64" spans="1:27" ht="15.75" customHeight="1">
      <c r="A64" s="125" t="s">
        <v>44</v>
      </c>
      <c r="B64" s="540">
        <f>COUNTIF('Fully Booked'!A:A,SUMMARY!A64)</f>
        <v>4</v>
      </c>
      <c r="C64" s="163">
        <f>SUMIFS('Fully Booked'!Q:Q,'Fully Booked'!A:A,SUMMARY!A64)</f>
        <v>1388187</v>
      </c>
      <c r="D64" s="11"/>
      <c r="E64" s="11"/>
      <c r="F64" s="11"/>
      <c r="G64" s="11"/>
      <c r="H64" s="11"/>
      <c r="K64" s="11"/>
      <c r="L64" s="11"/>
      <c r="M64" s="10"/>
      <c r="N64" s="10"/>
      <c r="O64" s="10"/>
      <c r="P64" s="10"/>
      <c r="Q64" s="10"/>
    </row>
    <row r="65" spans="1:18" ht="15.75" customHeight="1">
      <c r="A65" s="125" t="s">
        <v>39</v>
      </c>
      <c r="B65" s="540">
        <f>COUNTIF('Fully Booked'!A:A,SUMMARY!A65)</f>
        <v>15</v>
      </c>
      <c r="C65" s="163">
        <f>SUMIFS('Fully Booked'!Q:Q,'Fully Booked'!A:A,SUMMARY!A65)</f>
        <v>2860090</v>
      </c>
      <c r="D65" s="11"/>
      <c r="E65" s="11"/>
      <c r="F65" s="11"/>
      <c r="H65" s="11"/>
      <c r="K65" s="11"/>
      <c r="L65" s="11"/>
      <c r="M65" s="10"/>
      <c r="N65" s="10"/>
      <c r="O65" s="10"/>
      <c r="P65" s="10"/>
      <c r="Q65" s="10"/>
      <c r="R65" s="530"/>
    </row>
    <row r="66" spans="1:18" ht="15.75" customHeight="1">
      <c r="A66" s="125" t="s">
        <v>83</v>
      </c>
      <c r="B66" s="540">
        <f>COUNTIF('Fully Booked'!A:A,SUMMARY!A66)</f>
        <v>0</v>
      </c>
      <c r="C66" s="163">
        <f>SUMIFS('Fully Booked'!Q:Q,'Fully Booked'!A:A,SUMMARY!A66)</f>
        <v>0</v>
      </c>
      <c r="D66" s="11"/>
      <c r="E66" s="11"/>
      <c r="F66" s="11"/>
      <c r="H66" s="11"/>
      <c r="K66" s="11"/>
      <c r="L66" s="11"/>
      <c r="M66" s="10"/>
      <c r="N66" s="10"/>
      <c r="O66" s="10"/>
      <c r="P66" s="10"/>
      <c r="Q66" s="10"/>
      <c r="R66" s="530"/>
    </row>
    <row r="67" spans="1:18" ht="15.75" customHeight="1">
      <c r="A67" s="125" t="s">
        <v>45</v>
      </c>
      <c r="B67" s="540">
        <f>COUNTIF('Fully Booked'!A:A,SUMMARY!A67)</f>
        <v>4</v>
      </c>
      <c r="C67" s="163">
        <f>SUMIFS('Fully Booked'!Q:Q,'Fully Booked'!A:A,SUMMARY!A67)</f>
        <v>776955</v>
      </c>
      <c r="D67" s="11"/>
      <c r="E67" s="11"/>
      <c r="F67" s="11"/>
      <c r="L67" s="11"/>
      <c r="Q67" s="10"/>
      <c r="R67" s="530"/>
    </row>
    <row r="68" spans="1:18" ht="15.75" customHeight="1">
      <c r="A68" s="125" t="s">
        <v>33</v>
      </c>
      <c r="B68" s="540">
        <f>COUNTIF('Fully Booked'!A:A,SUMMARY!A68)</f>
        <v>0</v>
      </c>
      <c r="C68" s="163">
        <f>SUMIFS('Fully Booked'!Q:Q,'Fully Booked'!A:A,SUMMARY!A68)</f>
        <v>0</v>
      </c>
      <c r="D68" s="11"/>
      <c r="E68" s="11"/>
      <c r="F68" s="11"/>
      <c r="K68" s="11"/>
      <c r="Q68" s="10"/>
      <c r="R68" s="530"/>
    </row>
    <row r="69" spans="1:18" ht="15.75" customHeight="1">
      <c r="A69" s="125" t="s">
        <v>29</v>
      </c>
      <c r="B69" s="540">
        <f>COUNTIF('Fully Booked'!A:A,SUMMARY!A69)</f>
        <v>18</v>
      </c>
      <c r="C69" s="163">
        <f>SUMIFS('Fully Booked'!Q:Q,'Fully Booked'!A:A,SUMMARY!A69)</f>
        <v>3493624</v>
      </c>
      <c r="D69" s="11"/>
      <c r="E69" s="11"/>
      <c r="F69" s="11"/>
      <c r="G69" s="11"/>
      <c r="K69" s="11"/>
      <c r="M69" s="11"/>
      <c r="N69" s="11"/>
      <c r="O69" s="11"/>
      <c r="P69" s="11"/>
      <c r="Q69" s="10"/>
      <c r="R69" s="530"/>
    </row>
    <row r="70" spans="1:18" ht="15.75" customHeight="1">
      <c r="A70" s="125" t="s">
        <v>184</v>
      </c>
      <c r="B70" s="540">
        <f>COUNTIF('Fully Booked'!A:A,SUMMARY!A70)</f>
        <v>8</v>
      </c>
      <c r="C70" s="163">
        <f>SUMIFS('Fully Booked'!Q:Q,'Fully Booked'!A:A,SUMMARY!A70)</f>
        <v>1864073</v>
      </c>
      <c r="D70" s="11"/>
      <c r="E70" s="11"/>
      <c r="F70" s="11"/>
      <c r="G70" s="11"/>
      <c r="K70" s="10"/>
      <c r="L70" s="11"/>
      <c r="M70" s="11"/>
      <c r="N70" s="11"/>
      <c r="O70" s="11"/>
      <c r="P70" s="11"/>
      <c r="Q70" s="10"/>
      <c r="R70" s="530"/>
    </row>
    <row r="71" spans="1:18" ht="15.75" customHeight="1">
      <c r="A71" s="125" t="s">
        <v>24</v>
      </c>
      <c r="B71" s="540">
        <f>COUNTIF('Fully Booked'!A:A,SUMMARY!A71)</f>
        <v>23</v>
      </c>
      <c r="C71" s="163">
        <f>SUMIFS('Fully Booked'!Q:Q,'Fully Booked'!A:A,SUMMARY!A71)</f>
        <v>3253818</v>
      </c>
      <c r="D71" s="11"/>
      <c r="E71" s="11"/>
      <c r="F71" s="11"/>
      <c r="G71" s="11"/>
      <c r="J71" s="11"/>
      <c r="M71" s="11"/>
      <c r="N71" s="11"/>
      <c r="O71" s="11"/>
      <c r="P71" s="11"/>
      <c r="Q71" s="10"/>
      <c r="R71" s="530"/>
    </row>
    <row r="72" spans="1:18" ht="15.75" customHeight="1">
      <c r="A72" s="125" t="s">
        <v>37</v>
      </c>
      <c r="B72" s="540">
        <f>COUNTIF('Fully Booked'!A:A,SUMMARY!A72)</f>
        <v>13</v>
      </c>
      <c r="C72" s="163">
        <f>SUMIFS('Fully Booked'!Q:Q,'Fully Booked'!A:A,SUMMARY!A72)</f>
        <v>2801434</v>
      </c>
      <c r="D72" s="11"/>
      <c r="E72" s="11"/>
      <c r="F72" s="11"/>
      <c r="H72" s="11"/>
      <c r="I72" s="11"/>
      <c r="M72" s="11"/>
      <c r="N72" s="11"/>
      <c r="O72" s="11"/>
      <c r="P72" s="11"/>
      <c r="Q72" s="10"/>
      <c r="R72" s="530"/>
    </row>
    <row r="73" spans="1:18" ht="15.75" customHeight="1">
      <c r="A73" s="125" t="s">
        <v>27</v>
      </c>
      <c r="B73" s="540">
        <f>COUNTIF('Fully Booked'!A:A,SUMMARY!A73)</f>
        <v>8</v>
      </c>
      <c r="C73" s="163">
        <f>SUMIFS('Fully Booked'!Q:Q,'Fully Booked'!A:A,SUMMARY!A73)</f>
        <v>727470</v>
      </c>
      <c r="D73" s="11"/>
      <c r="E73" s="11"/>
      <c r="F73" s="11"/>
      <c r="M73" s="11"/>
      <c r="N73" s="11"/>
      <c r="O73" s="11"/>
      <c r="P73" s="11"/>
      <c r="Q73" s="10"/>
      <c r="R73" s="530"/>
    </row>
    <row r="74" spans="1:18" ht="15.75" customHeight="1">
      <c r="A74" s="125" t="s">
        <v>38</v>
      </c>
      <c r="B74" s="540">
        <f>COUNTIF('Fully Booked'!A:A,SUMMARY!A74)</f>
        <v>19</v>
      </c>
      <c r="C74" s="163">
        <f>SUMIFS('Fully Booked'!Q:Q,'Fully Booked'!A:A,SUMMARY!A74)</f>
        <v>2511956</v>
      </c>
      <c r="D74" s="11"/>
      <c r="E74" s="11"/>
      <c r="F74" s="11"/>
      <c r="Q74" s="10"/>
      <c r="R74" s="530"/>
    </row>
    <row r="75" spans="1:18" ht="15.75" customHeight="1">
      <c r="A75" s="125" t="s">
        <v>49</v>
      </c>
      <c r="B75" s="540">
        <f>COUNTIF('Fully Booked'!A:A,SUMMARY!A75)</f>
        <v>19</v>
      </c>
      <c r="C75" s="163">
        <f>SUMIFS('Fully Booked'!Q:Q,'Fully Booked'!A:A,SUMMARY!A75)</f>
        <v>5527248</v>
      </c>
      <c r="D75" s="11"/>
      <c r="E75" s="11"/>
      <c r="F75" s="11"/>
      <c r="L75" s="11"/>
      <c r="Q75" s="10"/>
      <c r="R75" s="530"/>
    </row>
    <row r="76" spans="1:18" ht="15.75" customHeight="1">
      <c r="A76" s="125" t="s">
        <v>241</v>
      </c>
      <c r="B76" s="540">
        <f>COUNTIF('Fully Booked'!A:A,SUMMARY!A76)</f>
        <v>10</v>
      </c>
      <c r="C76" s="163">
        <f>SUMIFS('Fully Booked'!Q:Q,'Fully Booked'!A:A,SUMMARY!A76)</f>
        <v>2030569.1</v>
      </c>
      <c r="D76" s="11"/>
      <c r="E76" s="11"/>
      <c r="F76" s="11"/>
      <c r="H76" s="541"/>
      <c r="L76" s="11"/>
      <c r="Q76" s="10"/>
      <c r="R76" s="530"/>
    </row>
    <row r="77" spans="1:18" ht="15.75" customHeight="1">
      <c r="A77" s="125" t="s">
        <v>47</v>
      </c>
      <c r="B77" s="540">
        <f>COUNTIF('Fully Booked'!A:A,SUMMARY!A77)</f>
        <v>6</v>
      </c>
      <c r="C77" s="163">
        <f>SUMIFS('Fully Booked'!Q:Q,'Fully Booked'!A:A,SUMMARY!A77)</f>
        <v>934498</v>
      </c>
      <c r="D77" s="11"/>
      <c r="F77" s="11"/>
      <c r="Q77" s="10"/>
      <c r="R77" s="530"/>
    </row>
    <row r="78" spans="1:18" ht="15.75" customHeight="1">
      <c r="A78" s="542" t="s">
        <v>71</v>
      </c>
      <c r="B78" s="543">
        <f>SUM(B62:B77)</f>
        <v>166</v>
      </c>
      <c r="C78" s="544">
        <f>SUM(C62:C77)</f>
        <v>33831961.100000001</v>
      </c>
      <c r="D78" s="11"/>
      <c r="Q78" s="10"/>
      <c r="R78" s="530"/>
    </row>
    <row r="79" spans="1:18" ht="15.75" customHeight="1">
      <c r="A79" s="531"/>
      <c r="B79" s="545"/>
      <c r="C79" s="546"/>
      <c r="D79" s="11"/>
      <c r="Q79" s="10"/>
      <c r="R79" s="530"/>
    </row>
    <row r="80" spans="1:18" ht="15.75" customHeight="1">
      <c r="C80" s="54"/>
      <c r="D80" s="11"/>
      <c r="Q80" s="10"/>
      <c r="R80" s="530"/>
    </row>
    <row r="81" spans="1:24" ht="15.75" customHeight="1">
      <c r="C81" s="54"/>
      <c r="D81" s="11"/>
      <c r="R81" s="530"/>
    </row>
    <row r="82" spans="1:24" ht="15.75" customHeight="1">
      <c r="C82" s="54"/>
      <c r="D82" s="11"/>
      <c r="F82" s="530"/>
      <c r="G82" s="531"/>
      <c r="J82" s="11"/>
    </row>
    <row r="83" spans="1:24" ht="15.75" customHeight="1">
      <c r="A83" s="531"/>
      <c r="B83" s="531"/>
      <c r="C83" s="547"/>
      <c r="D83" s="11"/>
      <c r="F83" s="11"/>
      <c r="I83" s="11"/>
      <c r="J83" s="11"/>
    </row>
    <row r="84" spans="1:24" ht="15.75" customHeight="1">
      <c r="C84" s="54"/>
      <c r="D84" s="530"/>
      <c r="F84" s="11"/>
      <c r="H84" s="531"/>
      <c r="I84" s="11"/>
      <c r="J84" s="11"/>
    </row>
    <row r="85" spans="1:24" ht="15.75" customHeight="1">
      <c r="C85" s="54"/>
      <c r="D85" s="11"/>
      <c r="F85" s="11"/>
      <c r="I85" s="11"/>
    </row>
    <row r="86" spans="1:24" ht="15.75" customHeight="1">
      <c r="C86" s="54"/>
      <c r="D86" s="11"/>
      <c r="F86" s="530"/>
      <c r="Q86" s="531"/>
    </row>
    <row r="87" spans="1:24" ht="15.75" customHeight="1">
      <c r="C87" s="54"/>
      <c r="D87" s="11"/>
      <c r="F87" s="11"/>
      <c r="J87" s="531"/>
      <c r="Q87" s="10"/>
      <c r="R87" s="530"/>
    </row>
    <row r="88" spans="1:24" ht="15.75" customHeight="1">
      <c r="C88" s="54"/>
      <c r="D88" s="530"/>
      <c r="F88" s="11"/>
      <c r="H88" s="548"/>
      <c r="I88" s="531"/>
      <c r="K88" s="531"/>
      <c r="L88" s="531"/>
      <c r="Q88" s="10"/>
      <c r="R88" s="530"/>
    </row>
    <row r="89" spans="1:24" ht="15.75" customHeight="1">
      <c r="C89" s="54"/>
      <c r="D89" s="11"/>
      <c r="F89" s="11"/>
      <c r="Q89" s="10"/>
      <c r="R89" s="530"/>
      <c r="S89" s="531"/>
      <c r="T89" s="531"/>
      <c r="U89" s="531"/>
      <c r="V89" s="531"/>
      <c r="W89" s="531"/>
      <c r="X89" s="531"/>
    </row>
    <row r="90" spans="1:24" ht="15.75" customHeight="1">
      <c r="C90" s="54"/>
      <c r="D90" s="11"/>
      <c r="F90" s="11"/>
      <c r="Q90" s="10"/>
      <c r="R90" s="530"/>
    </row>
    <row r="91" spans="1:24" ht="15.75" customHeight="1">
      <c r="C91" s="54"/>
      <c r="D91" s="11"/>
      <c r="F91" s="11"/>
      <c r="Q91" s="10"/>
      <c r="R91" s="530"/>
    </row>
    <row r="92" spans="1:24" ht="15.75" customHeight="1">
      <c r="C92" s="54"/>
      <c r="D92" s="11"/>
      <c r="F92" s="11"/>
      <c r="Q92" s="10"/>
      <c r="R92" s="530"/>
    </row>
    <row r="93" spans="1:24" ht="15.75" customHeight="1">
      <c r="C93" s="54"/>
      <c r="D93" s="11"/>
      <c r="F93" s="11"/>
      <c r="Q93" s="10"/>
      <c r="R93" s="530"/>
    </row>
    <row r="94" spans="1:24" ht="15.75" customHeight="1">
      <c r="C94" s="54"/>
      <c r="D94" s="11"/>
      <c r="F94" s="11"/>
      <c r="Q94" s="10"/>
      <c r="R94" s="530"/>
    </row>
    <row r="95" spans="1:24" ht="15.75" customHeight="1">
      <c r="C95" s="54"/>
      <c r="D95" s="11"/>
      <c r="F95" s="11"/>
      <c r="Q95" s="10"/>
      <c r="R95" s="530"/>
    </row>
    <row r="96" spans="1:24" ht="15.75" customHeight="1">
      <c r="C96" s="54"/>
      <c r="D96" s="11"/>
      <c r="F96" s="11"/>
      <c r="Q96" s="10"/>
      <c r="R96" s="530"/>
    </row>
    <row r="97" spans="3:18" ht="15.75" customHeight="1">
      <c r="C97" s="54"/>
      <c r="D97" s="11"/>
      <c r="F97" s="11"/>
      <c r="Q97" s="10"/>
      <c r="R97" s="530"/>
    </row>
    <row r="98" spans="3:18" ht="15.75" customHeight="1">
      <c r="C98" s="54"/>
      <c r="D98" s="11"/>
      <c r="F98" s="11"/>
      <c r="M98" s="531"/>
      <c r="N98" s="531"/>
      <c r="O98" s="531"/>
      <c r="P98" s="531"/>
      <c r="Q98" s="10"/>
      <c r="R98" s="530"/>
    </row>
    <row r="99" spans="3:18" ht="15.75" customHeight="1">
      <c r="C99" s="54"/>
      <c r="D99" s="11"/>
      <c r="F99" s="11"/>
      <c r="Q99" s="10"/>
      <c r="R99" s="530"/>
    </row>
    <row r="100" spans="3:18" ht="15.75" customHeight="1">
      <c r="C100" s="54"/>
      <c r="D100" s="11"/>
      <c r="F100" s="11"/>
      <c r="Q100" s="10"/>
      <c r="R100" s="530"/>
    </row>
    <row r="101" spans="3:18" ht="15.75" customHeight="1">
      <c r="C101" s="54"/>
      <c r="D101" s="11"/>
      <c r="F101" s="11"/>
      <c r="Q101" s="10"/>
      <c r="R101" s="530"/>
    </row>
    <row r="102" spans="3:18" ht="15.75" customHeight="1">
      <c r="C102" s="54"/>
      <c r="D102" s="11"/>
      <c r="F102" s="11"/>
      <c r="Q102" s="10"/>
      <c r="R102" s="530"/>
    </row>
    <row r="103" spans="3:18" ht="15.75" customHeight="1">
      <c r="C103" s="54"/>
      <c r="D103" s="11"/>
      <c r="F103" s="11"/>
      <c r="Q103" s="10"/>
      <c r="R103" s="530"/>
    </row>
    <row r="104" spans="3:18" ht="15.75" customHeight="1">
      <c r="C104" s="54"/>
      <c r="D104" s="11"/>
      <c r="F104" s="11"/>
      <c r="Q104" s="10"/>
      <c r="R104" s="530"/>
    </row>
    <row r="105" spans="3:18" ht="15.75" customHeight="1">
      <c r="C105" s="54"/>
      <c r="D105" s="11"/>
      <c r="F105" s="11"/>
      <c r="Q105" s="10"/>
      <c r="R105" s="530"/>
    </row>
    <row r="106" spans="3:18" ht="15.75" customHeight="1">
      <c r="C106" s="54"/>
      <c r="D106" s="11"/>
      <c r="F106" s="11"/>
      <c r="Q106" s="10"/>
      <c r="R106" s="530"/>
    </row>
    <row r="107" spans="3:18" ht="15.75" customHeight="1">
      <c r="C107" s="54"/>
      <c r="D107" s="11"/>
      <c r="F107" s="11"/>
      <c r="Q107" s="10"/>
      <c r="R107" s="530"/>
    </row>
    <row r="108" spans="3:18" ht="15.75" customHeight="1">
      <c r="C108" s="54"/>
      <c r="D108" s="11"/>
      <c r="F108" s="11"/>
      <c r="Q108" s="10"/>
      <c r="R108" s="530"/>
    </row>
    <row r="109" spans="3:18" ht="15.75" customHeight="1">
      <c r="C109" s="54"/>
      <c r="D109" s="11"/>
      <c r="F109" s="11"/>
      <c r="Q109" s="10"/>
      <c r="R109" s="530"/>
    </row>
    <row r="110" spans="3:18" ht="15.75" customHeight="1">
      <c r="C110" s="54"/>
      <c r="D110" s="11"/>
      <c r="F110" s="11"/>
      <c r="Q110" s="10"/>
      <c r="R110" s="530"/>
    </row>
    <row r="111" spans="3:18" ht="15.75" customHeight="1">
      <c r="C111" s="54"/>
      <c r="D111" s="11"/>
      <c r="F111" s="11"/>
      <c r="Q111" s="10"/>
      <c r="R111" s="530"/>
    </row>
    <row r="112" spans="3:18" ht="15.75" customHeight="1">
      <c r="C112" s="54"/>
      <c r="D112" s="11"/>
      <c r="F112" s="11"/>
      <c r="Q112" s="10"/>
      <c r="R112" s="530"/>
    </row>
    <row r="113" spans="3:18" ht="15.75" customHeight="1">
      <c r="C113" s="54"/>
      <c r="D113" s="11"/>
      <c r="F113" s="11"/>
      <c r="Q113" s="10"/>
      <c r="R113" s="530"/>
    </row>
    <row r="114" spans="3:18" ht="15.75" customHeight="1">
      <c r="C114" s="54"/>
      <c r="D114" s="11"/>
      <c r="F114" s="11"/>
      <c r="Q114" s="10"/>
      <c r="R114" s="530"/>
    </row>
    <row r="115" spans="3:18" ht="15.75" customHeight="1">
      <c r="C115" s="54"/>
      <c r="D115" s="11"/>
      <c r="F115" s="11"/>
      <c r="Q115" s="10"/>
      <c r="R115" s="530"/>
    </row>
    <row r="116" spans="3:18" ht="15.75" customHeight="1">
      <c r="C116" s="54"/>
      <c r="D116" s="11"/>
      <c r="F116" s="11"/>
      <c r="Q116" s="10"/>
      <c r="R116" s="530"/>
    </row>
    <row r="117" spans="3:18" ht="15.75" customHeight="1">
      <c r="C117" s="54"/>
      <c r="D117" s="11"/>
      <c r="F117" s="11"/>
      <c r="Q117" s="10"/>
      <c r="R117" s="530"/>
    </row>
    <row r="118" spans="3:18" ht="15.75" customHeight="1">
      <c r="C118" s="54"/>
      <c r="D118" s="11"/>
      <c r="F118" s="11"/>
      <c r="Q118" s="10"/>
      <c r="R118" s="530"/>
    </row>
    <row r="119" spans="3:18" ht="15.75" customHeight="1">
      <c r="C119" s="54"/>
      <c r="D119" s="11"/>
      <c r="F119" s="11"/>
      <c r="Q119" s="10"/>
      <c r="R119" s="530"/>
    </row>
    <row r="120" spans="3:18" ht="15.75" customHeight="1">
      <c r="C120" s="54"/>
      <c r="D120" s="11"/>
      <c r="F120" s="11"/>
      <c r="Q120" s="10"/>
      <c r="R120" s="530"/>
    </row>
    <row r="121" spans="3:18" ht="15.75" customHeight="1">
      <c r="C121" s="54"/>
      <c r="D121" s="11"/>
      <c r="F121" s="11"/>
      <c r="Q121" s="10"/>
      <c r="R121" s="530"/>
    </row>
    <row r="122" spans="3:18" ht="15.75" customHeight="1">
      <c r="C122" s="54"/>
      <c r="D122" s="11"/>
      <c r="F122" s="11"/>
      <c r="Q122" s="10"/>
      <c r="R122" s="530"/>
    </row>
    <row r="123" spans="3:18" ht="15.75" customHeight="1">
      <c r="C123" s="54"/>
      <c r="D123" s="11"/>
      <c r="F123" s="11"/>
      <c r="Q123" s="10"/>
      <c r="R123" s="530"/>
    </row>
    <row r="124" spans="3:18" ht="15.75" customHeight="1">
      <c r="C124" s="54"/>
      <c r="D124" s="11"/>
      <c r="F124" s="11"/>
      <c r="Q124" s="10"/>
      <c r="R124" s="530"/>
    </row>
    <row r="125" spans="3:18" ht="15.75" customHeight="1">
      <c r="C125" s="54"/>
      <c r="D125" s="11"/>
      <c r="F125" s="11"/>
      <c r="Q125" s="10"/>
      <c r="R125" s="530"/>
    </row>
    <row r="126" spans="3:18" ht="15.75" customHeight="1">
      <c r="C126" s="54"/>
      <c r="D126" s="11"/>
      <c r="F126" s="11"/>
      <c r="Q126" s="10"/>
      <c r="R126" s="530"/>
    </row>
    <row r="127" spans="3:18" ht="15.75" customHeight="1">
      <c r="C127" s="54"/>
      <c r="D127" s="11"/>
      <c r="F127" s="11"/>
      <c r="Q127" s="10"/>
      <c r="R127" s="530"/>
    </row>
    <row r="128" spans="3:18" ht="15.75" customHeight="1">
      <c r="C128" s="54"/>
      <c r="D128" s="11"/>
      <c r="F128" s="11"/>
      <c r="Q128" s="10"/>
      <c r="R128" s="530"/>
    </row>
    <row r="129" spans="3:18" ht="15.75" customHeight="1">
      <c r="C129" s="54"/>
      <c r="D129" s="11"/>
      <c r="F129" s="11"/>
      <c r="Q129" s="10"/>
      <c r="R129" s="530"/>
    </row>
    <row r="130" spans="3:18" ht="15.75" customHeight="1">
      <c r="C130" s="54"/>
      <c r="D130" s="11"/>
      <c r="F130" s="11"/>
      <c r="Q130" s="10"/>
      <c r="R130" s="530"/>
    </row>
    <row r="131" spans="3:18" ht="15.75" customHeight="1">
      <c r="C131" s="54"/>
      <c r="D131" s="11"/>
      <c r="F131" s="11"/>
      <c r="Q131" s="10"/>
      <c r="R131" s="530"/>
    </row>
    <row r="132" spans="3:18" ht="15.75" customHeight="1">
      <c r="C132" s="54"/>
      <c r="D132" s="11"/>
      <c r="F132" s="11"/>
      <c r="Q132" s="10"/>
      <c r="R132" s="530"/>
    </row>
    <row r="133" spans="3:18" ht="15.75" customHeight="1">
      <c r="C133" s="54"/>
      <c r="D133" s="11"/>
      <c r="F133" s="11"/>
      <c r="Q133" s="10"/>
      <c r="R133" s="530"/>
    </row>
    <row r="134" spans="3:18" ht="15.75" customHeight="1">
      <c r="C134" s="54"/>
      <c r="D134" s="11"/>
      <c r="F134" s="11"/>
      <c r="Q134" s="10"/>
      <c r="R134" s="530"/>
    </row>
    <row r="135" spans="3:18" ht="15.75" customHeight="1">
      <c r="C135" s="54"/>
      <c r="D135" s="11"/>
      <c r="F135" s="11"/>
      <c r="Q135" s="10"/>
      <c r="R135" s="530"/>
    </row>
    <row r="136" spans="3:18" ht="15.75" customHeight="1">
      <c r="C136" s="54"/>
      <c r="D136" s="11"/>
      <c r="F136" s="11"/>
      <c r="Q136" s="10"/>
      <c r="R136" s="530"/>
    </row>
    <row r="137" spans="3:18" ht="15.75" customHeight="1">
      <c r="C137" s="54"/>
      <c r="D137" s="11"/>
      <c r="F137" s="11"/>
      <c r="Q137" s="10"/>
      <c r="R137" s="530"/>
    </row>
    <row r="138" spans="3:18" ht="15.75" customHeight="1">
      <c r="C138" s="54"/>
      <c r="D138" s="11"/>
      <c r="F138" s="11"/>
      <c r="Q138" s="10"/>
      <c r="R138" s="530"/>
    </row>
    <row r="139" spans="3:18" ht="15.75" customHeight="1">
      <c r="C139" s="54"/>
      <c r="D139" s="11"/>
      <c r="F139" s="11"/>
      <c r="Q139" s="10"/>
      <c r="R139" s="530"/>
    </row>
    <row r="140" spans="3:18" ht="15.75" customHeight="1">
      <c r="C140" s="54"/>
      <c r="D140" s="11"/>
      <c r="F140" s="11"/>
      <c r="Q140" s="10"/>
      <c r="R140" s="530"/>
    </row>
    <row r="141" spans="3:18" ht="15.75" customHeight="1">
      <c r="C141" s="54"/>
      <c r="D141" s="11"/>
      <c r="F141" s="11"/>
      <c r="Q141" s="10"/>
      <c r="R141" s="530"/>
    </row>
    <row r="142" spans="3:18" ht="15.75" customHeight="1">
      <c r="C142" s="54"/>
      <c r="D142" s="11"/>
      <c r="F142" s="11"/>
      <c r="Q142" s="10"/>
      <c r="R142" s="530"/>
    </row>
    <row r="143" spans="3:18" ht="15.75" customHeight="1">
      <c r="C143" s="54"/>
      <c r="D143" s="11"/>
      <c r="F143" s="11"/>
      <c r="Q143" s="10"/>
      <c r="R143" s="530"/>
    </row>
    <row r="144" spans="3:18" ht="15.75" customHeight="1">
      <c r="C144" s="54"/>
      <c r="D144" s="11"/>
      <c r="F144" s="11"/>
      <c r="Q144" s="10"/>
      <c r="R144" s="530"/>
    </row>
    <row r="145" spans="3:18" ht="15.75" customHeight="1">
      <c r="C145" s="54"/>
      <c r="D145" s="11"/>
      <c r="F145" s="11"/>
      <c r="Q145" s="10"/>
      <c r="R145" s="530"/>
    </row>
    <row r="146" spans="3:18" ht="15.75" customHeight="1">
      <c r="C146" s="54"/>
      <c r="D146" s="11"/>
      <c r="F146" s="11"/>
      <c r="Q146" s="10"/>
      <c r="R146" s="530"/>
    </row>
    <row r="147" spans="3:18" ht="15.75" customHeight="1">
      <c r="C147" s="54"/>
      <c r="D147" s="11"/>
      <c r="F147" s="11"/>
      <c r="Q147" s="10"/>
      <c r="R147" s="530"/>
    </row>
    <row r="148" spans="3:18" ht="15.75" customHeight="1">
      <c r="C148" s="54"/>
      <c r="D148" s="11"/>
      <c r="F148" s="11"/>
      <c r="Q148" s="10"/>
      <c r="R148" s="530"/>
    </row>
    <row r="149" spans="3:18" ht="15.75" customHeight="1">
      <c r="C149" s="54"/>
      <c r="D149" s="11"/>
      <c r="F149" s="11"/>
      <c r="Q149" s="10"/>
      <c r="R149" s="530"/>
    </row>
    <row r="150" spans="3:18" ht="15.75" customHeight="1">
      <c r="C150" s="54"/>
      <c r="D150" s="11"/>
      <c r="F150" s="11"/>
      <c r="Q150" s="10"/>
      <c r="R150" s="530"/>
    </row>
    <row r="151" spans="3:18" ht="15.75" customHeight="1">
      <c r="C151" s="54"/>
      <c r="D151" s="11"/>
      <c r="F151" s="11"/>
      <c r="Q151" s="10"/>
      <c r="R151" s="530"/>
    </row>
    <row r="152" spans="3:18" ht="15.75" customHeight="1">
      <c r="C152" s="54"/>
      <c r="D152" s="11"/>
      <c r="F152" s="11"/>
      <c r="Q152" s="10"/>
      <c r="R152" s="530"/>
    </row>
    <row r="153" spans="3:18" ht="15.75" customHeight="1">
      <c r="C153" s="54"/>
      <c r="D153" s="11"/>
      <c r="F153" s="11"/>
      <c r="Q153" s="10"/>
      <c r="R153" s="530"/>
    </row>
    <row r="154" spans="3:18" ht="15.75" customHeight="1">
      <c r="C154" s="54"/>
      <c r="D154" s="11"/>
      <c r="F154" s="11"/>
      <c r="Q154" s="10"/>
      <c r="R154" s="530"/>
    </row>
    <row r="155" spans="3:18" ht="15.75" customHeight="1">
      <c r="C155" s="54"/>
      <c r="D155" s="11"/>
      <c r="F155" s="11"/>
      <c r="Q155" s="10"/>
      <c r="R155" s="530"/>
    </row>
    <row r="156" spans="3:18" ht="15.75" customHeight="1">
      <c r="C156" s="54"/>
      <c r="D156" s="11"/>
      <c r="F156" s="11"/>
      <c r="Q156" s="10"/>
      <c r="R156" s="530"/>
    </row>
    <row r="157" spans="3:18" ht="15.75" customHeight="1">
      <c r="C157" s="54"/>
      <c r="D157" s="11"/>
      <c r="F157" s="11"/>
      <c r="Q157" s="10"/>
      <c r="R157" s="530"/>
    </row>
    <row r="158" spans="3:18" ht="15.75" customHeight="1">
      <c r="C158" s="54"/>
      <c r="D158" s="11"/>
      <c r="F158" s="11"/>
      <c r="Q158" s="10"/>
      <c r="R158" s="530"/>
    </row>
    <row r="159" spans="3:18" ht="15.75" customHeight="1">
      <c r="C159" s="54"/>
      <c r="D159" s="11"/>
      <c r="F159" s="11"/>
      <c r="Q159" s="10"/>
      <c r="R159" s="530"/>
    </row>
    <row r="160" spans="3:18" ht="15.75" customHeight="1">
      <c r="C160" s="54"/>
      <c r="D160" s="11"/>
      <c r="F160" s="11"/>
      <c r="Q160" s="10"/>
      <c r="R160" s="530"/>
    </row>
    <row r="161" spans="3:18" ht="15.75" customHeight="1">
      <c r="C161" s="54"/>
      <c r="D161" s="11"/>
      <c r="F161" s="11"/>
      <c r="Q161" s="10"/>
      <c r="R161" s="530"/>
    </row>
    <row r="162" spans="3:18" ht="15.75" customHeight="1">
      <c r="C162" s="54"/>
      <c r="D162" s="11"/>
      <c r="F162" s="11"/>
      <c r="Q162" s="10"/>
      <c r="R162" s="530"/>
    </row>
    <row r="163" spans="3:18" ht="15.75" customHeight="1">
      <c r="C163" s="54"/>
      <c r="D163" s="11"/>
      <c r="F163" s="11"/>
      <c r="Q163" s="10"/>
      <c r="R163" s="530"/>
    </row>
    <row r="164" spans="3:18" ht="15.75" customHeight="1">
      <c r="C164" s="54"/>
      <c r="D164" s="11"/>
      <c r="F164" s="11"/>
      <c r="Q164" s="10"/>
      <c r="R164" s="530"/>
    </row>
    <row r="165" spans="3:18" ht="15.75" customHeight="1">
      <c r="C165" s="54"/>
      <c r="D165" s="11"/>
      <c r="F165" s="11"/>
      <c r="Q165" s="10"/>
      <c r="R165" s="530"/>
    </row>
    <row r="166" spans="3:18" ht="15.75" customHeight="1">
      <c r="C166" s="54"/>
      <c r="D166" s="11"/>
      <c r="F166" s="11"/>
      <c r="Q166" s="10"/>
      <c r="R166" s="530"/>
    </row>
    <row r="167" spans="3:18" ht="15.75" customHeight="1">
      <c r="C167" s="54"/>
      <c r="D167" s="11"/>
      <c r="F167" s="11"/>
      <c r="Q167" s="10"/>
      <c r="R167" s="530"/>
    </row>
    <row r="168" spans="3:18" ht="15.75" customHeight="1">
      <c r="C168" s="54"/>
      <c r="D168" s="11"/>
      <c r="F168" s="11"/>
      <c r="Q168" s="10"/>
      <c r="R168" s="530"/>
    </row>
    <row r="169" spans="3:18" ht="15.75" customHeight="1">
      <c r="C169" s="54"/>
      <c r="D169" s="11"/>
      <c r="F169" s="11"/>
      <c r="Q169" s="10"/>
      <c r="R169" s="530"/>
    </row>
    <row r="170" spans="3:18" ht="15.75" customHeight="1">
      <c r="C170" s="54"/>
      <c r="D170" s="11"/>
      <c r="F170" s="11"/>
      <c r="Q170" s="10"/>
      <c r="R170" s="530"/>
    </row>
    <row r="171" spans="3:18" ht="15.75" customHeight="1">
      <c r="C171" s="54"/>
      <c r="D171" s="11"/>
      <c r="F171" s="11"/>
      <c r="Q171" s="10"/>
      <c r="R171" s="530"/>
    </row>
    <row r="172" spans="3:18" ht="15.75" customHeight="1">
      <c r="C172" s="54"/>
      <c r="D172" s="11"/>
      <c r="F172" s="11"/>
      <c r="Q172" s="10"/>
      <c r="R172" s="530"/>
    </row>
    <row r="173" spans="3:18" ht="15.75" customHeight="1">
      <c r="C173" s="54"/>
      <c r="D173" s="11"/>
      <c r="F173" s="11"/>
      <c r="Q173" s="10"/>
      <c r="R173" s="530"/>
    </row>
    <row r="174" spans="3:18" ht="15.75" customHeight="1">
      <c r="C174" s="54"/>
      <c r="D174" s="11"/>
      <c r="F174" s="11"/>
      <c r="Q174" s="10"/>
      <c r="R174" s="530"/>
    </row>
    <row r="175" spans="3:18" ht="15.75" customHeight="1">
      <c r="C175" s="54"/>
      <c r="D175" s="11"/>
      <c r="F175" s="11"/>
      <c r="Q175" s="10"/>
      <c r="R175" s="530"/>
    </row>
    <row r="176" spans="3:18" ht="15.75" customHeight="1">
      <c r="C176" s="54"/>
      <c r="D176" s="11"/>
      <c r="F176" s="11"/>
      <c r="Q176" s="10"/>
      <c r="R176" s="530"/>
    </row>
    <row r="177" spans="3:18" ht="15.75" customHeight="1">
      <c r="C177" s="54"/>
      <c r="D177" s="11"/>
      <c r="F177" s="11"/>
      <c r="Q177" s="10"/>
      <c r="R177" s="530"/>
    </row>
    <row r="178" spans="3:18" ht="15.75" customHeight="1">
      <c r="C178" s="54"/>
      <c r="D178" s="11"/>
      <c r="F178" s="11"/>
      <c r="Q178" s="10"/>
      <c r="R178" s="530"/>
    </row>
    <row r="179" spans="3:18" ht="15.75" customHeight="1">
      <c r="C179" s="54"/>
      <c r="D179" s="11"/>
      <c r="F179" s="11"/>
      <c r="Q179" s="10"/>
      <c r="R179" s="530"/>
    </row>
    <row r="180" spans="3:18" ht="15.75" customHeight="1">
      <c r="C180" s="54"/>
      <c r="D180" s="11"/>
      <c r="F180" s="11"/>
      <c r="Q180" s="10"/>
      <c r="R180" s="530"/>
    </row>
    <row r="181" spans="3:18" ht="15.75" customHeight="1">
      <c r="C181" s="54"/>
      <c r="D181" s="11"/>
      <c r="F181" s="11"/>
      <c r="Q181" s="10"/>
      <c r="R181" s="530"/>
    </row>
    <row r="182" spans="3:18" ht="15.75" customHeight="1">
      <c r="C182" s="54"/>
      <c r="D182" s="11"/>
      <c r="F182" s="11"/>
      <c r="Q182" s="10"/>
      <c r="R182" s="530"/>
    </row>
    <row r="183" spans="3:18" ht="15.75" customHeight="1">
      <c r="C183" s="54"/>
      <c r="D183" s="11"/>
      <c r="F183" s="11"/>
      <c r="Q183" s="10"/>
      <c r="R183" s="530"/>
    </row>
    <row r="184" spans="3:18" ht="15.75" customHeight="1">
      <c r="C184" s="54"/>
      <c r="D184" s="11"/>
      <c r="F184" s="11"/>
      <c r="Q184" s="10"/>
      <c r="R184" s="530"/>
    </row>
    <row r="185" spans="3:18" ht="15.75" customHeight="1">
      <c r="C185" s="54"/>
      <c r="D185" s="11"/>
      <c r="F185" s="11"/>
      <c r="Q185" s="10"/>
      <c r="R185" s="530"/>
    </row>
    <row r="186" spans="3:18" ht="15.75" customHeight="1">
      <c r="C186" s="54"/>
      <c r="D186" s="11"/>
      <c r="F186" s="11"/>
      <c r="Q186" s="10"/>
      <c r="R186" s="530"/>
    </row>
    <row r="187" spans="3:18" ht="15.75" customHeight="1">
      <c r="C187" s="54"/>
      <c r="D187" s="11"/>
      <c r="F187" s="11"/>
      <c r="Q187" s="10"/>
      <c r="R187" s="530"/>
    </row>
    <row r="188" spans="3:18" ht="15.75" customHeight="1">
      <c r="C188" s="54"/>
      <c r="D188" s="11"/>
      <c r="F188" s="11"/>
      <c r="Q188" s="10"/>
      <c r="R188" s="530"/>
    </row>
    <row r="189" spans="3:18" ht="15.75" customHeight="1">
      <c r="C189" s="54"/>
      <c r="D189" s="11"/>
      <c r="F189" s="11"/>
      <c r="Q189" s="10"/>
      <c r="R189" s="530"/>
    </row>
    <row r="190" spans="3:18" ht="15.75" customHeight="1">
      <c r="C190" s="54"/>
      <c r="D190" s="11"/>
      <c r="F190" s="11"/>
      <c r="Q190" s="10"/>
      <c r="R190" s="530"/>
    </row>
    <row r="191" spans="3:18" ht="15.75" customHeight="1">
      <c r="C191" s="54"/>
      <c r="D191" s="11"/>
      <c r="F191" s="11"/>
      <c r="Q191" s="10"/>
      <c r="R191" s="530"/>
    </row>
    <row r="192" spans="3:18" ht="15.75" customHeight="1">
      <c r="C192" s="54"/>
      <c r="D192" s="11"/>
      <c r="F192" s="11"/>
      <c r="Q192" s="10"/>
      <c r="R192" s="530"/>
    </row>
    <row r="193" spans="3:18" ht="15.75" customHeight="1">
      <c r="C193" s="54"/>
      <c r="D193" s="11"/>
      <c r="F193" s="11"/>
      <c r="Q193" s="10"/>
      <c r="R193" s="530"/>
    </row>
    <row r="194" spans="3:18" ht="15.75" customHeight="1">
      <c r="C194" s="54"/>
      <c r="D194" s="11"/>
      <c r="F194" s="11"/>
      <c r="Q194" s="10"/>
      <c r="R194" s="530"/>
    </row>
    <row r="195" spans="3:18" ht="15.75" customHeight="1">
      <c r="C195" s="54"/>
      <c r="D195" s="11"/>
      <c r="F195" s="11"/>
      <c r="Q195" s="10"/>
      <c r="R195" s="530"/>
    </row>
    <row r="196" spans="3:18" ht="15.75" customHeight="1">
      <c r="C196" s="54"/>
      <c r="D196" s="11"/>
      <c r="F196" s="11"/>
      <c r="Q196" s="10"/>
      <c r="R196" s="530"/>
    </row>
    <row r="197" spans="3:18" ht="15.75" customHeight="1">
      <c r="C197" s="54"/>
      <c r="D197" s="11"/>
      <c r="F197" s="11"/>
      <c r="Q197" s="10"/>
      <c r="R197" s="530"/>
    </row>
    <row r="198" spans="3:18" ht="15.75" customHeight="1">
      <c r="C198" s="54"/>
      <c r="D198" s="11"/>
      <c r="F198" s="11"/>
      <c r="Q198" s="10"/>
      <c r="R198" s="530"/>
    </row>
    <row r="199" spans="3:18" ht="15.75" customHeight="1">
      <c r="C199" s="54"/>
      <c r="D199" s="11"/>
      <c r="F199" s="11"/>
      <c r="Q199" s="10"/>
      <c r="R199" s="530"/>
    </row>
    <row r="200" spans="3:18" ht="15.75" customHeight="1">
      <c r="C200" s="54"/>
      <c r="D200" s="11"/>
      <c r="F200" s="11"/>
      <c r="Q200" s="10"/>
      <c r="R200" s="530"/>
    </row>
    <row r="201" spans="3:18" ht="15.75" customHeight="1">
      <c r="C201" s="54"/>
      <c r="D201" s="11"/>
      <c r="F201" s="11"/>
      <c r="Q201" s="10"/>
      <c r="R201" s="530"/>
    </row>
    <row r="202" spans="3:18" ht="15.75" customHeight="1">
      <c r="C202" s="54"/>
      <c r="D202" s="11"/>
      <c r="F202" s="11"/>
      <c r="Q202" s="10"/>
      <c r="R202" s="530"/>
    </row>
    <row r="203" spans="3:18" ht="15.75" customHeight="1">
      <c r="C203" s="54"/>
      <c r="D203" s="11"/>
      <c r="F203" s="11"/>
      <c r="Q203" s="10"/>
      <c r="R203" s="530"/>
    </row>
    <row r="204" spans="3:18" ht="15.75" customHeight="1">
      <c r="C204" s="54"/>
      <c r="D204" s="11"/>
      <c r="F204" s="11"/>
      <c r="Q204" s="10"/>
      <c r="R204" s="530"/>
    </row>
    <row r="205" spans="3:18" ht="15.75" customHeight="1">
      <c r="C205" s="54"/>
      <c r="D205" s="11"/>
      <c r="F205" s="11"/>
      <c r="Q205" s="10"/>
      <c r="R205" s="530"/>
    </row>
    <row r="206" spans="3:18" ht="15.75" customHeight="1">
      <c r="C206" s="54"/>
      <c r="D206" s="11"/>
      <c r="F206" s="11"/>
      <c r="Q206" s="10"/>
      <c r="R206" s="530"/>
    </row>
    <row r="207" spans="3:18" ht="15.75" customHeight="1">
      <c r="C207" s="54"/>
      <c r="D207" s="11"/>
      <c r="F207" s="11"/>
      <c r="Q207" s="10"/>
      <c r="R207" s="530"/>
    </row>
    <row r="208" spans="3:18" ht="15.75" customHeight="1">
      <c r="C208" s="54"/>
      <c r="D208" s="11"/>
      <c r="F208" s="11"/>
      <c r="Q208" s="10"/>
      <c r="R208" s="530"/>
    </row>
    <row r="209" spans="3:18" ht="15.75" customHeight="1">
      <c r="C209" s="54"/>
      <c r="D209" s="11"/>
      <c r="F209" s="11"/>
      <c r="Q209" s="10"/>
      <c r="R209" s="530"/>
    </row>
    <row r="210" spans="3:18" ht="15.75" customHeight="1">
      <c r="C210" s="54"/>
      <c r="D210" s="11"/>
      <c r="F210" s="11"/>
      <c r="Q210" s="10"/>
      <c r="R210" s="530"/>
    </row>
    <row r="211" spans="3:18" ht="15.75" customHeight="1">
      <c r="C211" s="54"/>
      <c r="D211" s="11"/>
      <c r="F211" s="11"/>
      <c r="Q211" s="10"/>
      <c r="R211" s="530"/>
    </row>
    <row r="212" spans="3:18" ht="15.75" customHeight="1">
      <c r="C212" s="54"/>
      <c r="D212" s="11"/>
      <c r="F212" s="11"/>
      <c r="Q212" s="10"/>
      <c r="R212" s="530"/>
    </row>
    <row r="213" spans="3:18" ht="15.75" customHeight="1">
      <c r="C213" s="54"/>
      <c r="D213" s="11"/>
      <c r="F213" s="11"/>
      <c r="Q213" s="10"/>
      <c r="R213" s="530"/>
    </row>
    <row r="214" spans="3:18" ht="15.75" customHeight="1">
      <c r="C214" s="54"/>
      <c r="D214" s="11"/>
      <c r="F214" s="11"/>
      <c r="Q214" s="10"/>
      <c r="R214" s="530"/>
    </row>
    <row r="215" spans="3:18" ht="15.75" customHeight="1">
      <c r="C215" s="54"/>
      <c r="D215" s="11"/>
      <c r="F215" s="11"/>
      <c r="Q215" s="10"/>
      <c r="R215" s="530"/>
    </row>
    <row r="216" spans="3:18" ht="15.75" customHeight="1">
      <c r="C216" s="54"/>
      <c r="D216" s="11"/>
      <c r="F216" s="11"/>
      <c r="Q216" s="10"/>
      <c r="R216" s="530"/>
    </row>
    <row r="217" spans="3:18" ht="15.75" customHeight="1">
      <c r="C217" s="54"/>
      <c r="D217" s="11"/>
      <c r="F217" s="11"/>
      <c r="Q217" s="10"/>
      <c r="R217" s="530"/>
    </row>
    <row r="218" spans="3:18" ht="15.75" customHeight="1">
      <c r="C218" s="54"/>
      <c r="D218" s="11"/>
      <c r="F218" s="11"/>
      <c r="Q218" s="10"/>
      <c r="R218" s="530"/>
    </row>
    <row r="219" spans="3:18" ht="15.75" customHeight="1">
      <c r="C219" s="54"/>
      <c r="D219" s="11"/>
      <c r="F219" s="11"/>
      <c r="Q219" s="10"/>
      <c r="R219" s="530"/>
    </row>
    <row r="220" spans="3:18" ht="15.75" customHeight="1">
      <c r="C220" s="54"/>
      <c r="D220" s="11"/>
      <c r="F220" s="11"/>
      <c r="Q220" s="10"/>
      <c r="R220" s="530"/>
    </row>
    <row r="221" spans="3:18" ht="15.75" customHeight="1">
      <c r="C221" s="54"/>
      <c r="D221" s="11"/>
      <c r="F221" s="11"/>
      <c r="Q221" s="10"/>
      <c r="R221" s="530"/>
    </row>
    <row r="222" spans="3:18" ht="15.75" customHeight="1">
      <c r="C222" s="54"/>
      <c r="D222" s="11"/>
      <c r="F222" s="11"/>
      <c r="Q222" s="10"/>
      <c r="R222" s="530"/>
    </row>
    <row r="223" spans="3:18" ht="15.75" customHeight="1">
      <c r="C223" s="54"/>
      <c r="D223" s="11"/>
      <c r="F223" s="11"/>
      <c r="Q223" s="10"/>
      <c r="R223" s="530"/>
    </row>
    <row r="224" spans="3:18" ht="15.75" customHeight="1">
      <c r="C224" s="54"/>
      <c r="D224" s="11"/>
      <c r="F224" s="11"/>
      <c r="Q224" s="10"/>
      <c r="R224" s="530"/>
    </row>
    <row r="225" spans="3:18" ht="15.75" customHeight="1">
      <c r="C225" s="54"/>
      <c r="D225" s="11"/>
      <c r="F225" s="11"/>
      <c r="Q225" s="10"/>
      <c r="R225" s="530"/>
    </row>
    <row r="226" spans="3:18" ht="15.75" customHeight="1">
      <c r="C226" s="54"/>
      <c r="D226" s="11"/>
      <c r="F226" s="11"/>
      <c r="Q226" s="10"/>
      <c r="R226" s="530"/>
    </row>
    <row r="227" spans="3:18" ht="15.75" customHeight="1">
      <c r="C227" s="54"/>
      <c r="D227" s="11"/>
      <c r="F227" s="11"/>
      <c r="Q227" s="10"/>
      <c r="R227" s="530"/>
    </row>
    <row r="228" spans="3:18" ht="15.75" customHeight="1">
      <c r="C228" s="54"/>
      <c r="D228" s="11"/>
      <c r="E228" s="11"/>
      <c r="F228" s="11"/>
      <c r="Q228" s="10"/>
      <c r="R228" s="530"/>
    </row>
    <row r="229" spans="3:18" ht="15.75" customHeight="1">
      <c r="C229" s="54"/>
      <c r="D229" s="11"/>
      <c r="E229" s="11"/>
      <c r="F229" s="11"/>
      <c r="Q229" s="10"/>
      <c r="R229" s="530"/>
    </row>
    <row r="230" spans="3:18" ht="15.75" customHeight="1">
      <c r="C230" s="54"/>
      <c r="D230" s="11"/>
      <c r="E230" s="11"/>
      <c r="F230" s="11"/>
      <c r="Q230" s="10"/>
      <c r="R230" s="530"/>
    </row>
    <row r="231" spans="3:18" ht="15.75" customHeight="1">
      <c r="C231" s="54"/>
      <c r="D231" s="11"/>
      <c r="E231" s="11"/>
      <c r="F231" s="11"/>
      <c r="Q231" s="10"/>
      <c r="R231" s="530"/>
    </row>
    <row r="232" spans="3:18" ht="15.75" customHeight="1">
      <c r="C232" s="54"/>
      <c r="D232" s="11"/>
      <c r="E232" s="11"/>
      <c r="F232" s="11"/>
      <c r="Q232" s="10"/>
      <c r="R232" s="530"/>
    </row>
    <row r="233" spans="3:18" ht="15.75" customHeight="1">
      <c r="C233" s="54"/>
      <c r="D233" s="11"/>
      <c r="E233" s="11"/>
      <c r="F233" s="11"/>
      <c r="Q233" s="10"/>
      <c r="R233" s="530"/>
    </row>
    <row r="234" spans="3:18" ht="15.75" customHeight="1">
      <c r="C234" s="54"/>
      <c r="D234" s="11"/>
      <c r="E234" s="11"/>
      <c r="F234" s="11"/>
      <c r="Q234" s="10"/>
      <c r="R234" s="530"/>
    </row>
    <row r="235" spans="3:18" ht="15.75" customHeight="1">
      <c r="C235" s="54"/>
      <c r="D235" s="11"/>
      <c r="E235" s="11"/>
      <c r="F235" s="11"/>
      <c r="Q235" s="10"/>
      <c r="R235" s="530"/>
    </row>
    <row r="236" spans="3:18" ht="15.75" customHeight="1">
      <c r="C236" s="54"/>
      <c r="D236" s="11"/>
      <c r="E236" s="11"/>
      <c r="F236" s="11"/>
      <c r="Q236" s="10"/>
      <c r="R236" s="530"/>
    </row>
    <row r="237" spans="3:18" ht="15.75" customHeight="1">
      <c r="C237" s="54"/>
      <c r="D237" s="11"/>
      <c r="E237" s="11"/>
      <c r="F237" s="11"/>
      <c r="Q237" s="10"/>
      <c r="R237" s="530"/>
    </row>
    <row r="238" spans="3:18" ht="15.75" customHeight="1">
      <c r="C238" s="54"/>
      <c r="D238" s="11"/>
      <c r="E238" s="11"/>
      <c r="F238" s="11"/>
      <c r="Q238" s="10"/>
      <c r="R238" s="530"/>
    </row>
    <row r="239" spans="3:18" ht="15.75" customHeight="1">
      <c r="C239" s="54"/>
      <c r="D239" s="11"/>
      <c r="E239" s="11"/>
      <c r="F239" s="11"/>
      <c r="Q239" s="10"/>
      <c r="R239" s="530"/>
    </row>
    <row r="240" spans="3:18" ht="15.75" customHeight="1">
      <c r="C240" s="54"/>
      <c r="D240" s="11"/>
      <c r="E240" s="11"/>
      <c r="F240" s="11"/>
      <c r="Q240" s="10"/>
      <c r="R240" s="530"/>
    </row>
    <row r="241" spans="3:18" ht="15.75" customHeight="1">
      <c r="C241" s="54"/>
      <c r="D241" s="11"/>
      <c r="E241" s="11"/>
      <c r="F241" s="11"/>
      <c r="Q241" s="10"/>
      <c r="R241" s="530"/>
    </row>
    <row r="242" spans="3:18" ht="15.75" customHeight="1">
      <c r="C242" s="54"/>
      <c r="D242" s="11"/>
      <c r="E242" s="11"/>
      <c r="F242" s="11"/>
      <c r="Q242" s="10"/>
      <c r="R242" s="530"/>
    </row>
    <row r="243" spans="3:18" ht="15.75" customHeight="1">
      <c r="C243" s="54"/>
      <c r="D243" s="11"/>
      <c r="E243" s="11"/>
      <c r="F243" s="11"/>
      <c r="Q243" s="10"/>
      <c r="R243" s="530"/>
    </row>
    <row r="244" spans="3:18" ht="15.75" customHeight="1">
      <c r="C244" s="54"/>
      <c r="D244" s="11"/>
      <c r="E244" s="11"/>
      <c r="F244" s="11"/>
      <c r="Q244" s="10"/>
      <c r="R244" s="530"/>
    </row>
    <row r="245" spans="3:18" ht="15.75" customHeight="1">
      <c r="C245" s="54"/>
      <c r="D245" s="11"/>
      <c r="E245" s="11"/>
      <c r="F245" s="11"/>
      <c r="Q245" s="10"/>
      <c r="R245" s="530"/>
    </row>
    <row r="246" spans="3:18" ht="15.75" customHeight="1">
      <c r="C246" s="54"/>
      <c r="D246" s="11"/>
      <c r="E246" s="11"/>
      <c r="F246" s="11"/>
      <c r="Q246" s="10"/>
      <c r="R246" s="530"/>
    </row>
    <row r="247" spans="3:18" ht="15.75" customHeight="1">
      <c r="C247" s="54"/>
      <c r="D247" s="11"/>
      <c r="E247" s="11"/>
      <c r="F247" s="11"/>
      <c r="Q247" s="10"/>
      <c r="R247" s="530"/>
    </row>
    <row r="248" spans="3:18" ht="15.75" customHeight="1">
      <c r="C248" s="54"/>
      <c r="D248" s="11"/>
      <c r="E248" s="11"/>
      <c r="F248" s="11"/>
      <c r="Q248" s="10"/>
      <c r="R248" s="530"/>
    </row>
    <row r="249" spans="3:18" ht="15.75" customHeight="1">
      <c r="C249" s="54"/>
      <c r="D249" s="11"/>
      <c r="E249" s="11"/>
      <c r="F249" s="11"/>
      <c r="Q249" s="10"/>
      <c r="R249" s="530"/>
    </row>
    <row r="250" spans="3:18" ht="15.75" customHeight="1">
      <c r="C250" s="54"/>
      <c r="D250" s="11"/>
      <c r="E250" s="11"/>
      <c r="F250" s="11"/>
      <c r="Q250" s="10"/>
      <c r="R250" s="530"/>
    </row>
    <row r="251" spans="3:18" ht="15.75" customHeight="1">
      <c r="C251" s="54"/>
      <c r="D251" s="11"/>
      <c r="E251" s="11"/>
      <c r="F251" s="11"/>
      <c r="Q251" s="10"/>
      <c r="R251" s="530"/>
    </row>
    <row r="252" spans="3:18" ht="15.75" customHeight="1">
      <c r="C252" s="54"/>
      <c r="D252" s="11"/>
      <c r="E252" s="11"/>
      <c r="F252" s="11"/>
      <c r="Q252" s="10"/>
      <c r="R252" s="530"/>
    </row>
    <row r="253" spans="3:18" ht="15.75" customHeight="1">
      <c r="C253" s="54"/>
      <c r="D253" s="11"/>
      <c r="E253" s="11"/>
      <c r="F253" s="11"/>
      <c r="Q253" s="10"/>
      <c r="R253" s="530"/>
    </row>
    <row r="254" spans="3:18" ht="15.75" customHeight="1">
      <c r="C254" s="54"/>
      <c r="D254" s="11"/>
      <c r="E254" s="11"/>
      <c r="F254" s="11"/>
      <c r="Q254" s="10"/>
      <c r="R254" s="530"/>
    </row>
    <row r="255" spans="3:18" ht="15.75" customHeight="1">
      <c r="C255" s="54"/>
      <c r="D255" s="11"/>
      <c r="E255" s="11"/>
      <c r="F255" s="11"/>
      <c r="Q255" s="10"/>
      <c r="R255" s="530"/>
    </row>
    <row r="256" spans="3:18" ht="15.75" customHeight="1">
      <c r="C256" s="54"/>
      <c r="D256" s="11"/>
      <c r="E256" s="11"/>
      <c r="F256" s="11"/>
      <c r="Q256" s="10"/>
      <c r="R256" s="530"/>
    </row>
    <row r="257" spans="3:18" ht="15.75" customHeight="1">
      <c r="C257" s="54"/>
      <c r="D257" s="11"/>
      <c r="E257" s="11"/>
      <c r="F257" s="11"/>
      <c r="Q257" s="10"/>
      <c r="R257" s="530"/>
    </row>
    <row r="258" spans="3:18" ht="15.75" customHeight="1">
      <c r="C258" s="54"/>
      <c r="D258" s="11"/>
      <c r="E258" s="11"/>
      <c r="F258" s="11"/>
      <c r="Q258" s="10"/>
      <c r="R258" s="530"/>
    </row>
    <row r="259" spans="3:18" ht="15.75" customHeight="1">
      <c r="C259" s="54"/>
      <c r="D259" s="11"/>
      <c r="E259" s="11"/>
      <c r="F259" s="11"/>
      <c r="Q259" s="10"/>
      <c r="R259" s="530"/>
    </row>
    <row r="260" spans="3:18" ht="15.75" customHeight="1">
      <c r="C260" s="54"/>
      <c r="D260" s="11"/>
      <c r="E260" s="11"/>
      <c r="F260" s="11"/>
      <c r="Q260" s="10"/>
      <c r="R260" s="530"/>
    </row>
    <row r="261" spans="3:18" ht="15.75" customHeight="1">
      <c r="C261" s="54"/>
      <c r="D261" s="11"/>
      <c r="E261" s="11"/>
      <c r="F261" s="11"/>
      <c r="Q261" s="10"/>
      <c r="R261" s="530"/>
    </row>
    <row r="262" spans="3:18" ht="15.75" customHeight="1">
      <c r="C262" s="54"/>
      <c r="D262" s="11"/>
      <c r="E262" s="11"/>
      <c r="F262" s="11"/>
      <c r="Q262" s="10"/>
      <c r="R262" s="530"/>
    </row>
    <row r="263" spans="3:18" ht="15.75" customHeight="1">
      <c r="C263" s="54"/>
      <c r="D263" s="11"/>
      <c r="E263" s="11"/>
      <c r="F263" s="11"/>
      <c r="Q263" s="10"/>
      <c r="R263" s="530"/>
    </row>
    <row r="264" spans="3:18" ht="15.75" customHeight="1">
      <c r="C264" s="54"/>
      <c r="D264" s="11"/>
      <c r="E264" s="11"/>
      <c r="F264" s="11"/>
      <c r="Q264" s="10"/>
      <c r="R264" s="530"/>
    </row>
    <row r="265" spans="3:18" ht="15.75" customHeight="1">
      <c r="C265" s="54"/>
      <c r="D265" s="11"/>
      <c r="E265" s="11"/>
      <c r="F265" s="11"/>
      <c r="Q265" s="10"/>
      <c r="R265" s="530"/>
    </row>
    <row r="266" spans="3:18" ht="15.75" customHeight="1">
      <c r="C266" s="54"/>
      <c r="D266" s="11"/>
      <c r="E266" s="11"/>
      <c r="F266" s="11"/>
      <c r="Q266" s="10"/>
      <c r="R266" s="530"/>
    </row>
    <row r="267" spans="3:18" ht="15.75" customHeight="1">
      <c r="C267" s="54"/>
      <c r="D267" s="11"/>
      <c r="E267" s="11"/>
      <c r="F267" s="11"/>
      <c r="Q267" s="10"/>
      <c r="R267" s="530"/>
    </row>
    <row r="268" spans="3:18" ht="15.75" customHeight="1">
      <c r="C268" s="54"/>
      <c r="D268" s="11"/>
      <c r="E268" s="11"/>
      <c r="F268" s="11"/>
      <c r="Q268" s="10"/>
      <c r="R268" s="530"/>
    </row>
    <row r="269" spans="3:18" ht="15.75" customHeight="1">
      <c r="C269" s="54"/>
      <c r="D269" s="11"/>
      <c r="E269" s="11"/>
      <c r="F269" s="11"/>
      <c r="Q269" s="10"/>
      <c r="R269" s="530"/>
    </row>
    <row r="270" spans="3:18" ht="15.75" customHeight="1">
      <c r="C270" s="54"/>
      <c r="D270" s="11"/>
      <c r="E270" s="11"/>
      <c r="F270" s="11"/>
      <c r="Q270" s="10"/>
      <c r="R270" s="530"/>
    </row>
    <row r="271" spans="3:18" ht="15.75" customHeight="1">
      <c r="C271" s="54"/>
      <c r="D271" s="11"/>
      <c r="E271" s="11"/>
      <c r="F271" s="11"/>
      <c r="Q271" s="10"/>
      <c r="R271" s="530"/>
    </row>
    <row r="272" spans="3:18" ht="15.75" customHeight="1">
      <c r="C272" s="54"/>
      <c r="D272" s="11"/>
      <c r="E272" s="11"/>
      <c r="F272" s="11"/>
      <c r="Q272" s="10"/>
      <c r="R272" s="530"/>
    </row>
    <row r="273" spans="3:18" ht="15.75" customHeight="1">
      <c r="C273" s="54"/>
      <c r="D273" s="11"/>
      <c r="E273" s="11"/>
      <c r="F273" s="11"/>
      <c r="Q273" s="10"/>
      <c r="R273" s="530"/>
    </row>
    <row r="274" spans="3:18" ht="15.75" customHeight="1">
      <c r="C274" s="54"/>
      <c r="D274" s="11"/>
      <c r="E274" s="11"/>
      <c r="F274" s="11"/>
      <c r="Q274" s="10"/>
      <c r="R274" s="530"/>
    </row>
    <row r="275" spans="3:18" ht="15.75" customHeight="1">
      <c r="C275" s="54"/>
      <c r="D275" s="11"/>
      <c r="E275" s="11"/>
      <c r="F275" s="11"/>
      <c r="Q275" s="10"/>
      <c r="R275" s="530"/>
    </row>
    <row r="276" spans="3:18" ht="15.75" customHeight="1">
      <c r="C276" s="54"/>
      <c r="D276" s="11"/>
      <c r="E276" s="11"/>
      <c r="F276" s="11"/>
      <c r="Q276" s="10"/>
      <c r="R276" s="530"/>
    </row>
    <row r="277" spans="3:18" ht="15.75" customHeight="1">
      <c r="C277" s="54"/>
      <c r="D277" s="11"/>
      <c r="E277" s="11"/>
      <c r="F277" s="11"/>
      <c r="Q277" s="10"/>
      <c r="R277" s="530"/>
    </row>
    <row r="278" spans="3:18" ht="15.75" customHeight="1">
      <c r="C278" s="54"/>
      <c r="D278" s="11"/>
      <c r="E278" s="11"/>
      <c r="F278" s="11"/>
      <c r="Q278" s="10"/>
      <c r="R278" s="530"/>
    </row>
    <row r="279" spans="3:18" ht="15.75" customHeight="1">
      <c r="C279" s="54"/>
      <c r="D279" s="11"/>
      <c r="E279" s="11"/>
      <c r="F279" s="11"/>
      <c r="Q279" s="10"/>
      <c r="R279" s="530"/>
    </row>
    <row r="280" spans="3:18" ht="15.75" customHeight="1">
      <c r="C280" s="54"/>
      <c r="D280" s="11"/>
      <c r="E280" s="11"/>
      <c r="F280" s="11"/>
      <c r="Q280" s="10"/>
      <c r="R280" s="530"/>
    </row>
    <row r="281" spans="3:18" ht="15.75" customHeight="1">
      <c r="C281" s="54"/>
      <c r="D281" s="11"/>
      <c r="E281" s="11"/>
      <c r="F281" s="11"/>
      <c r="Q281" s="10"/>
      <c r="R281" s="530"/>
    </row>
    <row r="282" spans="3:18" ht="15.75" customHeight="1">
      <c r="C282" s="54"/>
      <c r="D282" s="11"/>
      <c r="E282" s="11"/>
      <c r="F282" s="11"/>
      <c r="Q282" s="10"/>
      <c r="R282" s="530"/>
    </row>
    <row r="283" spans="3:18" ht="15.75" customHeight="1">
      <c r="C283" s="54"/>
      <c r="D283" s="11"/>
      <c r="E283" s="11"/>
      <c r="F283" s="11"/>
      <c r="Q283" s="10"/>
      <c r="R283" s="530"/>
    </row>
    <row r="284" spans="3:18" ht="15.75" customHeight="1">
      <c r="C284" s="54"/>
      <c r="D284" s="11"/>
      <c r="E284" s="11"/>
      <c r="F284" s="11"/>
      <c r="Q284" s="10"/>
      <c r="R284" s="530"/>
    </row>
    <row r="285" spans="3:18" ht="15.75" customHeight="1">
      <c r="C285" s="54"/>
      <c r="D285" s="11"/>
      <c r="E285" s="11"/>
      <c r="F285" s="11"/>
      <c r="Q285" s="10"/>
      <c r="R285" s="530"/>
    </row>
    <row r="286" spans="3:18" ht="15.75" customHeight="1">
      <c r="C286" s="54"/>
      <c r="D286" s="11"/>
      <c r="E286" s="11"/>
      <c r="F286" s="11"/>
      <c r="Q286" s="10"/>
      <c r="R286" s="530"/>
    </row>
    <row r="287" spans="3:18" ht="15.75" customHeight="1">
      <c r="C287" s="54"/>
      <c r="D287" s="11"/>
      <c r="E287" s="11"/>
      <c r="F287" s="11"/>
      <c r="Q287" s="10"/>
      <c r="R287" s="530"/>
    </row>
    <row r="288" spans="3:18" ht="15.75" customHeight="1">
      <c r="C288" s="54"/>
      <c r="D288" s="11"/>
      <c r="E288" s="11"/>
      <c r="F288" s="11"/>
      <c r="Q288" s="10"/>
      <c r="R288" s="530"/>
    </row>
    <row r="289" spans="3:18" ht="15.75" customHeight="1">
      <c r="C289" s="54"/>
      <c r="D289" s="11"/>
      <c r="E289" s="11"/>
      <c r="F289" s="11"/>
      <c r="Q289" s="10"/>
      <c r="R289" s="530"/>
    </row>
    <row r="290" spans="3:18" ht="15.75" customHeight="1">
      <c r="C290" s="54"/>
      <c r="D290" s="11"/>
      <c r="E290" s="11"/>
      <c r="F290" s="11"/>
      <c r="Q290" s="10"/>
      <c r="R290" s="530"/>
    </row>
    <row r="291" spans="3:18" ht="15.75" customHeight="1">
      <c r="C291" s="54"/>
      <c r="D291" s="11"/>
      <c r="E291" s="11"/>
      <c r="F291" s="11"/>
      <c r="Q291" s="10"/>
      <c r="R291" s="530"/>
    </row>
    <row r="292" spans="3:18" ht="15.75" customHeight="1">
      <c r="C292" s="54"/>
      <c r="D292" s="11"/>
      <c r="E292" s="11"/>
      <c r="F292" s="11"/>
      <c r="Q292" s="10"/>
      <c r="R292" s="530"/>
    </row>
    <row r="293" spans="3:18" ht="15.75" customHeight="1">
      <c r="C293" s="54"/>
      <c r="D293" s="11"/>
      <c r="E293" s="11"/>
      <c r="F293" s="11"/>
      <c r="Q293" s="10"/>
      <c r="R293" s="530"/>
    </row>
    <row r="294" spans="3:18" ht="15.75" customHeight="1">
      <c r="C294" s="54"/>
      <c r="D294" s="11"/>
      <c r="E294" s="11"/>
      <c r="F294" s="11"/>
      <c r="Q294" s="10"/>
      <c r="R294" s="530"/>
    </row>
    <row r="295" spans="3:18" ht="15.75" customHeight="1">
      <c r="C295" s="54"/>
      <c r="D295" s="11"/>
      <c r="E295" s="11"/>
      <c r="F295" s="11"/>
      <c r="Q295" s="10"/>
      <c r="R295" s="530"/>
    </row>
    <row r="296" spans="3:18" ht="15.75" customHeight="1">
      <c r="C296" s="54"/>
      <c r="D296" s="11"/>
      <c r="E296" s="11"/>
      <c r="F296" s="11"/>
      <c r="Q296" s="10"/>
      <c r="R296" s="530"/>
    </row>
    <row r="297" spans="3:18" ht="15.75" customHeight="1">
      <c r="C297" s="54"/>
      <c r="D297" s="11"/>
      <c r="E297" s="11"/>
      <c r="F297" s="11"/>
      <c r="Q297" s="10"/>
      <c r="R297" s="530"/>
    </row>
    <row r="298" spans="3:18" ht="15.75" customHeight="1">
      <c r="C298" s="54"/>
      <c r="D298" s="11"/>
      <c r="E298" s="11"/>
      <c r="F298" s="11"/>
      <c r="Q298" s="10"/>
      <c r="R298" s="530"/>
    </row>
    <row r="299" spans="3:18" ht="15.75" customHeight="1">
      <c r="C299" s="54"/>
      <c r="D299" s="11"/>
      <c r="E299" s="11"/>
      <c r="F299" s="11"/>
      <c r="Q299" s="10"/>
      <c r="R299" s="530"/>
    </row>
    <row r="300" spans="3:18" ht="15.75" customHeight="1">
      <c r="C300" s="54"/>
      <c r="D300" s="11"/>
      <c r="E300" s="11"/>
      <c r="F300" s="11"/>
      <c r="Q300" s="10"/>
      <c r="R300" s="530"/>
    </row>
    <row r="301" spans="3:18" ht="15.75" customHeight="1">
      <c r="C301" s="54"/>
      <c r="D301" s="11"/>
      <c r="E301" s="11"/>
      <c r="F301" s="11"/>
      <c r="Q301" s="10"/>
      <c r="R301" s="530"/>
    </row>
    <row r="302" spans="3:18" ht="15.75" customHeight="1">
      <c r="C302" s="54"/>
      <c r="D302" s="11"/>
      <c r="E302" s="11"/>
      <c r="F302" s="11"/>
      <c r="Q302" s="10"/>
      <c r="R302" s="530"/>
    </row>
    <row r="303" spans="3:18" ht="15.75" customHeight="1">
      <c r="C303" s="54"/>
      <c r="D303" s="11"/>
      <c r="E303" s="11"/>
      <c r="F303" s="11"/>
      <c r="Q303" s="10"/>
      <c r="R303" s="530"/>
    </row>
    <row r="304" spans="3:18" ht="15.75" customHeight="1">
      <c r="C304" s="54"/>
      <c r="D304" s="11"/>
      <c r="E304" s="11"/>
      <c r="F304" s="11"/>
      <c r="Q304" s="10"/>
      <c r="R304" s="530"/>
    </row>
    <row r="305" spans="3:18" ht="15.75" customHeight="1">
      <c r="C305" s="54"/>
      <c r="D305" s="11"/>
      <c r="E305" s="11"/>
      <c r="F305" s="11"/>
      <c r="Q305" s="10"/>
      <c r="R305" s="530"/>
    </row>
    <row r="306" spans="3:18" ht="15.75" customHeight="1">
      <c r="C306" s="54"/>
      <c r="D306" s="11"/>
      <c r="E306" s="11"/>
      <c r="F306" s="11"/>
      <c r="Q306" s="10"/>
      <c r="R306" s="530"/>
    </row>
    <row r="307" spans="3:18" ht="15.75" customHeight="1">
      <c r="C307" s="54"/>
      <c r="D307" s="11"/>
      <c r="E307" s="11"/>
      <c r="F307" s="11"/>
      <c r="Q307" s="10"/>
      <c r="R307" s="530"/>
    </row>
    <row r="308" spans="3:18" ht="15.75" customHeight="1">
      <c r="C308" s="54"/>
      <c r="D308" s="11"/>
      <c r="E308" s="11"/>
      <c r="F308" s="11"/>
      <c r="Q308" s="10"/>
      <c r="R308" s="530"/>
    </row>
    <row r="309" spans="3:18" ht="15.75" customHeight="1">
      <c r="C309" s="54"/>
      <c r="D309" s="11"/>
      <c r="E309" s="11"/>
      <c r="F309" s="11"/>
      <c r="Q309" s="10"/>
      <c r="R309" s="530"/>
    </row>
    <row r="310" spans="3:18" ht="15.75" customHeight="1">
      <c r="C310" s="54"/>
      <c r="D310" s="11"/>
      <c r="E310" s="11"/>
      <c r="F310" s="11"/>
      <c r="Q310" s="10"/>
      <c r="R310" s="530"/>
    </row>
    <row r="311" spans="3:18" ht="15.75" customHeight="1">
      <c r="C311" s="54"/>
      <c r="D311" s="11"/>
      <c r="E311" s="11"/>
      <c r="F311" s="11"/>
      <c r="Q311" s="10"/>
      <c r="R311" s="530"/>
    </row>
    <row r="312" spans="3:18" ht="15.75" customHeight="1">
      <c r="C312" s="54"/>
      <c r="D312" s="11"/>
      <c r="E312" s="11"/>
      <c r="F312" s="11"/>
      <c r="Q312" s="10"/>
      <c r="R312" s="530"/>
    </row>
    <row r="313" spans="3:18" ht="15.75" customHeight="1">
      <c r="C313" s="54"/>
      <c r="D313" s="11"/>
      <c r="E313" s="11"/>
      <c r="F313" s="11"/>
      <c r="Q313" s="10"/>
      <c r="R313" s="530"/>
    </row>
    <row r="314" spans="3:18" ht="15.75" customHeight="1">
      <c r="C314" s="54"/>
      <c r="D314" s="11"/>
      <c r="E314" s="11"/>
      <c r="F314" s="11"/>
      <c r="Q314" s="10"/>
      <c r="R314" s="530"/>
    </row>
    <row r="315" spans="3:18" ht="15.75" customHeight="1">
      <c r="C315" s="54"/>
      <c r="D315" s="11"/>
      <c r="E315" s="11"/>
      <c r="F315" s="11"/>
      <c r="Q315" s="10"/>
      <c r="R315" s="530"/>
    </row>
    <row r="316" spans="3:18" ht="15.75" customHeight="1">
      <c r="C316" s="54"/>
      <c r="D316" s="11"/>
      <c r="E316" s="11"/>
      <c r="F316" s="11"/>
      <c r="Q316" s="10"/>
      <c r="R316" s="530"/>
    </row>
    <row r="317" spans="3:18" ht="15.75" customHeight="1">
      <c r="C317" s="54"/>
      <c r="D317" s="11"/>
      <c r="E317" s="11"/>
      <c r="F317" s="11"/>
      <c r="Q317" s="10"/>
      <c r="R317" s="530"/>
    </row>
    <row r="318" spans="3:18" ht="15.75" customHeight="1">
      <c r="C318" s="54"/>
      <c r="D318" s="11"/>
      <c r="E318" s="11"/>
      <c r="F318" s="11"/>
      <c r="Q318" s="10"/>
      <c r="R318" s="530"/>
    </row>
    <row r="319" spans="3:18" ht="15.75" customHeight="1">
      <c r="C319" s="54"/>
      <c r="D319" s="11"/>
      <c r="E319" s="11"/>
      <c r="F319" s="11"/>
      <c r="Q319" s="10"/>
      <c r="R319" s="530"/>
    </row>
    <row r="320" spans="3:18" ht="15.75" customHeight="1">
      <c r="C320" s="54"/>
      <c r="D320" s="11"/>
      <c r="E320" s="11"/>
      <c r="F320" s="11"/>
      <c r="Q320" s="10"/>
      <c r="R320" s="530"/>
    </row>
    <row r="321" spans="3:18" ht="15.75" customHeight="1">
      <c r="C321" s="54"/>
      <c r="D321" s="11"/>
      <c r="E321" s="11"/>
      <c r="F321" s="11"/>
      <c r="Q321" s="10"/>
      <c r="R321" s="530"/>
    </row>
    <row r="322" spans="3:18" ht="15.75" customHeight="1">
      <c r="C322" s="54"/>
      <c r="D322" s="11"/>
      <c r="E322" s="11"/>
      <c r="F322" s="11"/>
      <c r="Q322" s="10"/>
      <c r="R322" s="530"/>
    </row>
    <row r="323" spans="3:18" ht="15.75" customHeight="1">
      <c r="C323" s="54"/>
      <c r="D323" s="11"/>
      <c r="E323" s="11"/>
      <c r="F323" s="11"/>
      <c r="Q323" s="10"/>
      <c r="R323" s="530"/>
    </row>
    <row r="324" spans="3:18" ht="15.75" customHeight="1">
      <c r="C324" s="54"/>
      <c r="D324" s="11"/>
      <c r="E324" s="11"/>
      <c r="F324" s="11"/>
      <c r="Q324" s="10"/>
      <c r="R324" s="530"/>
    </row>
    <row r="325" spans="3:18" ht="15.75" customHeight="1">
      <c r="C325" s="54"/>
      <c r="D325" s="11"/>
      <c r="E325" s="11"/>
      <c r="F325" s="11"/>
      <c r="Q325" s="10"/>
      <c r="R325" s="530"/>
    </row>
    <row r="326" spans="3:18" ht="15.75" customHeight="1">
      <c r="C326" s="54"/>
      <c r="D326" s="11"/>
      <c r="E326" s="11"/>
      <c r="F326" s="11"/>
      <c r="Q326" s="10"/>
      <c r="R326" s="530"/>
    </row>
    <row r="327" spans="3:18" ht="15.75" customHeight="1">
      <c r="C327" s="54"/>
      <c r="D327" s="11"/>
      <c r="E327" s="11"/>
      <c r="F327" s="11"/>
      <c r="Q327" s="10"/>
      <c r="R327" s="530"/>
    </row>
    <row r="328" spans="3:18" ht="15.75" customHeight="1">
      <c r="C328" s="54"/>
      <c r="D328" s="11"/>
      <c r="E328" s="11"/>
      <c r="F328" s="11"/>
      <c r="Q328" s="10"/>
      <c r="R328" s="530"/>
    </row>
    <row r="329" spans="3:18" ht="15.75" customHeight="1">
      <c r="C329" s="54"/>
      <c r="D329" s="11"/>
      <c r="E329" s="11"/>
      <c r="F329" s="11"/>
      <c r="Q329" s="10"/>
      <c r="R329" s="530"/>
    </row>
    <row r="330" spans="3:18" ht="15.75" customHeight="1">
      <c r="C330" s="54"/>
      <c r="D330" s="11"/>
      <c r="E330" s="11"/>
      <c r="F330" s="11"/>
      <c r="Q330" s="10"/>
      <c r="R330" s="530"/>
    </row>
    <row r="331" spans="3:18" ht="15.75" customHeight="1">
      <c r="C331" s="54"/>
      <c r="D331" s="11"/>
      <c r="E331" s="11"/>
      <c r="F331" s="11"/>
      <c r="Q331" s="10"/>
      <c r="R331" s="530"/>
    </row>
    <row r="332" spans="3:18" ht="15.75" customHeight="1">
      <c r="C332" s="54"/>
      <c r="D332" s="11"/>
      <c r="E332" s="11"/>
      <c r="F332" s="11"/>
      <c r="Q332" s="10"/>
      <c r="R332" s="530"/>
    </row>
    <row r="333" spans="3:18" ht="15.75" customHeight="1">
      <c r="C333" s="54"/>
      <c r="D333" s="11"/>
      <c r="E333" s="11"/>
      <c r="F333" s="11"/>
      <c r="Q333" s="10"/>
      <c r="R333" s="530"/>
    </row>
    <row r="334" spans="3:18" ht="15.75" customHeight="1">
      <c r="C334" s="54"/>
      <c r="D334" s="11"/>
      <c r="E334" s="11"/>
      <c r="F334" s="11"/>
      <c r="Q334" s="10"/>
      <c r="R334" s="530"/>
    </row>
    <row r="335" spans="3:18" ht="15.75" customHeight="1">
      <c r="C335" s="54"/>
      <c r="D335" s="11"/>
      <c r="E335" s="11"/>
      <c r="F335" s="11"/>
      <c r="Q335" s="10"/>
      <c r="R335" s="530"/>
    </row>
    <row r="336" spans="3:18" ht="15.75" customHeight="1">
      <c r="C336" s="54"/>
      <c r="D336" s="11"/>
      <c r="E336" s="11"/>
      <c r="F336" s="11"/>
      <c r="Q336" s="10"/>
      <c r="R336" s="530"/>
    </row>
    <row r="337" spans="3:18" ht="15.75" customHeight="1">
      <c r="C337" s="54"/>
      <c r="D337" s="11"/>
      <c r="E337" s="11"/>
      <c r="F337" s="11"/>
      <c r="Q337" s="10"/>
      <c r="R337" s="530"/>
    </row>
    <row r="338" spans="3:18" ht="15.75" customHeight="1">
      <c r="C338" s="54"/>
      <c r="D338" s="11"/>
      <c r="E338" s="11"/>
      <c r="F338" s="11"/>
      <c r="Q338" s="10"/>
      <c r="R338" s="530"/>
    </row>
    <row r="339" spans="3:18" ht="15.75" customHeight="1">
      <c r="C339" s="54"/>
      <c r="D339" s="11"/>
      <c r="E339" s="11"/>
      <c r="F339" s="11"/>
      <c r="Q339" s="10"/>
      <c r="R339" s="530"/>
    </row>
    <row r="340" spans="3:18" ht="15.75" customHeight="1">
      <c r="C340" s="54"/>
      <c r="D340" s="11"/>
      <c r="E340" s="11"/>
      <c r="F340" s="11"/>
      <c r="Q340" s="10"/>
      <c r="R340" s="530"/>
    </row>
    <row r="341" spans="3:18" ht="15.75" customHeight="1">
      <c r="C341" s="54"/>
      <c r="D341" s="11"/>
      <c r="E341" s="11"/>
      <c r="F341" s="11"/>
      <c r="Q341" s="10"/>
      <c r="R341" s="530"/>
    </row>
    <row r="342" spans="3:18" ht="15.75" customHeight="1">
      <c r="C342" s="54"/>
      <c r="D342" s="11"/>
      <c r="E342" s="11"/>
      <c r="F342" s="11"/>
      <c r="Q342" s="10"/>
      <c r="R342" s="530"/>
    </row>
    <row r="343" spans="3:18" ht="15.75" customHeight="1">
      <c r="C343" s="54"/>
      <c r="D343" s="11"/>
      <c r="E343" s="11"/>
      <c r="F343" s="11"/>
      <c r="Q343" s="10"/>
      <c r="R343" s="530"/>
    </row>
    <row r="344" spans="3:18" ht="15.75" customHeight="1">
      <c r="C344" s="54"/>
      <c r="D344" s="11"/>
      <c r="E344" s="11"/>
      <c r="F344" s="11"/>
      <c r="Q344" s="10"/>
      <c r="R344" s="530"/>
    </row>
    <row r="345" spans="3:18" ht="15.75" customHeight="1">
      <c r="C345" s="54"/>
      <c r="D345" s="11"/>
      <c r="E345" s="11"/>
      <c r="F345" s="11"/>
      <c r="Q345" s="10"/>
      <c r="R345" s="530"/>
    </row>
    <row r="346" spans="3:18" ht="15.75" customHeight="1">
      <c r="C346" s="54"/>
      <c r="D346" s="11"/>
      <c r="E346" s="11"/>
      <c r="F346" s="11"/>
      <c r="Q346" s="10"/>
      <c r="R346" s="530"/>
    </row>
    <row r="347" spans="3:18" ht="15.75" customHeight="1">
      <c r="C347" s="54"/>
      <c r="D347" s="11"/>
      <c r="E347" s="11"/>
      <c r="F347" s="11"/>
      <c r="Q347" s="10"/>
      <c r="R347" s="530"/>
    </row>
    <row r="348" spans="3:18" ht="15.75" customHeight="1">
      <c r="C348" s="54"/>
      <c r="D348" s="11"/>
      <c r="E348" s="11"/>
      <c r="F348" s="11"/>
      <c r="Q348" s="10"/>
      <c r="R348" s="530"/>
    </row>
    <row r="349" spans="3:18" ht="15.75" customHeight="1">
      <c r="C349" s="54"/>
      <c r="D349" s="11"/>
      <c r="E349" s="11"/>
      <c r="F349" s="11"/>
      <c r="Q349" s="10"/>
      <c r="R349" s="530"/>
    </row>
    <row r="350" spans="3:18" ht="15.75" customHeight="1">
      <c r="C350" s="54"/>
      <c r="D350" s="11"/>
      <c r="E350" s="11"/>
      <c r="F350" s="11"/>
      <c r="Q350" s="10"/>
      <c r="R350" s="530"/>
    </row>
    <row r="351" spans="3:18" ht="15.75" customHeight="1">
      <c r="C351" s="54"/>
      <c r="D351" s="11"/>
      <c r="E351" s="11"/>
      <c r="F351" s="11"/>
      <c r="Q351" s="10"/>
      <c r="R351" s="530"/>
    </row>
    <row r="352" spans="3:18" ht="15.75" customHeight="1">
      <c r="C352" s="54"/>
      <c r="D352" s="11"/>
      <c r="E352" s="11"/>
      <c r="F352" s="11"/>
      <c r="Q352" s="10"/>
      <c r="R352" s="530"/>
    </row>
    <row r="353" spans="3:18" ht="15.75" customHeight="1">
      <c r="C353" s="54"/>
      <c r="D353" s="11"/>
      <c r="E353" s="11"/>
      <c r="F353" s="11"/>
      <c r="Q353" s="10"/>
      <c r="R353" s="530"/>
    </row>
    <row r="354" spans="3:18" ht="15.75" customHeight="1">
      <c r="C354" s="54"/>
      <c r="D354" s="11"/>
      <c r="E354" s="11"/>
      <c r="F354" s="11"/>
      <c r="Q354" s="10"/>
      <c r="R354" s="530"/>
    </row>
    <row r="355" spans="3:18" ht="15.75" customHeight="1">
      <c r="C355" s="54"/>
      <c r="D355" s="11"/>
      <c r="E355" s="11"/>
      <c r="F355" s="11"/>
      <c r="Q355" s="10"/>
      <c r="R355" s="530"/>
    </row>
    <row r="356" spans="3:18" ht="15.75" customHeight="1">
      <c r="C356" s="54"/>
      <c r="D356" s="11"/>
      <c r="E356" s="11"/>
      <c r="F356" s="11"/>
      <c r="Q356" s="10"/>
      <c r="R356" s="530"/>
    </row>
    <row r="357" spans="3:18" ht="15.75" customHeight="1">
      <c r="C357" s="54"/>
      <c r="D357" s="11"/>
      <c r="E357" s="11"/>
      <c r="F357" s="11"/>
      <c r="Q357" s="10"/>
      <c r="R357" s="530"/>
    </row>
    <row r="358" spans="3:18" ht="15.75" customHeight="1">
      <c r="C358" s="54"/>
      <c r="D358" s="11"/>
      <c r="E358" s="11"/>
      <c r="F358" s="11"/>
      <c r="Q358" s="10"/>
      <c r="R358" s="530"/>
    </row>
    <row r="359" spans="3:18" ht="15.75" customHeight="1">
      <c r="C359" s="54"/>
      <c r="D359" s="11"/>
      <c r="E359" s="11"/>
      <c r="F359" s="11"/>
      <c r="Q359" s="10"/>
      <c r="R359" s="530"/>
    </row>
    <row r="360" spans="3:18" ht="15.75" customHeight="1">
      <c r="C360" s="54"/>
      <c r="D360" s="11"/>
      <c r="E360" s="11"/>
      <c r="F360" s="11"/>
      <c r="Q360" s="10"/>
      <c r="R360" s="530"/>
    </row>
    <row r="361" spans="3:18" ht="15.75" customHeight="1">
      <c r="C361" s="54"/>
      <c r="D361" s="11"/>
      <c r="E361" s="11"/>
      <c r="F361" s="11"/>
      <c r="Q361" s="10"/>
      <c r="R361" s="530"/>
    </row>
    <row r="362" spans="3:18" ht="15.75" customHeight="1">
      <c r="C362" s="54"/>
      <c r="D362" s="11"/>
      <c r="E362" s="11"/>
      <c r="F362" s="11"/>
      <c r="Q362" s="10"/>
      <c r="R362" s="530"/>
    </row>
    <row r="363" spans="3:18" ht="15.75" customHeight="1">
      <c r="C363" s="54"/>
      <c r="D363" s="11"/>
      <c r="E363" s="11"/>
      <c r="F363" s="11"/>
      <c r="Q363" s="10"/>
      <c r="R363" s="530"/>
    </row>
    <row r="364" spans="3:18" ht="15.75" customHeight="1">
      <c r="C364" s="54"/>
      <c r="D364" s="11"/>
      <c r="E364" s="11"/>
      <c r="F364" s="11"/>
      <c r="Q364" s="10"/>
      <c r="R364" s="530"/>
    </row>
    <row r="365" spans="3:18" ht="15.75" customHeight="1">
      <c r="C365" s="54"/>
      <c r="D365" s="11"/>
      <c r="E365" s="11"/>
      <c r="F365" s="11"/>
      <c r="Q365" s="10"/>
      <c r="R365" s="530"/>
    </row>
    <row r="366" spans="3:18" ht="15.75" customHeight="1">
      <c r="C366" s="54"/>
      <c r="D366" s="11"/>
      <c r="E366" s="11"/>
      <c r="F366" s="11"/>
      <c r="Q366" s="10"/>
      <c r="R366" s="530"/>
    </row>
    <row r="367" spans="3:18" ht="15.75" customHeight="1">
      <c r="C367" s="54"/>
      <c r="D367" s="11"/>
      <c r="E367" s="11"/>
      <c r="F367" s="11"/>
      <c r="Q367" s="10"/>
      <c r="R367" s="530"/>
    </row>
    <row r="368" spans="3:18" ht="15.75" customHeight="1">
      <c r="C368" s="54"/>
      <c r="D368" s="11"/>
      <c r="E368" s="11"/>
      <c r="F368" s="11"/>
      <c r="Q368" s="10"/>
      <c r="R368" s="530"/>
    </row>
    <row r="369" spans="3:18" ht="15.75" customHeight="1">
      <c r="C369" s="54"/>
      <c r="D369" s="11"/>
      <c r="E369" s="11"/>
      <c r="F369" s="11"/>
      <c r="Q369" s="10"/>
      <c r="R369" s="530"/>
    </row>
    <row r="370" spans="3:18" ht="15.75" customHeight="1">
      <c r="C370" s="54"/>
      <c r="D370" s="11"/>
      <c r="E370" s="11"/>
      <c r="F370" s="11"/>
      <c r="Q370" s="10"/>
      <c r="R370" s="530"/>
    </row>
    <row r="371" spans="3:18" ht="15.75" customHeight="1">
      <c r="C371" s="54"/>
      <c r="D371" s="11"/>
      <c r="E371" s="11"/>
      <c r="F371" s="11"/>
      <c r="Q371" s="10"/>
      <c r="R371" s="530"/>
    </row>
    <row r="372" spans="3:18" ht="15.75" customHeight="1">
      <c r="C372" s="54"/>
      <c r="D372" s="11"/>
      <c r="E372" s="11"/>
      <c r="F372" s="11"/>
      <c r="Q372" s="10"/>
      <c r="R372" s="530"/>
    </row>
    <row r="373" spans="3:18" ht="15.75" customHeight="1">
      <c r="C373" s="54"/>
      <c r="D373" s="11"/>
      <c r="E373" s="11"/>
      <c r="F373" s="11"/>
      <c r="Q373" s="10"/>
      <c r="R373" s="530"/>
    </row>
    <row r="374" spans="3:18" ht="15.75" customHeight="1">
      <c r="C374" s="54"/>
      <c r="D374" s="11"/>
      <c r="E374" s="11"/>
      <c r="F374" s="11"/>
      <c r="Q374" s="10"/>
      <c r="R374" s="530"/>
    </row>
    <row r="375" spans="3:18" ht="15.75" customHeight="1">
      <c r="C375" s="54"/>
      <c r="D375" s="11"/>
      <c r="E375" s="11"/>
      <c r="F375" s="11"/>
      <c r="Q375" s="10"/>
      <c r="R375" s="530"/>
    </row>
    <row r="376" spans="3:18" ht="15.75" customHeight="1">
      <c r="C376" s="54"/>
      <c r="D376" s="11"/>
      <c r="E376" s="11"/>
      <c r="F376" s="11"/>
      <c r="Q376" s="10"/>
      <c r="R376" s="530"/>
    </row>
    <row r="377" spans="3:18" ht="15.75" customHeight="1">
      <c r="C377" s="54"/>
      <c r="D377" s="11"/>
      <c r="E377" s="11"/>
      <c r="F377" s="11"/>
      <c r="Q377" s="10"/>
      <c r="R377" s="530"/>
    </row>
    <row r="378" spans="3:18" ht="15.75" customHeight="1">
      <c r="C378" s="54"/>
      <c r="D378" s="11"/>
      <c r="E378" s="11"/>
      <c r="F378" s="11"/>
      <c r="Q378" s="10"/>
      <c r="R378" s="530"/>
    </row>
    <row r="379" spans="3:18" ht="15.75" customHeight="1">
      <c r="C379" s="54"/>
      <c r="D379" s="11"/>
      <c r="E379" s="11"/>
      <c r="F379" s="11"/>
      <c r="Q379" s="10"/>
      <c r="R379" s="530"/>
    </row>
    <row r="380" spans="3:18" ht="15.75" customHeight="1">
      <c r="C380" s="54"/>
      <c r="D380" s="11"/>
      <c r="E380" s="11"/>
      <c r="F380" s="11"/>
      <c r="Q380" s="10"/>
      <c r="R380" s="530"/>
    </row>
    <row r="381" spans="3:18" ht="15.75" customHeight="1">
      <c r="C381" s="54"/>
      <c r="D381" s="11"/>
      <c r="E381" s="11"/>
      <c r="F381" s="11"/>
      <c r="Q381" s="10"/>
      <c r="R381" s="530"/>
    </row>
    <row r="382" spans="3:18" ht="15.75" customHeight="1">
      <c r="C382" s="54"/>
      <c r="D382" s="11"/>
      <c r="E382" s="11"/>
      <c r="F382" s="11"/>
      <c r="Q382" s="10"/>
      <c r="R382" s="530"/>
    </row>
    <row r="383" spans="3:18" ht="15.75" customHeight="1">
      <c r="C383" s="54"/>
      <c r="D383" s="11"/>
      <c r="E383" s="11"/>
      <c r="F383" s="11"/>
      <c r="Q383" s="10"/>
      <c r="R383" s="530"/>
    </row>
    <row r="384" spans="3:18" ht="15.75" customHeight="1">
      <c r="C384" s="54"/>
      <c r="D384" s="11"/>
      <c r="E384" s="11"/>
      <c r="F384" s="11"/>
      <c r="Q384" s="10"/>
      <c r="R384" s="530"/>
    </row>
    <row r="385" spans="3:18" ht="15.75" customHeight="1">
      <c r="C385" s="54"/>
      <c r="D385" s="11"/>
      <c r="E385" s="11"/>
      <c r="F385" s="11"/>
      <c r="Q385" s="10"/>
      <c r="R385" s="530"/>
    </row>
    <row r="386" spans="3:18" ht="15.75" customHeight="1">
      <c r="C386" s="54"/>
      <c r="D386" s="11"/>
      <c r="E386" s="11"/>
      <c r="F386" s="11"/>
      <c r="Q386" s="10"/>
      <c r="R386" s="530"/>
    </row>
    <row r="387" spans="3:18" ht="15.75" customHeight="1">
      <c r="C387" s="54"/>
      <c r="D387" s="11"/>
      <c r="E387" s="11"/>
      <c r="F387" s="11"/>
      <c r="Q387" s="10"/>
      <c r="R387" s="530"/>
    </row>
    <row r="388" spans="3:18" ht="15.75" customHeight="1">
      <c r="C388" s="54"/>
      <c r="D388" s="11"/>
      <c r="E388" s="11"/>
      <c r="F388" s="11"/>
      <c r="Q388" s="10"/>
      <c r="R388" s="530"/>
    </row>
    <row r="389" spans="3:18" ht="15.75" customHeight="1">
      <c r="C389" s="54"/>
      <c r="D389" s="11"/>
      <c r="E389" s="11"/>
      <c r="F389" s="11"/>
      <c r="Q389" s="10"/>
      <c r="R389" s="530"/>
    </row>
    <row r="390" spans="3:18" ht="15.75" customHeight="1">
      <c r="C390" s="54"/>
      <c r="D390" s="11"/>
      <c r="E390" s="11"/>
      <c r="F390" s="11"/>
      <c r="Q390" s="10"/>
      <c r="R390" s="530"/>
    </row>
    <row r="391" spans="3:18" ht="15.75" customHeight="1">
      <c r="C391" s="54"/>
      <c r="D391" s="11"/>
      <c r="E391" s="11"/>
      <c r="F391" s="11"/>
      <c r="Q391" s="10"/>
      <c r="R391" s="530"/>
    </row>
    <row r="392" spans="3:18" ht="15.75" customHeight="1">
      <c r="C392" s="54"/>
      <c r="D392" s="11"/>
      <c r="E392" s="11"/>
      <c r="F392" s="11"/>
      <c r="Q392" s="10"/>
      <c r="R392" s="530"/>
    </row>
    <row r="393" spans="3:18" ht="15.75" customHeight="1">
      <c r="C393" s="54"/>
      <c r="D393" s="11"/>
      <c r="E393" s="11"/>
      <c r="F393" s="11"/>
      <c r="Q393" s="10"/>
      <c r="R393" s="530"/>
    </row>
    <row r="394" spans="3:18" ht="15.75" customHeight="1">
      <c r="C394" s="54"/>
      <c r="D394" s="11"/>
      <c r="E394" s="11"/>
      <c r="F394" s="11"/>
      <c r="Q394" s="10"/>
      <c r="R394" s="530"/>
    </row>
    <row r="395" spans="3:18" ht="15.75" customHeight="1">
      <c r="C395" s="54"/>
      <c r="D395" s="11"/>
      <c r="E395" s="11"/>
      <c r="F395" s="11"/>
      <c r="Q395" s="10"/>
      <c r="R395" s="530"/>
    </row>
    <row r="396" spans="3:18" ht="15.75" customHeight="1">
      <c r="C396" s="54"/>
      <c r="D396" s="11"/>
      <c r="E396" s="11"/>
      <c r="F396" s="11"/>
      <c r="Q396" s="10"/>
      <c r="R396" s="530"/>
    </row>
    <row r="397" spans="3:18" ht="15.75" customHeight="1">
      <c r="C397" s="54"/>
      <c r="D397" s="11"/>
      <c r="E397" s="11"/>
      <c r="F397" s="11"/>
      <c r="Q397" s="10"/>
      <c r="R397" s="530"/>
    </row>
    <row r="398" spans="3:18" ht="15.75" customHeight="1">
      <c r="C398" s="54"/>
      <c r="D398" s="11"/>
      <c r="E398" s="11"/>
      <c r="F398" s="11"/>
      <c r="Q398" s="10"/>
      <c r="R398" s="530"/>
    </row>
    <row r="399" spans="3:18" ht="15.75" customHeight="1">
      <c r="C399" s="54"/>
      <c r="D399" s="11"/>
      <c r="E399" s="11"/>
      <c r="F399" s="11"/>
      <c r="Q399" s="10"/>
      <c r="R399" s="530"/>
    </row>
    <row r="400" spans="3:18" ht="15.75" customHeight="1">
      <c r="C400" s="54"/>
      <c r="D400" s="11"/>
      <c r="E400" s="11"/>
      <c r="F400" s="11"/>
      <c r="Q400" s="10"/>
      <c r="R400" s="530"/>
    </row>
    <row r="401" spans="3:18" ht="15.75" customHeight="1">
      <c r="C401" s="54"/>
      <c r="D401" s="11"/>
      <c r="E401" s="11"/>
      <c r="F401" s="11"/>
      <c r="Q401" s="10"/>
      <c r="R401" s="530"/>
    </row>
    <row r="402" spans="3:18" ht="15.75" customHeight="1">
      <c r="C402" s="54"/>
      <c r="D402" s="11"/>
      <c r="E402" s="11"/>
      <c r="F402" s="11"/>
      <c r="Q402" s="10"/>
      <c r="R402" s="530"/>
    </row>
    <row r="403" spans="3:18" ht="15.75" customHeight="1">
      <c r="C403" s="54"/>
      <c r="D403" s="11"/>
      <c r="E403" s="11"/>
      <c r="F403" s="11"/>
      <c r="Q403" s="10"/>
      <c r="R403" s="530"/>
    </row>
    <row r="404" spans="3:18" ht="15.75" customHeight="1">
      <c r="C404" s="54"/>
      <c r="D404" s="11"/>
      <c r="E404" s="11"/>
      <c r="F404" s="11"/>
      <c r="Q404" s="10"/>
      <c r="R404" s="530"/>
    </row>
    <row r="405" spans="3:18" ht="15.75" customHeight="1">
      <c r="C405" s="54"/>
      <c r="D405" s="11"/>
      <c r="E405" s="11"/>
      <c r="F405" s="11"/>
      <c r="Q405" s="10"/>
      <c r="R405" s="530"/>
    </row>
    <row r="406" spans="3:18" ht="15.75" customHeight="1">
      <c r="C406" s="54"/>
      <c r="D406" s="11"/>
      <c r="E406" s="11"/>
      <c r="F406" s="11"/>
      <c r="Q406" s="10"/>
      <c r="R406" s="530"/>
    </row>
    <row r="407" spans="3:18" ht="15.75" customHeight="1">
      <c r="C407" s="54"/>
      <c r="D407" s="11"/>
      <c r="E407" s="11"/>
      <c r="F407" s="11"/>
      <c r="Q407" s="10"/>
      <c r="R407" s="530"/>
    </row>
    <row r="408" spans="3:18" ht="15.75" customHeight="1">
      <c r="C408" s="54"/>
      <c r="D408" s="11"/>
      <c r="E408" s="11"/>
      <c r="F408" s="11"/>
      <c r="Q408" s="10"/>
      <c r="R408" s="530"/>
    </row>
    <row r="409" spans="3:18" ht="15.75" customHeight="1">
      <c r="C409" s="54"/>
      <c r="D409" s="11"/>
      <c r="E409" s="11"/>
      <c r="F409" s="11"/>
      <c r="Q409" s="10"/>
      <c r="R409" s="530"/>
    </row>
    <row r="410" spans="3:18" ht="15.75" customHeight="1">
      <c r="C410" s="54"/>
      <c r="D410" s="11"/>
      <c r="E410" s="11"/>
      <c r="F410" s="11"/>
      <c r="Q410" s="10"/>
      <c r="R410" s="530"/>
    </row>
    <row r="411" spans="3:18" ht="15.75" customHeight="1">
      <c r="C411" s="54"/>
      <c r="D411" s="11"/>
      <c r="E411" s="11"/>
      <c r="F411" s="11"/>
      <c r="Q411" s="10"/>
      <c r="R411" s="530"/>
    </row>
    <row r="412" spans="3:18" ht="15.75" customHeight="1">
      <c r="C412" s="54"/>
      <c r="D412" s="11"/>
      <c r="E412" s="11"/>
      <c r="F412" s="11"/>
      <c r="Q412" s="10"/>
      <c r="R412" s="530"/>
    </row>
    <row r="413" spans="3:18" ht="15.75" customHeight="1">
      <c r="C413" s="54"/>
      <c r="D413" s="11"/>
      <c r="E413" s="11"/>
      <c r="F413" s="11"/>
      <c r="Q413" s="10"/>
      <c r="R413" s="530"/>
    </row>
    <row r="414" spans="3:18" ht="15.75" customHeight="1">
      <c r="C414" s="54"/>
      <c r="D414" s="11"/>
      <c r="E414" s="11"/>
      <c r="F414" s="11"/>
      <c r="Q414" s="10"/>
      <c r="R414" s="530"/>
    </row>
    <row r="415" spans="3:18" ht="15.75" customHeight="1">
      <c r="C415" s="54"/>
      <c r="D415" s="11"/>
      <c r="E415" s="11"/>
      <c r="F415" s="11"/>
      <c r="Q415" s="10"/>
      <c r="R415" s="530"/>
    </row>
    <row r="416" spans="3:18" ht="15.75" customHeight="1">
      <c r="C416" s="54"/>
      <c r="D416" s="11"/>
      <c r="E416" s="11"/>
      <c r="F416" s="11"/>
      <c r="Q416" s="10"/>
      <c r="R416" s="530"/>
    </row>
    <row r="417" spans="3:18" ht="15.75" customHeight="1">
      <c r="C417" s="54"/>
      <c r="D417" s="11"/>
      <c r="E417" s="11"/>
      <c r="F417" s="11"/>
      <c r="Q417" s="10"/>
      <c r="R417" s="530"/>
    </row>
    <row r="418" spans="3:18" ht="15.75" customHeight="1">
      <c r="C418" s="54"/>
      <c r="D418" s="11"/>
      <c r="E418" s="11"/>
      <c r="F418" s="11"/>
      <c r="Q418" s="10"/>
      <c r="R418" s="530"/>
    </row>
    <row r="419" spans="3:18" ht="15.75" customHeight="1">
      <c r="C419" s="54"/>
      <c r="D419" s="11"/>
      <c r="E419" s="11"/>
      <c r="F419" s="11"/>
      <c r="Q419" s="10"/>
      <c r="R419" s="530"/>
    </row>
    <row r="420" spans="3:18" ht="15.75" customHeight="1">
      <c r="C420" s="54"/>
      <c r="D420" s="11"/>
      <c r="E420" s="11"/>
      <c r="F420" s="11"/>
      <c r="Q420" s="10"/>
      <c r="R420" s="530"/>
    </row>
    <row r="421" spans="3:18" ht="15.75" customHeight="1">
      <c r="C421" s="54"/>
      <c r="D421" s="11"/>
      <c r="E421" s="11"/>
      <c r="F421" s="11"/>
      <c r="Q421" s="10"/>
      <c r="R421" s="530"/>
    </row>
    <row r="422" spans="3:18" ht="15.75" customHeight="1">
      <c r="C422" s="54"/>
      <c r="D422" s="11"/>
      <c r="E422" s="11"/>
      <c r="F422" s="11"/>
      <c r="Q422" s="10"/>
      <c r="R422" s="530"/>
    </row>
    <row r="423" spans="3:18" ht="15.75" customHeight="1">
      <c r="C423" s="54"/>
      <c r="D423" s="11"/>
      <c r="E423" s="11"/>
      <c r="F423" s="11"/>
      <c r="Q423" s="10"/>
      <c r="R423" s="530"/>
    </row>
    <row r="424" spans="3:18" ht="15.75" customHeight="1">
      <c r="C424" s="54"/>
      <c r="D424" s="11"/>
      <c r="E424" s="11"/>
      <c r="F424" s="11"/>
      <c r="Q424" s="10"/>
      <c r="R424" s="530"/>
    </row>
    <row r="425" spans="3:18" ht="15.75" customHeight="1">
      <c r="C425" s="54"/>
      <c r="D425" s="11"/>
      <c r="E425" s="11"/>
      <c r="F425" s="11"/>
      <c r="Q425" s="10"/>
      <c r="R425" s="530"/>
    </row>
    <row r="426" spans="3:18" ht="15.75" customHeight="1">
      <c r="C426" s="54"/>
      <c r="D426" s="11"/>
      <c r="E426" s="11"/>
      <c r="F426" s="11"/>
      <c r="Q426" s="10"/>
      <c r="R426" s="530"/>
    </row>
    <row r="427" spans="3:18" ht="15.75" customHeight="1">
      <c r="C427" s="54"/>
      <c r="D427" s="11"/>
      <c r="E427" s="11"/>
      <c r="F427" s="11"/>
      <c r="Q427" s="10"/>
      <c r="R427" s="530"/>
    </row>
    <row r="428" spans="3:18" ht="15.75" customHeight="1">
      <c r="C428" s="54"/>
      <c r="D428" s="11"/>
      <c r="E428" s="11"/>
      <c r="F428" s="11"/>
      <c r="Q428" s="10"/>
      <c r="R428" s="530"/>
    </row>
    <row r="429" spans="3:18" ht="15.75" customHeight="1">
      <c r="C429" s="54"/>
      <c r="D429" s="11"/>
      <c r="E429" s="11"/>
      <c r="F429" s="11"/>
      <c r="Q429" s="10"/>
      <c r="R429" s="530"/>
    </row>
    <row r="430" spans="3:18" ht="15.75" customHeight="1">
      <c r="C430" s="54"/>
      <c r="D430" s="11"/>
      <c r="E430" s="11"/>
      <c r="F430" s="11"/>
      <c r="Q430" s="10"/>
      <c r="R430" s="530"/>
    </row>
    <row r="431" spans="3:18" ht="15.75" customHeight="1">
      <c r="C431" s="54"/>
      <c r="D431" s="11"/>
      <c r="E431" s="11"/>
      <c r="F431" s="11"/>
      <c r="Q431" s="10"/>
      <c r="R431" s="530"/>
    </row>
    <row r="432" spans="3:18" ht="15.75" customHeight="1">
      <c r="C432" s="54"/>
      <c r="D432" s="11"/>
      <c r="E432" s="11"/>
      <c r="F432" s="11"/>
      <c r="Q432" s="10"/>
      <c r="R432" s="530"/>
    </row>
    <row r="433" spans="3:18" ht="15.75" customHeight="1">
      <c r="C433" s="54"/>
      <c r="D433" s="11"/>
      <c r="E433" s="11"/>
      <c r="F433" s="11"/>
      <c r="Q433" s="10"/>
      <c r="R433" s="530"/>
    </row>
    <row r="434" spans="3:18" ht="15.75" customHeight="1">
      <c r="C434" s="54"/>
      <c r="D434" s="11"/>
      <c r="E434" s="11"/>
      <c r="F434" s="11"/>
      <c r="Q434" s="10"/>
      <c r="R434" s="530"/>
    </row>
    <row r="435" spans="3:18" ht="15.75" customHeight="1">
      <c r="C435" s="54"/>
      <c r="D435" s="11"/>
      <c r="E435" s="11"/>
      <c r="F435" s="11"/>
      <c r="Q435" s="10"/>
      <c r="R435" s="530"/>
    </row>
    <row r="436" spans="3:18" ht="15.75" customHeight="1">
      <c r="C436" s="54"/>
      <c r="D436" s="11"/>
      <c r="E436" s="11"/>
      <c r="F436" s="11"/>
      <c r="Q436" s="10"/>
      <c r="R436" s="530"/>
    </row>
    <row r="437" spans="3:18" ht="15.75" customHeight="1">
      <c r="C437" s="54"/>
      <c r="D437" s="11"/>
      <c r="E437" s="11"/>
      <c r="F437" s="11"/>
      <c r="Q437" s="10"/>
      <c r="R437" s="530"/>
    </row>
    <row r="438" spans="3:18" ht="15.75" customHeight="1">
      <c r="C438" s="54"/>
      <c r="D438" s="11"/>
      <c r="E438" s="11"/>
      <c r="F438" s="11"/>
      <c r="Q438" s="10"/>
      <c r="R438" s="530"/>
    </row>
    <row r="439" spans="3:18" ht="15.75" customHeight="1">
      <c r="C439" s="54"/>
      <c r="D439" s="11"/>
      <c r="E439" s="11"/>
      <c r="F439" s="11"/>
      <c r="Q439" s="10"/>
      <c r="R439" s="530"/>
    </row>
    <row r="440" spans="3:18" ht="15.75" customHeight="1">
      <c r="C440" s="54"/>
      <c r="D440" s="11"/>
      <c r="E440" s="11"/>
      <c r="F440" s="11"/>
      <c r="Q440" s="10"/>
      <c r="R440" s="530"/>
    </row>
    <row r="441" spans="3:18" ht="15.75" customHeight="1">
      <c r="C441" s="54"/>
      <c r="D441" s="11"/>
      <c r="E441" s="11"/>
      <c r="F441" s="11"/>
      <c r="Q441" s="10"/>
      <c r="R441" s="530"/>
    </row>
    <row r="442" spans="3:18" ht="15.75" customHeight="1">
      <c r="C442" s="54"/>
      <c r="D442" s="11"/>
      <c r="E442" s="11"/>
      <c r="F442" s="11"/>
      <c r="Q442" s="10"/>
      <c r="R442" s="530"/>
    </row>
    <row r="443" spans="3:18" ht="15.75" customHeight="1">
      <c r="C443" s="54"/>
      <c r="D443" s="11"/>
      <c r="E443" s="11"/>
      <c r="F443" s="11"/>
      <c r="Q443" s="10"/>
      <c r="R443" s="530"/>
    </row>
    <row r="444" spans="3:18" ht="15.75" customHeight="1">
      <c r="C444" s="54"/>
      <c r="D444" s="11"/>
      <c r="E444" s="11"/>
      <c r="F444" s="11"/>
      <c r="Q444" s="10"/>
      <c r="R444" s="530"/>
    </row>
    <row r="445" spans="3:18" ht="15.75" customHeight="1">
      <c r="C445" s="54"/>
      <c r="D445" s="11"/>
      <c r="E445" s="11"/>
      <c r="F445" s="11"/>
      <c r="Q445" s="10"/>
      <c r="R445" s="530"/>
    </row>
    <row r="446" spans="3:18" ht="15.75" customHeight="1">
      <c r="C446" s="54"/>
      <c r="D446" s="11"/>
      <c r="E446" s="11"/>
      <c r="F446" s="11"/>
      <c r="Q446" s="10"/>
      <c r="R446" s="530"/>
    </row>
    <row r="447" spans="3:18" ht="15.75" customHeight="1">
      <c r="C447" s="54"/>
      <c r="D447" s="11"/>
      <c r="E447" s="11"/>
      <c r="F447" s="11"/>
      <c r="Q447" s="10"/>
      <c r="R447" s="530"/>
    </row>
    <row r="448" spans="3:18" ht="15.75" customHeight="1">
      <c r="C448" s="54"/>
      <c r="D448" s="11"/>
      <c r="E448" s="11"/>
      <c r="F448" s="11"/>
      <c r="Q448" s="10"/>
      <c r="R448" s="530"/>
    </row>
    <row r="449" spans="3:18" ht="15.75" customHeight="1">
      <c r="C449" s="54"/>
      <c r="D449" s="11"/>
      <c r="E449" s="11"/>
      <c r="F449" s="11"/>
      <c r="Q449" s="10"/>
      <c r="R449" s="530"/>
    </row>
    <row r="450" spans="3:18" ht="15.75" customHeight="1">
      <c r="C450" s="54"/>
      <c r="D450" s="11"/>
      <c r="E450" s="11"/>
      <c r="F450" s="11"/>
      <c r="Q450" s="10"/>
      <c r="R450" s="530"/>
    </row>
    <row r="451" spans="3:18" ht="15.75" customHeight="1">
      <c r="C451" s="54"/>
      <c r="D451" s="11"/>
      <c r="E451" s="11"/>
      <c r="F451" s="11"/>
      <c r="Q451" s="10"/>
      <c r="R451" s="530"/>
    </row>
    <row r="452" spans="3:18" ht="15.75" customHeight="1">
      <c r="C452" s="54"/>
      <c r="D452" s="11"/>
      <c r="E452" s="11"/>
      <c r="F452" s="11"/>
      <c r="Q452" s="10"/>
      <c r="R452" s="530"/>
    </row>
    <row r="453" spans="3:18" ht="15.75" customHeight="1">
      <c r="C453" s="54"/>
      <c r="D453" s="11"/>
      <c r="E453" s="11"/>
      <c r="F453" s="11"/>
      <c r="Q453" s="10"/>
      <c r="R453" s="530"/>
    </row>
    <row r="454" spans="3:18" ht="15.75" customHeight="1">
      <c r="C454" s="54"/>
      <c r="D454" s="11"/>
      <c r="E454" s="11"/>
      <c r="F454" s="11"/>
      <c r="Q454" s="10"/>
      <c r="R454" s="530"/>
    </row>
    <row r="455" spans="3:18" ht="15.75" customHeight="1">
      <c r="C455" s="54"/>
      <c r="D455" s="11"/>
      <c r="E455" s="11"/>
      <c r="F455" s="11"/>
      <c r="Q455" s="10"/>
      <c r="R455" s="530"/>
    </row>
    <row r="456" spans="3:18" ht="15.75" customHeight="1">
      <c r="C456" s="54"/>
      <c r="D456" s="11"/>
      <c r="E456" s="11"/>
      <c r="F456" s="11"/>
      <c r="Q456" s="10"/>
      <c r="R456" s="530"/>
    </row>
    <row r="457" spans="3:18" ht="15.75" customHeight="1">
      <c r="C457" s="54"/>
      <c r="D457" s="11"/>
      <c r="E457" s="11"/>
      <c r="F457" s="11"/>
      <c r="Q457" s="10"/>
      <c r="R457" s="530"/>
    </row>
    <row r="458" spans="3:18" ht="15.75" customHeight="1">
      <c r="C458" s="54"/>
      <c r="D458" s="11"/>
      <c r="E458" s="11"/>
      <c r="F458" s="11"/>
      <c r="Q458" s="10"/>
      <c r="R458" s="530"/>
    </row>
    <row r="459" spans="3:18" ht="15.75" customHeight="1">
      <c r="C459" s="54"/>
      <c r="D459" s="11"/>
      <c r="E459" s="11"/>
      <c r="F459" s="11"/>
      <c r="Q459" s="10"/>
      <c r="R459" s="530"/>
    </row>
    <row r="460" spans="3:18" ht="15.75" customHeight="1">
      <c r="C460" s="54"/>
      <c r="D460" s="11"/>
      <c r="E460" s="11"/>
      <c r="F460" s="11"/>
      <c r="Q460" s="10"/>
      <c r="R460" s="530"/>
    </row>
    <row r="461" spans="3:18" ht="15.75" customHeight="1">
      <c r="C461" s="54"/>
      <c r="D461" s="11"/>
      <c r="E461" s="11"/>
      <c r="F461" s="11"/>
      <c r="Q461" s="10"/>
      <c r="R461" s="530"/>
    </row>
    <row r="462" spans="3:18" ht="15.75" customHeight="1">
      <c r="C462" s="54"/>
      <c r="D462" s="11"/>
      <c r="E462" s="11"/>
      <c r="F462" s="11"/>
      <c r="Q462" s="10"/>
      <c r="R462" s="530"/>
    </row>
    <row r="463" spans="3:18" ht="15.75" customHeight="1">
      <c r="C463" s="54"/>
      <c r="D463" s="11"/>
      <c r="E463" s="11"/>
      <c r="F463" s="11"/>
      <c r="Q463" s="10"/>
      <c r="R463" s="530"/>
    </row>
    <row r="464" spans="3:18" ht="15.75" customHeight="1">
      <c r="C464" s="54"/>
      <c r="D464" s="11"/>
      <c r="E464" s="11"/>
      <c r="F464" s="11"/>
      <c r="Q464" s="10"/>
      <c r="R464" s="530"/>
    </row>
    <row r="465" spans="3:18" ht="15.75" customHeight="1">
      <c r="C465" s="54"/>
      <c r="D465" s="11"/>
      <c r="E465" s="11"/>
      <c r="F465" s="11"/>
      <c r="Q465" s="10"/>
      <c r="R465" s="530"/>
    </row>
    <row r="466" spans="3:18" ht="15.75" customHeight="1">
      <c r="C466" s="54"/>
      <c r="D466" s="11"/>
      <c r="E466" s="11"/>
      <c r="F466" s="11"/>
      <c r="Q466" s="10"/>
      <c r="R466" s="530"/>
    </row>
    <row r="467" spans="3:18" ht="15.75" customHeight="1">
      <c r="C467" s="54"/>
      <c r="D467" s="11"/>
      <c r="E467" s="11"/>
      <c r="F467" s="11"/>
      <c r="Q467" s="10"/>
      <c r="R467" s="530"/>
    </row>
    <row r="468" spans="3:18" ht="15.75" customHeight="1">
      <c r="C468" s="54"/>
      <c r="D468" s="11"/>
      <c r="E468" s="11"/>
      <c r="F468" s="11"/>
      <c r="Q468" s="10"/>
      <c r="R468" s="530"/>
    </row>
    <row r="469" spans="3:18" ht="15.75" customHeight="1">
      <c r="C469" s="54"/>
      <c r="D469" s="11"/>
      <c r="E469" s="11"/>
      <c r="F469" s="11"/>
      <c r="Q469" s="10"/>
      <c r="R469" s="530"/>
    </row>
    <row r="470" spans="3:18" ht="15.75" customHeight="1">
      <c r="C470" s="54"/>
      <c r="D470" s="11"/>
      <c r="E470" s="11"/>
      <c r="F470" s="11"/>
      <c r="Q470" s="10"/>
      <c r="R470" s="530"/>
    </row>
    <row r="471" spans="3:18" ht="15.75" customHeight="1">
      <c r="C471" s="54"/>
      <c r="D471" s="11"/>
      <c r="E471" s="11"/>
      <c r="F471" s="11"/>
      <c r="Q471" s="10"/>
      <c r="R471" s="530"/>
    </row>
    <row r="472" spans="3:18" ht="15.75" customHeight="1">
      <c r="C472" s="54"/>
      <c r="D472" s="11"/>
      <c r="E472" s="11"/>
      <c r="F472" s="11"/>
      <c r="Q472" s="10"/>
      <c r="R472" s="530"/>
    </row>
    <row r="473" spans="3:18" ht="15.75" customHeight="1">
      <c r="C473" s="54"/>
      <c r="D473" s="11"/>
      <c r="E473" s="11"/>
      <c r="F473" s="11"/>
      <c r="Q473" s="10"/>
      <c r="R473" s="530"/>
    </row>
    <row r="474" spans="3:18" ht="15.75" customHeight="1">
      <c r="C474" s="54"/>
      <c r="D474" s="11"/>
      <c r="E474" s="11"/>
      <c r="F474" s="11"/>
      <c r="Q474" s="10"/>
      <c r="R474" s="530"/>
    </row>
    <row r="475" spans="3:18" ht="15.75" customHeight="1">
      <c r="C475" s="54"/>
      <c r="D475" s="11"/>
      <c r="E475" s="11"/>
      <c r="F475" s="11"/>
      <c r="Q475" s="10"/>
      <c r="R475" s="530"/>
    </row>
    <row r="476" spans="3:18" ht="15.75" customHeight="1">
      <c r="C476" s="54"/>
      <c r="D476" s="11"/>
      <c r="E476" s="11"/>
      <c r="F476" s="11"/>
      <c r="Q476" s="10"/>
      <c r="R476" s="530"/>
    </row>
    <row r="477" spans="3:18" ht="15.75" customHeight="1">
      <c r="C477" s="54"/>
      <c r="D477" s="11"/>
      <c r="E477" s="11"/>
      <c r="F477" s="11"/>
      <c r="Q477" s="10"/>
      <c r="R477" s="530"/>
    </row>
    <row r="478" spans="3:18" ht="15.75" customHeight="1">
      <c r="C478" s="54"/>
      <c r="D478" s="11"/>
      <c r="E478" s="11"/>
      <c r="F478" s="11"/>
      <c r="Q478" s="10"/>
      <c r="R478" s="530"/>
    </row>
    <row r="479" spans="3:18" ht="15.75" customHeight="1">
      <c r="C479" s="54"/>
      <c r="D479" s="11"/>
      <c r="E479" s="11"/>
      <c r="F479" s="11"/>
      <c r="Q479" s="10"/>
      <c r="R479" s="530"/>
    </row>
    <row r="480" spans="3:18" ht="15.75" customHeight="1">
      <c r="C480" s="54"/>
      <c r="D480" s="11"/>
      <c r="E480" s="11"/>
      <c r="F480" s="11"/>
      <c r="Q480" s="10"/>
      <c r="R480" s="530"/>
    </row>
    <row r="481" spans="3:18" ht="15.75" customHeight="1">
      <c r="C481" s="54"/>
      <c r="D481" s="11"/>
      <c r="E481" s="11"/>
      <c r="F481" s="11"/>
      <c r="Q481" s="10"/>
      <c r="R481" s="530"/>
    </row>
    <row r="482" spans="3:18" ht="15.75" customHeight="1">
      <c r="C482" s="54"/>
      <c r="D482" s="11"/>
      <c r="E482" s="11"/>
      <c r="F482" s="11"/>
      <c r="Q482" s="10"/>
      <c r="R482" s="530"/>
    </row>
    <row r="483" spans="3:18" ht="15.75" customHeight="1">
      <c r="C483" s="54"/>
      <c r="D483" s="11"/>
      <c r="E483" s="11"/>
      <c r="F483" s="11"/>
      <c r="Q483" s="10"/>
      <c r="R483" s="530"/>
    </row>
    <row r="484" spans="3:18" ht="15.75" customHeight="1">
      <c r="C484" s="54"/>
      <c r="D484" s="11"/>
      <c r="E484" s="11"/>
      <c r="F484" s="11"/>
      <c r="Q484" s="10"/>
      <c r="R484" s="530"/>
    </row>
    <row r="485" spans="3:18" ht="15.75" customHeight="1">
      <c r="C485" s="54"/>
      <c r="D485" s="11"/>
      <c r="E485" s="11"/>
      <c r="F485" s="11"/>
      <c r="Q485" s="10"/>
      <c r="R485" s="530"/>
    </row>
    <row r="486" spans="3:18" ht="15.75" customHeight="1">
      <c r="C486" s="54"/>
      <c r="D486" s="11"/>
      <c r="E486" s="11"/>
      <c r="F486" s="11"/>
      <c r="Q486" s="10"/>
      <c r="R486" s="530"/>
    </row>
    <row r="487" spans="3:18" ht="15.75" customHeight="1">
      <c r="C487" s="54"/>
      <c r="D487" s="11"/>
      <c r="E487" s="11"/>
      <c r="F487" s="11"/>
      <c r="Q487" s="10"/>
      <c r="R487" s="530"/>
    </row>
    <row r="488" spans="3:18" ht="15.75" customHeight="1">
      <c r="C488" s="54"/>
      <c r="D488" s="11"/>
      <c r="E488" s="11"/>
      <c r="F488" s="11"/>
      <c r="Q488" s="10"/>
      <c r="R488" s="530"/>
    </row>
    <row r="489" spans="3:18" ht="15.75" customHeight="1">
      <c r="C489" s="54"/>
      <c r="D489" s="11"/>
      <c r="E489" s="11"/>
      <c r="F489" s="11"/>
      <c r="Q489" s="10"/>
      <c r="R489" s="530"/>
    </row>
    <row r="490" spans="3:18" ht="15.75" customHeight="1">
      <c r="C490" s="54"/>
      <c r="D490" s="11"/>
      <c r="E490" s="11"/>
      <c r="F490" s="11"/>
      <c r="Q490" s="10"/>
      <c r="R490" s="530"/>
    </row>
    <row r="491" spans="3:18" ht="15.75" customHeight="1">
      <c r="C491" s="54"/>
      <c r="D491" s="11"/>
      <c r="E491" s="11"/>
      <c r="F491" s="11"/>
      <c r="Q491" s="10"/>
      <c r="R491" s="530"/>
    </row>
    <row r="492" spans="3:18" ht="15.75" customHeight="1">
      <c r="C492" s="54"/>
      <c r="D492" s="11"/>
      <c r="E492" s="11"/>
      <c r="F492" s="11"/>
      <c r="Q492" s="10"/>
      <c r="R492" s="530"/>
    </row>
    <row r="493" spans="3:18" ht="15.75" customHeight="1">
      <c r="C493" s="54"/>
      <c r="D493" s="11"/>
      <c r="E493" s="11"/>
      <c r="F493" s="11"/>
      <c r="Q493" s="10"/>
      <c r="R493" s="530"/>
    </row>
    <row r="494" spans="3:18" ht="15.75" customHeight="1">
      <c r="C494" s="54"/>
      <c r="D494" s="11"/>
      <c r="E494" s="11"/>
      <c r="F494" s="11"/>
      <c r="Q494" s="10"/>
      <c r="R494" s="530"/>
    </row>
    <row r="495" spans="3:18" ht="15.75" customHeight="1">
      <c r="C495" s="54"/>
      <c r="D495" s="11"/>
      <c r="E495" s="11"/>
      <c r="F495" s="11"/>
      <c r="Q495" s="10"/>
      <c r="R495" s="530"/>
    </row>
    <row r="496" spans="3:18" ht="15.75" customHeight="1">
      <c r="C496" s="54"/>
      <c r="D496" s="11"/>
      <c r="E496" s="11"/>
      <c r="F496" s="11"/>
      <c r="Q496" s="10"/>
      <c r="R496" s="530"/>
    </row>
    <row r="497" spans="3:18" ht="15.75" customHeight="1">
      <c r="C497" s="54"/>
      <c r="D497" s="11"/>
      <c r="E497" s="11"/>
      <c r="F497" s="11"/>
      <c r="Q497" s="10"/>
      <c r="R497" s="530"/>
    </row>
    <row r="498" spans="3:18" ht="15.75" customHeight="1">
      <c r="C498" s="54"/>
      <c r="D498" s="11"/>
      <c r="E498" s="11"/>
      <c r="F498" s="11"/>
      <c r="Q498" s="10"/>
      <c r="R498" s="530"/>
    </row>
    <row r="499" spans="3:18" ht="15.75" customHeight="1">
      <c r="C499" s="54"/>
      <c r="D499" s="11"/>
      <c r="E499" s="11"/>
      <c r="F499" s="11"/>
      <c r="Q499" s="10"/>
      <c r="R499" s="530"/>
    </row>
    <row r="500" spans="3:18" ht="15.75" customHeight="1">
      <c r="C500" s="54"/>
      <c r="D500" s="11"/>
      <c r="E500" s="11"/>
      <c r="F500" s="11"/>
      <c r="Q500" s="10"/>
      <c r="R500" s="530"/>
    </row>
    <row r="501" spans="3:18" ht="15.75" customHeight="1">
      <c r="C501" s="54"/>
      <c r="D501" s="11"/>
      <c r="E501" s="11"/>
      <c r="F501" s="11"/>
      <c r="Q501" s="10"/>
      <c r="R501" s="530"/>
    </row>
    <row r="502" spans="3:18" ht="15.75" customHeight="1">
      <c r="C502" s="54"/>
      <c r="D502" s="11"/>
      <c r="E502" s="11"/>
      <c r="F502" s="11"/>
      <c r="Q502" s="10"/>
      <c r="R502" s="530"/>
    </row>
    <row r="503" spans="3:18" ht="15.75" customHeight="1">
      <c r="C503" s="54"/>
      <c r="D503" s="11"/>
      <c r="E503" s="11"/>
      <c r="F503" s="11"/>
      <c r="Q503" s="10"/>
      <c r="R503" s="530"/>
    </row>
    <row r="504" spans="3:18" ht="15.75" customHeight="1">
      <c r="C504" s="54"/>
      <c r="D504" s="11"/>
      <c r="E504" s="11"/>
      <c r="F504" s="11"/>
      <c r="Q504" s="10"/>
      <c r="R504" s="530"/>
    </row>
    <row r="505" spans="3:18" ht="15.75" customHeight="1">
      <c r="C505" s="54"/>
      <c r="D505" s="11"/>
      <c r="E505" s="11"/>
      <c r="F505" s="11"/>
      <c r="Q505" s="10"/>
      <c r="R505" s="530"/>
    </row>
    <row r="506" spans="3:18" ht="15.75" customHeight="1">
      <c r="C506" s="54"/>
      <c r="D506" s="11"/>
      <c r="E506" s="11"/>
      <c r="F506" s="11"/>
      <c r="Q506" s="10"/>
      <c r="R506" s="530"/>
    </row>
    <row r="507" spans="3:18" ht="15.75" customHeight="1">
      <c r="C507" s="54"/>
      <c r="D507" s="11"/>
      <c r="E507" s="11"/>
      <c r="F507" s="11"/>
      <c r="Q507" s="10"/>
      <c r="R507" s="530"/>
    </row>
    <row r="508" spans="3:18" ht="15.75" customHeight="1">
      <c r="C508" s="54"/>
      <c r="D508" s="11"/>
      <c r="E508" s="11"/>
      <c r="F508" s="11"/>
      <c r="Q508" s="10"/>
      <c r="R508" s="530"/>
    </row>
    <row r="509" spans="3:18" ht="15.75" customHeight="1">
      <c r="C509" s="54"/>
      <c r="D509" s="11"/>
      <c r="E509" s="11"/>
      <c r="F509" s="11"/>
      <c r="Q509" s="10"/>
      <c r="R509" s="530"/>
    </row>
    <row r="510" spans="3:18" ht="15.75" customHeight="1">
      <c r="C510" s="54"/>
      <c r="D510" s="11"/>
      <c r="E510" s="11"/>
      <c r="F510" s="11"/>
      <c r="Q510" s="10"/>
      <c r="R510" s="530"/>
    </row>
    <row r="511" spans="3:18" ht="15.75" customHeight="1">
      <c r="C511" s="54"/>
      <c r="D511" s="11"/>
      <c r="E511" s="11"/>
      <c r="F511" s="11"/>
      <c r="Q511" s="10"/>
      <c r="R511" s="530"/>
    </row>
    <row r="512" spans="3:18" ht="15.75" customHeight="1">
      <c r="C512" s="54"/>
      <c r="D512" s="11"/>
      <c r="E512" s="11"/>
      <c r="F512" s="11"/>
      <c r="Q512" s="10"/>
      <c r="R512" s="530"/>
    </row>
    <row r="513" spans="3:18" ht="15.75" customHeight="1">
      <c r="C513" s="54"/>
      <c r="D513" s="11"/>
      <c r="E513" s="11"/>
      <c r="F513" s="11"/>
      <c r="Q513" s="10"/>
      <c r="R513" s="530"/>
    </row>
    <row r="514" spans="3:18" ht="15.75" customHeight="1">
      <c r="C514" s="54"/>
      <c r="D514" s="11"/>
      <c r="E514" s="11"/>
      <c r="F514" s="11"/>
      <c r="Q514" s="10"/>
      <c r="R514" s="530"/>
    </row>
    <row r="515" spans="3:18" ht="15.75" customHeight="1">
      <c r="C515" s="54"/>
      <c r="D515" s="11"/>
      <c r="E515" s="11"/>
      <c r="F515" s="11"/>
      <c r="Q515" s="10"/>
      <c r="R515" s="530"/>
    </row>
    <row r="516" spans="3:18" ht="15.75" customHeight="1">
      <c r="C516" s="54"/>
      <c r="D516" s="11"/>
      <c r="E516" s="11"/>
      <c r="F516" s="11"/>
      <c r="Q516" s="10"/>
      <c r="R516" s="530"/>
    </row>
    <row r="517" spans="3:18" ht="15.75" customHeight="1">
      <c r="C517" s="54"/>
      <c r="D517" s="11"/>
      <c r="E517" s="11"/>
      <c r="F517" s="11"/>
      <c r="Q517" s="10"/>
      <c r="R517" s="530"/>
    </row>
    <row r="518" spans="3:18" ht="15.75" customHeight="1">
      <c r="C518" s="54"/>
      <c r="D518" s="11"/>
      <c r="E518" s="11"/>
      <c r="F518" s="11"/>
      <c r="Q518" s="10"/>
      <c r="R518" s="530"/>
    </row>
    <row r="519" spans="3:18" ht="15.75" customHeight="1">
      <c r="C519" s="54"/>
      <c r="D519" s="11"/>
      <c r="E519" s="11"/>
      <c r="F519" s="11"/>
      <c r="Q519" s="10"/>
      <c r="R519" s="530"/>
    </row>
    <row r="520" spans="3:18" ht="15.75" customHeight="1">
      <c r="C520" s="54"/>
      <c r="D520" s="11"/>
      <c r="E520" s="11"/>
      <c r="F520" s="11"/>
      <c r="Q520" s="10"/>
      <c r="R520" s="530"/>
    </row>
    <row r="521" spans="3:18" ht="15.75" customHeight="1">
      <c r="C521" s="54"/>
      <c r="D521" s="11"/>
      <c r="E521" s="11"/>
      <c r="F521" s="11"/>
      <c r="Q521" s="10"/>
      <c r="R521" s="530"/>
    </row>
    <row r="522" spans="3:18" ht="15.75" customHeight="1">
      <c r="C522" s="54"/>
      <c r="D522" s="11"/>
      <c r="E522" s="11"/>
      <c r="F522" s="11"/>
      <c r="Q522" s="10"/>
      <c r="R522" s="530"/>
    </row>
    <row r="523" spans="3:18" ht="15.75" customHeight="1">
      <c r="C523" s="54"/>
      <c r="D523" s="11"/>
      <c r="E523" s="11"/>
      <c r="F523" s="11"/>
      <c r="Q523" s="10"/>
      <c r="R523" s="530"/>
    </row>
    <row r="524" spans="3:18" ht="15.75" customHeight="1">
      <c r="C524" s="54"/>
      <c r="D524" s="11"/>
      <c r="E524" s="11"/>
      <c r="F524" s="11"/>
      <c r="Q524" s="10"/>
      <c r="R524" s="530"/>
    </row>
    <row r="525" spans="3:18" ht="15.75" customHeight="1">
      <c r="C525" s="54"/>
      <c r="D525" s="11"/>
      <c r="E525" s="11"/>
      <c r="F525" s="11"/>
      <c r="Q525" s="10"/>
      <c r="R525" s="530"/>
    </row>
    <row r="526" spans="3:18" ht="15.75" customHeight="1">
      <c r="C526" s="54"/>
      <c r="D526" s="11"/>
      <c r="E526" s="11"/>
      <c r="F526" s="11"/>
      <c r="Q526" s="10"/>
      <c r="R526" s="530"/>
    </row>
    <row r="527" spans="3:18" ht="15.75" customHeight="1">
      <c r="C527" s="54"/>
      <c r="D527" s="11"/>
      <c r="E527" s="11"/>
      <c r="F527" s="11"/>
      <c r="Q527" s="10"/>
      <c r="R527" s="530"/>
    </row>
    <row r="528" spans="3:18" ht="15.75" customHeight="1">
      <c r="C528" s="54"/>
      <c r="D528" s="11"/>
      <c r="E528" s="11"/>
      <c r="F528" s="11"/>
      <c r="Q528" s="10"/>
      <c r="R528" s="530"/>
    </row>
    <row r="529" spans="3:18" ht="15.75" customHeight="1">
      <c r="C529" s="54"/>
      <c r="D529" s="11"/>
      <c r="E529" s="11"/>
      <c r="F529" s="11"/>
      <c r="Q529" s="10"/>
      <c r="R529" s="530"/>
    </row>
    <row r="530" spans="3:18" ht="15.75" customHeight="1">
      <c r="C530" s="54"/>
      <c r="D530" s="11"/>
      <c r="E530" s="11"/>
      <c r="F530" s="11"/>
      <c r="Q530" s="10"/>
      <c r="R530" s="530"/>
    </row>
    <row r="531" spans="3:18" ht="15.75" customHeight="1">
      <c r="C531" s="54"/>
      <c r="D531" s="11"/>
      <c r="E531" s="11"/>
      <c r="F531" s="11"/>
      <c r="Q531" s="10"/>
      <c r="R531" s="530"/>
    </row>
    <row r="532" spans="3:18" ht="15.75" customHeight="1">
      <c r="C532" s="54"/>
      <c r="D532" s="11"/>
      <c r="E532" s="11"/>
      <c r="F532" s="11"/>
      <c r="Q532" s="10"/>
      <c r="R532" s="530"/>
    </row>
    <row r="533" spans="3:18" ht="15.75" customHeight="1">
      <c r="C533" s="54"/>
      <c r="D533" s="11"/>
      <c r="E533" s="11"/>
      <c r="F533" s="11"/>
      <c r="Q533" s="10"/>
      <c r="R533" s="530"/>
    </row>
    <row r="534" spans="3:18" ht="15.75" customHeight="1">
      <c r="C534" s="54"/>
      <c r="D534" s="11"/>
      <c r="E534" s="11"/>
      <c r="F534" s="11"/>
      <c r="Q534" s="10"/>
      <c r="R534" s="530"/>
    </row>
    <row r="535" spans="3:18" ht="15.75" customHeight="1">
      <c r="C535" s="54"/>
      <c r="D535" s="11"/>
      <c r="E535" s="11"/>
      <c r="F535" s="11"/>
      <c r="Q535" s="10"/>
      <c r="R535" s="530"/>
    </row>
    <row r="536" spans="3:18" ht="15.75" customHeight="1">
      <c r="C536" s="54"/>
      <c r="D536" s="11"/>
      <c r="E536" s="11"/>
      <c r="F536" s="11"/>
      <c r="Q536" s="10"/>
      <c r="R536" s="530"/>
    </row>
    <row r="537" spans="3:18" ht="15.75" customHeight="1">
      <c r="C537" s="54"/>
      <c r="D537" s="11"/>
      <c r="E537" s="11"/>
      <c r="F537" s="11"/>
      <c r="Q537" s="10"/>
      <c r="R537" s="530"/>
    </row>
    <row r="538" spans="3:18" ht="15.75" customHeight="1">
      <c r="C538" s="54"/>
      <c r="D538" s="11"/>
      <c r="E538" s="11"/>
      <c r="F538" s="11"/>
      <c r="Q538" s="10"/>
      <c r="R538" s="530"/>
    </row>
    <row r="539" spans="3:18" ht="15.75" customHeight="1">
      <c r="C539" s="54"/>
      <c r="D539" s="11"/>
      <c r="E539" s="11"/>
      <c r="F539" s="11"/>
      <c r="Q539" s="10"/>
      <c r="R539" s="530"/>
    </row>
    <row r="540" spans="3:18" ht="15.75" customHeight="1">
      <c r="C540" s="54"/>
      <c r="D540" s="11"/>
      <c r="E540" s="11"/>
      <c r="F540" s="11"/>
      <c r="Q540" s="10"/>
      <c r="R540" s="530"/>
    </row>
    <row r="541" spans="3:18" ht="15.75" customHeight="1">
      <c r="C541" s="54"/>
      <c r="D541" s="11"/>
      <c r="E541" s="11"/>
      <c r="F541" s="11"/>
      <c r="Q541" s="10"/>
      <c r="R541" s="530"/>
    </row>
    <row r="542" spans="3:18" ht="15.75" customHeight="1">
      <c r="C542" s="54"/>
      <c r="D542" s="11"/>
      <c r="E542" s="11"/>
      <c r="F542" s="11"/>
      <c r="Q542" s="10"/>
      <c r="R542" s="530"/>
    </row>
    <row r="543" spans="3:18" ht="15.75" customHeight="1">
      <c r="C543" s="54"/>
      <c r="D543" s="11"/>
      <c r="E543" s="11"/>
      <c r="F543" s="11"/>
      <c r="Q543" s="10"/>
      <c r="R543" s="530"/>
    </row>
    <row r="544" spans="3:18" ht="15.75" customHeight="1">
      <c r="C544" s="54"/>
      <c r="D544" s="11"/>
      <c r="E544" s="11"/>
      <c r="F544" s="11"/>
      <c r="Q544" s="10"/>
      <c r="R544" s="530"/>
    </row>
    <row r="545" spans="3:18" ht="15.75" customHeight="1">
      <c r="C545" s="54"/>
      <c r="D545" s="11"/>
      <c r="E545" s="11"/>
      <c r="F545" s="11"/>
      <c r="Q545" s="10"/>
      <c r="R545" s="530"/>
    </row>
    <row r="546" spans="3:18" ht="15.75" customHeight="1">
      <c r="C546" s="54"/>
      <c r="D546" s="11"/>
      <c r="E546" s="11"/>
      <c r="F546" s="11"/>
      <c r="Q546" s="10"/>
      <c r="R546" s="530"/>
    </row>
    <row r="547" spans="3:18" ht="15.75" customHeight="1">
      <c r="C547" s="54"/>
      <c r="D547" s="11"/>
      <c r="E547" s="11"/>
      <c r="F547" s="11"/>
      <c r="Q547" s="10"/>
      <c r="R547" s="530"/>
    </row>
    <row r="548" spans="3:18" ht="15.75" customHeight="1">
      <c r="C548" s="54"/>
      <c r="D548" s="11"/>
      <c r="E548" s="11"/>
      <c r="F548" s="11"/>
      <c r="Q548" s="10"/>
      <c r="R548" s="530"/>
    </row>
    <row r="549" spans="3:18" ht="15.75" customHeight="1">
      <c r="C549" s="54"/>
      <c r="D549" s="11"/>
      <c r="E549" s="11"/>
      <c r="F549" s="11"/>
      <c r="Q549" s="10"/>
      <c r="R549" s="530"/>
    </row>
    <row r="550" spans="3:18" ht="15.75" customHeight="1">
      <c r="C550" s="54"/>
      <c r="D550" s="11"/>
      <c r="E550" s="11"/>
      <c r="F550" s="11"/>
      <c r="Q550" s="10"/>
      <c r="R550" s="530"/>
    </row>
    <row r="551" spans="3:18" ht="15.75" customHeight="1">
      <c r="C551" s="54"/>
      <c r="D551" s="11"/>
      <c r="E551" s="11"/>
      <c r="F551" s="11"/>
      <c r="Q551" s="10"/>
      <c r="R551" s="530"/>
    </row>
    <row r="552" spans="3:18" ht="15.75" customHeight="1">
      <c r="C552" s="54"/>
      <c r="D552" s="11"/>
      <c r="E552" s="11"/>
      <c r="F552" s="11"/>
      <c r="Q552" s="10"/>
      <c r="R552" s="530"/>
    </row>
    <row r="553" spans="3:18" ht="15.75" customHeight="1">
      <c r="C553" s="54"/>
      <c r="D553" s="11"/>
      <c r="E553" s="11"/>
      <c r="F553" s="11"/>
      <c r="Q553" s="10"/>
      <c r="R553" s="530"/>
    </row>
    <row r="554" spans="3:18" ht="15.75" customHeight="1">
      <c r="C554" s="54"/>
      <c r="D554" s="11"/>
      <c r="E554" s="11"/>
      <c r="F554" s="11"/>
      <c r="Q554" s="10"/>
      <c r="R554" s="530"/>
    </row>
    <row r="555" spans="3:18" ht="15.75" customHeight="1">
      <c r="C555" s="54"/>
      <c r="D555" s="11"/>
      <c r="E555" s="11"/>
      <c r="F555" s="11"/>
      <c r="Q555" s="10"/>
      <c r="R555" s="530"/>
    </row>
    <row r="556" spans="3:18" ht="15.75" customHeight="1">
      <c r="C556" s="54"/>
      <c r="D556" s="11"/>
      <c r="E556" s="11"/>
      <c r="F556" s="11"/>
      <c r="Q556" s="10"/>
      <c r="R556" s="530"/>
    </row>
    <row r="557" spans="3:18" ht="15.75" customHeight="1">
      <c r="C557" s="54"/>
      <c r="D557" s="11"/>
      <c r="E557" s="11"/>
      <c r="F557" s="11"/>
      <c r="Q557" s="10"/>
      <c r="R557" s="530"/>
    </row>
    <row r="558" spans="3:18" ht="15.75" customHeight="1">
      <c r="C558" s="54"/>
      <c r="D558" s="11"/>
      <c r="E558" s="11"/>
      <c r="F558" s="11"/>
      <c r="Q558" s="10"/>
      <c r="R558" s="530"/>
    </row>
    <row r="559" spans="3:18" ht="15.75" customHeight="1">
      <c r="C559" s="54"/>
      <c r="D559" s="11"/>
      <c r="E559" s="11"/>
      <c r="F559" s="11"/>
      <c r="Q559" s="10"/>
      <c r="R559" s="530"/>
    </row>
    <row r="560" spans="3:18" ht="15.75" customHeight="1">
      <c r="C560" s="54"/>
      <c r="D560" s="11"/>
      <c r="E560" s="11"/>
      <c r="F560" s="11"/>
      <c r="Q560" s="10"/>
      <c r="R560" s="530"/>
    </row>
    <row r="561" spans="3:18" ht="15.75" customHeight="1">
      <c r="C561" s="54"/>
      <c r="D561" s="11"/>
      <c r="E561" s="11"/>
      <c r="F561" s="11"/>
      <c r="Q561" s="10"/>
      <c r="R561" s="530"/>
    </row>
    <row r="562" spans="3:18" ht="15.75" customHeight="1">
      <c r="C562" s="54"/>
      <c r="D562" s="11"/>
      <c r="E562" s="11"/>
      <c r="F562" s="11"/>
      <c r="Q562" s="10"/>
      <c r="R562" s="530"/>
    </row>
    <row r="563" spans="3:18" ht="15.75" customHeight="1">
      <c r="C563" s="54"/>
      <c r="D563" s="11"/>
      <c r="E563" s="11"/>
      <c r="F563" s="11"/>
      <c r="Q563" s="10"/>
      <c r="R563" s="530"/>
    </row>
    <row r="564" spans="3:18" ht="15.75" customHeight="1">
      <c r="C564" s="54"/>
      <c r="D564" s="11"/>
      <c r="E564" s="11"/>
      <c r="F564" s="11"/>
      <c r="Q564" s="10"/>
      <c r="R564" s="530"/>
    </row>
    <row r="565" spans="3:18" ht="15.75" customHeight="1">
      <c r="C565" s="54"/>
      <c r="D565" s="11"/>
      <c r="E565" s="11"/>
      <c r="F565" s="11"/>
      <c r="Q565" s="10"/>
      <c r="R565" s="530"/>
    </row>
    <row r="566" spans="3:18" ht="15.75" customHeight="1">
      <c r="C566" s="54"/>
      <c r="D566" s="11"/>
      <c r="E566" s="11"/>
      <c r="F566" s="11"/>
      <c r="Q566" s="10"/>
      <c r="R566" s="530"/>
    </row>
    <row r="567" spans="3:18" ht="15.75" customHeight="1">
      <c r="C567" s="54"/>
      <c r="D567" s="11"/>
      <c r="E567" s="11"/>
      <c r="F567" s="11"/>
      <c r="Q567" s="10"/>
      <c r="R567" s="530"/>
    </row>
    <row r="568" spans="3:18" ht="15.75" customHeight="1">
      <c r="C568" s="54"/>
      <c r="D568" s="11"/>
      <c r="E568" s="11"/>
      <c r="F568" s="11"/>
      <c r="Q568" s="10"/>
      <c r="R568" s="530"/>
    </row>
    <row r="569" spans="3:18" ht="15.75" customHeight="1">
      <c r="C569" s="54"/>
      <c r="D569" s="11"/>
      <c r="E569" s="11"/>
      <c r="F569" s="11"/>
      <c r="Q569" s="10"/>
      <c r="R569" s="530"/>
    </row>
    <row r="570" spans="3:18" ht="15.75" customHeight="1">
      <c r="C570" s="54"/>
      <c r="D570" s="11"/>
      <c r="E570" s="11"/>
      <c r="F570" s="11"/>
      <c r="Q570" s="10"/>
      <c r="R570" s="530"/>
    </row>
    <row r="571" spans="3:18" ht="15.75" customHeight="1">
      <c r="C571" s="54"/>
      <c r="D571" s="11"/>
      <c r="E571" s="11"/>
      <c r="F571" s="11"/>
      <c r="Q571" s="10"/>
      <c r="R571" s="530"/>
    </row>
    <row r="572" spans="3:18" ht="15.75" customHeight="1">
      <c r="C572" s="54"/>
      <c r="D572" s="11"/>
      <c r="E572" s="11"/>
      <c r="F572" s="11"/>
      <c r="Q572" s="10"/>
      <c r="R572" s="530"/>
    </row>
    <row r="573" spans="3:18" ht="15.75" customHeight="1">
      <c r="C573" s="54"/>
      <c r="D573" s="11"/>
      <c r="E573" s="11"/>
      <c r="F573" s="11"/>
      <c r="Q573" s="10"/>
      <c r="R573" s="530"/>
    </row>
    <row r="574" spans="3:18" ht="15.75" customHeight="1">
      <c r="C574" s="54"/>
      <c r="D574" s="11"/>
      <c r="E574" s="11"/>
      <c r="F574" s="11"/>
      <c r="Q574" s="10"/>
      <c r="R574" s="530"/>
    </row>
    <row r="575" spans="3:18" ht="15.75" customHeight="1">
      <c r="C575" s="54"/>
      <c r="D575" s="11"/>
      <c r="E575" s="11"/>
      <c r="F575" s="11"/>
      <c r="Q575" s="10"/>
      <c r="R575" s="530"/>
    </row>
    <row r="576" spans="3:18" ht="15.75" customHeight="1">
      <c r="C576" s="54"/>
      <c r="D576" s="11"/>
      <c r="E576" s="11"/>
      <c r="F576" s="11"/>
      <c r="Q576" s="10"/>
      <c r="R576" s="530"/>
    </row>
    <row r="577" spans="3:18" ht="15.75" customHeight="1">
      <c r="C577" s="54"/>
      <c r="D577" s="11"/>
      <c r="E577" s="11"/>
      <c r="F577" s="11"/>
      <c r="Q577" s="10"/>
      <c r="R577" s="530"/>
    </row>
    <row r="578" spans="3:18" ht="15.75" customHeight="1">
      <c r="C578" s="54"/>
      <c r="D578" s="11"/>
      <c r="E578" s="11"/>
      <c r="F578" s="11"/>
      <c r="Q578" s="10"/>
      <c r="R578" s="530"/>
    </row>
    <row r="579" spans="3:18" ht="15.75" customHeight="1">
      <c r="C579" s="54"/>
      <c r="D579" s="11"/>
      <c r="E579" s="11"/>
      <c r="F579" s="11"/>
      <c r="Q579" s="10"/>
      <c r="R579" s="530"/>
    </row>
    <row r="580" spans="3:18" ht="15.75" customHeight="1">
      <c r="C580" s="54"/>
      <c r="D580" s="11"/>
      <c r="E580" s="11"/>
      <c r="F580" s="11"/>
      <c r="Q580" s="10"/>
      <c r="R580" s="530"/>
    </row>
    <row r="581" spans="3:18" ht="15.75" customHeight="1">
      <c r="C581" s="54"/>
      <c r="D581" s="11"/>
      <c r="E581" s="11"/>
      <c r="F581" s="11"/>
      <c r="Q581" s="10"/>
      <c r="R581" s="530"/>
    </row>
    <row r="582" spans="3:18" ht="15.75" customHeight="1">
      <c r="C582" s="54"/>
      <c r="D582" s="11"/>
      <c r="E582" s="11"/>
      <c r="F582" s="11"/>
      <c r="Q582" s="10"/>
      <c r="R582" s="530"/>
    </row>
    <row r="583" spans="3:18" ht="15.75" customHeight="1">
      <c r="C583" s="54"/>
      <c r="D583" s="11"/>
      <c r="E583" s="11"/>
      <c r="F583" s="11"/>
      <c r="Q583" s="10"/>
      <c r="R583" s="530"/>
    </row>
    <row r="584" spans="3:18" ht="15.75" customHeight="1">
      <c r="C584" s="54"/>
      <c r="D584" s="11"/>
      <c r="E584" s="11"/>
      <c r="F584" s="11"/>
      <c r="Q584" s="10"/>
      <c r="R584" s="530"/>
    </row>
    <row r="585" spans="3:18" ht="15.75" customHeight="1">
      <c r="C585" s="54"/>
      <c r="D585" s="11"/>
      <c r="E585" s="11"/>
      <c r="F585" s="11"/>
      <c r="Q585" s="10"/>
      <c r="R585" s="530"/>
    </row>
    <row r="586" spans="3:18" ht="15.75" customHeight="1">
      <c r="C586" s="54"/>
      <c r="D586" s="11"/>
      <c r="E586" s="11"/>
      <c r="F586" s="11"/>
      <c r="Q586" s="10"/>
      <c r="R586" s="530"/>
    </row>
    <row r="587" spans="3:18" ht="15.75" customHeight="1">
      <c r="C587" s="54"/>
      <c r="D587" s="11"/>
      <c r="E587" s="11"/>
      <c r="F587" s="11"/>
      <c r="Q587" s="10"/>
      <c r="R587" s="530"/>
    </row>
    <row r="588" spans="3:18" ht="15.75" customHeight="1">
      <c r="C588" s="54"/>
      <c r="D588" s="11"/>
      <c r="E588" s="11"/>
      <c r="F588" s="11"/>
      <c r="Q588" s="10"/>
      <c r="R588" s="530"/>
    </row>
    <row r="589" spans="3:18" ht="15.75" customHeight="1">
      <c r="C589" s="54"/>
      <c r="D589" s="11"/>
      <c r="E589" s="11"/>
      <c r="F589" s="11"/>
      <c r="Q589" s="10"/>
      <c r="R589" s="530"/>
    </row>
    <row r="590" spans="3:18" ht="15.75" customHeight="1">
      <c r="C590" s="54"/>
      <c r="D590" s="11"/>
      <c r="E590" s="11"/>
      <c r="F590" s="11"/>
      <c r="Q590" s="10"/>
      <c r="R590" s="530"/>
    </row>
    <row r="591" spans="3:18" ht="15.75" customHeight="1">
      <c r="C591" s="54"/>
      <c r="D591" s="11"/>
      <c r="E591" s="11"/>
      <c r="F591" s="11"/>
      <c r="Q591" s="10"/>
      <c r="R591" s="530"/>
    </row>
    <row r="592" spans="3:18" ht="15.75" customHeight="1">
      <c r="C592" s="54"/>
      <c r="D592" s="11"/>
      <c r="E592" s="11"/>
      <c r="F592" s="11"/>
      <c r="Q592" s="10"/>
      <c r="R592" s="530"/>
    </row>
    <row r="593" spans="3:18" ht="15.75" customHeight="1">
      <c r="C593" s="54"/>
      <c r="D593" s="11"/>
      <c r="E593" s="11"/>
      <c r="F593" s="11"/>
      <c r="Q593" s="10"/>
      <c r="R593" s="530"/>
    </row>
    <row r="594" spans="3:18" ht="15.75" customHeight="1">
      <c r="C594" s="54"/>
      <c r="D594" s="11"/>
      <c r="E594" s="11"/>
      <c r="F594" s="11"/>
      <c r="Q594" s="10"/>
      <c r="R594" s="530"/>
    </row>
    <row r="595" spans="3:18" ht="15.75" customHeight="1">
      <c r="C595" s="54"/>
      <c r="D595" s="11"/>
      <c r="E595" s="11"/>
      <c r="F595" s="11"/>
      <c r="Q595" s="10"/>
      <c r="R595" s="530"/>
    </row>
    <row r="596" spans="3:18" ht="15.75" customHeight="1">
      <c r="C596" s="54"/>
      <c r="D596" s="11"/>
      <c r="E596" s="11"/>
      <c r="F596" s="11"/>
      <c r="Q596" s="10"/>
      <c r="R596" s="530"/>
    </row>
    <row r="597" spans="3:18" ht="15.75" customHeight="1">
      <c r="C597" s="54"/>
      <c r="D597" s="11"/>
      <c r="E597" s="11"/>
      <c r="F597" s="11"/>
      <c r="Q597" s="10"/>
      <c r="R597" s="530"/>
    </row>
    <row r="598" spans="3:18" ht="15.75" customHeight="1">
      <c r="C598" s="54"/>
      <c r="D598" s="11"/>
      <c r="E598" s="11"/>
      <c r="F598" s="11"/>
      <c r="Q598" s="10"/>
      <c r="R598" s="530"/>
    </row>
    <row r="599" spans="3:18" ht="15.75" customHeight="1">
      <c r="C599" s="54"/>
      <c r="D599" s="11"/>
      <c r="E599" s="11"/>
      <c r="F599" s="11"/>
      <c r="Q599" s="10"/>
      <c r="R599" s="530"/>
    </row>
    <row r="600" spans="3:18" ht="15.75" customHeight="1">
      <c r="C600" s="54"/>
      <c r="D600" s="11"/>
      <c r="E600" s="11"/>
      <c r="F600" s="11"/>
      <c r="Q600" s="10"/>
      <c r="R600" s="530"/>
    </row>
    <row r="601" spans="3:18" ht="15.75" customHeight="1">
      <c r="C601" s="54"/>
      <c r="D601" s="11"/>
      <c r="E601" s="11"/>
      <c r="F601" s="11"/>
      <c r="Q601" s="10"/>
      <c r="R601" s="530"/>
    </row>
    <row r="602" spans="3:18" ht="15.75" customHeight="1">
      <c r="C602" s="54"/>
      <c r="D602" s="11"/>
      <c r="E602" s="11"/>
      <c r="F602" s="11"/>
      <c r="Q602" s="10"/>
      <c r="R602" s="530"/>
    </row>
    <row r="603" spans="3:18" ht="15.75" customHeight="1">
      <c r="C603" s="54"/>
      <c r="D603" s="11"/>
      <c r="E603" s="11"/>
      <c r="F603" s="11"/>
      <c r="Q603" s="10"/>
      <c r="R603" s="530"/>
    </row>
    <row r="604" spans="3:18" ht="15.75" customHeight="1">
      <c r="C604" s="54"/>
      <c r="D604" s="11"/>
      <c r="E604" s="11"/>
      <c r="F604" s="11"/>
      <c r="Q604" s="10"/>
      <c r="R604" s="530"/>
    </row>
    <row r="605" spans="3:18" ht="15.75" customHeight="1">
      <c r="C605" s="54"/>
      <c r="D605" s="11"/>
      <c r="E605" s="11"/>
      <c r="F605" s="11"/>
      <c r="Q605" s="10"/>
      <c r="R605" s="530"/>
    </row>
    <row r="606" spans="3:18" ht="15.75" customHeight="1">
      <c r="C606" s="54"/>
      <c r="D606" s="11"/>
      <c r="E606" s="11"/>
      <c r="F606" s="11"/>
      <c r="Q606" s="10"/>
      <c r="R606" s="530"/>
    </row>
    <row r="607" spans="3:18" ht="15.75" customHeight="1">
      <c r="C607" s="54"/>
      <c r="D607" s="11"/>
      <c r="E607" s="11"/>
      <c r="F607" s="11"/>
      <c r="Q607" s="10"/>
      <c r="R607" s="530"/>
    </row>
    <row r="608" spans="3:18" ht="15.75" customHeight="1">
      <c r="C608" s="54"/>
      <c r="D608" s="11"/>
      <c r="E608" s="11"/>
      <c r="F608" s="11"/>
      <c r="Q608" s="10"/>
      <c r="R608" s="530"/>
    </row>
    <row r="609" spans="3:18" ht="15.75" customHeight="1">
      <c r="C609" s="54"/>
      <c r="D609" s="11"/>
      <c r="E609" s="11"/>
      <c r="F609" s="11"/>
      <c r="Q609" s="10"/>
      <c r="R609" s="530"/>
    </row>
    <row r="610" spans="3:18" ht="15.75" customHeight="1">
      <c r="C610" s="54"/>
      <c r="D610" s="11"/>
      <c r="E610" s="11"/>
      <c r="F610" s="11"/>
      <c r="Q610" s="10"/>
      <c r="R610" s="530"/>
    </row>
    <row r="611" spans="3:18" ht="15.75" customHeight="1">
      <c r="C611" s="54"/>
      <c r="D611" s="11"/>
      <c r="E611" s="11"/>
      <c r="F611" s="11"/>
      <c r="Q611" s="10"/>
      <c r="R611" s="530"/>
    </row>
    <row r="612" spans="3:18" ht="15.75" customHeight="1">
      <c r="C612" s="54"/>
      <c r="D612" s="11"/>
      <c r="E612" s="11"/>
      <c r="F612" s="11"/>
      <c r="Q612" s="10"/>
      <c r="R612" s="530"/>
    </row>
    <row r="613" spans="3:18" ht="15.75" customHeight="1">
      <c r="C613" s="54"/>
      <c r="D613" s="11"/>
      <c r="E613" s="11"/>
      <c r="F613" s="11"/>
      <c r="Q613" s="10"/>
      <c r="R613" s="530"/>
    </row>
    <row r="614" spans="3:18" ht="15.75" customHeight="1">
      <c r="C614" s="54"/>
      <c r="D614" s="11"/>
      <c r="E614" s="11"/>
      <c r="F614" s="11"/>
      <c r="Q614" s="10"/>
      <c r="R614" s="530"/>
    </row>
    <row r="615" spans="3:18" ht="15.75" customHeight="1">
      <c r="C615" s="54"/>
      <c r="D615" s="11"/>
      <c r="E615" s="11"/>
      <c r="F615" s="11"/>
      <c r="Q615" s="10"/>
      <c r="R615" s="530"/>
    </row>
    <row r="616" spans="3:18" ht="15.75" customHeight="1">
      <c r="C616" s="54"/>
      <c r="D616" s="11"/>
      <c r="E616" s="11"/>
      <c r="F616" s="11"/>
      <c r="Q616" s="10"/>
      <c r="R616" s="530"/>
    </row>
    <row r="617" spans="3:18" ht="15.75" customHeight="1">
      <c r="C617" s="54"/>
      <c r="D617" s="11"/>
      <c r="E617" s="11"/>
      <c r="F617" s="11"/>
      <c r="Q617" s="10"/>
      <c r="R617" s="530"/>
    </row>
    <row r="618" spans="3:18" ht="15.75" customHeight="1">
      <c r="C618" s="54"/>
      <c r="D618" s="11"/>
      <c r="E618" s="11"/>
      <c r="F618" s="11"/>
      <c r="Q618" s="10"/>
      <c r="R618" s="530"/>
    </row>
    <row r="619" spans="3:18" ht="15.75" customHeight="1">
      <c r="C619" s="54"/>
      <c r="D619" s="11"/>
      <c r="E619" s="11"/>
      <c r="F619" s="11"/>
      <c r="Q619" s="10"/>
      <c r="R619" s="530"/>
    </row>
    <row r="620" spans="3:18" ht="15.75" customHeight="1">
      <c r="C620" s="54"/>
      <c r="D620" s="11"/>
      <c r="E620" s="11"/>
      <c r="F620" s="11"/>
      <c r="Q620" s="10"/>
      <c r="R620" s="530"/>
    </row>
    <row r="621" spans="3:18" ht="15.75" customHeight="1">
      <c r="C621" s="54"/>
      <c r="D621" s="11"/>
      <c r="E621" s="11"/>
      <c r="F621" s="11"/>
      <c r="Q621" s="10"/>
      <c r="R621" s="530"/>
    </row>
    <row r="622" spans="3:18" ht="15.75" customHeight="1">
      <c r="C622" s="54"/>
      <c r="D622" s="11"/>
      <c r="E622" s="11"/>
      <c r="F622" s="11"/>
      <c r="Q622" s="10"/>
      <c r="R622" s="530"/>
    </row>
    <row r="623" spans="3:18" ht="15.75" customHeight="1">
      <c r="C623" s="54"/>
      <c r="D623" s="11"/>
      <c r="E623" s="11"/>
      <c r="F623" s="11"/>
      <c r="Q623" s="10"/>
      <c r="R623" s="530"/>
    </row>
    <row r="624" spans="3:18" ht="15.75" customHeight="1">
      <c r="C624" s="54"/>
      <c r="D624" s="11"/>
      <c r="E624" s="11"/>
      <c r="F624" s="11"/>
      <c r="Q624" s="10"/>
      <c r="R624" s="530"/>
    </row>
    <row r="625" spans="3:18" ht="15.75" customHeight="1">
      <c r="C625" s="54"/>
      <c r="D625" s="11"/>
      <c r="E625" s="11"/>
      <c r="F625" s="11"/>
      <c r="Q625" s="10"/>
      <c r="R625" s="530"/>
    </row>
    <row r="626" spans="3:18" ht="15.75" customHeight="1">
      <c r="C626" s="54"/>
      <c r="D626" s="11"/>
      <c r="E626" s="11"/>
      <c r="F626" s="11"/>
      <c r="Q626" s="10"/>
      <c r="R626" s="530"/>
    </row>
    <row r="627" spans="3:18" ht="15.75" customHeight="1">
      <c r="C627" s="54"/>
      <c r="D627" s="11"/>
      <c r="E627" s="11"/>
      <c r="F627" s="11"/>
      <c r="Q627" s="10"/>
      <c r="R627" s="530"/>
    </row>
    <row r="628" spans="3:18" ht="15.75" customHeight="1">
      <c r="C628" s="54"/>
      <c r="D628" s="11"/>
      <c r="E628" s="11"/>
      <c r="F628" s="11"/>
      <c r="Q628" s="10"/>
      <c r="R628" s="530"/>
    </row>
    <row r="629" spans="3:18" ht="15.75" customHeight="1">
      <c r="C629" s="54"/>
      <c r="D629" s="11"/>
      <c r="E629" s="11"/>
      <c r="F629" s="11"/>
      <c r="Q629" s="10"/>
      <c r="R629" s="530"/>
    </row>
    <row r="630" spans="3:18" ht="15.75" customHeight="1">
      <c r="C630" s="54"/>
      <c r="D630" s="11"/>
      <c r="E630" s="11"/>
      <c r="F630" s="11"/>
      <c r="Q630" s="10"/>
      <c r="R630" s="530"/>
    </row>
    <row r="631" spans="3:18" ht="15.75" customHeight="1">
      <c r="C631" s="54"/>
      <c r="D631" s="11"/>
      <c r="E631" s="11"/>
      <c r="F631" s="11"/>
      <c r="Q631" s="10"/>
      <c r="R631" s="530"/>
    </row>
    <row r="632" spans="3:18" ht="15.75" customHeight="1">
      <c r="C632" s="54"/>
      <c r="D632" s="11"/>
      <c r="E632" s="11"/>
      <c r="F632" s="11"/>
      <c r="Q632" s="10"/>
      <c r="R632" s="530"/>
    </row>
    <row r="633" spans="3:18" ht="15.75" customHeight="1">
      <c r="C633" s="54"/>
      <c r="D633" s="11"/>
      <c r="E633" s="11"/>
      <c r="F633" s="11"/>
      <c r="Q633" s="10"/>
      <c r="R633" s="530"/>
    </row>
    <row r="634" spans="3:18" ht="15.75" customHeight="1">
      <c r="C634" s="54"/>
      <c r="D634" s="11"/>
      <c r="E634" s="11"/>
      <c r="F634" s="11"/>
      <c r="Q634" s="10"/>
      <c r="R634" s="530"/>
    </row>
    <row r="635" spans="3:18" ht="15.75" customHeight="1">
      <c r="C635" s="54"/>
      <c r="D635" s="11"/>
      <c r="E635" s="11"/>
      <c r="F635" s="11"/>
      <c r="Q635" s="10"/>
      <c r="R635" s="530"/>
    </row>
    <row r="636" spans="3:18" ht="15.75" customHeight="1">
      <c r="C636" s="54"/>
      <c r="D636" s="11"/>
      <c r="E636" s="11"/>
      <c r="F636" s="11"/>
      <c r="Q636" s="10"/>
      <c r="R636" s="530"/>
    </row>
    <row r="637" spans="3:18" ht="15.75" customHeight="1">
      <c r="C637" s="54"/>
      <c r="D637" s="11"/>
      <c r="E637" s="11"/>
      <c r="F637" s="11"/>
      <c r="Q637" s="10"/>
      <c r="R637" s="530"/>
    </row>
    <row r="638" spans="3:18" ht="15.75" customHeight="1">
      <c r="C638" s="54"/>
      <c r="D638" s="11"/>
      <c r="E638" s="11"/>
      <c r="F638" s="11"/>
      <c r="Q638" s="10"/>
      <c r="R638" s="530"/>
    </row>
    <row r="639" spans="3:18" ht="15.75" customHeight="1">
      <c r="C639" s="54"/>
      <c r="D639" s="11"/>
      <c r="E639" s="11"/>
      <c r="F639" s="11"/>
      <c r="Q639" s="10"/>
      <c r="R639" s="530"/>
    </row>
    <row r="640" spans="3:18" ht="15.75" customHeight="1">
      <c r="C640" s="54"/>
      <c r="D640" s="11"/>
      <c r="E640" s="11"/>
      <c r="F640" s="11"/>
      <c r="Q640" s="10"/>
      <c r="R640" s="530"/>
    </row>
    <row r="641" spans="3:18" ht="15.75" customHeight="1">
      <c r="C641" s="54"/>
      <c r="D641" s="11"/>
      <c r="E641" s="11"/>
      <c r="F641" s="11"/>
      <c r="Q641" s="10"/>
      <c r="R641" s="530"/>
    </row>
    <row r="642" spans="3:18" ht="15.75" customHeight="1">
      <c r="C642" s="54"/>
      <c r="D642" s="11"/>
      <c r="E642" s="11"/>
      <c r="F642" s="11"/>
      <c r="Q642" s="10"/>
      <c r="R642" s="530"/>
    </row>
    <row r="643" spans="3:18" ht="15.75" customHeight="1">
      <c r="C643" s="54"/>
      <c r="D643" s="11"/>
      <c r="E643" s="11"/>
      <c r="F643" s="11"/>
      <c r="Q643" s="10"/>
      <c r="R643" s="530"/>
    </row>
    <row r="644" spans="3:18" ht="15.75" customHeight="1">
      <c r="C644" s="54"/>
      <c r="D644" s="11"/>
      <c r="E644" s="11"/>
      <c r="F644" s="11"/>
      <c r="Q644" s="10"/>
      <c r="R644" s="530"/>
    </row>
    <row r="645" spans="3:18" ht="15.75" customHeight="1">
      <c r="C645" s="54"/>
      <c r="D645" s="11"/>
      <c r="E645" s="11"/>
      <c r="F645" s="11"/>
      <c r="Q645" s="10"/>
      <c r="R645" s="530"/>
    </row>
    <row r="646" spans="3:18" ht="15.75" customHeight="1">
      <c r="C646" s="54"/>
      <c r="D646" s="11"/>
      <c r="E646" s="11"/>
      <c r="F646" s="11"/>
      <c r="Q646" s="10"/>
      <c r="R646" s="530"/>
    </row>
    <row r="647" spans="3:18" ht="15.75" customHeight="1">
      <c r="C647" s="54"/>
      <c r="D647" s="11"/>
      <c r="E647" s="11"/>
      <c r="F647" s="11"/>
      <c r="Q647" s="10"/>
      <c r="R647" s="530"/>
    </row>
    <row r="648" spans="3:18" ht="15.75" customHeight="1">
      <c r="C648" s="54"/>
      <c r="D648" s="11"/>
      <c r="E648" s="11"/>
      <c r="F648" s="11"/>
      <c r="Q648" s="10"/>
      <c r="R648" s="530"/>
    </row>
    <row r="649" spans="3:18" ht="15.75" customHeight="1">
      <c r="C649" s="54"/>
      <c r="D649" s="11"/>
      <c r="E649" s="11"/>
      <c r="F649" s="11"/>
      <c r="Q649" s="10"/>
      <c r="R649" s="530"/>
    </row>
    <row r="650" spans="3:18" ht="15.75" customHeight="1">
      <c r="C650" s="54"/>
      <c r="D650" s="11"/>
      <c r="E650" s="11"/>
      <c r="F650" s="11"/>
      <c r="Q650" s="10"/>
      <c r="R650" s="530"/>
    </row>
    <row r="651" spans="3:18" ht="15.75" customHeight="1">
      <c r="C651" s="54"/>
      <c r="D651" s="11"/>
      <c r="E651" s="11"/>
      <c r="F651" s="11"/>
      <c r="Q651" s="10"/>
      <c r="R651" s="530"/>
    </row>
    <row r="652" spans="3:18" ht="15.75" customHeight="1">
      <c r="C652" s="54"/>
      <c r="D652" s="11"/>
      <c r="E652" s="11"/>
      <c r="F652" s="11"/>
      <c r="Q652" s="10"/>
      <c r="R652" s="530"/>
    </row>
    <row r="653" spans="3:18" ht="15.75" customHeight="1">
      <c r="C653" s="54"/>
      <c r="D653" s="11"/>
      <c r="E653" s="11"/>
      <c r="F653" s="11"/>
      <c r="Q653" s="10"/>
      <c r="R653" s="530"/>
    </row>
    <row r="654" spans="3:18" ht="15.75" customHeight="1">
      <c r="C654" s="54"/>
      <c r="D654" s="11"/>
      <c r="E654" s="11"/>
      <c r="F654" s="11"/>
      <c r="Q654" s="10"/>
      <c r="R654" s="530"/>
    </row>
    <row r="655" spans="3:18" ht="15.75" customHeight="1">
      <c r="C655" s="54"/>
      <c r="D655" s="11"/>
      <c r="E655" s="11"/>
      <c r="F655" s="11"/>
      <c r="Q655" s="10"/>
      <c r="R655" s="530"/>
    </row>
    <row r="656" spans="3:18" ht="15.75" customHeight="1">
      <c r="C656" s="54"/>
      <c r="D656" s="11"/>
      <c r="E656" s="11"/>
      <c r="F656" s="11"/>
      <c r="Q656" s="10"/>
      <c r="R656" s="530"/>
    </row>
    <row r="657" spans="3:18" ht="15.75" customHeight="1">
      <c r="C657" s="54"/>
      <c r="D657" s="11"/>
      <c r="E657" s="11"/>
      <c r="F657" s="11"/>
      <c r="Q657" s="10"/>
      <c r="R657" s="530"/>
    </row>
    <row r="658" spans="3:18" ht="15.75" customHeight="1">
      <c r="C658" s="54"/>
      <c r="D658" s="11"/>
      <c r="E658" s="11"/>
      <c r="F658" s="11"/>
      <c r="Q658" s="10"/>
      <c r="R658" s="530"/>
    </row>
    <row r="659" spans="3:18" ht="15.75" customHeight="1">
      <c r="C659" s="54"/>
      <c r="D659" s="11"/>
      <c r="E659" s="11"/>
      <c r="F659" s="11"/>
      <c r="Q659" s="10"/>
      <c r="R659" s="530"/>
    </row>
    <row r="660" spans="3:18" ht="15.75" customHeight="1">
      <c r="C660" s="54"/>
      <c r="D660" s="11"/>
      <c r="E660" s="11"/>
      <c r="F660" s="11"/>
      <c r="Q660" s="10"/>
      <c r="R660" s="530"/>
    </row>
    <row r="661" spans="3:18" ht="15.75" customHeight="1">
      <c r="C661" s="54"/>
      <c r="D661" s="11"/>
      <c r="E661" s="11"/>
      <c r="F661" s="11"/>
      <c r="Q661" s="10"/>
      <c r="R661" s="530"/>
    </row>
    <row r="662" spans="3:18" ht="15.75" customHeight="1">
      <c r="C662" s="54"/>
      <c r="D662" s="11"/>
      <c r="E662" s="11"/>
      <c r="F662" s="11"/>
      <c r="Q662" s="10"/>
      <c r="R662" s="530"/>
    </row>
    <row r="663" spans="3:18" ht="15.75" customHeight="1">
      <c r="C663" s="54"/>
      <c r="D663" s="11"/>
      <c r="E663" s="11"/>
      <c r="F663" s="11"/>
      <c r="Q663" s="10"/>
      <c r="R663" s="530"/>
    </row>
    <row r="664" spans="3:18" ht="15.75" customHeight="1">
      <c r="C664" s="54"/>
      <c r="D664" s="11"/>
      <c r="E664" s="11"/>
      <c r="F664" s="11"/>
      <c r="Q664" s="10"/>
      <c r="R664" s="530"/>
    </row>
    <row r="665" spans="3:18" ht="15.75" customHeight="1">
      <c r="C665" s="54"/>
      <c r="D665" s="11"/>
      <c r="E665" s="11"/>
      <c r="F665" s="11"/>
      <c r="Q665" s="10"/>
      <c r="R665" s="530"/>
    </row>
    <row r="666" spans="3:18" ht="15.75" customHeight="1">
      <c r="C666" s="54"/>
      <c r="D666" s="11"/>
      <c r="E666" s="11"/>
      <c r="F666" s="11"/>
      <c r="Q666" s="10"/>
      <c r="R666" s="530"/>
    </row>
    <row r="667" spans="3:18" ht="15.75" customHeight="1">
      <c r="C667" s="54"/>
      <c r="D667" s="11"/>
      <c r="E667" s="11"/>
      <c r="F667" s="11"/>
      <c r="Q667" s="10"/>
      <c r="R667" s="530"/>
    </row>
    <row r="668" spans="3:18" ht="15.75" customHeight="1">
      <c r="C668" s="54"/>
      <c r="D668" s="11"/>
      <c r="E668" s="11"/>
      <c r="F668" s="11"/>
      <c r="Q668" s="10"/>
      <c r="R668" s="530"/>
    </row>
    <row r="669" spans="3:18" ht="15.75" customHeight="1">
      <c r="C669" s="54"/>
      <c r="D669" s="11"/>
      <c r="E669" s="11"/>
      <c r="F669" s="11"/>
      <c r="Q669" s="10"/>
      <c r="R669" s="530"/>
    </row>
    <row r="670" spans="3:18" ht="15.75" customHeight="1">
      <c r="C670" s="54"/>
      <c r="D670" s="11"/>
      <c r="E670" s="11"/>
      <c r="F670" s="11"/>
      <c r="Q670" s="10"/>
      <c r="R670" s="530"/>
    </row>
    <row r="671" spans="3:18" ht="15.75" customHeight="1">
      <c r="C671" s="54"/>
      <c r="D671" s="11"/>
      <c r="E671" s="11"/>
      <c r="F671" s="11"/>
      <c r="Q671" s="10"/>
      <c r="R671" s="530"/>
    </row>
    <row r="672" spans="3:18" ht="15.75" customHeight="1">
      <c r="C672" s="54"/>
      <c r="D672" s="11"/>
      <c r="E672" s="11"/>
      <c r="F672" s="11"/>
      <c r="Q672" s="10"/>
      <c r="R672" s="530"/>
    </row>
    <row r="673" spans="3:18" ht="15.75" customHeight="1">
      <c r="C673" s="54"/>
      <c r="D673" s="11"/>
      <c r="E673" s="11"/>
      <c r="F673" s="11"/>
      <c r="Q673" s="10"/>
      <c r="R673" s="530"/>
    </row>
    <row r="674" spans="3:18" ht="15.75" customHeight="1">
      <c r="C674" s="54"/>
      <c r="D674" s="11"/>
      <c r="E674" s="11"/>
      <c r="F674" s="11"/>
      <c r="Q674" s="10"/>
      <c r="R674" s="530"/>
    </row>
    <row r="675" spans="3:18" ht="15.75" customHeight="1">
      <c r="C675" s="54"/>
      <c r="D675" s="11"/>
      <c r="E675" s="11"/>
      <c r="F675" s="11"/>
      <c r="Q675" s="10"/>
      <c r="R675" s="530"/>
    </row>
    <row r="676" spans="3:18" ht="15.75" customHeight="1">
      <c r="C676" s="54"/>
      <c r="D676" s="11"/>
      <c r="E676" s="11"/>
      <c r="F676" s="11"/>
      <c r="Q676" s="10"/>
      <c r="R676" s="530"/>
    </row>
    <row r="677" spans="3:18" ht="15.75" customHeight="1">
      <c r="C677" s="54"/>
      <c r="D677" s="11"/>
      <c r="E677" s="11"/>
      <c r="F677" s="11"/>
      <c r="Q677" s="10"/>
      <c r="R677" s="530"/>
    </row>
    <row r="678" spans="3:18" ht="15.75" customHeight="1">
      <c r="C678" s="54"/>
      <c r="D678" s="11"/>
      <c r="E678" s="11"/>
      <c r="F678" s="11"/>
      <c r="Q678" s="10"/>
      <c r="R678" s="530"/>
    </row>
    <row r="679" spans="3:18" ht="15.75" customHeight="1">
      <c r="C679" s="54"/>
      <c r="D679" s="11"/>
      <c r="E679" s="11"/>
      <c r="F679" s="11"/>
      <c r="Q679" s="10"/>
      <c r="R679" s="530"/>
    </row>
    <row r="680" spans="3:18" ht="15.75" customHeight="1">
      <c r="C680" s="54"/>
      <c r="D680" s="11"/>
      <c r="E680" s="11"/>
      <c r="F680" s="11"/>
      <c r="Q680" s="10"/>
      <c r="R680" s="530"/>
    </row>
    <row r="681" spans="3:18" ht="15.75" customHeight="1">
      <c r="C681" s="54"/>
      <c r="D681" s="11"/>
      <c r="E681" s="11"/>
      <c r="F681" s="11"/>
      <c r="Q681" s="10"/>
      <c r="R681" s="530"/>
    </row>
    <row r="682" spans="3:18" ht="15.75" customHeight="1">
      <c r="C682" s="54"/>
      <c r="D682" s="11"/>
      <c r="E682" s="11"/>
      <c r="F682" s="11"/>
      <c r="Q682" s="10"/>
      <c r="R682" s="530"/>
    </row>
    <row r="683" spans="3:18" ht="15.75" customHeight="1">
      <c r="C683" s="54"/>
      <c r="D683" s="11"/>
      <c r="E683" s="11"/>
      <c r="F683" s="11"/>
      <c r="Q683" s="10"/>
      <c r="R683" s="530"/>
    </row>
    <row r="684" spans="3:18" ht="15.75" customHeight="1">
      <c r="C684" s="54"/>
      <c r="D684" s="11"/>
      <c r="E684" s="11"/>
      <c r="F684" s="11"/>
      <c r="Q684" s="10"/>
      <c r="R684" s="530"/>
    </row>
    <row r="685" spans="3:18" ht="15.75" customHeight="1">
      <c r="C685" s="54"/>
      <c r="D685" s="11"/>
      <c r="E685" s="11"/>
      <c r="F685" s="11"/>
      <c r="Q685" s="10"/>
      <c r="R685" s="530"/>
    </row>
    <row r="686" spans="3:18" ht="15.75" customHeight="1">
      <c r="C686" s="54"/>
      <c r="D686" s="11"/>
      <c r="E686" s="11"/>
      <c r="F686" s="11"/>
      <c r="Q686" s="10"/>
      <c r="R686" s="530"/>
    </row>
    <row r="687" spans="3:18" ht="15.75" customHeight="1">
      <c r="C687" s="54"/>
      <c r="D687" s="11"/>
      <c r="E687" s="11"/>
      <c r="F687" s="11"/>
      <c r="Q687" s="10"/>
      <c r="R687" s="530"/>
    </row>
    <row r="688" spans="3:18" ht="15.75" customHeight="1">
      <c r="C688" s="54"/>
      <c r="D688" s="11"/>
      <c r="E688" s="11"/>
      <c r="F688" s="11"/>
      <c r="Q688" s="10"/>
      <c r="R688" s="530"/>
    </row>
    <row r="689" spans="3:18" ht="15.75" customHeight="1">
      <c r="C689" s="54"/>
      <c r="D689" s="11"/>
      <c r="E689" s="11"/>
      <c r="F689" s="11"/>
      <c r="Q689" s="10"/>
      <c r="R689" s="530"/>
    </row>
    <row r="690" spans="3:18" ht="15.75" customHeight="1">
      <c r="C690" s="54"/>
      <c r="D690" s="11"/>
      <c r="E690" s="11"/>
      <c r="F690" s="11"/>
      <c r="Q690" s="10"/>
      <c r="R690" s="530"/>
    </row>
    <row r="691" spans="3:18" ht="15.75" customHeight="1">
      <c r="C691" s="54"/>
      <c r="D691" s="11"/>
      <c r="E691" s="11"/>
      <c r="F691" s="11"/>
      <c r="Q691" s="10"/>
      <c r="R691" s="530"/>
    </row>
    <row r="692" spans="3:18" ht="15.75" customHeight="1">
      <c r="C692" s="54"/>
      <c r="D692" s="11"/>
      <c r="E692" s="11"/>
      <c r="F692" s="11"/>
      <c r="Q692" s="10"/>
      <c r="R692" s="530"/>
    </row>
    <row r="693" spans="3:18" ht="15.75" customHeight="1">
      <c r="C693" s="54"/>
      <c r="D693" s="11"/>
      <c r="E693" s="11"/>
      <c r="F693" s="11"/>
      <c r="Q693" s="10"/>
      <c r="R693" s="530"/>
    </row>
    <row r="694" spans="3:18" ht="15.75" customHeight="1">
      <c r="C694" s="54"/>
      <c r="D694" s="11"/>
      <c r="E694" s="11"/>
      <c r="F694" s="11"/>
      <c r="Q694" s="10"/>
      <c r="R694" s="530"/>
    </row>
    <row r="695" spans="3:18" ht="15.75" customHeight="1">
      <c r="C695" s="54"/>
      <c r="D695" s="11"/>
      <c r="E695" s="11"/>
      <c r="F695" s="11"/>
      <c r="Q695" s="10"/>
      <c r="R695" s="530"/>
    </row>
    <row r="696" spans="3:18" ht="15.75" customHeight="1">
      <c r="C696" s="54"/>
      <c r="D696" s="11"/>
      <c r="E696" s="11"/>
      <c r="F696" s="11"/>
      <c r="Q696" s="10"/>
      <c r="R696" s="530"/>
    </row>
    <row r="697" spans="3:18" ht="15.75" customHeight="1">
      <c r="C697" s="54"/>
      <c r="D697" s="11"/>
      <c r="E697" s="11"/>
      <c r="F697" s="11"/>
      <c r="Q697" s="10"/>
      <c r="R697" s="530"/>
    </row>
    <row r="698" spans="3:18" ht="15.75" customHeight="1">
      <c r="C698" s="54"/>
      <c r="D698" s="11"/>
      <c r="E698" s="11"/>
      <c r="F698" s="11"/>
      <c r="Q698" s="10"/>
      <c r="R698" s="530"/>
    </row>
    <row r="699" spans="3:18" ht="15.75" customHeight="1">
      <c r="C699" s="54"/>
      <c r="D699" s="11"/>
      <c r="E699" s="11"/>
      <c r="F699" s="11"/>
      <c r="Q699" s="10"/>
      <c r="R699" s="530"/>
    </row>
    <row r="700" spans="3:18" ht="15.75" customHeight="1">
      <c r="C700" s="54"/>
      <c r="D700" s="11"/>
      <c r="E700" s="11"/>
      <c r="F700" s="11"/>
      <c r="Q700" s="10"/>
      <c r="R700" s="530"/>
    </row>
    <row r="701" spans="3:18" ht="15.75" customHeight="1">
      <c r="C701" s="54"/>
      <c r="D701" s="11"/>
      <c r="E701" s="11"/>
      <c r="F701" s="11"/>
      <c r="Q701" s="10"/>
      <c r="R701" s="530"/>
    </row>
    <row r="702" spans="3:18" ht="15.75" customHeight="1">
      <c r="C702" s="54"/>
      <c r="D702" s="11"/>
      <c r="E702" s="11"/>
      <c r="F702" s="11"/>
      <c r="Q702" s="10"/>
      <c r="R702" s="530"/>
    </row>
    <row r="703" spans="3:18" ht="15.75" customHeight="1">
      <c r="C703" s="54"/>
      <c r="D703" s="11"/>
      <c r="E703" s="11"/>
      <c r="F703" s="11"/>
      <c r="Q703" s="10"/>
      <c r="R703" s="530"/>
    </row>
    <row r="704" spans="3:18" ht="15.75" customHeight="1">
      <c r="C704" s="54"/>
      <c r="D704" s="11"/>
      <c r="E704" s="11"/>
      <c r="F704" s="11"/>
      <c r="Q704" s="10"/>
      <c r="R704" s="530"/>
    </row>
    <row r="705" spans="3:18" ht="15.75" customHeight="1">
      <c r="C705" s="54"/>
      <c r="D705" s="11"/>
      <c r="E705" s="11"/>
      <c r="F705" s="11"/>
      <c r="Q705" s="10"/>
      <c r="R705" s="530"/>
    </row>
    <row r="706" spans="3:18" ht="15.75" customHeight="1">
      <c r="C706" s="54"/>
      <c r="D706" s="11"/>
      <c r="E706" s="11"/>
      <c r="F706" s="11"/>
      <c r="Q706" s="10"/>
      <c r="R706" s="530"/>
    </row>
    <row r="707" spans="3:18" ht="15.75" customHeight="1">
      <c r="C707" s="54"/>
      <c r="D707" s="11"/>
      <c r="E707" s="11"/>
      <c r="F707" s="11"/>
      <c r="Q707" s="10"/>
      <c r="R707" s="530"/>
    </row>
    <row r="708" spans="3:18" ht="15.75" customHeight="1">
      <c r="C708" s="54"/>
      <c r="D708" s="11"/>
      <c r="E708" s="11"/>
      <c r="F708" s="11"/>
      <c r="Q708" s="10"/>
      <c r="R708" s="530"/>
    </row>
    <row r="709" spans="3:18" ht="15.75" customHeight="1">
      <c r="C709" s="54"/>
      <c r="D709" s="11"/>
      <c r="E709" s="11"/>
      <c r="F709" s="11"/>
      <c r="Q709" s="10"/>
      <c r="R709" s="530"/>
    </row>
    <row r="710" spans="3:18" ht="15.75" customHeight="1">
      <c r="C710" s="54"/>
      <c r="D710" s="11"/>
      <c r="E710" s="11"/>
      <c r="F710" s="11"/>
      <c r="Q710" s="10"/>
      <c r="R710" s="530"/>
    </row>
    <row r="711" spans="3:18" ht="15.75" customHeight="1">
      <c r="C711" s="54"/>
      <c r="D711" s="11"/>
      <c r="E711" s="11"/>
      <c r="F711" s="11"/>
      <c r="Q711" s="10"/>
      <c r="R711" s="530"/>
    </row>
    <row r="712" spans="3:18" ht="15.75" customHeight="1">
      <c r="C712" s="54"/>
      <c r="D712" s="11"/>
      <c r="E712" s="11"/>
      <c r="F712" s="11"/>
      <c r="Q712" s="10"/>
      <c r="R712" s="530"/>
    </row>
    <row r="713" spans="3:18" ht="15.75" customHeight="1">
      <c r="C713" s="54"/>
      <c r="D713" s="11"/>
      <c r="E713" s="11"/>
      <c r="F713" s="11"/>
      <c r="Q713" s="10"/>
      <c r="R713" s="530"/>
    </row>
    <row r="714" spans="3:18" ht="15.75" customHeight="1">
      <c r="C714" s="54"/>
      <c r="D714" s="11"/>
      <c r="E714" s="11"/>
      <c r="F714" s="11"/>
      <c r="Q714" s="10"/>
      <c r="R714" s="530"/>
    </row>
    <row r="715" spans="3:18" ht="15.75" customHeight="1">
      <c r="C715" s="54"/>
      <c r="D715" s="11"/>
      <c r="E715" s="11"/>
      <c r="F715" s="11"/>
      <c r="Q715" s="10"/>
      <c r="R715" s="530"/>
    </row>
    <row r="716" spans="3:18" ht="15.75" customHeight="1">
      <c r="C716" s="54"/>
      <c r="D716" s="11"/>
      <c r="E716" s="11"/>
      <c r="F716" s="11"/>
      <c r="Q716" s="10"/>
      <c r="R716" s="530"/>
    </row>
    <row r="717" spans="3:18" ht="15.75" customHeight="1">
      <c r="C717" s="54"/>
      <c r="D717" s="11"/>
      <c r="E717" s="11"/>
      <c r="F717" s="11"/>
      <c r="Q717" s="10"/>
      <c r="R717" s="530"/>
    </row>
    <row r="718" spans="3:18" ht="15.75" customHeight="1">
      <c r="C718" s="54"/>
      <c r="D718" s="11"/>
      <c r="E718" s="11"/>
      <c r="F718" s="11"/>
      <c r="Q718" s="10"/>
      <c r="R718" s="530"/>
    </row>
    <row r="719" spans="3:18" ht="15.75" customHeight="1">
      <c r="C719" s="54"/>
      <c r="D719" s="11"/>
      <c r="E719" s="11"/>
      <c r="F719" s="11"/>
      <c r="Q719" s="10"/>
      <c r="R719" s="530"/>
    </row>
    <row r="720" spans="3:18" ht="15.75" customHeight="1">
      <c r="C720" s="54"/>
      <c r="D720" s="11"/>
      <c r="E720" s="11"/>
      <c r="F720" s="11"/>
      <c r="Q720" s="10"/>
      <c r="R720" s="530"/>
    </row>
    <row r="721" spans="3:18" ht="15.75" customHeight="1">
      <c r="C721" s="54"/>
      <c r="D721" s="11"/>
      <c r="E721" s="11"/>
      <c r="F721" s="11"/>
      <c r="Q721" s="10"/>
      <c r="R721" s="530"/>
    </row>
    <row r="722" spans="3:18" ht="15.75" customHeight="1">
      <c r="C722" s="54"/>
      <c r="D722" s="11"/>
      <c r="E722" s="11"/>
      <c r="F722" s="11"/>
      <c r="Q722" s="10"/>
      <c r="R722" s="530"/>
    </row>
    <row r="723" spans="3:18" ht="15.75" customHeight="1">
      <c r="C723" s="54"/>
      <c r="D723" s="11"/>
      <c r="E723" s="11"/>
      <c r="F723" s="11"/>
      <c r="Q723" s="10"/>
      <c r="R723" s="530"/>
    </row>
    <row r="724" spans="3:18" ht="15.75" customHeight="1">
      <c r="C724" s="54"/>
      <c r="D724" s="11"/>
      <c r="E724" s="11"/>
      <c r="F724" s="11"/>
      <c r="Q724" s="10"/>
      <c r="R724" s="530"/>
    </row>
    <row r="725" spans="3:18" ht="15.75" customHeight="1">
      <c r="C725" s="54"/>
      <c r="D725" s="11"/>
      <c r="E725" s="11"/>
      <c r="F725" s="11"/>
      <c r="Q725" s="10"/>
      <c r="R725" s="530"/>
    </row>
    <row r="726" spans="3:18" ht="15.75" customHeight="1">
      <c r="C726" s="54"/>
      <c r="D726" s="11"/>
      <c r="E726" s="11"/>
      <c r="F726" s="11"/>
      <c r="Q726" s="10"/>
      <c r="R726" s="530"/>
    </row>
    <row r="727" spans="3:18" ht="15.75" customHeight="1">
      <c r="C727" s="54"/>
      <c r="D727" s="11"/>
      <c r="E727" s="11"/>
      <c r="F727" s="11"/>
      <c r="Q727" s="10"/>
      <c r="R727" s="530"/>
    </row>
    <row r="728" spans="3:18" ht="15.75" customHeight="1">
      <c r="C728" s="54"/>
      <c r="D728" s="11"/>
      <c r="E728" s="11"/>
      <c r="F728" s="11"/>
      <c r="Q728" s="10"/>
      <c r="R728" s="530"/>
    </row>
    <row r="729" spans="3:18" ht="15.75" customHeight="1">
      <c r="C729" s="54"/>
      <c r="D729" s="11"/>
      <c r="E729" s="11"/>
      <c r="F729" s="11"/>
      <c r="Q729" s="10"/>
      <c r="R729" s="530"/>
    </row>
    <row r="730" spans="3:18" ht="15.75" customHeight="1">
      <c r="C730" s="54"/>
      <c r="D730" s="11"/>
      <c r="E730" s="11"/>
      <c r="F730" s="11"/>
      <c r="Q730" s="10"/>
      <c r="R730" s="530"/>
    </row>
    <row r="731" spans="3:18" ht="15.75" customHeight="1">
      <c r="C731" s="54"/>
      <c r="D731" s="11"/>
      <c r="E731" s="11"/>
      <c r="F731" s="11"/>
      <c r="Q731" s="10"/>
      <c r="R731" s="530"/>
    </row>
    <row r="732" spans="3:18" ht="15.75" customHeight="1">
      <c r="C732" s="54"/>
      <c r="D732" s="11"/>
      <c r="E732" s="11"/>
      <c r="F732" s="11"/>
      <c r="Q732" s="10"/>
      <c r="R732" s="530"/>
    </row>
    <row r="733" spans="3:18" ht="15.75" customHeight="1">
      <c r="C733" s="54"/>
      <c r="D733" s="11"/>
      <c r="E733" s="11"/>
      <c r="F733" s="11"/>
      <c r="Q733" s="10"/>
      <c r="R733" s="530"/>
    </row>
    <row r="734" spans="3:18" ht="15.75" customHeight="1">
      <c r="C734" s="54"/>
      <c r="D734" s="11"/>
      <c r="E734" s="11"/>
      <c r="F734" s="11"/>
      <c r="Q734" s="10"/>
      <c r="R734" s="530"/>
    </row>
    <row r="735" spans="3:18" ht="15.75" customHeight="1">
      <c r="C735" s="54"/>
      <c r="D735" s="11"/>
      <c r="E735" s="11"/>
      <c r="F735" s="11"/>
      <c r="Q735" s="10"/>
      <c r="R735" s="530"/>
    </row>
    <row r="736" spans="3:18" ht="15.75" customHeight="1">
      <c r="C736" s="54"/>
      <c r="D736" s="11"/>
      <c r="E736" s="11"/>
      <c r="F736" s="11"/>
      <c r="Q736" s="10"/>
      <c r="R736" s="530"/>
    </row>
    <row r="737" spans="3:18" ht="15.75" customHeight="1">
      <c r="C737" s="54"/>
      <c r="D737" s="11"/>
      <c r="E737" s="11"/>
      <c r="F737" s="11"/>
      <c r="Q737" s="10"/>
      <c r="R737" s="530"/>
    </row>
    <row r="738" spans="3:18" ht="15.75" customHeight="1">
      <c r="C738" s="54"/>
      <c r="D738" s="11"/>
      <c r="E738" s="11"/>
      <c r="F738" s="11"/>
      <c r="Q738" s="10"/>
      <c r="R738" s="530"/>
    </row>
    <row r="739" spans="3:18" ht="15.75" customHeight="1">
      <c r="C739" s="54"/>
      <c r="D739" s="11"/>
      <c r="E739" s="11"/>
      <c r="F739" s="11"/>
      <c r="Q739" s="10"/>
      <c r="R739" s="530"/>
    </row>
    <row r="740" spans="3:18" ht="15.75" customHeight="1">
      <c r="C740" s="54"/>
      <c r="D740" s="11"/>
      <c r="E740" s="11"/>
      <c r="F740" s="11"/>
      <c r="Q740" s="10"/>
      <c r="R740" s="530"/>
    </row>
    <row r="741" spans="3:18" ht="15.75" customHeight="1">
      <c r="C741" s="54"/>
      <c r="D741" s="11"/>
      <c r="E741" s="11"/>
      <c r="F741" s="11"/>
      <c r="Q741" s="10"/>
      <c r="R741" s="530"/>
    </row>
    <row r="742" spans="3:18" ht="15.75" customHeight="1">
      <c r="C742" s="54"/>
      <c r="D742" s="11"/>
      <c r="E742" s="11"/>
      <c r="F742" s="11"/>
      <c r="Q742" s="10"/>
      <c r="R742" s="530"/>
    </row>
    <row r="743" spans="3:18" ht="15.75" customHeight="1">
      <c r="C743" s="54"/>
      <c r="D743" s="11"/>
      <c r="E743" s="11"/>
      <c r="F743" s="11"/>
      <c r="Q743" s="10"/>
      <c r="R743" s="530"/>
    </row>
    <row r="744" spans="3:18" ht="15.75" customHeight="1">
      <c r="C744" s="54"/>
      <c r="D744" s="11"/>
      <c r="E744" s="11"/>
      <c r="F744" s="11"/>
      <c r="Q744" s="10"/>
      <c r="R744" s="530"/>
    </row>
    <row r="745" spans="3:18" ht="15.75" customHeight="1">
      <c r="C745" s="54"/>
      <c r="D745" s="11"/>
      <c r="E745" s="11"/>
      <c r="F745" s="11"/>
      <c r="Q745" s="10"/>
      <c r="R745" s="530"/>
    </row>
    <row r="746" spans="3:18" ht="15.75" customHeight="1">
      <c r="C746" s="54"/>
      <c r="D746" s="11"/>
      <c r="E746" s="11"/>
      <c r="F746" s="11"/>
      <c r="Q746" s="10"/>
      <c r="R746" s="530"/>
    </row>
    <row r="747" spans="3:18" ht="15.75" customHeight="1">
      <c r="C747" s="54"/>
      <c r="D747" s="11"/>
      <c r="E747" s="11"/>
      <c r="F747" s="11"/>
      <c r="Q747" s="10"/>
      <c r="R747" s="530"/>
    </row>
    <row r="748" spans="3:18" ht="15.75" customHeight="1">
      <c r="C748" s="54"/>
      <c r="D748" s="11"/>
      <c r="E748" s="11"/>
      <c r="F748" s="11"/>
      <c r="Q748" s="10"/>
      <c r="R748" s="530"/>
    </row>
    <row r="749" spans="3:18" ht="15.75" customHeight="1">
      <c r="C749" s="54"/>
      <c r="D749" s="11"/>
      <c r="E749" s="11"/>
      <c r="F749" s="11"/>
      <c r="Q749" s="10"/>
      <c r="R749" s="530"/>
    </row>
    <row r="750" spans="3:18" ht="15.75" customHeight="1">
      <c r="C750" s="54"/>
      <c r="D750" s="11"/>
      <c r="E750" s="11"/>
      <c r="F750" s="11"/>
      <c r="Q750" s="10"/>
      <c r="R750" s="530"/>
    </row>
    <row r="751" spans="3:18" ht="15.75" customHeight="1">
      <c r="C751" s="54"/>
      <c r="D751" s="11"/>
      <c r="E751" s="11"/>
      <c r="F751" s="11"/>
      <c r="Q751" s="10"/>
      <c r="R751" s="530"/>
    </row>
    <row r="752" spans="3:18" ht="15.75" customHeight="1">
      <c r="C752" s="54"/>
      <c r="D752" s="11"/>
      <c r="E752" s="11"/>
      <c r="F752" s="11"/>
      <c r="Q752" s="10"/>
      <c r="R752" s="530"/>
    </row>
    <row r="753" spans="3:18" ht="15.75" customHeight="1">
      <c r="C753" s="54"/>
      <c r="D753" s="11"/>
      <c r="E753" s="11"/>
      <c r="F753" s="11"/>
      <c r="Q753" s="10"/>
      <c r="R753" s="530"/>
    </row>
    <row r="754" spans="3:18" ht="15.75" customHeight="1">
      <c r="C754" s="54"/>
      <c r="D754" s="11"/>
      <c r="E754" s="11"/>
      <c r="F754" s="11"/>
      <c r="Q754" s="10"/>
      <c r="R754" s="530"/>
    </row>
    <row r="755" spans="3:18" ht="15.75" customHeight="1">
      <c r="C755" s="54"/>
      <c r="D755" s="11"/>
      <c r="E755" s="11"/>
      <c r="F755" s="11"/>
      <c r="Q755" s="10"/>
      <c r="R755" s="530"/>
    </row>
    <row r="756" spans="3:18" ht="15.75" customHeight="1">
      <c r="C756" s="54"/>
      <c r="D756" s="11"/>
      <c r="E756" s="11"/>
      <c r="F756" s="11"/>
      <c r="Q756" s="10"/>
      <c r="R756" s="530"/>
    </row>
    <row r="757" spans="3:18" ht="15.75" customHeight="1">
      <c r="C757" s="54"/>
      <c r="D757" s="11"/>
      <c r="E757" s="11"/>
      <c r="F757" s="11"/>
      <c r="Q757" s="10"/>
      <c r="R757" s="530"/>
    </row>
    <row r="758" spans="3:18" ht="15.75" customHeight="1">
      <c r="C758" s="54"/>
      <c r="D758" s="11"/>
      <c r="E758" s="11"/>
      <c r="F758" s="11"/>
      <c r="Q758" s="10"/>
      <c r="R758" s="530"/>
    </row>
    <row r="759" spans="3:18" ht="15.75" customHeight="1">
      <c r="C759" s="54"/>
      <c r="D759" s="11"/>
      <c r="E759" s="11"/>
      <c r="F759" s="11"/>
      <c r="Q759" s="10"/>
      <c r="R759" s="530"/>
    </row>
    <row r="760" spans="3:18" ht="15.75" customHeight="1">
      <c r="C760" s="54"/>
      <c r="D760" s="11"/>
      <c r="E760" s="11"/>
      <c r="F760" s="11"/>
      <c r="Q760" s="10"/>
      <c r="R760" s="530"/>
    </row>
    <row r="761" spans="3:18" ht="15.75" customHeight="1">
      <c r="C761" s="54"/>
      <c r="D761" s="11"/>
      <c r="E761" s="11"/>
      <c r="F761" s="11"/>
      <c r="Q761" s="10"/>
      <c r="R761" s="530"/>
    </row>
    <row r="762" spans="3:18" ht="15.75" customHeight="1">
      <c r="C762" s="54"/>
      <c r="D762" s="11"/>
      <c r="E762" s="11"/>
      <c r="F762" s="11"/>
      <c r="Q762" s="10"/>
      <c r="R762" s="530"/>
    </row>
    <row r="763" spans="3:18" ht="15.75" customHeight="1">
      <c r="C763" s="54"/>
      <c r="D763" s="11"/>
      <c r="E763" s="11"/>
      <c r="F763" s="11"/>
      <c r="Q763" s="10"/>
      <c r="R763" s="530"/>
    </row>
    <row r="764" spans="3:18" ht="15.75" customHeight="1">
      <c r="C764" s="54"/>
      <c r="D764" s="11"/>
      <c r="E764" s="11"/>
      <c r="F764" s="11"/>
      <c r="Q764" s="10"/>
      <c r="R764" s="530"/>
    </row>
    <row r="765" spans="3:18" ht="15.75" customHeight="1">
      <c r="C765" s="54"/>
      <c r="D765" s="11"/>
      <c r="E765" s="11"/>
      <c r="F765" s="11"/>
      <c r="Q765" s="10"/>
      <c r="R765" s="530"/>
    </row>
    <row r="766" spans="3:18" ht="15.75" customHeight="1">
      <c r="C766" s="54"/>
      <c r="D766" s="11"/>
      <c r="E766" s="11"/>
      <c r="F766" s="11"/>
      <c r="Q766" s="10"/>
      <c r="R766" s="530"/>
    </row>
    <row r="767" spans="3:18" ht="15.75" customHeight="1">
      <c r="C767" s="54"/>
      <c r="D767" s="11"/>
      <c r="E767" s="11"/>
      <c r="F767" s="11"/>
      <c r="Q767" s="10"/>
      <c r="R767" s="530"/>
    </row>
    <row r="768" spans="3:18" ht="15.75" customHeight="1">
      <c r="C768" s="54"/>
      <c r="D768" s="11"/>
      <c r="E768" s="11"/>
      <c r="F768" s="11"/>
      <c r="Q768" s="10"/>
      <c r="R768" s="530"/>
    </row>
    <row r="769" spans="3:18" ht="15.75" customHeight="1">
      <c r="C769" s="54"/>
      <c r="D769" s="11"/>
      <c r="E769" s="11"/>
      <c r="F769" s="11"/>
      <c r="Q769" s="10"/>
      <c r="R769" s="530"/>
    </row>
    <row r="770" spans="3:18" ht="15.75" customHeight="1">
      <c r="C770" s="54"/>
      <c r="D770" s="11"/>
      <c r="E770" s="11"/>
      <c r="F770" s="11"/>
      <c r="Q770" s="10"/>
      <c r="R770" s="530"/>
    </row>
    <row r="771" spans="3:18" ht="15.75" customHeight="1">
      <c r="C771" s="54"/>
      <c r="D771" s="11"/>
      <c r="E771" s="11"/>
      <c r="F771" s="11"/>
      <c r="Q771" s="10"/>
      <c r="R771" s="530"/>
    </row>
    <row r="772" spans="3:18" ht="15.75" customHeight="1">
      <c r="C772" s="54"/>
      <c r="D772" s="11"/>
      <c r="E772" s="11"/>
      <c r="F772" s="11"/>
      <c r="Q772" s="10"/>
      <c r="R772" s="530"/>
    </row>
    <row r="773" spans="3:18" ht="15.75" customHeight="1">
      <c r="C773" s="54"/>
      <c r="D773" s="11"/>
      <c r="E773" s="11"/>
      <c r="F773" s="11"/>
      <c r="Q773" s="10"/>
      <c r="R773" s="530"/>
    </row>
    <row r="774" spans="3:18" ht="15.75" customHeight="1">
      <c r="C774" s="54"/>
      <c r="D774" s="11"/>
      <c r="E774" s="11"/>
      <c r="F774" s="11"/>
      <c r="Q774" s="10"/>
      <c r="R774" s="530"/>
    </row>
    <row r="775" spans="3:18" ht="15.75" customHeight="1">
      <c r="C775" s="54"/>
      <c r="D775" s="11"/>
      <c r="E775" s="11"/>
      <c r="F775" s="11"/>
      <c r="Q775" s="10"/>
      <c r="R775" s="530"/>
    </row>
    <row r="776" spans="3:18" ht="15.75" customHeight="1">
      <c r="C776" s="54"/>
      <c r="D776" s="11"/>
      <c r="E776" s="11"/>
      <c r="F776" s="11"/>
      <c r="Q776" s="10"/>
      <c r="R776" s="530"/>
    </row>
    <row r="777" spans="3:18" ht="15.75" customHeight="1">
      <c r="C777" s="54"/>
      <c r="D777" s="11"/>
      <c r="E777" s="11"/>
      <c r="F777" s="11"/>
      <c r="Q777" s="10"/>
      <c r="R777" s="530"/>
    </row>
    <row r="778" spans="3:18" ht="15.75" customHeight="1">
      <c r="C778" s="54"/>
      <c r="D778" s="11"/>
      <c r="E778" s="11"/>
      <c r="F778" s="11"/>
      <c r="Q778" s="10"/>
      <c r="R778" s="530"/>
    </row>
    <row r="779" spans="3:18" ht="15.75" customHeight="1">
      <c r="C779" s="54"/>
      <c r="D779" s="11"/>
      <c r="E779" s="11"/>
      <c r="F779" s="11"/>
      <c r="Q779" s="10"/>
      <c r="R779" s="530"/>
    </row>
    <row r="780" spans="3:18" ht="15.75" customHeight="1">
      <c r="C780" s="54"/>
      <c r="D780" s="11"/>
      <c r="E780" s="11"/>
      <c r="F780" s="11"/>
      <c r="Q780" s="10"/>
      <c r="R780" s="530"/>
    </row>
    <row r="781" spans="3:18" ht="15.75" customHeight="1">
      <c r="C781" s="54"/>
      <c r="D781" s="11"/>
      <c r="E781" s="11"/>
      <c r="F781" s="11"/>
      <c r="Q781" s="10"/>
      <c r="R781" s="530"/>
    </row>
    <row r="782" spans="3:18" ht="15.75" customHeight="1">
      <c r="C782" s="54"/>
      <c r="D782" s="11"/>
      <c r="E782" s="11"/>
      <c r="F782" s="11"/>
      <c r="Q782" s="10"/>
      <c r="R782" s="530"/>
    </row>
    <row r="783" spans="3:18" ht="15.75" customHeight="1">
      <c r="C783" s="54"/>
      <c r="D783" s="11"/>
      <c r="E783" s="11"/>
      <c r="F783" s="11"/>
      <c r="Q783" s="10"/>
      <c r="R783" s="530"/>
    </row>
    <row r="784" spans="3:18" ht="15.75" customHeight="1">
      <c r="C784" s="54"/>
      <c r="D784" s="11"/>
      <c r="E784" s="11"/>
      <c r="F784" s="11"/>
      <c r="Q784" s="10"/>
      <c r="R784" s="530"/>
    </row>
    <row r="785" spans="3:18" ht="15.75" customHeight="1">
      <c r="C785" s="54"/>
      <c r="D785" s="11"/>
      <c r="E785" s="11"/>
      <c r="F785" s="11"/>
      <c r="Q785" s="10"/>
      <c r="R785" s="530"/>
    </row>
    <row r="786" spans="3:18" ht="15.75" customHeight="1">
      <c r="C786" s="54"/>
      <c r="D786" s="11"/>
      <c r="E786" s="11"/>
      <c r="F786" s="11"/>
      <c r="Q786" s="10"/>
      <c r="R786" s="530"/>
    </row>
    <row r="787" spans="3:18" ht="15.75" customHeight="1">
      <c r="C787" s="54"/>
      <c r="D787" s="11"/>
      <c r="E787" s="11"/>
      <c r="F787" s="11"/>
      <c r="Q787" s="10"/>
      <c r="R787" s="530"/>
    </row>
    <row r="788" spans="3:18" ht="15.75" customHeight="1">
      <c r="C788" s="54"/>
      <c r="D788" s="11"/>
      <c r="E788" s="11"/>
      <c r="F788" s="11"/>
      <c r="Q788" s="10"/>
      <c r="R788" s="530"/>
    </row>
    <row r="789" spans="3:18" ht="15.75" customHeight="1">
      <c r="C789" s="54"/>
      <c r="D789" s="11"/>
      <c r="E789" s="11"/>
      <c r="F789" s="11"/>
      <c r="Q789" s="10"/>
      <c r="R789" s="530"/>
    </row>
    <row r="790" spans="3:18" ht="15.75" customHeight="1">
      <c r="C790" s="54"/>
      <c r="D790" s="11"/>
      <c r="E790" s="11"/>
      <c r="F790" s="11"/>
      <c r="Q790" s="10"/>
      <c r="R790" s="530"/>
    </row>
    <row r="791" spans="3:18" ht="15.75" customHeight="1">
      <c r="C791" s="54"/>
      <c r="D791" s="11"/>
      <c r="E791" s="11"/>
      <c r="F791" s="11"/>
      <c r="Q791" s="10"/>
      <c r="R791" s="530"/>
    </row>
    <row r="792" spans="3:18" ht="15.75" customHeight="1">
      <c r="C792" s="54"/>
      <c r="D792" s="11"/>
      <c r="E792" s="11"/>
      <c r="F792" s="11"/>
      <c r="Q792" s="10"/>
      <c r="R792" s="530"/>
    </row>
    <row r="793" spans="3:18" ht="15.75" customHeight="1">
      <c r="C793" s="54"/>
      <c r="D793" s="11"/>
      <c r="E793" s="11"/>
      <c r="F793" s="11"/>
      <c r="Q793" s="10"/>
      <c r="R793" s="530"/>
    </row>
    <row r="794" spans="3:18" ht="15.75" customHeight="1">
      <c r="C794" s="54"/>
      <c r="D794" s="11"/>
      <c r="E794" s="11"/>
      <c r="F794" s="11"/>
      <c r="Q794" s="10"/>
      <c r="R794" s="530"/>
    </row>
    <row r="795" spans="3:18" ht="15.75" customHeight="1">
      <c r="C795" s="54"/>
      <c r="D795" s="11"/>
      <c r="E795" s="11"/>
      <c r="F795" s="11"/>
      <c r="Q795" s="10"/>
      <c r="R795" s="530"/>
    </row>
    <row r="796" spans="3:18" ht="15.75" customHeight="1">
      <c r="C796" s="54"/>
      <c r="D796" s="11"/>
      <c r="E796" s="11"/>
      <c r="F796" s="11"/>
      <c r="Q796" s="10"/>
      <c r="R796" s="530"/>
    </row>
    <row r="797" spans="3:18" ht="15.75" customHeight="1">
      <c r="C797" s="54"/>
      <c r="D797" s="11"/>
      <c r="E797" s="11"/>
      <c r="F797" s="11"/>
      <c r="Q797" s="10"/>
      <c r="R797" s="530"/>
    </row>
    <row r="798" spans="3:18" ht="15.75" customHeight="1">
      <c r="C798" s="54"/>
      <c r="D798" s="11"/>
      <c r="E798" s="11"/>
      <c r="F798" s="11"/>
      <c r="Q798" s="10"/>
      <c r="R798" s="530"/>
    </row>
    <row r="799" spans="3:18" ht="15.75" customHeight="1">
      <c r="C799" s="54"/>
      <c r="D799" s="11"/>
      <c r="E799" s="11"/>
      <c r="F799" s="11"/>
      <c r="Q799" s="10"/>
      <c r="R799" s="530"/>
    </row>
    <row r="800" spans="3:18" ht="15.75" customHeight="1">
      <c r="C800" s="54"/>
      <c r="D800" s="11"/>
      <c r="E800" s="11"/>
      <c r="F800" s="11"/>
      <c r="Q800" s="10"/>
      <c r="R800" s="530"/>
    </row>
    <row r="801" spans="3:18" ht="15.75" customHeight="1">
      <c r="C801" s="54"/>
      <c r="D801" s="11"/>
      <c r="E801" s="11"/>
      <c r="F801" s="11"/>
      <c r="Q801" s="10"/>
      <c r="R801" s="530"/>
    </row>
    <row r="802" spans="3:18" ht="15.75" customHeight="1">
      <c r="C802" s="54"/>
      <c r="D802" s="11"/>
      <c r="E802" s="11"/>
      <c r="F802" s="11"/>
      <c r="Q802" s="10"/>
      <c r="R802" s="530"/>
    </row>
    <row r="803" spans="3:18" ht="15.75" customHeight="1">
      <c r="C803" s="54"/>
      <c r="D803" s="11"/>
      <c r="E803" s="11"/>
      <c r="F803" s="11"/>
      <c r="Q803" s="10"/>
      <c r="R803" s="530"/>
    </row>
    <row r="804" spans="3:18" ht="15.75" customHeight="1">
      <c r="C804" s="54"/>
      <c r="D804" s="11"/>
      <c r="E804" s="11"/>
      <c r="F804" s="11"/>
      <c r="Q804" s="10"/>
      <c r="R804" s="530"/>
    </row>
    <row r="805" spans="3:18" ht="15.75" customHeight="1">
      <c r="C805" s="54"/>
      <c r="D805" s="11"/>
      <c r="E805" s="11"/>
      <c r="F805" s="11"/>
      <c r="Q805" s="10"/>
      <c r="R805" s="530"/>
    </row>
    <row r="806" spans="3:18" ht="15.75" customHeight="1">
      <c r="C806" s="54"/>
      <c r="D806" s="11"/>
      <c r="E806" s="11"/>
      <c r="F806" s="11"/>
      <c r="Q806" s="10"/>
      <c r="R806" s="530"/>
    </row>
    <row r="807" spans="3:18" ht="15.75" customHeight="1">
      <c r="C807" s="54"/>
      <c r="D807" s="11"/>
      <c r="E807" s="11"/>
      <c r="F807" s="11"/>
      <c r="Q807" s="10"/>
      <c r="R807" s="530"/>
    </row>
    <row r="808" spans="3:18" ht="15.75" customHeight="1">
      <c r="C808" s="54"/>
      <c r="D808" s="11"/>
      <c r="E808" s="11"/>
      <c r="F808" s="11"/>
      <c r="Q808" s="10"/>
      <c r="R808" s="530"/>
    </row>
    <row r="809" spans="3:18" ht="15.75" customHeight="1">
      <c r="C809" s="54"/>
      <c r="D809" s="11"/>
      <c r="E809" s="11"/>
      <c r="F809" s="11"/>
      <c r="Q809" s="10"/>
      <c r="R809" s="530"/>
    </row>
    <row r="810" spans="3:18" ht="15.75" customHeight="1">
      <c r="C810" s="54"/>
      <c r="D810" s="11"/>
      <c r="E810" s="11"/>
      <c r="F810" s="11"/>
      <c r="Q810" s="10"/>
      <c r="R810" s="530"/>
    </row>
    <row r="811" spans="3:18" ht="15.75" customHeight="1">
      <c r="C811" s="54"/>
      <c r="D811" s="11"/>
      <c r="E811" s="11"/>
      <c r="F811" s="11"/>
      <c r="Q811" s="10"/>
      <c r="R811" s="530"/>
    </row>
    <row r="812" spans="3:18" ht="15.75" customHeight="1">
      <c r="C812" s="54"/>
      <c r="D812" s="11"/>
      <c r="E812" s="11"/>
      <c r="F812" s="11"/>
      <c r="Q812" s="10"/>
      <c r="R812" s="530"/>
    </row>
    <row r="813" spans="3:18" ht="15.75" customHeight="1">
      <c r="C813" s="54"/>
      <c r="D813" s="11"/>
      <c r="E813" s="11"/>
      <c r="F813" s="11"/>
      <c r="Q813" s="10"/>
      <c r="R813" s="530"/>
    </row>
    <row r="814" spans="3:18" ht="15.75" customHeight="1">
      <c r="C814" s="54"/>
      <c r="D814" s="11"/>
      <c r="E814" s="11"/>
      <c r="F814" s="11"/>
      <c r="Q814" s="10"/>
      <c r="R814" s="530"/>
    </row>
    <row r="815" spans="3:18" ht="15.75" customHeight="1">
      <c r="C815" s="54"/>
      <c r="D815" s="11"/>
      <c r="E815" s="11"/>
      <c r="F815" s="11"/>
      <c r="Q815" s="10"/>
      <c r="R815" s="530"/>
    </row>
    <row r="816" spans="3:18" ht="15.75" customHeight="1">
      <c r="C816" s="54"/>
      <c r="D816" s="11"/>
      <c r="E816" s="11"/>
      <c r="F816" s="11"/>
      <c r="Q816" s="10"/>
      <c r="R816" s="530"/>
    </row>
    <row r="817" spans="3:18" ht="15.75" customHeight="1">
      <c r="C817" s="54"/>
      <c r="D817" s="11"/>
      <c r="E817" s="11"/>
      <c r="F817" s="11"/>
      <c r="Q817" s="10"/>
      <c r="R817" s="530"/>
    </row>
    <row r="818" spans="3:18" ht="15.75" customHeight="1">
      <c r="C818" s="54"/>
      <c r="D818" s="11"/>
      <c r="E818" s="11"/>
      <c r="F818" s="11"/>
      <c r="Q818" s="10"/>
      <c r="R818" s="530"/>
    </row>
    <row r="819" spans="3:18" ht="15.75" customHeight="1">
      <c r="C819" s="54"/>
      <c r="D819" s="11"/>
      <c r="E819" s="11"/>
      <c r="F819" s="11"/>
      <c r="Q819" s="10"/>
      <c r="R819" s="530"/>
    </row>
    <row r="820" spans="3:18" ht="15.75" customHeight="1">
      <c r="C820" s="54"/>
      <c r="D820" s="11"/>
      <c r="E820" s="11"/>
      <c r="F820" s="11"/>
      <c r="Q820" s="10"/>
      <c r="R820" s="530"/>
    </row>
    <row r="821" spans="3:18" ht="15.75" customHeight="1">
      <c r="C821" s="54"/>
      <c r="D821" s="11"/>
      <c r="E821" s="11"/>
      <c r="F821" s="11"/>
      <c r="Q821" s="10"/>
      <c r="R821" s="530"/>
    </row>
    <row r="822" spans="3:18" ht="15.75" customHeight="1">
      <c r="C822" s="54"/>
      <c r="D822" s="11"/>
      <c r="E822" s="11"/>
      <c r="F822" s="11"/>
      <c r="Q822" s="10"/>
      <c r="R822" s="530"/>
    </row>
    <row r="823" spans="3:18" ht="15.75" customHeight="1">
      <c r="C823" s="54"/>
      <c r="D823" s="11"/>
      <c r="E823" s="11"/>
      <c r="F823" s="11"/>
      <c r="Q823" s="10"/>
      <c r="R823" s="530"/>
    </row>
    <row r="824" spans="3:18" ht="15.75" customHeight="1">
      <c r="C824" s="54"/>
      <c r="D824" s="11"/>
      <c r="E824" s="11"/>
      <c r="F824" s="11"/>
      <c r="Q824" s="10"/>
      <c r="R824" s="530"/>
    </row>
    <row r="825" spans="3:18" ht="15.75" customHeight="1">
      <c r="C825" s="54"/>
      <c r="D825" s="11"/>
      <c r="E825" s="11"/>
      <c r="F825" s="11"/>
      <c r="Q825" s="10"/>
      <c r="R825" s="530"/>
    </row>
    <row r="826" spans="3:18" ht="15.75" customHeight="1">
      <c r="C826" s="54"/>
      <c r="D826" s="11"/>
      <c r="E826" s="11"/>
      <c r="F826" s="11"/>
      <c r="Q826" s="10"/>
      <c r="R826" s="530"/>
    </row>
    <row r="827" spans="3:18" ht="15.75" customHeight="1">
      <c r="C827" s="54"/>
      <c r="D827" s="11"/>
      <c r="E827" s="11"/>
      <c r="F827" s="11"/>
      <c r="Q827" s="10"/>
      <c r="R827" s="530"/>
    </row>
    <row r="828" spans="3:18" ht="15.75" customHeight="1">
      <c r="C828" s="54"/>
      <c r="D828" s="11"/>
      <c r="E828" s="11"/>
      <c r="F828" s="11"/>
      <c r="Q828" s="10"/>
      <c r="R828" s="530"/>
    </row>
    <row r="829" spans="3:18" ht="15.75" customHeight="1">
      <c r="C829" s="54"/>
      <c r="D829" s="11"/>
      <c r="E829" s="11"/>
      <c r="F829" s="11"/>
      <c r="Q829" s="10"/>
      <c r="R829" s="530"/>
    </row>
    <row r="830" spans="3:18" ht="15.75" customHeight="1">
      <c r="C830" s="54"/>
      <c r="D830" s="11"/>
      <c r="E830" s="11"/>
      <c r="F830" s="11"/>
      <c r="Q830" s="10"/>
      <c r="R830" s="530"/>
    </row>
    <row r="831" spans="3:18" ht="15.75" customHeight="1">
      <c r="C831" s="54"/>
      <c r="D831" s="11"/>
      <c r="E831" s="11"/>
      <c r="F831" s="11"/>
      <c r="Q831" s="10"/>
      <c r="R831" s="530"/>
    </row>
    <row r="832" spans="3:18" ht="15.75" customHeight="1">
      <c r="C832" s="54"/>
      <c r="D832" s="11"/>
      <c r="E832" s="11"/>
      <c r="F832" s="11"/>
      <c r="Q832" s="10"/>
      <c r="R832" s="530"/>
    </row>
    <row r="833" spans="3:18" ht="15.75" customHeight="1">
      <c r="C833" s="54"/>
      <c r="D833" s="11"/>
      <c r="E833" s="11"/>
      <c r="F833" s="11"/>
      <c r="Q833" s="10"/>
      <c r="R833" s="530"/>
    </row>
    <row r="834" spans="3:18" ht="15.75" customHeight="1">
      <c r="C834" s="54"/>
      <c r="D834" s="11"/>
      <c r="E834" s="11"/>
      <c r="F834" s="11"/>
      <c r="Q834" s="10"/>
      <c r="R834" s="530"/>
    </row>
    <row r="835" spans="3:18" ht="15.75" customHeight="1">
      <c r="C835" s="54"/>
      <c r="D835" s="11"/>
      <c r="E835" s="11"/>
      <c r="F835" s="11"/>
      <c r="Q835" s="10"/>
      <c r="R835" s="530"/>
    </row>
    <row r="836" spans="3:18" ht="15.75" customHeight="1">
      <c r="C836" s="54"/>
      <c r="D836" s="11"/>
      <c r="E836" s="11"/>
      <c r="F836" s="11"/>
      <c r="Q836" s="10"/>
      <c r="R836" s="530"/>
    </row>
    <row r="837" spans="3:18" ht="15.75" customHeight="1">
      <c r="C837" s="54"/>
      <c r="D837" s="11"/>
      <c r="E837" s="11"/>
      <c r="F837" s="11"/>
      <c r="Q837" s="10"/>
      <c r="R837" s="530"/>
    </row>
    <row r="838" spans="3:18" ht="15.75" customHeight="1">
      <c r="C838" s="54"/>
      <c r="D838" s="11"/>
      <c r="E838" s="11"/>
      <c r="F838" s="11"/>
      <c r="Q838" s="10"/>
      <c r="R838" s="530"/>
    </row>
    <row r="839" spans="3:18" ht="15.75" customHeight="1">
      <c r="C839" s="54"/>
      <c r="D839" s="11"/>
      <c r="E839" s="11"/>
      <c r="F839" s="11"/>
      <c r="Q839" s="10"/>
      <c r="R839" s="530"/>
    </row>
    <row r="840" spans="3:18" ht="15.75" customHeight="1">
      <c r="C840" s="54"/>
      <c r="D840" s="11"/>
      <c r="E840" s="11"/>
      <c r="F840" s="11"/>
      <c r="Q840" s="10"/>
      <c r="R840" s="530"/>
    </row>
    <row r="841" spans="3:18" ht="15.75" customHeight="1">
      <c r="C841" s="54"/>
      <c r="D841" s="11"/>
      <c r="E841" s="11"/>
      <c r="F841" s="11"/>
      <c r="Q841" s="10"/>
      <c r="R841" s="530"/>
    </row>
    <row r="842" spans="3:18" ht="15.75" customHeight="1">
      <c r="C842" s="54"/>
      <c r="D842" s="11"/>
      <c r="E842" s="11"/>
      <c r="F842" s="11"/>
      <c r="Q842" s="10"/>
      <c r="R842" s="530"/>
    </row>
    <row r="843" spans="3:18" ht="15.75" customHeight="1">
      <c r="C843" s="54"/>
      <c r="D843" s="11"/>
      <c r="E843" s="11"/>
      <c r="F843" s="11"/>
      <c r="Q843" s="10"/>
      <c r="R843" s="530"/>
    </row>
    <row r="844" spans="3:18" ht="15.75" customHeight="1">
      <c r="C844" s="54"/>
      <c r="D844" s="11"/>
      <c r="E844" s="11"/>
      <c r="F844" s="11"/>
      <c r="Q844" s="10"/>
      <c r="R844" s="530"/>
    </row>
    <row r="845" spans="3:18" ht="15.75" customHeight="1">
      <c r="C845" s="54"/>
      <c r="D845" s="11"/>
      <c r="E845" s="11"/>
      <c r="F845" s="11"/>
      <c r="Q845" s="10"/>
      <c r="R845" s="530"/>
    </row>
    <row r="846" spans="3:18" ht="15.75" customHeight="1">
      <c r="C846" s="54"/>
      <c r="D846" s="11"/>
      <c r="E846" s="11"/>
      <c r="F846" s="11"/>
      <c r="Q846" s="10"/>
      <c r="R846" s="530"/>
    </row>
    <row r="847" spans="3:18" ht="15.75" customHeight="1">
      <c r="C847" s="54"/>
      <c r="D847" s="11"/>
      <c r="E847" s="11"/>
      <c r="F847" s="11"/>
      <c r="Q847" s="10"/>
      <c r="R847" s="530"/>
    </row>
    <row r="848" spans="3:18" ht="15.75" customHeight="1">
      <c r="C848" s="54"/>
      <c r="D848" s="11"/>
      <c r="E848" s="11"/>
      <c r="F848" s="11"/>
      <c r="Q848" s="10"/>
      <c r="R848" s="530"/>
    </row>
    <row r="849" spans="3:18" ht="15.75" customHeight="1">
      <c r="C849" s="54"/>
      <c r="D849" s="11"/>
      <c r="E849" s="11"/>
      <c r="F849" s="11"/>
      <c r="Q849" s="10"/>
      <c r="R849" s="530"/>
    </row>
    <row r="850" spans="3:18" ht="15.75" customHeight="1">
      <c r="C850" s="54"/>
      <c r="D850" s="11"/>
      <c r="E850" s="11"/>
      <c r="F850" s="11"/>
      <c r="Q850" s="10"/>
      <c r="R850" s="530"/>
    </row>
    <row r="851" spans="3:18" ht="15.75" customHeight="1">
      <c r="C851" s="54"/>
      <c r="D851" s="11"/>
      <c r="E851" s="11"/>
      <c r="F851" s="11"/>
      <c r="Q851" s="10"/>
      <c r="R851" s="530"/>
    </row>
    <row r="852" spans="3:18" ht="15.75" customHeight="1">
      <c r="C852" s="54"/>
      <c r="D852" s="11"/>
      <c r="E852" s="11"/>
      <c r="F852" s="11"/>
      <c r="Q852" s="10"/>
      <c r="R852" s="530"/>
    </row>
    <row r="853" spans="3:18" ht="15.75" customHeight="1">
      <c r="C853" s="54"/>
      <c r="D853" s="11"/>
      <c r="E853" s="11"/>
      <c r="F853" s="11"/>
      <c r="Q853" s="10"/>
      <c r="R853" s="530"/>
    </row>
    <row r="854" spans="3:18" ht="15.75" customHeight="1">
      <c r="C854" s="54"/>
      <c r="D854" s="11"/>
      <c r="E854" s="11"/>
      <c r="F854" s="11"/>
      <c r="Q854" s="10"/>
      <c r="R854" s="530"/>
    </row>
    <row r="855" spans="3:18" ht="15.75" customHeight="1">
      <c r="C855" s="54"/>
      <c r="D855" s="11"/>
      <c r="E855" s="11"/>
      <c r="F855" s="11"/>
      <c r="Q855" s="10"/>
      <c r="R855" s="530"/>
    </row>
    <row r="856" spans="3:18" ht="15.75" customHeight="1">
      <c r="C856" s="54"/>
      <c r="D856" s="11"/>
      <c r="E856" s="11"/>
      <c r="F856" s="11"/>
      <c r="Q856" s="10"/>
      <c r="R856" s="530"/>
    </row>
    <row r="857" spans="3:18" ht="15.75" customHeight="1">
      <c r="C857" s="54"/>
      <c r="D857" s="11"/>
      <c r="E857" s="11"/>
      <c r="F857" s="11"/>
      <c r="Q857" s="10"/>
      <c r="R857" s="530"/>
    </row>
    <row r="858" spans="3:18" ht="15.75" customHeight="1">
      <c r="C858" s="54"/>
      <c r="D858" s="11"/>
      <c r="E858" s="11"/>
      <c r="F858" s="11"/>
      <c r="Q858" s="10"/>
      <c r="R858" s="530"/>
    </row>
    <row r="859" spans="3:18" ht="15.75" customHeight="1">
      <c r="C859" s="54"/>
      <c r="D859" s="11"/>
      <c r="E859" s="11"/>
      <c r="F859" s="11"/>
      <c r="Q859" s="10"/>
      <c r="R859" s="530"/>
    </row>
    <row r="860" spans="3:18" ht="15.75" customHeight="1">
      <c r="C860" s="54"/>
      <c r="D860" s="11"/>
      <c r="E860" s="11"/>
      <c r="F860" s="11"/>
      <c r="Q860" s="10"/>
      <c r="R860" s="530"/>
    </row>
    <row r="861" spans="3:18" ht="15.75" customHeight="1">
      <c r="C861" s="54"/>
      <c r="D861" s="11"/>
      <c r="E861" s="11"/>
      <c r="F861" s="11"/>
      <c r="Q861" s="10"/>
      <c r="R861" s="530"/>
    </row>
    <row r="862" spans="3:18" ht="15.75" customHeight="1">
      <c r="C862" s="54"/>
      <c r="D862" s="11"/>
      <c r="E862" s="11"/>
      <c r="F862" s="11"/>
      <c r="Q862" s="10"/>
      <c r="R862" s="530"/>
    </row>
    <row r="863" spans="3:18" ht="15.75" customHeight="1">
      <c r="C863" s="54"/>
      <c r="D863" s="11"/>
      <c r="E863" s="11"/>
      <c r="F863" s="11"/>
      <c r="Q863" s="10"/>
      <c r="R863" s="530"/>
    </row>
    <row r="864" spans="3:18" ht="15.75" customHeight="1">
      <c r="C864" s="54"/>
      <c r="D864" s="11"/>
      <c r="E864" s="11"/>
      <c r="F864" s="11"/>
      <c r="Q864" s="10"/>
      <c r="R864" s="530"/>
    </row>
    <row r="865" spans="3:18" ht="15.75" customHeight="1">
      <c r="C865" s="54"/>
      <c r="D865" s="11"/>
      <c r="E865" s="11"/>
      <c r="F865" s="11"/>
      <c r="Q865" s="10"/>
      <c r="R865" s="530"/>
    </row>
    <row r="866" spans="3:18" ht="15.75" customHeight="1">
      <c r="C866" s="54"/>
      <c r="D866" s="11"/>
      <c r="E866" s="11"/>
      <c r="F866" s="11"/>
      <c r="Q866" s="10"/>
      <c r="R866" s="530"/>
    </row>
    <row r="867" spans="3:18" ht="15.75" customHeight="1">
      <c r="C867" s="54"/>
      <c r="D867" s="11"/>
      <c r="E867" s="11"/>
      <c r="F867" s="11"/>
      <c r="Q867" s="10"/>
      <c r="R867" s="530"/>
    </row>
    <row r="868" spans="3:18" ht="15.75" customHeight="1">
      <c r="C868" s="54"/>
      <c r="D868" s="11"/>
      <c r="E868" s="11"/>
      <c r="F868" s="11"/>
      <c r="Q868" s="10"/>
      <c r="R868" s="530"/>
    </row>
    <row r="869" spans="3:18" ht="15.75" customHeight="1">
      <c r="C869" s="54"/>
      <c r="D869" s="11"/>
      <c r="E869" s="11"/>
      <c r="F869" s="11"/>
      <c r="Q869" s="10"/>
      <c r="R869" s="530"/>
    </row>
    <row r="870" spans="3:18" ht="15.75" customHeight="1">
      <c r="C870" s="54"/>
      <c r="D870" s="11"/>
      <c r="E870" s="11"/>
      <c r="F870" s="11"/>
      <c r="Q870" s="10"/>
      <c r="R870" s="530"/>
    </row>
    <row r="871" spans="3:18" ht="15.75" customHeight="1">
      <c r="C871" s="54"/>
      <c r="D871" s="11"/>
      <c r="E871" s="11"/>
      <c r="F871" s="11"/>
      <c r="Q871" s="10"/>
      <c r="R871" s="530"/>
    </row>
    <row r="872" spans="3:18" ht="15.75" customHeight="1">
      <c r="C872" s="54"/>
      <c r="D872" s="11"/>
      <c r="E872" s="11"/>
      <c r="F872" s="11"/>
      <c r="Q872" s="10"/>
      <c r="R872" s="530"/>
    </row>
    <row r="873" spans="3:18" ht="15.75" customHeight="1">
      <c r="C873" s="54"/>
      <c r="D873" s="11"/>
      <c r="E873" s="11"/>
      <c r="F873" s="11"/>
      <c r="Q873" s="10"/>
      <c r="R873" s="530"/>
    </row>
    <row r="874" spans="3:18" ht="15.75" customHeight="1">
      <c r="C874" s="54"/>
      <c r="D874" s="11"/>
      <c r="E874" s="11"/>
      <c r="F874" s="11"/>
      <c r="Q874" s="10"/>
      <c r="R874" s="530"/>
    </row>
    <row r="875" spans="3:18" ht="15.75" customHeight="1">
      <c r="C875" s="54"/>
      <c r="D875" s="11"/>
      <c r="E875" s="11"/>
      <c r="F875" s="11"/>
      <c r="Q875" s="10"/>
      <c r="R875" s="530"/>
    </row>
    <row r="876" spans="3:18" ht="15.75" customHeight="1">
      <c r="C876" s="54"/>
      <c r="D876" s="11"/>
      <c r="E876" s="11"/>
      <c r="F876" s="11"/>
      <c r="Q876" s="10"/>
      <c r="R876" s="530"/>
    </row>
    <row r="877" spans="3:18" ht="15.75" customHeight="1">
      <c r="C877" s="54"/>
      <c r="D877" s="11"/>
      <c r="E877" s="11"/>
      <c r="F877" s="11"/>
      <c r="Q877" s="10"/>
      <c r="R877" s="530"/>
    </row>
    <row r="878" spans="3:18" ht="15.75" customHeight="1">
      <c r="C878" s="54"/>
      <c r="D878" s="11"/>
      <c r="E878" s="11"/>
      <c r="F878" s="11"/>
      <c r="Q878" s="10"/>
      <c r="R878" s="530"/>
    </row>
    <row r="879" spans="3:18" ht="15.75" customHeight="1">
      <c r="C879" s="54"/>
      <c r="D879" s="11"/>
      <c r="E879" s="11"/>
      <c r="F879" s="11"/>
      <c r="Q879" s="10"/>
      <c r="R879" s="530"/>
    </row>
    <row r="880" spans="3:18" ht="15.75" customHeight="1">
      <c r="C880" s="54"/>
      <c r="D880" s="11"/>
      <c r="E880" s="11"/>
      <c r="F880" s="11"/>
      <c r="Q880" s="10"/>
      <c r="R880" s="530"/>
    </row>
    <row r="881" spans="3:18" ht="15.75" customHeight="1">
      <c r="C881" s="54"/>
      <c r="D881" s="11"/>
      <c r="E881" s="11"/>
      <c r="F881" s="11"/>
      <c r="Q881" s="10"/>
      <c r="R881" s="530"/>
    </row>
    <row r="882" spans="3:18" ht="15.75" customHeight="1">
      <c r="C882" s="54"/>
      <c r="D882" s="11"/>
      <c r="E882" s="11"/>
      <c r="F882" s="11"/>
      <c r="Q882" s="10"/>
      <c r="R882" s="530"/>
    </row>
    <row r="883" spans="3:18" ht="15.75" customHeight="1">
      <c r="C883" s="54"/>
      <c r="D883" s="11"/>
      <c r="E883" s="11"/>
      <c r="F883" s="11"/>
      <c r="Q883" s="10"/>
      <c r="R883" s="530"/>
    </row>
    <row r="884" spans="3:18" ht="15.75" customHeight="1">
      <c r="C884" s="54"/>
      <c r="D884" s="11"/>
      <c r="E884" s="11"/>
      <c r="F884" s="11"/>
      <c r="Q884" s="10"/>
      <c r="R884" s="530"/>
    </row>
    <row r="885" spans="3:18" ht="15.75" customHeight="1">
      <c r="C885" s="54"/>
      <c r="D885" s="11"/>
      <c r="E885" s="11"/>
      <c r="F885" s="11"/>
      <c r="Q885" s="10"/>
      <c r="R885" s="530"/>
    </row>
    <row r="886" spans="3:18" ht="15.75" customHeight="1">
      <c r="C886" s="54"/>
      <c r="D886" s="11"/>
      <c r="E886" s="11"/>
      <c r="F886" s="11"/>
      <c r="Q886" s="10"/>
      <c r="R886" s="530"/>
    </row>
    <row r="887" spans="3:18" ht="15.75" customHeight="1">
      <c r="C887" s="54"/>
      <c r="D887" s="11"/>
      <c r="E887" s="11"/>
      <c r="F887" s="11"/>
      <c r="Q887" s="10"/>
      <c r="R887" s="530"/>
    </row>
    <row r="888" spans="3:18" ht="15.75" customHeight="1">
      <c r="C888" s="54"/>
      <c r="D888" s="11"/>
      <c r="E888" s="11"/>
      <c r="F888" s="11"/>
      <c r="Q888" s="10"/>
      <c r="R888" s="530"/>
    </row>
    <row r="889" spans="3:18" ht="15.75" customHeight="1">
      <c r="C889" s="54"/>
      <c r="D889" s="11"/>
      <c r="E889" s="11"/>
      <c r="F889" s="11"/>
      <c r="Q889" s="10"/>
      <c r="R889" s="530"/>
    </row>
    <row r="890" spans="3:18" ht="15.75" customHeight="1">
      <c r="C890" s="54"/>
      <c r="D890" s="11"/>
      <c r="E890" s="11"/>
      <c r="F890" s="11"/>
      <c r="Q890" s="10"/>
      <c r="R890" s="530"/>
    </row>
    <row r="891" spans="3:18" ht="15.75" customHeight="1">
      <c r="C891" s="54"/>
      <c r="D891" s="11"/>
      <c r="E891" s="11"/>
      <c r="F891" s="11"/>
      <c r="Q891" s="10"/>
      <c r="R891" s="530"/>
    </row>
    <row r="892" spans="3:18" ht="15.75" customHeight="1">
      <c r="C892" s="54"/>
      <c r="D892" s="11"/>
      <c r="E892" s="11"/>
      <c r="F892" s="11"/>
      <c r="Q892" s="10"/>
      <c r="R892" s="530"/>
    </row>
    <row r="893" spans="3:18" ht="15.75" customHeight="1">
      <c r="C893" s="54"/>
      <c r="D893" s="11"/>
      <c r="E893" s="11"/>
      <c r="F893" s="11"/>
      <c r="Q893" s="10"/>
      <c r="R893" s="530"/>
    </row>
    <row r="894" spans="3:18" ht="15.75" customHeight="1">
      <c r="C894" s="54"/>
      <c r="D894" s="11"/>
      <c r="E894" s="11"/>
      <c r="F894" s="11"/>
      <c r="Q894" s="10"/>
      <c r="R894" s="530"/>
    </row>
    <row r="895" spans="3:18" ht="15.75" customHeight="1">
      <c r="C895" s="54"/>
      <c r="D895" s="11"/>
      <c r="E895" s="11"/>
      <c r="F895" s="11"/>
      <c r="Q895" s="10"/>
      <c r="R895" s="530"/>
    </row>
    <row r="896" spans="3:18" ht="15.75" customHeight="1">
      <c r="C896" s="54"/>
      <c r="D896" s="11"/>
      <c r="E896" s="11"/>
      <c r="F896" s="11"/>
      <c r="Q896" s="10"/>
      <c r="R896" s="530"/>
    </row>
    <row r="897" spans="3:18" ht="15.75" customHeight="1">
      <c r="C897" s="54"/>
      <c r="D897" s="11"/>
      <c r="E897" s="11"/>
      <c r="F897" s="11"/>
      <c r="Q897" s="10"/>
      <c r="R897" s="530"/>
    </row>
    <row r="898" spans="3:18" ht="15.75" customHeight="1">
      <c r="C898" s="54"/>
      <c r="D898" s="11"/>
      <c r="E898" s="11"/>
      <c r="F898" s="11"/>
      <c r="Q898" s="10"/>
      <c r="R898" s="530"/>
    </row>
    <row r="899" spans="3:18" ht="15.75" customHeight="1">
      <c r="C899" s="54"/>
      <c r="D899" s="11"/>
      <c r="E899" s="11"/>
      <c r="F899" s="11"/>
      <c r="Q899" s="10"/>
      <c r="R899" s="530"/>
    </row>
    <row r="900" spans="3:18" ht="15.75" customHeight="1">
      <c r="C900" s="54"/>
      <c r="D900" s="11"/>
      <c r="E900" s="11"/>
      <c r="F900" s="11"/>
      <c r="Q900" s="10"/>
      <c r="R900" s="530"/>
    </row>
    <row r="901" spans="3:18" ht="15.75" customHeight="1">
      <c r="C901" s="54"/>
      <c r="D901" s="11"/>
      <c r="E901" s="11"/>
      <c r="F901" s="11"/>
      <c r="Q901" s="10"/>
      <c r="R901" s="530"/>
    </row>
    <row r="902" spans="3:18" ht="15.75" customHeight="1">
      <c r="C902" s="54"/>
      <c r="D902" s="11"/>
      <c r="E902" s="11"/>
      <c r="F902" s="11"/>
      <c r="Q902" s="10"/>
      <c r="R902" s="530"/>
    </row>
    <row r="903" spans="3:18" ht="15.75" customHeight="1">
      <c r="C903" s="54"/>
      <c r="D903" s="11"/>
      <c r="E903" s="11"/>
      <c r="F903" s="11"/>
      <c r="Q903" s="10"/>
      <c r="R903" s="530"/>
    </row>
    <row r="904" spans="3:18" ht="15.75" customHeight="1">
      <c r="C904" s="54"/>
      <c r="D904" s="11"/>
      <c r="E904" s="11"/>
      <c r="F904" s="11"/>
      <c r="Q904" s="10"/>
      <c r="R904" s="530"/>
    </row>
    <row r="905" spans="3:18" ht="15.75" customHeight="1">
      <c r="C905" s="54"/>
      <c r="D905" s="11"/>
      <c r="E905" s="11"/>
      <c r="F905" s="11"/>
      <c r="Q905" s="10"/>
      <c r="R905" s="530"/>
    </row>
    <row r="906" spans="3:18" ht="15.75" customHeight="1">
      <c r="C906" s="54"/>
      <c r="D906" s="11"/>
      <c r="E906" s="11"/>
      <c r="F906" s="11"/>
      <c r="Q906" s="10"/>
      <c r="R906" s="530"/>
    </row>
    <row r="907" spans="3:18" ht="15.75" customHeight="1">
      <c r="C907" s="54"/>
      <c r="D907" s="11"/>
      <c r="E907" s="11"/>
      <c r="F907" s="11"/>
      <c r="Q907" s="10"/>
      <c r="R907" s="530"/>
    </row>
    <row r="908" spans="3:18" ht="15.75" customHeight="1">
      <c r="C908" s="54"/>
      <c r="D908" s="11"/>
      <c r="E908" s="11"/>
      <c r="F908" s="11"/>
      <c r="Q908" s="10"/>
      <c r="R908" s="530"/>
    </row>
    <row r="909" spans="3:18" ht="15.75" customHeight="1">
      <c r="C909" s="54"/>
      <c r="D909" s="11"/>
      <c r="E909" s="11"/>
      <c r="F909" s="11"/>
      <c r="Q909" s="10"/>
      <c r="R909" s="530"/>
    </row>
    <row r="910" spans="3:18" ht="15.75" customHeight="1">
      <c r="C910" s="54"/>
      <c r="D910" s="11"/>
      <c r="E910" s="11"/>
      <c r="F910" s="11"/>
      <c r="Q910" s="10"/>
      <c r="R910" s="530"/>
    </row>
    <row r="911" spans="3:18" ht="15.75" customHeight="1">
      <c r="C911" s="54"/>
      <c r="D911" s="11"/>
      <c r="E911" s="11"/>
      <c r="F911" s="11"/>
      <c r="Q911" s="10"/>
      <c r="R911" s="530"/>
    </row>
    <row r="912" spans="3:18" ht="15.75" customHeight="1">
      <c r="C912" s="54"/>
      <c r="D912" s="11"/>
      <c r="E912" s="11"/>
      <c r="F912" s="11"/>
      <c r="Q912" s="10"/>
      <c r="R912" s="530"/>
    </row>
    <row r="913" spans="3:18" ht="15.75" customHeight="1">
      <c r="C913" s="54"/>
      <c r="D913" s="11"/>
      <c r="E913" s="11"/>
      <c r="F913" s="11"/>
      <c r="Q913" s="10"/>
      <c r="R913" s="530"/>
    </row>
    <row r="914" spans="3:18" ht="15.75" customHeight="1">
      <c r="C914" s="54"/>
      <c r="D914" s="11"/>
      <c r="E914" s="11"/>
      <c r="F914" s="11"/>
      <c r="Q914" s="10"/>
      <c r="R914" s="530"/>
    </row>
    <row r="915" spans="3:18" ht="15.75" customHeight="1">
      <c r="C915" s="54"/>
      <c r="D915" s="11"/>
      <c r="E915" s="11"/>
      <c r="F915" s="11"/>
      <c r="Q915" s="10"/>
      <c r="R915" s="530"/>
    </row>
    <row r="916" spans="3:18" ht="15.75" customHeight="1">
      <c r="C916" s="54"/>
      <c r="D916" s="11"/>
      <c r="E916" s="11"/>
      <c r="F916" s="11"/>
      <c r="Q916" s="10"/>
      <c r="R916" s="530"/>
    </row>
    <row r="917" spans="3:18" ht="15.75" customHeight="1">
      <c r="C917" s="54"/>
      <c r="D917" s="11"/>
      <c r="E917" s="11"/>
      <c r="F917" s="11"/>
      <c r="Q917" s="10"/>
      <c r="R917" s="530"/>
    </row>
    <row r="918" spans="3:18" ht="15.75" customHeight="1">
      <c r="C918" s="54"/>
      <c r="D918" s="11"/>
      <c r="E918" s="11"/>
      <c r="F918" s="11"/>
      <c r="Q918" s="10"/>
      <c r="R918" s="530"/>
    </row>
    <row r="919" spans="3:18" ht="15.75" customHeight="1">
      <c r="C919" s="54"/>
      <c r="D919" s="11"/>
      <c r="E919" s="11"/>
      <c r="F919" s="11"/>
      <c r="Q919" s="10"/>
      <c r="R919" s="530"/>
    </row>
    <row r="920" spans="3:18" ht="15.75" customHeight="1">
      <c r="C920" s="54"/>
      <c r="D920" s="11"/>
      <c r="E920" s="11"/>
      <c r="F920" s="11"/>
      <c r="Q920" s="10"/>
      <c r="R920" s="530"/>
    </row>
    <row r="921" spans="3:18" ht="15.75" customHeight="1">
      <c r="C921" s="54"/>
      <c r="D921" s="11"/>
      <c r="E921" s="11"/>
      <c r="F921" s="11"/>
      <c r="Q921" s="10"/>
      <c r="R921" s="530"/>
    </row>
    <row r="922" spans="3:18" ht="15.75" customHeight="1">
      <c r="C922" s="54"/>
      <c r="D922" s="11"/>
      <c r="E922" s="11"/>
      <c r="F922" s="11"/>
      <c r="Q922" s="10"/>
      <c r="R922" s="530"/>
    </row>
    <row r="923" spans="3:18" ht="15.75" customHeight="1">
      <c r="C923" s="54"/>
      <c r="D923" s="11"/>
      <c r="E923" s="11"/>
      <c r="F923" s="11"/>
      <c r="Q923" s="10"/>
      <c r="R923" s="530"/>
    </row>
    <row r="924" spans="3:18" ht="15.75" customHeight="1">
      <c r="C924" s="54"/>
      <c r="D924" s="11"/>
      <c r="E924" s="11"/>
      <c r="F924" s="11"/>
      <c r="Q924" s="10"/>
      <c r="R924" s="530"/>
    </row>
    <row r="925" spans="3:18" ht="15.75" customHeight="1">
      <c r="C925" s="54"/>
      <c r="D925" s="11"/>
      <c r="E925" s="11"/>
      <c r="F925" s="11"/>
      <c r="Q925" s="10"/>
      <c r="R925" s="530"/>
    </row>
    <row r="926" spans="3:18" ht="15.75" customHeight="1">
      <c r="C926" s="54"/>
      <c r="D926" s="11"/>
      <c r="E926" s="11"/>
      <c r="F926" s="11"/>
      <c r="Q926" s="10"/>
      <c r="R926" s="530"/>
    </row>
    <row r="927" spans="3:18" ht="15.75" customHeight="1">
      <c r="C927" s="54"/>
      <c r="D927" s="11"/>
      <c r="E927" s="11"/>
      <c r="F927" s="11"/>
      <c r="Q927" s="10"/>
      <c r="R927" s="530"/>
    </row>
    <row r="928" spans="3:18" ht="15.75" customHeight="1">
      <c r="C928" s="54"/>
      <c r="D928" s="11"/>
      <c r="E928" s="11"/>
      <c r="F928" s="11"/>
      <c r="Q928" s="10"/>
      <c r="R928" s="530"/>
    </row>
    <row r="929" spans="3:18" ht="15.75" customHeight="1">
      <c r="C929" s="54"/>
      <c r="D929" s="11"/>
      <c r="E929" s="11"/>
      <c r="F929" s="11"/>
      <c r="Q929" s="10"/>
      <c r="R929" s="530"/>
    </row>
    <row r="930" spans="3:18" ht="15.75" customHeight="1">
      <c r="C930" s="54"/>
      <c r="D930" s="11"/>
      <c r="E930" s="11"/>
      <c r="F930" s="11"/>
      <c r="Q930" s="10"/>
      <c r="R930" s="530"/>
    </row>
    <row r="931" spans="3:18" ht="15.75" customHeight="1">
      <c r="C931" s="54"/>
      <c r="D931" s="11"/>
      <c r="E931" s="11"/>
      <c r="F931" s="11"/>
      <c r="Q931" s="10"/>
      <c r="R931" s="530"/>
    </row>
    <row r="932" spans="3:18" ht="15.75" customHeight="1">
      <c r="C932" s="54"/>
      <c r="D932" s="11"/>
      <c r="E932" s="11"/>
      <c r="F932" s="11"/>
      <c r="Q932" s="10"/>
      <c r="R932" s="530"/>
    </row>
    <row r="933" spans="3:18" ht="15.75" customHeight="1">
      <c r="C933" s="54"/>
      <c r="D933" s="11"/>
      <c r="E933" s="11"/>
      <c r="F933" s="11"/>
      <c r="Q933" s="10"/>
      <c r="R933" s="530"/>
    </row>
    <row r="934" spans="3:18" ht="15.75" customHeight="1">
      <c r="C934" s="54"/>
      <c r="D934" s="11"/>
      <c r="E934" s="11"/>
      <c r="F934" s="11"/>
      <c r="Q934" s="10"/>
      <c r="R934" s="530"/>
    </row>
    <row r="935" spans="3:18" ht="15.75" customHeight="1">
      <c r="C935" s="54"/>
      <c r="D935" s="11"/>
      <c r="E935" s="11"/>
      <c r="F935" s="11"/>
      <c r="Q935" s="10"/>
      <c r="R935" s="530"/>
    </row>
    <row r="936" spans="3:18" ht="15.75" customHeight="1">
      <c r="C936" s="54"/>
      <c r="D936" s="11"/>
      <c r="E936" s="11"/>
      <c r="F936" s="11"/>
      <c r="Q936" s="10"/>
      <c r="R936" s="530"/>
    </row>
    <row r="937" spans="3:18" ht="15.75" customHeight="1">
      <c r="C937" s="54"/>
      <c r="D937" s="11"/>
      <c r="E937" s="11"/>
      <c r="F937" s="11"/>
      <c r="Q937" s="10"/>
      <c r="R937" s="530"/>
    </row>
    <row r="938" spans="3:18" ht="15.75" customHeight="1">
      <c r="C938" s="54"/>
      <c r="D938" s="11"/>
      <c r="E938" s="11"/>
      <c r="F938" s="11"/>
      <c r="Q938" s="10"/>
      <c r="R938" s="530"/>
    </row>
    <row r="939" spans="3:18" ht="15.75" customHeight="1">
      <c r="C939" s="54"/>
      <c r="D939" s="11"/>
      <c r="E939" s="11"/>
      <c r="F939" s="11"/>
      <c r="Q939" s="10"/>
      <c r="R939" s="530"/>
    </row>
    <row r="940" spans="3:18" ht="15.75" customHeight="1">
      <c r="C940" s="54"/>
      <c r="D940" s="11"/>
      <c r="E940" s="11"/>
      <c r="F940" s="11"/>
      <c r="Q940" s="10"/>
      <c r="R940" s="530"/>
    </row>
    <row r="941" spans="3:18" ht="15.75" customHeight="1">
      <c r="C941" s="54"/>
      <c r="D941" s="11"/>
      <c r="E941" s="11"/>
      <c r="F941" s="11"/>
      <c r="Q941" s="10"/>
      <c r="R941" s="530"/>
    </row>
    <row r="942" spans="3:18" ht="15.75" customHeight="1">
      <c r="C942" s="54"/>
      <c r="D942" s="11"/>
      <c r="E942" s="11"/>
      <c r="F942" s="11"/>
      <c r="Q942" s="10"/>
      <c r="R942" s="530"/>
    </row>
    <row r="943" spans="3:18" ht="15.75" customHeight="1">
      <c r="C943" s="54"/>
      <c r="D943" s="11"/>
      <c r="E943" s="11"/>
      <c r="F943" s="11"/>
      <c r="Q943" s="10"/>
      <c r="R943" s="530"/>
    </row>
    <row r="944" spans="3:18" ht="15.75" customHeight="1">
      <c r="C944" s="54"/>
      <c r="D944" s="11"/>
      <c r="E944" s="11"/>
      <c r="F944" s="11"/>
      <c r="Q944" s="10"/>
      <c r="R944" s="530"/>
    </row>
    <row r="945" spans="3:18" ht="15.75" customHeight="1">
      <c r="C945" s="54"/>
      <c r="D945" s="11"/>
      <c r="E945" s="11"/>
      <c r="F945" s="11"/>
      <c r="Q945" s="10"/>
      <c r="R945" s="530"/>
    </row>
    <row r="946" spans="3:18" ht="15.75" customHeight="1">
      <c r="C946" s="54"/>
      <c r="D946" s="11"/>
      <c r="E946" s="11"/>
      <c r="F946" s="11"/>
      <c r="Q946" s="10"/>
      <c r="R946" s="530"/>
    </row>
    <row r="947" spans="3:18" ht="15.75" customHeight="1">
      <c r="C947" s="54"/>
      <c r="D947" s="11"/>
      <c r="E947" s="11"/>
      <c r="F947" s="11"/>
      <c r="Q947" s="10"/>
      <c r="R947" s="530"/>
    </row>
    <row r="948" spans="3:18" ht="15.75" customHeight="1">
      <c r="C948" s="54"/>
      <c r="D948" s="11"/>
      <c r="E948" s="11"/>
      <c r="F948" s="11"/>
      <c r="Q948" s="10"/>
      <c r="R948" s="530"/>
    </row>
    <row r="949" spans="3:18" ht="15.75" customHeight="1">
      <c r="C949" s="54"/>
      <c r="D949" s="11"/>
      <c r="E949" s="11"/>
      <c r="F949" s="11"/>
      <c r="Q949" s="10"/>
      <c r="R949" s="530"/>
    </row>
    <row r="950" spans="3:18" ht="15.75" customHeight="1">
      <c r="C950" s="54"/>
      <c r="D950" s="11"/>
      <c r="E950" s="11"/>
      <c r="F950" s="11"/>
      <c r="Q950" s="10"/>
      <c r="R950" s="530"/>
    </row>
    <row r="951" spans="3:18" ht="15.75" customHeight="1">
      <c r="C951" s="54"/>
      <c r="D951" s="11"/>
      <c r="E951" s="11"/>
      <c r="F951" s="11"/>
      <c r="Q951" s="10"/>
      <c r="R951" s="530"/>
    </row>
    <row r="952" spans="3:18" ht="15.75" customHeight="1">
      <c r="C952" s="54"/>
      <c r="D952" s="11"/>
      <c r="E952" s="11"/>
      <c r="F952" s="11"/>
      <c r="Q952" s="10"/>
      <c r="R952" s="530"/>
    </row>
    <row r="953" spans="3:18" ht="15.75" customHeight="1">
      <c r="C953" s="54"/>
      <c r="D953" s="11"/>
      <c r="E953" s="11"/>
      <c r="F953" s="11"/>
      <c r="Q953" s="10"/>
      <c r="R953" s="530"/>
    </row>
    <row r="954" spans="3:18" ht="15.75" customHeight="1">
      <c r="C954" s="54"/>
      <c r="D954" s="11"/>
      <c r="E954" s="11"/>
      <c r="F954" s="11"/>
      <c r="Q954" s="10"/>
      <c r="R954" s="530"/>
    </row>
    <row r="955" spans="3:18" ht="15.75" customHeight="1">
      <c r="C955" s="54"/>
      <c r="D955" s="11"/>
      <c r="E955" s="11"/>
      <c r="F955" s="11"/>
      <c r="Q955" s="10"/>
      <c r="R955" s="530"/>
    </row>
    <row r="956" spans="3:18" ht="15.75" customHeight="1">
      <c r="C956" s="54"/>
      <c r="D956" s="11"/>
      <c r="E956" s="11"/>
      <c r="F956" s="11"/>
      <c r="Q956" s="10"/>
      <c r="R956" s="530"/>
    </row>
    <row r="957" spans="3:18" ht="15.75" customHeight="1">
      <c r="C957" s="54"/>
      <c r="D957" s="11"/>
      <c r="E957" s="11"/>
      <c r="F957" s="11"/>
      <c r="Q957" s="10"/>
      <c r="R957" s="530"/>
    </row>
    <row r="958" spans="3:18" ht="15.75" customHeight="1">
      <c r="C958" s="54"/>
      <c r="D958" s="11"/>
      <c r="E958" s="11"/>
      <c r="F958" s="11"/>
      <c r="Q958" s="10"/>
      <c r="R958" s="530"/>
    </row>
    <row r="959" spans="3:18" ht="15.75" customHeight="1">
      <c r="C959" s="54"/>
      <c r="D959" s="11"/>
      <c r="E959" s="11"/>
      <c r="F959" s="11"/>
      <c r="Q959" s="10"/>
      <c r="R959" s="530"/>
    </row>
    <row r="960" spans="3:18" ht="15.75" customHeight="1">
      <c r="C960" s="54"/>
      <c r="D960" s="11"/>
      <c r="E960" s="11"/>
      <c r="F960" s="11"/>
      <c r="Q960" s="10"/>
      <c r="R960" s="530"/>
    </row>
    <row r="961" spans="3:18" ht="15.75" customHeight="1">
      <c r="C961" s="54"/>
      <c r="D961" s="11"/>
      <c r="E961" s="11"/>
      <c r="F961" s="11"/>
      <c r="Q961" s="10"/>
      <c r="R961" s="530"/>
    </row>
    <row r="962" spans="3:18" ht="15.75" customHeight="1">
      <c r="C962" s="54"/>
      <c r="D962" s="11"/>
      <c r="E962" s="11"/>
      <c r="F962" s="11"/>
      <c r="Q962" s="10"/>
      <c r="R962" s="530"/>
    </row>
    <row r="963" spans="3:18" ht="15.75" customHeight="1">
      <c r="C963" s="54"/>
      <c r="D963" s="11"/>
      <c r="E963" s="11"/>
      <c r="F963" s="11"/>
      <c r="Q963" s="10"/>
      <c r="R963" s="530"/>
    </row>
    <row r="964" spans="3:18" ht="15.75" customHeight="1">
      <c r="C964" s="54"/>
      <c r="D964" s="11"/>
      <c r="E964" s="11"/>
      <c r="F964" s="11"/>
      <c r="Q964" s="10"/>
      <c r="R964" s="530"/>
    </row>
    <row r="965" spans="3:18" ht="15.75" customHeight="1">
      <c r="D965" s="11"/>
      <c r="E965" s="11"/>
      <c r="F965" s="11"/>
      <c r="Q965" s="10"/>
      <c r="R965" s="530"/>
    </row>
    <row r="966" spans="3:18" ht="15.75" customHeight="1">
      <c r="D966" s="11"/>
      <c r="E966" s="11"/>
      <c r="F966" s="11"/>
      <c r="Q966" s="10"/>
      <c r="R966" s="530"/>
    </row>
    <row r="967" spans="3:18" ht="15.75" customHeight="1">
      <c r="D967" s="11"/>
      <c r="E967" s="11"/>
      <c r="F967" s="11"/>
      <c r="Q967" s="10"/>
      <c r="R967" s="530"/>
    </row>
    <row r="968" spans="3:18" ht="15.75" customHeight="1">
      <c r="D968" s="11"/>
      <c r="Q968" s="10"/>
      <c r="R968" s="530"/>
    </row>
    <row r="969" spans="3:18" ht="15.75" customHeight="1">
      <c r="D969" s="11"/>
      <c r="Q969" s="10"/>
      <c r="R969" s="530"/>
    </row>
    <row r="970" spans="3:18" ht="15.75" customHeight="1">
      <c r="Q970" s="10"/>
      <c r="R970" s="530"/>
    </row>
    <row r="971" spans="3:18" ht="15.75" customHeight="1">
      <c r="Q971" s="10"/>
      <c r="R971" s="530"/>
    </row>
    <row r="972" spans="3:18" ht="15.75" customHeight="1">
      <c r="R972" s="530"/>
    </row>
    <row r="973" spans="3:18" ht="15.75" customHeight="1">
      <c r="R973" s="530"/>
    </row>
    <row r="974" spans="3:18" ht="15.75" customHeight="1">
      <c r="R974" s="530"/>
    </row>
  </sheetData>
  <sortState ref="E61:E76">
    <sortCondition ref="E61:E76"/>
  </sortState>
  <mergeCells count="6">
    <mergeCell ref="D1:J1"/>
    <mergeCell ref="E54:G54"/>
    <mergeCell ref="A1:A2"/>
    <mergeCell ref="B1:B2"/>
    <mergeCell ref="C1:C2"/>
    <mergeCell ref="A52:B52"/>
  </mergeCells>
  <pageMargins left="0.7" right="0.7" top="0.75" bottom="0.75" header="0" footer="0"/>
  <pageSetup paperSize="9" scale="1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74"/>
  <sheetViews>
    <sheetView topLeftCell="A39" workbookViewId="0">
      <selection activeCell="C69" sqref="C69"/>
    </sheetView>
  </sheetViews>
  <sheetFormatPr defaultRowHeight="15"/>
  <cols>
    <col min="1" max="1" width="12" style="376" bestFit="1" customWidth="1"/>
    <col min="2" max="2" width="14.140625" bestFit="1" customWidth="1"/>
    <col min="3" max="3" width="13.85546875" bestFit="1" customWidth="1"/>
    <col min="4" max="4" width="14.28515625" bestFit="1" customWidth="1"/>
    <col min="5" max="5" width="19.28515625" bestFit="1" customWidth="1"/>
    <col min="6" max="6" width="14.140625" bestFit="1" customWidth="1"/>
    <col min="7" max="8" width="13.140625" bestFit="1" customWidth="1"/>
    <col min="9" max="9" width="14.28515625" bestFit="1" customWidth="1"/>
    <col min="10" max="10" width="13.7109375" customWidth="1"/>
    <col min="11" max="11" width="14.140625" bestFit="1" customWidth="1"/>
    <col min="12" max="12" width="13.140625" bestFit="1" customWidth="1"/>
    <col min="13" max="13" width="14.28515625" customWidth="1"/>
    <col min="14" max="14" width="10" customWidth="1"/>
  </cols>
  <sheetData>
    <row r="1" spans="1:14" ht="15.75">
      <c r="A1" s="724" t="s">
        <v>144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58"/>
    </row>
    <row r="2" spans="1:14" ht="15.75">
      <c r="A2" s="372" t="s">
        <v>81</v>
      </c>
      <c r="B2" s="145" t="s">
        <v>128</v>
      </c>
      <c r="C2" s="145" t="s">
        <v>329</v>
      </c>
      <c r="D2" s="145" t="s">
        <v>43</v>
      </c>
      <c r="E2" s="145" t="s">
        <v>148</v>
      </c>
      <c r="F2" s="145" t="s">
        <v>173</v>
      </c>
      <c r="G2" s="145" t="s">
        <v>21</v>
      </c>
      <c r="H2" s="145" t="s">
        <v>174</v>
      </c>
      <c r="I2" s="145" t="s">
        <v>368</v>
      </c>
      <c r="J2" s="145" t="s">
        <v>157</v>
      </c>
      <c r="K2" s="145" t="s">
        <v>56</v>
      </c>
      <c r="L2" s="53" t="s">
        <v>367</v>
      </c>
      <c r="M2" s="31" t="s">
        <v>71</v>
      </c>
      <c r="N2" s="43" t="s">
        <v>60</v>
      </c>
    </row>
    <row r="3" spans="1:14">
      <c r="A3" s="373">
        <v>45403</v>
      </c>
      <c r="B3" s="17">
        <f>SUMIFS('Fully Booked'!$Q:$Q,'Fully Booked'!$N:$N,'disbursment and by product summ'!$B$2,'Fully Booked'!$L:$L,'disbursment and by product summ'!A3)</f>
        <v>0</v>
      </c>
      <c r="C3" s="17">
        <f>SUMIFS('Fully Booked'!$Q:$Q,'Fully Booked'!$N:$N,'disbursment and by product summ'!$C$2,'Fully Booked'!$L:$L,'disbursment and by product summ'!A3)</f>
        <v>0</v>
      </c>
      <c r="D3" s="17">
        <f>SUMIFS('Fully Booked'!$Q:$Q,'Fully Booked'!$N:$N,'disbursment and by product summ'!$D$2,'Fully Booked'!$L:$L,'disbursment and by product summ'!A3)</f>
        <v>0</v>
      </c>
      <c r="E3" s="17">
        <f>SUMIFS('Fully Booked'!$Q:$Q,'Fully Booked'!$N:$N,'disbursment and by product summ'!$E$2,'Fully Booked'!$L:$L,'disbursment and by product summ'!A3)</f>
        <v>0</v>
      </c>
      <c r="F3" s="17">
        <f>SUMIFS('Fully Booked'!$Q:$Q,'Fully Booked'!$N:$N,'disbursment and by product summ'!$F$2,'Fully Booked'!$L:$L,'disbursment and by product summ'!A3)</f>
        <v>0</v>
      </c>
      <c r="G3" s="17">
        <f>SUMIFS('Fully Booked'!$Q:$Q,'Fully Booked'!$N:$N,'disbursment and by product summ'!$G$2,'Fully Booked'!$L:$L,'disbursment and by product summ'!A3)</f>
        <v>0</v>
      </c>
      <c r="H3" s="17">
        <f>SUMIFS('Fully Booked'!$Q:$Q,'Fully Booked'!$N:$N,'disbursment and by product summ'!$H$2,'Fully Booked'!$L:$L,'disbursment and by product summ'!A3)</f>
        <v>0</v>
      </c>
      <c r="I3" s="17">
        <f>SUMIFS('Fully Booked'!$Q:$Q,'Fully Booked'!$N:$N,'disbursment and by product summ'!$I$2,'Fully Booked'!$L:$L,'disbursment and by product summ'!A3)</f>
        <v>0</v>
      </c>
      <c r="J3" s="17">
        <f>SUMIFS('Fully Booked'!$Q:$Q,'Fully Booked'!$N:$N,'disbursment and by product summ'!$J$2,'Fully Booked'!$L:$L,'disbursment and by product summ'!A3)</f>
        <v>0</v>
      </c>
      <c r="K3" s="17">
        <f>SUMIFS('Fully Booked'!$Q:$Q,'Fully Booked'!$N:$N,'disbursment and by product summ'!$K$2,'Fully Booked'!$L:$L,'disbursment and by product summ'!A3)</f>
        <v>0</v>
      </c>
      <c r="L3" s="17">
        <f>SUMIFS('Fully Booked'!$Q:$Q,'Fully Booked'!$N:$N,'disbursment and by product summ'!$L$2,'Fully Booked'!$L:$L,'disbursment and by product summ'!A3)</f>
        <v>0</v>
      </c>
      <c r="M3" s="17">
        <f t="shared" ref="M3" si="0">SUM(B3:L3)</f>
        <v>0</v>
      </c>
      <c r="N3" s="32">
        <f>COUNTIF('Fully Booked'!L:L,'disbursment and by product summ'!A3)</f>
        <v>0</v>
      </c>
    </row>
    <row r="4" spans="1:14">
      <c r="A4" s="373">
        <v>45404</v>
      </c>
      <c r="B4" s="17">
        <f>SUMIFS('Fully Booked'!$Q:$Q,'Fully Booked'!$N:$N,'disbursment and by product summ'!$B$2,'Fully Booked'!$L:$L,'disbursment and by product summ'!A4)</f>
        <v>0</v>
      </c>
      <c r="C4" s="17">
        <f>SUMIFS('Fully Booked'!$Q:$Q,'Fully Booked'!$N:$N,'disbursment and by product summ'!$C$2,'Fully Booked'!$L:$L,'disbursment and by product summ'!A4)</f>
        <v>0</v>
      </c>
      <c r="D4" s="17">
        <f>SUMIFS('Fully Booked'!$Q:$Q,'Fully Booked'!$N:$N,'disbursment and by product summ'!$D$2,'Fully Booked'!$L:$L,'disbursment and by product summ'!A4)</f>
        <v>0</v>
      </c>
      <c r="E4" s="17">
        <f>SUMIFS('Fully Booked'!$Q:$Q,'Fully Booked'!$N:$N,'disbursment and by product summ'!$E$2,'Fully Booked'!$L:$L,'disbursment and by product summ'!A4)</f>
        <v>268909</v>
      </c>
      <c r="F4" s="17">
        <f>SUMIFS('Fully Booked'!$Q:$Q,'Fully Booked'!$N:$N,'disbursment and by product summ'!$F$2,'Fully Booked'!$L:$L,'disbursment and by product summ'!A4)</f>
        <v>1440380</v>
      </c>
      <c r="G4" s="17">
        <f>SUMIFS('Fully Booked'!$Q:$Q,'Fully Booked'!$N:$N,'disbursment and by product summ'!$G$2,'Fully Booked'!$L:$L,'disbursment and by product summ'!A4)</f>
        <v>0</v>
      </c>
      <c r="H4" s="17">
        <f>SUMIFS('Fully Booked'!$Q:$Q,'Fully Booked'!$N:$N,'disbursment and by product summ'!$H$2,'Fully Booked'!$L:$L,'disbursment and by product summ'!A4)</f>
        <v>0</v>
      </c>
      <c r="I4" s="17">
        <f>SUMIFS('Fully Booked'!$Q:$Q,'Fully Booked'!$N:$N,'disbursment and by product summ'!$I$2,'Fully Booked'!$L:$L,'disbursment and by product summ'!A4)</f>
        <v>0</v>
      </c>
      <c r="J4" s="17">
        <f>SUMIFS('Fully Booked'!$Q:$Q,'Fully Booked'!$N:$N,'disbursment and by product summ'!$J$2,'Fully Booked'!$L:$L,'disbursment and by product summ'!A4)</f>
        <v>0</v>
      </c>
      <c r="K4" s="17">
        <f>SUMIFS('Fully Booked'!$Q:$Q,'Fully Booked'!$N:$N,'disbursment and by product summ'!$K$2,'Fully Booked'!$L:$L,'disbursment and by product summ'!A4)</f>
        <v>0</v>
      </c>
      <c r="L4" s="17">
        <f>SUMIFS('Fully Booked'!$Q:$Q,'Fully Booked'!$N:$N,'disbursment and by product summ'!$L$2,'Fully Booked'!$L:$L,'disbursment and by product summ'!A4)</f>
        <v>0</v>
      </c>
      <c r="M4" s="17">
        <f t="shared" ref="M4:M35" si="1">SUM(B4:L4)</f>
        <v>1709289</v>
      </c>
      <c r="N4" s="32">
        <f>COUNTIF('Fully Booked'!L:L,'disbursment and by product summ'!A4)</f>
        <v>2</v>
      </c>
    </row>
    <row r="5" spans="1:14">
      <c r="A5" s="373">
        <v>45405</v>
      </c>
      <c r="B5" s="17">
        <f>SUMIFS('Fully Booked'!$Q:$Q,'Fully Booked'!$N:$N,'disbursment and by product summ'!$B$2,'Fully Booked'!$L:$L,'disbursment and by product summ'!A5)</f>
        <v>0</v>
      </c>
      <c r="C5" s="17">
        <f>SUMIFS('Fully Booked'!$Q:$Q,'Fully Booked'!$N:$N,'disbursment and by product summ'!$C$2,'Fully Booked'!$L:$L,'disbursment and by product summ'!A5)</f>
        <v>0</v>
      </c>
      <c r="D5" s="17">
        <f>SUMIFS('Fully Booked'!$Q:$Q,'Fully Booked'!$N:$N,'disbursment and by product summ'!$D$2,'Fully Booked'!$L:$L,'disbursment and by product summ'!A5)</f>
        <v>0</v>
      </c>
      <c r="E5" s="17">
        <f>SUMIFS('Fully Booked'!$Q:$Q,'Fully Booked'!$N:$N,'disbursment and by product summ'!$E$2,'Fully Booked'!$L:$L,'disbursment and by product summ'!A5)</f>
        <v>434770</v>
      </c>
      <c r="F5" s="17">
        <f>SUMIFS('Fully Booked'!$Q:$Q,'Fully Booked'!$N:$N,'disbursment and by product summ'!$F$2,'Fully Booked'!$L:$L,'disbursment and by product summ'!A5)</f>
        <v>0</v>
      </c>
      <c r="G5" s="17">
        <f>SUMIFS('Fully Booked'!$Q:$Q,'Fully Booked'!$N:$N,'disbursment and by product summ'!$G$2,'Fully Booked'!$L:$L,'disbursment and by product summ'!A5)</f>
        <v>0</v>
      </c>
      <c r="H5" s="17">
        <f>SUMIFS('Fully Booked'!$Q:$Q,'Fully Booked'!$N:$N,'disbursment and by product summ'!$H$2,'Fully Booked'!$L:$L,'disbursment and by product summ'!A5)</f>
        <v>0</v>
      </c>
      <c r="I5" s="17">
        <f>SUMIFS('Fully Booked'!$Q:$Q,'Fully Booked'!$N:$N,'disbursment and by product summ'!$I$2,'Fully Booked'!$L:$L,'disbursment and by product summ'!A5)</f>
        <v>0</v>
      </c>
      <c r="J5" s="17">
        <f>SUMIFS('Fully Booked'!$Q:$Q,'Fully Booked'!$N:$N,'disbursment and by product summ'!$J$2,'Fully Booked'!$L:$L,'disbursment and by product summ'!A5)</f>
        <v>0</v>
      </c>
      <c r="K5" s="17">
        <f>SUMIFS('Fully Booked'!$Q:$Q,'Fully Booked'!$N:$N,'disbursment and by product summ'!$K$2,'Fully Booked'!$L:$L,'disbursment and by product summ'!A5)</f>
        <v>0</v>
      </c>
      <c r="L5" s="17">
        <f>SUMIFS('Fully Booked'!$Q:$Q,'Fully Booked'!$N:$N,'disbursment and by product summ'!$L$2,'Fully Booked'!$L:$L,'disbursment and by product summ'!A5)</f>
        <v>0</v>
      </c>
      <c r="M5" s="17">
        <f t="shared" si="1"/>
        <v>434770</v>
      </c>
      <c r="N5" s="32">
        <f>COUNTIF('Fully Booked'!L:L,'disbursment and by product summ'!A5)</f>
        <v>2</v>
      </c>
    </row>
    <row r="6" spans="1:14">
      <c r="A6" s="373">
        <v>45406</v>
      </c>
      <c r="B6" s="17">
        <f>SUMIFS('Fully Booked'!$Q:$Q,'Fully Booked'!$N:$N,'disbursment and by product summ'!$B$2,'Fully Booked'!$L:$L,'disbursment and by product summ'!A6)</f>
        <v>0</v>
      </c>
      <c r="C6" s="17">
        <f>SUMIFS('Fully Booked'!$Q:$Q,'Fully Booked'!$N:$N,'disbursment and by product summ'!$C$2,'Fully Booked'!$L:$L,'disbursment and by product summ'!A6)</f>
        <v>0</v>
      </c>
      <c r="D6" s="17">
        <f>SUMIFS('Fully Booked'!$Q:$Q,'Fully Booked'!$N:$N,'disbursment and by product summ'!$D$2,'Fully Booked'!$L:$L,'disbursment and by product summ'!A6)</f>
        <v>0</v>
      </c>
      <c r="E6" s="17">
        <f>SUMIFS('Fully Booked'!$Q:$Q,'Fully Booked'!$N:$N,'disbursment and by product summ'!$E$2,'Fully Booked'!$L:$L,'disbursment and by product summ'!A6)</f>
        <v>1722929</v>
      </c>
      <c r="F6" s="17">
        <f>SUMIFS('Fully Booked'!$Q:$Q,'Fully Booked'!$N:$N,'disbursment and by product summ'!$F$2,'Fully Booked'!$L:$L,'disbursment and by product summ'!A6)</f>
        <v>0</v>
      </c>
      <c r="G6" s="17">
        <f>SUMIFS('Fully Booked'!$Q:$Q,'Fully Booked'!$N:$N,'disbursment and by product summ'!$G$2,'Fully Booked'!$L:$L,'disbursment and by product summ'!A6)</f>
        <v>42941</v>
      </c>
      <c r="H6" s="17">
        <f>SUMIFS('Fully Booked'!$Q:$Q,'Fully Booked'!$N:$N,'disbursment and by product summ'!$H$2,'Fully Booked'!$L:$L,'disbursment and by product summ'!A6)</f>
        <v>0</v>
      </c>
      <c r="I6" s="17">
        <f>SUMIFS('Fully Booked'!$Q:$Q,'Fully Booked'!$N:$N,'disbursment and by product summ'!$I$2,'Fully Booked'!$L:$L,'disbursment and by product summ'!A6)</f>
        <v>0</v>
      </c>
      <c r="J6" s="17">
        <f>SUMIFS('Fully Booked'!$Q:$Q,'Fully Booked'!$N:$N,'disbursment and by product summ'!$J$2,'Fully Booked'!$L:$L,'disbursment and by product summ'!A6)</f>
        <v>0</v>
      </c>
      <c r="K6" s="17">
        <f>SUMIFS('Fully Booked'!$Q:$Q,'Fully Booked'!$N:$N,'disbursment and by product summ'!$K$2,'Fully Booked'!$L:$L,'disbursment and by product summ'!A6)</f>
        <v>0</v>
      </c>
      <c r="L6" s="17">
        <f>SUMIFS('Fully Booked'!$Q:$Q,'Fully Booked'!$N:$N,'disbursment and by product summ'!$L$2,'Fully Booked'!$L:$L,'disbursment and by product summ'!A6)</f>
        <v>0</v>
      </c>
      <c r="M6" s="17">
        <f t="shared" si="1"/>
        <v>1765870</v>
      </c>
      <c r="N6" s="32">
        <f>COUNTIF('Fully Booked'!L:L,'disbursment and by product summ'!A6)</f>
        <v>6</v>
      </c>
    </row>
    <row r="7" spans="1:14">
      <c r="A7" s="373">
        <v>45407</v>
      </c>
      <c r="B7" s="17">
        <f>SUMIFS('Fully Booked'!$Q:$Q,'Fully Booked'!$N:$N,'disbursment and by product summ'!$B$2,'Fully Booked'!$L:$L,'disbursment and by product summ'!A7)</f>
        <v>0</v>
      </c>
      <c r="C7" s="17">
        <f>SUMIFS('Fully Booked'!$Q:$Q,'Fully Booked'!$N:$N,'disbursment and by product summ'!$C$2,'Fully Booked'!$L:$L,'disbursment and by product summ'!A7)</f>
        <v>0</v>
      </c>
      <c r="D7" s="17">
        <f>SUMIFS('Fully Booked'!$Q:$Q,'Fully Booked'!$N:$N,'disbursment and by product summ'!$D$2,'Fully Booked'!$L:$L,'disbursment and by product summ'!A7)</f>
        <v>0</v>
      </c>
      <c r="E7" s="17">
        <f>SUMIFS('Fully Booked'!$Q:$Q,'Fully Booked'!$N:$N,'disbursment and by product summ'!$E$2,'Fully Booked'!$L:$L,'disbursment and by product summ'!A7)</f>
        <v>323618</v>
      </c>
      <c r="F7" s="17">
        <f>SUMIFS('Fully Booked'!$Q:$Q,'Fully Booked'!$N:$N,'disbursment and by product summ'!$F$2,'Fully Booked'!$L:$L,'disbursment and by product summ'!A7)</f>
        <v>0</v>
      </c>
      <c r="G7" s="17">
        <f>SUMIFS('Fully Booked'!$Q:$Q,'Fully Booked'!$N:$N,'disbursment and by product summ'!$G$2,'Fully Booked'!$L:$L,'disbursment and by product summ'!A7)</f>
        <v>618734</v>
      </c>
      <c r="H7" s="17">
        <f>SUMIFS('Fully Booked'!$Q:$Q,'Fully Booked'!$N:$N,'disbursment and by product summ'!$H$2,'Fully Booked'!$L:$L,'disbursment and by product summ'!A7)</f>
        <v>0</v>
      </c>
      <c r="I7" s="17">
        <f>SUMIFS('Fully Booked'!$Q:$Q,'Fully Booked'!$N:$N,'disbursment and by product summ'!$I$2,'Fully Booked'!$L:$L,'disbursment and by product summ'!A7)</f>
        <v>0</v>
      </c>
      <c r="J7" s="17">
        <f>SUMIFS('Fully Booked'!$Q:$Q,'Fully Booked'!$N:$N,'disbursment and by product summ'!$J$2,'Fully Booked'!$L:$L,'disbursment and by product summ'!A7)</f>
        <v>0</v>
      </c>
      <c r="K7" s="17">
        <f>SUMIFS('Fully Booked'!$Q:$Q,'Fully Booked'!$N:$N,'disbursment and by product summ'!$K$2,'Fully Booked'!$L:$L,'disbursment and by product summ'!A7)</f>
        <v>601254</v>
      </c>
      <c r="L7" s="17">
        <f>SUMIFS('Fully Booked'!$Q:$Q,'Fully Booked'!$N:$N,'disbursment and by product summ'!$L$2,'Fully Booked'!$L:$L,'disbursment and by product summ'!A7)</f>
        <v>0</v>
      </c>
      <c r="M7" s="17">
        <f t="shared" si="1"/>
        <v>1543606</v>
      </c>
      <c r="N7" s="32">
        <f>COUNTIF('Fully Booked'!L:L,'disbursment and by product summ'!A7)</f>
        <v>9</v>
      </c>
    </row>
    <row r="8" spans="1:14">
      <c r="A8" s="373">
        <v>45408</v>
      </c>
      <c r="B8" s="17">
        <f>SUMIFS('Fully Booked'!$Q:$Q,'Fully Booked'!$N:$N,'disbursment and by product summ'!$B$2,'Fully Booked'!$L:$L,'disbursment and by product summ'!A8)</f>
        <v>0</v>
      </c>
      <c r="C8" s="17">
        <f>SUMIFS('Fully Booked'!$Q:$Q,'Fully Booked'!$N:$N,'disbursment and by product summ'!$C$2,'Fully Booked'!$L:$L,'disbursment and by product summ'!A8)</f>
        <v>0</v>
      </c>
      <c r="D8" s="17">
        <f>SUMIFS('Fully Booked'!$Q:$Q,'Fully Booked'!$N:$N,'disbursment and by product summ'!$D$2,'Fully Booked'!$L:$L,'disbursment and by product summ'!A8)</f>
        <v>1274175</v>
      </c>
      <c r="E8" s="17">
        <f>SUMIFS('Fully Booked'!$Q:$Q,'Fully Booked'!$N:$N,'disbursment and by product summ'!$E$2,'Fully Booked'!$L:$L,'disbursment and by product summ'!A8)</f>
        <v>807113</v>
      </c>
      <c r="F8" s="17">
        <f>SUMIFS('Fully Booked'!$Q:$Q,'Fully Booked'!$N:$N,'disbursment and by product summ'!$F$2,'Fully Booked'!$L:$L,'disbursment and by product summ'!A8)</f>
        <v>0</v>
      </c>
      <c r="G8" s="17">
        <f>SUMIFS('Fully Booked'!$Q:$Q,'Fully Booked'!$N:$N,'disbursment and by product summ'!$G$2,'Fully Booked'!$L:$L,'disbursment and by product summ'!A8)</f>
        <v>0</v>
      </c>
      <c r="H8" s="17">
        <f>SUMIFS('Fully Booked'!$Q:$Q,'Fully Booked'!$N:$N,'disbursment and by product summ'!$H$2,'Fully Booked'!$L:$L,'disbursment and by product summ'!A8)</f>
        <v>0</v>
      </c>
      <c r="I8" s="17">
        <f>SUMIFS('Fully Booked'!$Q:$Q,'Fully Booked'!$N:$N,'disbursment and by product summ'!$I$2,'Fully Booked'!$L:$L,'disbursment and by product summ'!A8)</f>
        <v>0</v>
      </c>
      <c r="J8" s="17">
        <f>SUMIFS('Fully Booked'!$Q:$Q,'Fully Booked'!$N:$N,'disbursment and by product summ'!$J$2,'Fully Booked'!$L:$L,'disbursment and by product summ'!A8)</f>
        <v>0</v>
      </c>
      <c r="K8" s="17">
        <f>SUMIFS('Fully Booked'!$Q:$Q,'Fully Booked'!$N:$N,'disbursment and by product summ'!$K$2,'Fully Booked'!$L:$L,'disbursment and by product summ'!A8)</f>
        <v>0</v>
      </c>
      <c r="L8" s="17">
        <f>SUMIFS('Fully Booked'!$Q:$Q,'Fully Booked'!$N:$N,'disbursment and by product summ'!$L$2,'Fully Booked'!$L:$L,'disbursment and by product summ'!A8)</f>
        <v>0</v>
      </c>
      <c r="M8" s="17">
        <f t="shared" si="1"/>
        <v>2081288</v>
      </c>
      <c r="N8" s="32">
        <f>COUNTIF('Fully Booked'!L:L,'disbursment and by product summ'!A8)</f>
        <v>6</v>
      </c>
    </row>
    <row r="9" spans="1:14">
      <c r="A9" s="373">
        <v>45409</v>
      </c>
      <c r="B9" s="17">
        <f>SUMIFS('Fully Booked'!$Q:$Q,'Fully Booked'!$N:$N,'disbursment and by product summ'!$B$2,'Fully Booked'!$L:$L,'disbursment and by product summ'!A9)</f>
        <v>0</v>
      </c>
      <c r="C9" s="17">
        <f>SUMIFS('Fully Booked'!$Q:$Q,'Fully Booked'!$N:$N,'disbursment and by product summ'!$C$2,'Fully Booked'!$L:$L,'disbursment and by product summ'!A9)</f>
        <v>0</v>
      </c>
      <c r="D9" s="17">
        <f>SUMIFS('Fully Booked'!$Q:$Q,'Fully Booked'!$N:$N,'disbursment and by product summ'!$D$2,'Fully Booked'!$L:$L,'disbursment and by product summ'!A9)</f>
        <v>955383</v>
      </c>
      <c r="E9" s="17">
        <f>SUMIFS('Fully Booked'!$Q:$Q,'Fully Booked'!$N:$N,'disbursment and by product summ'!$E$2,'Fully Booked'!$L:$L,'disbursment and by product summ'!A9)</f>
        <v>140000</v>
      </c>
      <c r="F9" s="17">
        <f>SUMIFS('Fully Booked'!$Q:$Q,'Fully Booked'!$N:$N,'disbursment and by product summ'!$F$2,'Fully Booked'!$L:$L,'disbursment and by product summ'!A9)</f>
        <v>0</v>
      </c>
      <c r="G9" s="17">
        <f>SUMIFS('Fully Booked'!$Q:$Q,'Fully Booked'!$N:$N,'disbursment and by product summ'!$G$2,'Fully Booked'!$L:$L,'disbursment and by product summ'!A9)</f>
        <v>0</v>
      </c>
      <c r="H9" s="17">
        <f>SUMIFS('Fully Booked'!$Q:$Q,'Fully Booked'!$N:$N,'disbursment and by product summ'!$H$2,'Fully Booked'!$L:$L,'disbursment and by product summ'!A9)</f>
        <v>0</v>
      </c>
      <c r="I9" s="17">
        <f>SUMIFS('Fully Booked'!$Q:$Q,'Fully Booked'!$N:$N,'disbursment and by product summ'!$I$2,'Fully Booked'!$L:$L,'disbursment and by product summ'!A9)</f>
        <v>0</v>
      </c>
      <c r="J9" s="17">
        <f>SUMIFS('Fully Booked'!$Q:$Q,'Fully Booked'!$N:$N,'disbursment and by product summ'!$J$2,'Fully Booked'!$L:$L,'disbursment and by product summ'!A9)</f>
        <v>0</v>
      </c>
      <c r="K9" s="17">
        <f>SUMIFS('Fully Booked'!$Q:$Q,'Fully Booked'!$N:$N,'disbursment and by product summ'!$K$2,'Fully Booked'!$L:$L,'disbursment and by product summ'!A9)</f>
        <v>0</v>
      </c>
      <c r="L9" s="17">
        <f>SUMIFS('Fully Booked'!$Q:$Q,'Fully Booked'!$N:$N,'disbursment and by product summ'!$L$2,'Fully Booked'!$L:$L,'disbursment and by product summ'!A9)</f>
        <v>0</v>
      </c>
      <c r="M9" s="17">
        <f t="shared" si="1"/>
        <v>1095383</v>
      </c>
      <c r="N9" s="32">
        <f>COUNTIF('Fully Booked'!L:L,'disbursment and by product summ'!A9)</f>
        <v>4</v>
      </c>
    </row>
    <row r="10" spans="1:14">
      <c r="A10" s="373">
        <v>45410</v>
      </c>
      <c r="B10" s="17">
        <f>SUMIFS('Fully Booked'!$Q:$Q,'Fully Booked'!$N:$N,'disbursment and by product summ'!$B$2,'Fully Booked'!$L:$L,'disbursment and by product summ'!A10)</f>
        <v>0</v>
      </c>
      <c r="C10" s="17">
        <f>SUMIFS('Fully Booked'!$Q:$Q,'Fully Booked'!$N:$N,'disbursment and by product summ'!$C$2,'Fully Booked'!$L:$L,'disbursment and by product summ'!A10)</f>
        <v>0</v>
      </c>
      <c r="D10" s="17">
        <f>SUMIFS('Fully Booked'!$Q:$Q,'Fully Booked'!$N:$N,'disbursment and by product summ'!$D$2,'Fully Booked'!$L:$L,'disbursment and by product summ'!A10)</f>
        <v>0</v>
      </c>
      <c r="E10" s="17">
        <f>SUMIFS('Fully Booked'!$Q:$Q,'Fully Booked'!$N:$N,'disbursment and by product summ'!$E$2,'Fully Booked'!$L:$L,'disbursment and by product summ'!A10)</f>
        <v>0</v>
      </c>
      <c r="F10" s="17">
        <f>SUMIFS('Fully Booked'!$Q:$Q,'Fully Booked'!$N:$N,'disbursment and by product summ'!$F$2,'Fully Booked'!$L:$L,'disbursment and by product summ'!A10)</f>
        <v>0</v>
      </c>
      <c r="G10" s="17">
        <f>SUMIFS('Fully Booked'!$Q:$Q,'Fully Booked'!$N:$N,'disbursment and by product summ'!$G$2,'Fully Booked'!$L:$L,'disbursment and by product summ'!A10)</f>
        <v>0</v>
      </c>
      <c r="H10" s="17">
        <f>SUMIFS('Fully Booked'!$Q:$Q,'Fully Booked'!$N:$N,'disbursment and by product summ'!$H$2,'Fully Booked'!$L:$L,'disbursment and by product summ'!A10)</f>
        <v>0</v>
      </c>
      <c r="I10" s="17">
        <f>SUMIFS('Fully Booked'!$Q:$Q,'Fully Booked'!$N:$N,'disbursment and by product summ'!$I$2,'Fully Booked'!$L:$L,'disbursment and by product summ'!A10)</f>
        <v>0</v>
      </c>
      <c r="J10" s="17">
        <f>SUMIFS('Fully Booked'!$Q:$Q,'Fully Booked'!$N:$N,'disbursment and by product summ'!$J$2,'Fully Booked'!$L:$L,'disbursment and by product summ'!A10)</f>
        <v>0</v>
      </c>
      <c r="K10" s="17">
        <f>SUMIFS('Fully Booked'!$Q:$Q,'Fully Booked'!$N:$N,'disbursment and by product summ'!$K$2,'Fully Booked'!$L:$L,'disbursment and by product summ'!A10)</f>
        <v>0</v>
      </c>
      <c r="L10" s="17">
        <f>SUMIFS('Fully Booked'!$Q:$Q,'Fully Booked'!$N:$N,'disbursment and by product summ'!$L$2,'Fully Booked'!$L:$L,'disbursment and by product summ'!A10)</f>
        <v>0</v>
      </c>
      <c r="M10" s="17">
        <f t="shared" si="1"/>
        <v>0</v>
      </c>
      <c r="N10" s="32">
        <f>COUNTIF('Fully Booked'!L:L,'disbursment and by product summ'!A10)</f>
        <v>0</v>
      </c>
    </row>
    <row r="11" spans="1:14">
      <c r="A11" s="373">
        <v>45411</v>
      </c>
      <c r="B11" s="17">
        <f>SUMIFS('Fully Booked'!$Q:$Q,'Fully Booked'!$N:$N,'disbursment and by product summ'!$B$2,'Fully Booked'!$L:$L,'disbursment and by product summ'!A11)</f>
        <v>0</v>
      </c>
      <c r="C11" s="17">
        <f>SUMIFS('Fully Booked'!$Q:$Q,'Fully Booked'!$N:$N,'disbursment and by product summ'!$C$2,'Fully Booked'!$L:$L,'disbursment and by product summ'!A11)</f>
        <v>0</v>
      </c>
      <c r="D11" s="17">
        <f>SUMIFS('Fully Booked'!$Q:$Q,'Fully Booked'!$N:$N,'disbursment and by product summ'!$D$2,'Fully Booked'!$L:$L,'disbursment and by product summ'!A11)</f>
        <v>3804024.98</v>
      </c>
      <c r="E11" s="17">
        <f>SUMIFS('Fully Booked'!$Q:$Q,'Fully Booked'!$N:$N,'disbursment and by product summ'!$E$2,'Fully Booked'!$L:$L,'disbursment and by product summ'!A11)</f>
        <v>90425</v>
      </c>
      <c r="F11" s="17">
        <f>SUMIFS('Fully Booked'!$Q:$Q,'Fully Booked'!$N:$N,'disbursment and by product summ'!$F$2,'Fully Booked'!$L:$L,'disbursment and by product summ'!A11)</f>
        <v>244952</v>
      </c>
      <c r="G11" s="17">
        <f>SUMIFS('Fully Booked'!$Q:$Q,'Fully Booked'!$N:$N,'disbursment and by product summ'!$G$2,'Fully Booked'!$L:$L,'disbursment and by product summ'!A11)</f>
        <v>121993</v>
      </c>
      <c r="H11" s="17">
        <f>SUMIFS('Fully Booked'!$Q:$Q,'Fully Booked'!$N:$N,'disbursment and by product summ'!$H$2,'Fully Booked'!$L:$L,'disbursment and by product summ'!A11)</f>
        <v>0</v>
      </c>
      <c r="I11" s="17">
        <f>SUMIFS('Fully Booked'!$Q:$Q,'Fully Booked'!$N:$N,'disbursment and by product summ'!$I$2,'Fully Booked'!$L:$L,'disbursment and by product summ'!A11)</f>
        <v>0</v>
      </c>
      <c r="J11" s="17">
        <f>SUMIFS('Fully Booked'!$Q:$Q,'Fully Booked'!$N:$N,'disbursment and by product summ'!$J$2,'Fully Booked'!$L:$L,'disbursment and by product summ'!A11)</f>
        <v>0</v>
      </c>
      <c r="K11" s="17">
        <f>SUMIFS('Fully Booked'!$Q:$Q,'Fully Booked'!$N:$N,'disbursment and by product summ'!$K$2,'Fully Booked'!$L:$L,'disbursment and by product summ'!A11)</f>
        <v>0</v>
      </c>
      <c r="L11" s="17">
        <f>SUMIFS('Fully Booked'!$Q:$Q,'Fully Booked'!$N:$N,'disbursment and by product summ'!$L$2,'Fully Booked'!$L:$L,'disbursment and by product summ'!A11)</f>
        <v>0</v>
      </c>
      <c r="M11" s="17">
        <f t="shared" si="1"/>
        <v>4261394.9800000004</v>
      </c>
      <c r="N11" s="32">
        <f>COUNTIF('Fully Booked'!L:L,'disbursment and by product summ'!A11)</f>
        <v>21</v>
      </c>
    </row>
    <row r="12" spans="1:14">
      <c r="A12" s="373">
        <v>45412</v>
      </c>
      <c r="B12" s="17">
        <f>SUMIFS('Fully Booked'!$Q:$Q,'Fully Booked'!$N:$N,'disbursment and by product summ'!$B$2,'Fully Booked'!$L:$L,'disbursment and by product summ'!A12)</f>
        <v>0</v>
      </c>
      <c r="C12" s="17">
        <f>SUMIFS('Fully Booked'!$Q:$Q,'Fully Booked'!$N:$N,'disbursment and by product summ'!$C$2,'Fully Booked'!$L:$L,'disbursment and by product summ'!A12)</f>
        <v>0</v>
      </c>
      <c r="D12" s="17">
        <f>SUMIFS('Fully Booked'!$Q:$Q,'Fully Booked'!$N:$N,'disbursment and by product summ'!$D$2,'Fully Booked'!$L:$L,'disbursment and by product summ'!A12)</f>
        <v>748780</v>
      </c>
      <c r="E12" s="17">
        <f>SUMIFS('Fully Booked'!$Q:$Q,'Fully Booked'!$N:$N,'disbursment and by product summ'!$E$2,'Fully Booked'!$L:$L,'disbursment and by product summ'!A12)</f>
        <v>254879</v>
      </c>
      <c r="F12" s="17">
        <f>SUMIFS('Fully Booked'!$Q:$Q,'Fully Booked'!$N:$N,'disbursment and by product summ'!$F$2,'Fully Booked'!$L:$L,'disbursment and by product summ'!A12)</f>
        <v>776900</v>
      </c>
      <c r="G12" s="17">
        <f>SUMIFS('Fully Booked'!$Q:$Q,'Fully Booked'!$N:$N,'disbursment and by product summ'!$G$2,'Fully Booked'!$L:$L,'disbursment and by product summ'!A12)</f>
        <v>262399</v>
      </c>
      <c r="H12" s="17">
        <f>SUMIFS('Fully Booked'!$Q:$Q,'Fully Booked'!$N:$N,'disbursment and by product summ'!$H$2,'Fully Booked'!$L:$L,'disbursment and by product summ'!A12)</f>
        <v>0</v>
      </c>
      <c r="I12" s="17">
        <f>SUMIFS('Fully Booked'!$Q:$Q,'Fully Booked'!$N:$N,'disbursment and by product summ'!$I$2,'Fully Booked'!$L:$L,'disbursment and by product summ'!A12)</f>
        <v>0</v>
      </c>
      <c r="J12" s="17">
        <f>SUMIFS('Fully Booked'!$Q:$Q,'Fully Booked'!$N:$N,'disbursment and by product summ'!$J$2,'Fully Booked'!$L:$L,'disbursment and by product summ'!A12)</f>
        <v>0</v>
      </c>
      <c r="K12" s="17">
        <f>SUMIFS('Fully Booked'!$Q:$Q,'Fully Booked'!$N:$N,'disbursment and by product summ'!$K$2,'Fully Booked'!$L:$L,'disbursment and by product summ'!A12)</f>
        <v>0</v>
      </c>
      <c r="L12" s="17">
        <f>SUMIFS('Fully Booked'!$Q:$Q,'Fully Booked'!$N:$N,'disbursment and by product summ'!$L$2,'Fully Booked'!$L:$L,'disbursment and by product summ'!A12)</f>
        <v>0</v>
      </c>
      <c r="M12" s="17">
        <f t="shared" si="1"/>
        <v>2042958</v>
      </c>
      <c r="N12" s="32">
        <f>COUNTIF('Fully Booked'!L:L,'disbursment and by product summ'!A12)</f>
        <v>20</v>
      </c>
    </row>
    <row r="13" spans="1:14">
      <c r="A13" s="373">
        <v>45413</v>
      </c>
      <c r="B13" s="17">
        <f>SUMIFS('Fully Booked'!$Q:$Q,'Fully Booked'!$N:$N,'disbursment and by product summ'!$B$2,'Fully Booked'!$L:$L,'disbursment and by product summ'!A13)</f>
        <v>0</v>
      </c>
      <c r="C13" s="17">
        <f>SUMIFS('Fully Booked'!$Q:$Q,'Fully Booked'!$N:$N,'disbursment and by product summ'!$C$2,'Fully Booked'!$L:$L,'disbursment and by product summ'!A13)</f>
        <v>0</v>
      </c>
      <c r="D13" s="17">
        <f>SUMIFS('Fully Booked'!$Q:$Q,'Fully Booked'!$N:$N,'disbursment and by product summ'!$D$2,'Fully Booked'!$L:$L,'disbursment and by product summ'!A13)</f>
        <v>0</v>
      </c>
      <c r="E13" s="17">
        <f>SUMIFS('Fully Booked'!$Q:$Q,'Fully Booked'!$N:$N,'disbursment and by product summ'!$E$2,'Fully Booked'!$L:$L,'disbursment and by product summ'!A13)</f>
        <v>0</v>
      </c>
      <c r="F13" s="17">
        <f>SUMIFS('Fully Booked'!$Q:$Q,'Fully Booked'!$N:$N,'disbursment and by product summ'!$F$2,'Fully Booked'!$L:$L,'disbursment and by product summ'!A13)</f>
        <v>0</v>
      </c>
      <c r="G13" s="17">
        <f>SUMIFS('Fully Booked'!$Q:$Q,'Fully Booked'!$N:$N,'disbursment and by product summ'!$G$2,'Fully Booked'!$L:$L,'disbursment and by product summ'!A13)</f>
        <v>0</v>
      </c>
      <c r="H13" s="17">
        <f>SUMIFS('Fully Booked'!$Q:$Q,'Fully Booked'!$N:$N,'disbursment and by product summ'!$H$2,'Fully Booked'!$L:$L,'disbursment and by product summ'!A13)</f>
        <v>0</v>
      </c>
      <c r="I13" s="17">
        <f>SUMIFS('Fully Booked'!$Q:$Q,'Fully Booked'!$N:$N,'disbursment and by product summ'!$I$2,'Fully Booked'!$L:$L,'disbursment and by product summ'!A13)</f>
        <v>0</v>
      </c>
      <c r="J13" s="17">
        <f>SUMIFS('Fully Booked'!$Q:$Q,'Fully Booked'!$N:$N,'disbursment and by product summ'!$J$2,'Fully Booked'!$L:$L,'disbursment and by product summ'!A13)</f>
        <v>0</v>
      </c>
      <c r="K13" s="17">
        <f>SUMIFS('Fully Booked'!$Q:$Q,'Fully Booked'!$N:$N,'disbursment and by product summ'!$K$2,'Fully Booked'!$L:$L,'disbursment and by product summ'!A13)</f>
        <v>0</v>
      </c>
      <c r="L13" s="17">
        <f>SUMIFS('Fully Booked'!$Q:$Q,'Fully Booked'!$N:$N,'disbursment and by product summ'!$L$2,'Fully Booked'!$L:$L,'disbursment and by product summ'!A13)</f>
        <v>0</v>
      </c>
      <c r="M13" s="17">
        <f t="shared" si="1"/>
        <v>0</v>
      </c>
      <c r="N13" s="32">
        <f>COUNTIF('Fully Booked'!L:L,'disbursment and by product summ'!A13)</f>
        <v>0</v>
      </c>
    </row>
    <row r="14" spans="1:14">
      <c r="A14" s="373">
        <v>45414</v>
      </c>
      <c r="B14" s="17">
        <f>SUMIFS('Fully Booked'!$Q:$Q,'Fully Booked'!$N:$N,'disbursment and by product summ'!$B$2,'Fully Booked'!$L:$L,'disbursment and by product summ'!A14)</f>
        <v>0</v>
      </c>
      <c r="C14" s="17">
        <f>SUMIFS('Fully Booked'!$Q:$Q,'Fully Booked'!$N:$N,'disbursment and by product summ'!$C$2,'Fully Booked'!$L:$L,'disbursment and by product summ'!A14)</f>
        <v>0</v>
      </c>
      <c r="D14" s="17">
        <f>SUMIFS('Fully Booked'!$Q:$Q,'Fully Booked'!$N:$N,'disbursment and by product summ'!$D$2,'Fully Booked'!$L:$L,'disbursment and by product summ'!A14)</f>
        <v>1063782</v>
      </c>
      <c r="E14" s="17">
        <f>SUMIFS('Fully Booked'!$Q:$Q,'Fully Booked'!$N:$N,'disbursment and by product summ'!$E$2,'Fully Booked'!$L:$L,'disbursment and by product summ'!A14)</f>
        <v>25713</v>
      </c>
      <c r="F14" s="17">
        <f>SUMIFS('Fully Booked'!$Q:$Q,'Fully Booked'!$N:$N,'disbursment and by product summ'!$F$2,'Fully Booked'!$L:$L,'disbursment and by product summ'!A14)</f>
        <v>320000</v>
      </c>
      <c r="G14" s="17">
        <f>SUMIFS('Fully Booked'!$Q:$Q,'Fully Booked'!$N:$N,'disbursment and by product summ'!$G$2,'Fully Booked'!$L:$L,'disbursment and by product summ'!A14)</f>
        <v>0</v>
      </c>
      <c r="H14" s="17">
        <f>SUMIFS('Fully Booked'!$Q:$Q,'Fully Booked'!$N:$N,'disbursment and by product summ'!$H$2,'Fully Booked'!$L:$L,'disbursment and by product summ'!A14)</f>
        <v>0</v>
      </c>
      <c r="I14" s="17">
        <f>SUMIFS('Fully Booked'!$Q:$Q,'Fully Booked'!$N:$N,'disbursment and by product summ'!$I$2,'Fully Booked'!$L:$L,'disbursment and by product summ'!A14)</f>
        <v>0</v>
      </c>
      <c r="J14" s="17">
        <f>SUMIFS('Fully Booked'!$Q:$Q,'Fully Booked'!$N:$N,'disbursment and by product summ'!$J$2,'Fully Booked'!$L:$L,'disbursment and by product summ'!A14)</f>
        <v>0</v>
      </c>
      <c r="K14" s="17">
        <f>SUMIFS('Fully Booked'!$Q:$Q,'Fully Booked'!$N:$N,'disbursment and by product summ'!$K$2,'Fully Booked'!$L:$L,'disbursment and by product summ'!A14)</f>
        <v>0</v>
      </c>
      <c r="L14" s="17">
        <f>SUMIFS('Fully Booked'!$Q:$Q,'Fully Booked'!$N:$N,'disbursment and by product summ'!$L$2,'Fully Booked'!$L:$L,'disbursment and by product summ'!A14)</f>
        <v>0</v>
      </c>
      <c r="M14" s="17">
        <f t="shared" si="1"/>
        <v>1409495</v>
      </c>
      <c r="N14" s="32">
        <f>COUNTIF('Fully Booked'!L:L,'disbursment and by product summ'!A14)</f>
        <v>11</v>
      </c>
    </row>
    <row r="15" spans="1:14">
      <c r="A15" s="373">
        <v>45415</v>
      </c>
      <c r="B15" s="17">
        <f>SUMIFS('Fully Booked'!$Q:$Q,'Fully Booked'!$N:$N,'disbursment and by product summ'!$B$2,'Fully Booked'!$L:$L,'disbursment and by product summ'!A15)</f>
        <v>14304</v>
      </c>
      <c r="C15" s="17">
        <f>SUMIFS('Fully Booked'!$Q:$Q,'Fully Booked'!$N:$N,'disbursment and by product summ'!$C$2,'Fully Booked'!$L:$L,'disbursment and by product summ'!A15)</f>
        <v>0</v>
      </c>
      <c r="D15" s="17">
        <f>SUMIFS('Fully Booked'!$Q:$Q,'Fully Booked'!$N:$N,'disbursment and by product summ'!$D$2,'Fully Booked'!$L:$L,'disbursment and by product summ'!A15)</f>
        <v>363645</v>
      </c>
      <c r="E15" s="17">
        <f>SUMIFS('Fully Booked'!$Q:$Q,'Fully Booked'!$N:$N,'disbursment and by product summ'!$E$2,'Fully Booked'!$L:$L,'disbursment and by product summ'!A15)</f>
        <v>100000</v>
      </c>
      <c r="F15" s="17">
        <f>SUMIFS('Fully Booked'!$Q:$Q,'Fully Booked'!$N:$N,'disbursment and by product summ'!$F$2,'Fully Booked'!$L:$L,'disbursment and by product summ'!A15)</f>
        <v>50000</v>
      </c>
      <c r="G15" s="17">
        <f>SUMIFS('Fully Booked'!$Q:$Q,'Fully Booked'!$N:$N,'disbursment and by product summ'!$G$2,'Fully Booked'!$L:$L,'disbursment and by product summ'!A15)</f>
        <v>0</v>
      </c>
      <c r="H15" s="17">
        <f>SUMIFS('Fully Booked'!$Q:$Q,'Fully Booked'!$N:$N,'disbursment and by product summ'!$H$2,'Fully Booked'!$L:$L,'disbursment and by product summ'!A15)</f>
        <v>0</v>
      </c>
      <c r="I15" s="17">
        <f>SUMIFS('Fully Booked'!$Q:$Q,'Fully Booked'!$N:$N,'disbursment and by product summ'!$I$2,'Fully Booked'!$L:$L,'disbursment and by product summ'!A15)</f>
        <v>0</v>
      </c>
      <c r="J15" s="17">
        <f>SUMIFS('Fully Booked'!$Q:$Q,'Fully Booked'!$N:$N,'disbursment and by product summ'!$J$2,'Fully Booked'!$L:$L,'disbursment and by product summ'!A15)</f>
        <v>0</v>
      </c>
      <c r="K15" s="17">
        <f>SUMIFS('Fully Booked'!$Q:$Q,'Fully Booked'!$N:$N,'disbursment and by product summ'!$K$2,'Fully Booked'!$L:$L,'disbursment and by product summ'!A15)</f>
        <v>0</v>
      </c>
      <c r="L15" s="17">
        <f>SUMIFS('Fully Booked'!$Q:$Q,'Fully Booked'!$N:$N,'disbursment and by product summ'!$L$2,'Fully Booked'!$L:$L,'disbursment and by product summ'!A15)</f>
        <v>0</v>
      </c>
      <c r="M15" s="17">
        <f t="shared" si="1"/>
        <v>527949</v>
      </c>
      <c r="N15" s="32">
        <f>COUNTIF('Fully Booked'!L:L,'disbursment and by product summ'!A15)</f>
        <v>8</v>
      </c>
    </row>
    <row r="16" spans="1:14">
      <c r="A16" s="373">
        <v>45416</v>
      </c>
      <c r="B16" s="17">
        <f>SUMIFS('Fully Booked'!$Q:$Q,'Fully Booked'!$N:$N,'disbursment and by product summ'!$B$2,'Fully Booked'!$L:$L,'disbursment and by product summ'!A16)</f>
        <v>0</v>
      </c>
      <c r="C16" s="17">
        <f>SUMIFS('Fully Booked'!$Q:$Q,'Fully Booked'!$N:$N,'disbursment and by product summ'!$C$2,'Fully Booked'!$L:$L,'disbursment and by product summ'!A16)</f>
        <v>0</v>
      </c>
      <c r="D16" s="17">
        <f>SUMIFS('Fully Booked'!$Q:$Q,'Fully Booked'!$N:$N,'disbursment and by product summ'!$D$2,'Fully Booked'!$L:$L,'disbursment and by product summ'!A16)</f>
        <v>10000</v>
      </c>
      <c r="E16" s="17">
        <f>SUMIFS('Fully Booked'!$Q:$Q,'Fully Booked'!$N:$N,'disbursment and by product summ'!$E$2,'Fully Booked'!$L:$L,'disbursment and by product summ'!A16)</f>
        <v>0</v>
      </c>
      <c r="F16" s="17">
        <f>SUMIFS('Fully Booked'!$Q:$Q,'Fully Booked'!$N:$N,'disbursment and by product summ'!$F$2,'Fully Booked'!$L:$L,'disbursment and by product summ'!A16)</f>
        <v>0</v>
      </c>
      <c r="G16" s="17">
        <f>SUMIFS('Fully Booked'!$Q:$Q,'Fully Booked'!$N:$N,'disbursment and by product summ'!$G$2,'Fully Booked'!$L:$L,'disbursment and by product summ'!A16)</f>
        <v>0</v>
      </c>
      <c r="H16" s="17">
        <f>SUMIFS('Fully Booked'!$Q:$Q,'Fully Booked'!$N:$N,'disbursment and by product summ'!$H$2,'Fully Booked'!$L:$L,'disbursment and by product summ'!A16)</f>
        <v>0</v>
      </c>
      <c r="I16" s="17">
        <f>SUMIFS('Fully Booked'!$Q:$Q,'Fully Booked'!$N:$N,'disbursment and by product summ'!$I$2,'Fully Booked'!$L:$L,'disbursment and by product summ'!A16)</f>
        <v>0</v>
      </c>
      <c r="J16" s="17">
        <f>SUMIFS('Fully Booked'!$Q:$Q,'Fully Booked'!$N:$N,'disbursment and by product summ'!$J$2,'Fully Booked'!$L:$L,'disbursment and by product summ'!A16)</f>
        <v>0</v>
      </c>
      <c r="K16" s="17">
        <f>SUMIFS('Fully Booked'!$Q:$Q,'Fully Booked'!$N:$N,'disbursment and by product summ'!$K$2,'Fully Booked'!$L:$L,'disbursment and by product summ'!A16)</f>
        <v>0</v>
      </c>
      <c r="L16" s="17">
        <f>SUMIFS('Fully Booked'!$Q:$Q,'Fully Booked'!$N:$N,'disbursment and by product summ'!$L$2,'Fully Booked'!$L:$L,'disbursment and by product summ'!A16)</f>
        <v>0</v>
      </c>
      <c r="M16" s="17">
        <f t="shared" si="1"/>
        <v>10000</v>
      </c>
      <c r="N16" s="32">
        <f>COUNTIF('Fully Booked'!L:L,'disbursment and by product summ'!A16)</f>
        <v>1</v>
      </c>
    </row>
    <row r="17" spans="1:14">
      <c r="A17" s="373">
        <v>45417</v>
      </c>
      <c r="B17" s="17">
        <f>SUMIFS('Fully Booked'!$Q:$Q,'Fully Booked'!$N:$N,'disbursment and by product summ'!$B$2,'Fully Booked'!$L:$L,'disbursment and by product summ'!A17)</f>
        <v>0</v>
      </c>
      <c r="C17" s="17">
        <f>SUMIFS('Fully Booked'!$Q:$Q,'Fully Booked'!$N:$N,'disbursment and by product summ'!$C$2,'Fully Booked'!$L:$L,'disbursment and by product summ'!A17)</f>
        <v>0</v>
      </c>
      <c r="D17" s="17">
        <f>SUMIFS('Fully Booked'!$Q:$Q,'Fully Booked'!$N:$N,'disbursment and by product summ'!$D$2,'Fully Booked'!$L:$L,'disbursment and by product summ'!A17)</f>
        <v>0</v>
      </c>
      <c r="E17" s="17">
        <f>SUMIFS('Fully Booked'!$Q:$Q,'Fully Booked'!$N:$N,'disbursment and by product summ'!$E$2,'Fully Booked'!$L:$L,'disbursment and by product summ'!A17)</f>
        <v>0</v>
      </c>
      <c r="F17" s="17">
        <f>SUMIFS('Fully Booked'!$Q:$Q,'Fully Booked'!$N:$N,'disbursment and by product summ'!$F$2,'Fully Booked'!$L:$L,'disbursment and by product summ'!A17)</f>
        <v>0</v>
      </c>
      <c r="G17" s="17">
        <f>SUMIFS('Fully Booked'!$Q:$Q,'Fully Booked'!$N:$N,'disbursment and by product summ'!$G$2,'Fully Booked'!$L:$L,'disbursment and by product summ'!A17)</f>
        <v>0</v>
      </c>
      <c r="H17" s="17">
        <f>SUMIFS('Fully Booked'!$Q:$Q,'Fully Booked'!$N:$N,'disbursment and by product summ'!$H$2,'Fully Booked'!$L:$L,'disbursment and by product summ'!A17)</f>
        <v>0</v>
      </c>
      <c r="I17" s="17">
        <f>SUMIFS('Fully Booked'!$Q:$Q,'Fully Booked'!$N:$N,'disbursment and by product summ'!$I$2,'Fully Booked'!$L:$L,'disbursment and by product summ'!A17)</f>
        <v>0</v>
      </c>
      <c r="J17" s="17">
        <f>SUMIFS('Fully Booked'!$Q:$Q,'Fully Booked'!$N:$N,'disbursment and by product summ'!$J$2,'Fully Booked'!$L:$L,'disbursment and by product summ'!A17)</f>
        <v>0</v>
      </c>
      <c r="K17" s="17">
        <f>SUMIFS('Fully Booked'!$Q:$Q,'Fully Booked'!$N:$N,'disbursment and by product summ'!$K$2,'Fully Booked'!$L:$L,'disbursment and by product summ'!A17)</f>
        <v>0</v>
      </c>
      <c r="L17" s="17">
        <f>SUMIFS('Fully Booked'!$Q:$Q,'Fully Booked'!$N:$N,'disbursment and by product summ'!$L$2,'Fully Booked'!$L:$L,'disbursment and by product summ'!A17)</f>
        <v>0</v>
      </c>
      <c r="M17" s="17">
        <f t="shared" si="1"/>
        <v>0</v>
      </c>
      <c r="N17" s="32">
        <f>COUNTIF('Fully Booked'!L:L,'disbursment and by product summ'!A17)</f>
        <v>0</v>
      </c>
    </row>
    <row r="18" spans="1:14">
      <c r="A18" s="373">
        <v>45418</v>
      </c>
      <c r="B18" s="17">
        <f>SUMIFS('Fully Booked'!$Q:$Q,'Fully Booked'!$N:$N,'disbursment and by product summ'!$B$2,'Fully Booked'!$L:$L,'disbursment and by product summ'!A18)</f>
        <v>0</v>
      </c>
      <c r="C18" s="17">
        <f>SUMIFS('Fully Booked'!$Q:$Q,'Fully Booked'!$N:$N,'disbursment and by product summ'!$C$2,'Fully Booked'!$L:$L,'disbursment and by product summ'!A18)</f>
        <v>0</v>
      </c>
      <c r="D18" s="17">
        <f>SUMIFS('Fully Booked'!$Q:$Q,'Fully Booked'!$N:$N,'disbursment and by product summ'!$D$2,'Fully Booked'!$L:$L,'disbursment and by product summ'!A18)</f>
        <v>2307480</v>
      </c>
      <c r="E18" s="17">
        <f>SUMIFS('Fully Booked'!$Q:$Q,'Fully Booked'!$N:$N,'disbursment and by product summ'!$E$2,'Fully Booked'!$L:$L,'disbursment and by product summ'!A18)</f>
        <v>224484</v>
      </c>
      <c r="F18" s="17">
        <f>SUMIFS('Fully Booked'!$Q:$Q,'Fully Booked'!$N:$N,'disbursment and by product summ'!$F$2,'Fully Booked'!$L:$L,'disbursment and by product summ'!A18)</f>
        <v>243362</v>
      </c>
      <c r="G18" s="17">
        <f>SUMIFS('Fully Booked'!$Q:$Q,'Fully Booked'!$N:$N,'disbursment and by product summ'!$G$2,'Fully Booked'!$L:$L,'disbursment and by product summ'!A18)</f>
        <v>26639</v>
      </c>
      <c r="H18" s="17">
        <f>SUMIFS('Fully Booked'!$Q:$Q,'Fully Booked'!$N:$N,'disbursment and by product summ'!$H$2,'Fully Booked'!$L:$L,'disbursment and by product summ'!A18)</f>
        <v>0</v>
      </c>
      <c r="I18" s="17">
        <f>SUMIFS('Fully Booked'!$Q:$Q,'Fully Booked'!$N:$N,'disbursment and by product summ'!$I$2,'Fully Booked'!$L:$L,'disbursment and by product summ'!A18)</f>
        <v>0</v>
      </c>
      <c r="J18" s="17">
        <f>SUMIFS('Fully Booked'!$Q:$Q,'Fully Booked'!$N:$N,'disbursment and by product summ'!$J$2,'Fully Booked'!$L:$L,'disbursment and by product summ'!A18)</f>
        <v>0</v>
      </c>
      <c r="K18" s="17">
        <f>SUMIFS('Fully Booked'!$Q:$Q,'Fully Booked'!$N:$N,'disbursment and by product summ'!$K$2,'Fully Booked'!$L:$L,'disbursment and by product summ'!A18)</f>
        <v>0</v>
      </c>
      <c r="L18" s="17">
        <f>SUMIFS('Fully Booked'!$Q:$Q,'Fully Booked'!$N:$N,'disbursment and by product summ'!$L$2,'Fully Booked'!$L:$L,'disbursment and by product summ'!A18)</f>
        <v>0</v>
      </c>
      <c r="M18" s="17">
        <f t="shared" si="1"/>
        <v>2801965</v>
      </c>
      <c r="N18" s="32">
        <f>COUNTIF('Fully Booked'!L:L,'disbursment and by product summ'!A18)</f>
        <v>13</v>
      </c>
    </row>
    <row r="19" spans="1:14">
      <c r="A19" s="373">
        <v>45419</v>
      </c>
      <c r="B19" s="17">
        <f>SUMIFS('Fully Booked'!$Q:$Q,'Fully Booked'!$N:$N,'disbursment and by product summ'!$B$2,'Fully Booked'!$L:$L,'disbursment and by product summ'!A19)</f>
        <v>0</v>
      </c>
      <c r="C19" s="17">
        <f>SUMIFS('Fully Booked'!$Q:$Q,'Fully Booked'!$N:$N,'disbursment and by product summ'!$C$2,'Fully Booked'!$L:$L,'disbursment and by product summ'!A19)</f>
        <v>0</v>
      </c>
      <c r="D19" s="17">
        <f>SUMIFS('Fully Booked'!$Q:$Q,'Fully Booked'!$N:$N,'disbursment and by product summ'!$D$2,'Fully Booked'!$L:$L,'disbursment and by product summ'!A19)</f>
        <v>825337</v>
      </c>
      <c r="E19" s="17">
        <f>SUMIFS('Fully Booked'!$Q:$Q,'Fully Booked'!$N:$N,'disbursment and by product summ'!$E$2,'Fully Booked'!$L:$L,'disbursment and by product summ'!A19)</f>
        <v>3043776</v>
      </c>
      <c r="F19" s="17">
        <f>SUMIFS('Fully Booked'!$Q:$Q,'Fully Booked'!$N:$N,'disbursment and by product summ'!$F$2,'Fully Booked'!$L:$L,'disbursment and by product summ'!A19)</f>
        <v>430000</v>
      </c>
      <c r="G19" s="17">
        <f>SUMIFS('Fully Booked'!$Q:$Q,'Fully Booked'!$N:$N,'disbursment and by product summ'!$G$2,'Fully Booked'!$L:$L,'disbursment and by product summ'!A19)</f>
        <v>568277</v>
      </c>
      <c r="H19" s="17">
        <f>SUMIFS('Fully Booked'!$Q:$Q,'Fully Booked'!$N:$N,'disbursment and by product summ'!$H$2,'Fully Booked'!$L:$L,'disbursment and by product summ'!A19)</f>
        <v>0</v>
      </c>
      <c r="I19" s="17">
        <f>SUMIFS('Fully Booked'!$Q:$Q,'Fully Booked'!$N:$N,'disbursment and by product summ'!$I$2,'Fully Booked'!$L:$L,'disbursment and by product summ'!A19)</f>
        <v>0</v>
      </c>
      <c r="J19" s="17">
        <f>SUMIFS('Fully Booked'!$Q:$Q,'Fully Booked'!$N:$N,'disbursment and by product summ'!$J$2,'Fully Booked'!$L:$L,'disbursment and by product summ'!A19)</f>
        <v>0</v>
      </c>
      <c r="K19" s="17">
        <f>SUMIFS('Fully Booked'!$Q:$Q,'Fully Booked'!$N:$N,'disbursment and by product summ'!$K$2,'Fully Booked'!$L:$L,'disbursment and by product summ'!A19)</f>
        <v>55000</v>
      </c>
      <c r="L19" s="17">
        <f>SUMIFS('Fully Booked'!$Q:$Q,'Fully Booked'!$N:$N,'disbursment and by product summ'!$L$2,'Fully Booked'!$L:$L,'disbursment and by product summ'!A19)</f>
        <v>0</v>
      </c>
      <c r="M19" s="17">
        <f t="shared" si="1"/>
        <v>4922390</v>
      </c>
      <c r="N19" s="32">
        <f>COUNTIF('Fully Booked'!L:L,'disbursment and by product summ'!A19)</f>
        <v>22</v>
      </c>
    </row>
    <row r="20" spans="1:14">
      <c r="A20" s="373">
        <v>45420</v>
      </c>
      <c r="B20" s="17">
        <f>SUMIFS('Fully Booked'!$Q:$Q,'Fully Booked'!$N:$N,'disbursment and by product summ'!$B$2,'Fully Booked'!$L:$L,'disbursment and by product summ'!A20)</f>
        <v>0</v>
      </c>
      <c r="C20" s="17">
        <f>SUMIFS('Fully Booked'!$Q:$Q,'Fully Booked'!$N:$N,'disbursment and by product summ'!$C$2,'Fully Booked'!$L:$L,'disbursment and by product summ'!A20)</f>
        <v>0</v>
      </c>
      <c r="D20" s="17">
        <f>SUMIFS('Fully Booked'!$Q:$Q,'Fully Booked'!$N:$N,'disbursment and by product summ'!$D$2,'Fully Booked'!$L:$L,'disbursment and by product summ'!A20)</f>
        <v>2192136</v>
      </c>
      <c r="E20" s="17">
        <f>SUMIFS('Fully Booked'!$Q:$Q,'Fully Booked'!$N:$N,'disbursment and by product summ'!$E$2,'Fully Booked'!$L:$L,'disbursment and by product summ'!A20)</f>
        <v>404495</v>
      </c>
      <c r="F20" s="17">
        <f>SUMIFS('Fully Booked'!$Q:$Q,'Fully Booked'!$N:$N,'disbursment and by product summ'!$F$2,'Fully Booked'!$L:$L,'disbursment and by product summ'!A20)</f>
        <v>2274538</v>
      </c>
      <c r="G20" s="17">
        <f>SUMIFS('Fully Booked'!$Q:$Q,'Fully Booked'!$N:$N,'disbursment and by product summ'!$G$2,'Fully Booked'!$L:$L,'disbursment and by product summ'!A20)</f>
        <v>613061</v>
      </c>
      <c r="H20" s="17">
        <f>SUMIFS('Fully Booked'!$Q:$Q,'Fully Booked'!$N:$N,'disbursment and by product summ'!$H$2,'Fully Booked'!$L:$L,'disbursment and by product summ'!A20)</f>
        <v>0</v>
      </c>
      <c r="I20" s="17">
        <f>SUMIFS('Fully Booked'!$Q:$Q,'Fully Booked'!$N:$N,'disbursment and by product summ'!$I$2,'Fully Booked'!$L:$L,'disbursment and by product summ'!A20)</f>
        <v>0</v>
      </c>
      <c r="J20" s="17">
        <f>SUMIFS('Fully Booked'!$Q:$Q,'Fully Booked'!$N:$N,'disbursment and by product summ'!$J$2,'Fully Booked'!$L:$L,'disbursment and by product summ'!A20)</f>
        <v>0</v>
      </c>
      <c r="K20" s="17">
        <f>SUMIFS('Fully Booked'!$Q:$Q,'Fully Booked'!$N:$N,'disbursment and by product summ'!$K$2,'Fully Booked'!$L:$L,'disbursment and by product summ'!A20)</f>
        <v>0</v>
      </c>
      <c r="L20" s="17">
        <f>SUMIFS('Fully Booked'!$Q:$Q,'Fully Booked'!$N:$N,'disbursment and by product summ'!$L$2,'Fully Booked'!$L:$L,'disbursment and by product summ'!A20)</f>
        <v>0</v>
      </c>
      <c r="M20" s="17">
        <f t="shared" si="1"/>
        <v>5484230</v>
      </c>
      <c r="N20" s="32">
        <f>COUNTIF('Fully Booked'!L:L,'disbursment and by product summ'!A20)</f>
        <v>18</v>
      </c>
    </row>
    <row r="21" spans="1:14">
      <c r="A21" s="373">
        <v>45421</v>
      </c>
      <c r="B21" s="17">
        <f>SUMIFS('Fully Booked'!$Q:$Q,'Fully Booked'!$N:$N,'disbursment and by product summ'!$B$2,'Fully Booked'!$L:$L,'disbursment and by product summ'!A21)</f>
        <v>24053</v>
      </c>
      <c r="C21" s="17">
        <f>SUMIFS('Fully Booked'!$Q:$Q,'Fully Booked'!$N:$N,'disbursment and by product summ'!$C$2,'Fully Booked'!$L:$L,'disbursment and by product summ'!A21)</f>
        <v>0</v>
      </c>
      <c r="D21" s="17">
        <f>SUMIFS('Fully Booked'!$Q:$Q,'Fully Booked'!$N:$N,'disbursment and by product summ'!$D$2,'Fully Booked'!$L:$L,'disbursment and by product summ'!A21)</f>
        <v>1133206.1200000001</v>
      </c>
      <c r="E21" s="17">
        <f>SUMIFS('Fully Booked'!$Q:$Q,'Fully Booked'!$N:$N,'disbursment and by product summ'!$E$2,'Fully Booked'!$L:$L,'disbursment and by product summ'!A21)</f>
        <v>814168</v>
      </c>
      <c r="F21" s="17">
        <f>SUMIFS('Fully Booked'!$Q:$Q,'Fully Booked'!$N:$N,'disbursment and by product summ'!$F$2,'Fully Booked'!$L:$L,'disbursment and by product summ'!A21)</f>
        <v>1265971</v>
      </c>
      <c r="G21" s="17">
        <f>SUMIFS('Fully Booked'!$Q:$Q,'Fully Booked'!$N:$N,'disbursment and by product summ'!$G$2,'Fully Booked'!$L:$L,'disbursment and by product summ'!A21)</f>
        <v>855444</v>
      </c>
      <c r="H21" s="17">
        <f>SUMIFS('Fully Booked'!$Q:$Q,'Fully Booked'!$N:$N,'disbursment and by product summ'!$H$2,'Fully Booked'!$L:$L,'disbursment and by product summ'!A21)</f>
        <v>0</v>
      </c>
      <c r="I21" s="17">
        <f>SUMIFS('Fully Booked'!$Q:$Q,'Fully Booked'!$N:$N,'disbursment and by product summ'!$I$2,'Fully Booked'!$L:$L,'disbursment and by product summ'!A21)</f>
        <v>0</v>
      </c>
      <c r="J21" s="17">
        <f>SUMIFS('Fully Booked'!$Q:$Q,'Fully Booked'!$N:$N,'disbursment and by product summ'!$J$2,'Fully Booked'!$L:$L,'disbursment and by product summ'!A21)</f>
        <v>0</v>
      </c>
      <c r="K21" s="17">
        <f>SUMIFS('Fully Booked'!$Q:$Q,'Fully Booked'!$N:$N,'disbursment and by product summ'!$K$2,'Fully Booked'!$L:$L,'disbursment and by product summ'!A21)</f>
        <v>0</v>
      </c>
      <c r="L21" s="17">
        <f>SUMIFS('Fully Booked'!$Q:$Q,'Fully Booked'!$N:$N,'disbursment and by product summ'!$L$2,'Fully Booked'!$L:$L,'disbursment and by product summ'!A21)</f>
        <v>0</v>
      </c>
      <c r="M21" s="17">
        <f t="shared" si="1"/>
        <v>4092842.12</v>
      </c>
      <c r="N21" s="32">
        <f>COUNTIF('Fully Booked'!L:L,'disbursment and by product summ'!A21)</f>
        <v>18</v>
      </c>
    </row>
    <row r="22" spans="1:14">
      <c r="A22" s="373">
        <v>45422</v>
      </c>
      <c r="B22" s="17">
        <f>SUMIFS('Fully Booked'!$Q:$Q,'Fully Booked'!$N:$N,'disbursment and by product summ'!$B$2,'Fully Booked'!$L:$L,'disbursment and by product summ'!A22)</f>
        <v>0</v>
      </c>
      <c r="C22" s="17">
        <f>SUMIFS('Fully Booked'!$Q:$Q,'Fully Booked'!$N:$N,'disbursment and by product summ'!$C$2,'Fully Booked'!$L:$L,'disbursment and by product summ'!A22)</f>
        <v>0</v>
      </c>
      <c r="D22" s="17">
        <f>SUMIFS('Fully Booked'!$Q:$Q,'Fully Booked'!$N:$N,'disbursment and by product summ'!$D$2,'Fully Booked'!$L:$L,'disbursment and by product summ'!A22)</f>
        <v>0</v>
      </c>
      <c r="E22" s="17">
        <f>SUMIFS('Fully Booked'!$Q:$Q,'Fully Booked'!$N:$N,'disbursment and by product summ'!$E$2,'Fully Booked'!$L:$L,'disbursment and by product summ'!A22)</f>
        <v>0</v>
      </c>
      <c r="F22" s="17">
        <f>SUMIFS('Fully Booked'!$Q:$Q,'Fully Booked'!$N:$N,'disbursment and by product summ'!$F$2,'Fully Booked'!$L:$L,'disbursment and by product summ'!A22)</f>
        <v>0</v>
      </c>
      <c r="G22" s="17">
        <f>SUMIFS('Fully Booked'!$Q:$Q,'Fully Booked'!$N:$N,'disbursment and by product summ'!$G$2,'Fully Booked'!$L:$L,'disbursment and by product summ'!A22)</f>
        <v>0</v>
      </c>
      <c r="H22" s="17">
        <f>SUMIFS('Fully Booked'!$Q:$Q,'Fully Booked'!$N:$N,'disbursment and by product summ'!$H$2,'Fully Booked'!$L:$L,'disbursment and by product summ'!A22)</f>
        <v>0</v>
      </c>
      <c r="I22" s="17">
        <f>SUMIFS('Fully Booked'!$Q:$Q,'Fully Booked'!$N:$N,'disbursment and by product summ'!$I$2,'Fully Booked'!$L:$L,'disbursment and by product summ'!A22)</f>
        <v>0</v>
      </c>
      <c r="J22" s="17">
        <f>SUMIFS('Fully Booked'!$Q:$Q,'Fully Booked'!$N:$N,'disbursment and by product summ'!$J$2,'Fully Booked'!$L:$L,'disbursment and by product summ'!A22)</f>
        <v>0</v>
      </c>
      <c r="K22" s="17">
        <f>SUMIFS('Fully Booked'!$Q:$Q,'Fully Booked'!$N:$N,'disbursment and by product summ'!$K$2,'Fully Booked'!$L:$L,'disbursment and by product summ'!A22)</f>
        <v>0</v>
      </c>
      <c r="L22" s="17">
        <f>SUMIFS('Fully Booked'!$Q:$Q,'Fully Booked'!$N:$N,'disbursment and by product summ'!$L$2,'Fully Booked'!$L:$L,'disbursment and by product summ'!A22)</f>
        <v>0</v>
      </c>
      <c r="M22" s="17">
        <f t="shared" si="1"/>
        <v>0</v>
      </c>
      <c r="N22" s="32">
        <f>COUNTIF('Fully Booked'!L:L,'disbursment and by product summ'!A22)</f>
        <v>0</v>
      </c>
    </row>
    <row r="23" spans="1:14">
      <c r="A23" s="373">
        <v>45423</v>
      </c>
      <c r="B23" s="17">
        <f>SUMIFS('Fully Booked'!$Q:$Q,'Fully Booked'!$N:$N,'disbursment and by product summ'!$B$2,'Fully Booked'!$L:$L,'disbursment and by product summ'!A23)</f>
        <v>0</v>
      </c>
      <c r="C23" s="17">
        <f>SUMIFS('Fully Booked'!$Q:$Q,'Fully Booked'!$N:$N,'disbursment and by product summ'!$C$2,'Fully Booked'!$L:$L,'disbursment and by product summ'!A23)</f>
        <v>0</v>
      </c>
      <c r="D23" s="17">
        <f>SUMIFS('Fully Booked'!$Q:$Q,'Fully Booked'!$N:$N,'disbursment and by product summ'!$D$2,'Fully Booked'!$L:$L,'disbursment and by product summ'!A23)</f>
        <v>123662</v>
      </c>
      <c r="E23" s="17">
        <f>SUMIFS('Fully Booked'!$Q:$Q,'Fully Booked'!$N:$N,'disbursment and by product summ'!$E$2,'Fully Booked'!$L:$L,'disbursment and by product summ'!A23)</f>
        <v>0</v>
      </c>
      <c r="F23" s="17">
        <f>SUMIFS('Fully Booked'!$Q:$Q,'Fully Booked'!$N:$N,'disbursment and by product summ'!$F$2,'Fully Booked'!$L:$L,'disbursment and by product summ'!A23)</f>
        <v>0</v>
      </c>
      <c r="G23" s="17">
        <f>SUMIFS('Fully Booked'!$Q:$Q,'Fully Booked'!$N:$N,'disbursment and by product summ'!$G$2,'Fully Booked'!$L:$L,'disbursment and by product summ'!A23)</f>
        <v>0</v>
      </c>
      <c r="H23" s="17">
        <f>SUMIFS('Fully Booked'!$Q:$Q,'Fully Booked'!$N:$N,'disbursment and by product summ'!$H$2,'Fully Booked'!$L:$L,'disbursment and by product summ'!A23)</f>
        <v>0</v>
      </c>
      <c r="I23" s="17">
        <f>SUMIFS('Fully Booked'!$Q:$Q,'Fully Booked'!$N:$N,'disbursment and by product summ'!$I$2,'Fully Booked'!$L:$L,'disbursment and by product summ'!A23)</f>
        <v>0</v>
      </c>
      <c r="J23" s="17">
        <f>SUMIFS('Fully Booked'!$Q:$Q,'Fully Booked'!$N:$N,'disbursment and by product summ'!$J$2,'Fully Booked'!$L:$L,'disbursment and by product summ'!A23)</f>
        <v>0</v>
      </c>
      <c r="K23" s="17">
        <f>SUMIFS('Fully Booked'!$Q:$Q,'Fully Booked'!$N:$N,'disbursment and by product summ'!$K$2,'Fully Booked'!$L:$L,'disbursment and by product summ'!A23)</f>
        <v>0</v>
      </c>
      <c r="L23" s="17">
        <f>SUMIFS('Fully Booked'!$Q:$Q,'Fully Booked'!$N:$N,'disbursment and by product summ'!$L$2,'Fully Booked'!$L:$L,'disbursment and by product summ'!A23)</f>
        <v>0</v>
      </c>
      <c r="M23" s="17">
        <f t="shared" si="1"/>
        <v>123662</v>
      </c>
      <c r="N23" s="32">
        <f>COUNTIF('Fully Booked'!L:L,'disbursment and by product summ'!A23)</f>
        <v>2</v>
      </c>
    </row>
    <row r="24" spans="1:14">
      <c r="A24" s="373">
        <v>45424</v>
      </c>
      <c r="B24" s="17">
        <f>SUMIFS('Fully Booked'!$Q:$Q,'Fully Booked'!$N:$N,'disbursment and by product summ'!$B$2,'Fully Booked'!$L:$L,'disbursment and by product summ'!A24)</f>
        <v>0</v>
      </c>
      <c r="C24" s="17">
        <f>SUMIFS('Fully Booked'!$Q:$Q,'Fully Booked'!$N:$N,'disbursment and by product summ'!$C$2,'Fully Booked'!$L:$L,'disbursment and by product summ'!A24)</f>
        <v>0</v>
      </c>
      <c r="D24" s="17">
        <f>SUMIFS('Fully Booked'!$Q:$Q,'Fully Booked'!$N:$N,'disbursment and by product summ'!$D$2,'Fully Booked'!$L:$L,'disbursment and by product summ'!A24)</f>
        <v>0</v>
      </c>
      <c r="E24" s="17">
        <f>SUMIFS('Fully Booked'!$Q:$Q,'Fully Booked'!$N:$N,'disbursment and by product summ'!$E$2,'Fully Booked'!$L:$L,'disbursment and by product summ'!A24)</f>
        <v>0</v>
      </c>
      <c r="F24" s="17">
        <f>SUMIFS('Fully Booked'!$Q:$Q,'Fully Booked'!$N:$N,'disbursment and by product summ'!$F$2,'Fully Booked'!$L:$L,'disbursment and by product summ'!A24)</f>
        <v>0</v>
      </c>
      <c r="G24" s="17">
        <f>SUMIFS('Fully Booked'!$Q:$Q,'Fully Booked'!$N:$N,'disbursment and by product summ'!$G$2,'Fully Booked'!$L:$L,'disbursment and by product summ'!A24)</f>
        <v>0</v>
      </c>
      <c r="H24" s="17">
        <f>SUMIFS('Fully Booked'!$Q:$Q,'Fully Booked'!$N:$N,'disbursment and by product summ'!$H$2,'Fully Booked'!$L:$L,'disbursment and by product summ'!A24)</f>
        <v>0</v>
      </c>
      <c r="I24" s="17">
        <f>SUMIFS('Fully Booked'!$Q:$Q,'Fully Booked'!$N:$N,'disbursment and by product summ'!$I$2,'Fully Booked'!$L:$L,'disbursment and by product summ'!A24)</f>
        <v>0</v>
      </c>
      <c r="J24" s="17">
        <f>SUMIFS('Fully Booked'!$Q:$Q,'Fully Booked'!$N:$N,'disbursment and by product summ'!$J$2,'Fully Booked'!$L:$L,'disbursment and by product summ'!A24)</f>
        <v>0</v>
      </c>
      <c r="K24" s="17">
        <f>SUMIFS('Fully Booked'!$Q:$Q,'Fully Booked'!$N:$N,'disbursment and by product summ'!$K$2,'Fully Booked'!$L:$L,'disbursment and by product summ'!A24)</f>
        <v>0</v>
      </c>
      <c r="L24" s="17">
        <f>SUMIFS('Fully Booked'!$Q:$Q,'Fully Booked'!$N:$N,'disbursment and by product summ'!$L$2,'Fully Booked'!$L:$L,'disbursment and by product summ'!A24)</f>
        <v>0</v>
      </c>
      <c r="M24" s="17">
        <f t="shared" si="1"/>
        <v>0</v>
      </c>
      <c r="N24" s="32">
        <f>COUNTIF('Fully Booked'!L:L,'disbursment and by product summ'!A24)</f>
        <v>0</v>
      </c>
    </row>
    <row r="25" spans="1:14">
      <c r="A25" s="373">
        <v>45425</v>
      </c>
      <c r="B25" s="17">
        <f>SUMIFS('Fully Booked'!$Q:$Q,'Fully Booked'!$N:$N,'disbursment and by product summ'!$B$2,'Fully Booked'!$L:$L,'disbursment and by product summ'!A25)</f>
        <v>0</v>
      </c>
      <c r="C25" s="17">
        <f>SUMIFS('Fully Booked'!$Q:$Q,'Fully Booked'!$N:$N,'disbursment and by product summ'!$C$2,'Fully Booked'!$L:$L,'disbursment and by product summ'!A25)</f>
        <v>0</v>
      </c>
      <c r="D25" s="17">
        <f>SUMIFS('Fully Booked'!$Q:$Q,'Fully Booked'!$N:$N,'disbursment and by product summ'!$D$2,'Fully Booked'!$L:$L,'disbursment and by product summ'!A25)</f>
        <v>2556805</v>
      </c>
      <c r="E25" s="17">
        <f>SUMIFS('Fully Booked'!$Q:$Q,'Fully Booked'!$N:$N,'disbursment and by product summ'!$E$2,'Fully Booked'!$L:$L,'disbursment and by product summ'!A25)</f>
        <v>82727</v>
      </c>
      <c r="F25" s="17">
        <f>SUMIFS('Fully Booked'!$Q:$Q,'Fully Booked'!$N:$N,'disbursment and by product summ'!$F$2,'Fully Booked'!$L:$L,'disbursment and by product summ'!A25)</f>
        <v>481981</v>
      </c>
      <c r="G25" s="17">
        <f>SUMIFS('Fully Booked'!$Q:$Q,'Fully Booked'!$N:$N,'disbursment and by product summ'!$G$2,'Fully Booked'!$L:$L,'disbursment and by product summ'!A25)</f>
        <v>0</v>
      </c>
      <c r="H25" s="17">
        <f>SUMIFS('Fully Booked'!$Q:$Q,'Fully Booked'!$N:$N,'disbursment and by product summ'!$H$2,'Fully Booked'!$L:$L,'disbursment and by product summ'!A25)</f>
        <v>0</v>
      </c>
      <c r="I25" s="17">
        <f>SUMIFS('Fully Booked'!$Q:$Q,'Fully Booked'!$N:$N,'disbursment and by product summ'!$I$2,'Fully Booked'!$L:$L,'disbursment and by product summ'!A25)</f>
        <v>0</v>
      </c>
      <c r="J25" s="17">
        <f>SUMIFS('Fully Booked'!$Q:$Q,'Fully Booked'!$N:$N,'disbursment and by product summ'!$J$2,'Fully Booked'!$L:$L,'disbursment and by product summ'!A25)</f>
        <v>0</v>
      </c>
      <c r="K25" s="17">
        <f>SUMIFS('Fully Booked'!$Q:$Q,'Fully Booked'!$N:$N,'disbursment and by product summ'!$K$2,'Fully Booked'!$L:$L,'disbursment and by product summ'!A25)</f>
        <v>0</v>
      </c>
      <c r="L25" s="17">
        <f>SUMIFS('Fully Booked'!$Q:$Q,'Fully Booked'!$N:$N,'disbursment and by product summ'!$L$2,'Fully Booked'!$L:$L,'disbursment and by product summ'!A25)</f>
        <v>0</v>
      </c>
      <c r="M25" s="17">
        <f t="shared" si="1"/>
        <v>3121513</v>
      </c>
      <c r="N25" s="32">
        <f>COUNTIF('Fully Booked'!L:L,'disbursment and by product summ'!A25)</f>
        <v>12</v>
      </c>
    </row>
    <row r="26" spans="1:14">
      <c r="A26" s="373">
        <v>45426</v>
      </c>
      <c r="B26" s="17">
        <f>SUMIFS('Fully Booked'!$Q:$Q,'Fully Booked'!$N:$N,'disbursment and by product summ'!$B$2,'Fully Booked'!$L:$L,'disbursment and by product summ'!A26)</f>
        <v>0</v>
      </c>
      <c r="C26" s="17">
        <f>SUMIFS('Fully Booked'!$Q:$Q,'Fully Booked'!$N:$N,'disbursment and by product summ'!$C$2,'Fully Booked'!$L:$L,'disbursment and by product summ'!A26)</f>
        <v>0</v>
      </c>
      <c r="D26" s="17">
        <f>SUMIFS('Fully Booked'!$Q:$Q,'Fully Booked'!$N:$N,'disbursment and by product summ'!$D$2,'Fully Booked'!$L:$L,'disbursment and by product summ'!A26)</f>
        <v>0</v>
      </c>
      <c r="E26" s="17">
        <f>SUMIFS('Fully Booked'!$Q:$Q,'Fully Booked'!$N:$N,'disbursment and by product summ'!$E$2,'Fully Booked'!$L:$L,'disbursment and by product summ'!A26)</f>
        <v>0</v>
      </c>
      <c r="F26" s="17">
        <f>SUMIFS('Fully Booked'!$Q:$Q,'Fully Booked'!$N:$N,'disbursment and by product summ'!$F$2,'Fully Booked'!$L:$L,'disbursment and by product summ'!A26)</f>
        <v>0</v>
      </c>
      <c r="G26" s="17">
        <f>SUMIFS('Fully Booked'!$Q:$Q,'Fully Booked'!$N:$N,'disbursment and by product summ'!$G$2,'Fully Booked'!$L:$L,'disbursment and by product summ'!A26)</f>
        <v>0</v>
      </c>
      <c r="H26" s="17">
        <f>SUMIFS('Fully Booked'!$Q:$Q,'Fully Booked'!$N:$N,'disbursment and by product summ'!$H$2,'Fully Booked'!$L:$L,'disbursment and by product summ'!A26)</f>
        <v>0</v>
      </c>
      <c r="I26" s="17">
        <f>SUMIFS('Fully Booked'!$Q:$Q,'Fully Booked'!$N:$N,'disbursment and by product summ'!$I$2,'Fully Booked'!$L:$L,'disbursment and by product summ'!A26)</f>
        <v>0</v>
      </c>
      <c r="J26" s="17">
        <f>SUMIFS('Fully Booked'!$Q:$Q,'Fully Booked'!$N:$N,'disbursment and by product summ'!$J$2,'Fully Booked'!$L:$L,'disbursment and by product summ'!A26)</f>
        <v>0</v>
      </c>
      <c r="K26" s="17">
        <f>SUMIFS('Fully Booked'!$Q:$Q,'Fully Booked'!$N:$N,'disbursment and by product summ'!$K$2,'Fully Booked'!$L:$L,'disbursment and by product summ'!A26)</f>
        <v>0</v>
      </c>
      <c r="L26" s="17">
        <f>SUMIFS('Fully Booked'!$Q:$Q,'Fully Booked'!$N:$N,'disbursment and by product summ'!$L$2,'Fully Booked'!$L:$L,'disbursment and by product summ'!A26)</f>
        <v>0</v>
      </c>
      <c r="M26" s="17">
        <f t="shared" si="1"/>
        <v>0</v>
      </c>
      <c r="N26" s="32">
        <f>COUNTIF('Fully Booked'!L:L,'disbursment and by product summ'!A26)</f>
        <v>0</v>
      </c>
    </row>
    <row r="27" spans="1:14">
      <c r="A27" s="373">
        <v>45427</v>
      </c>
      <c r="B27" s="17">
        <f>SUMIFS('Fully Booked'!$Q:$Q,'Fully Booked'!$N:$N,'disbursment and by product summ'!$B$2,'Fully Booked'!$L:$L,'disbursment and by product summ'!A27)</f>
        <v>0</v>
      </c>
      <c r="C27" s="17">
        <f>SUMIFS('Fully Booked'!$Q:$Q,'Fully Booked'!$N:$N,'disbursment and by product summ'!$C$2,'Fully Booked'!$L:$L,'disbursment and by product summ'!A27)</f>
        <v>0</v>
      </c>
      <c r="D27" s="17">
        <f>SUMIFS('Fully Booked'!$Q:$Q,'Fully Booked'!$N:$N,'disbursment and by product summ'!$D$2,'Fully Booked'!$L:$L,'disbursment and by product summ'!A27)</f>
        <v>0</v>
      </c>
      <c r="E27" s="17">
        <f>SUMIFS('Fully Booked'!$Q:$Q,'Fully Booked'!$N:$N,'disbursment and by product summ'!$E$2,'Fully Booked'!$L:$L,'disbursment and by product summ'!A27)</f>
        <v>0</v>
      </c>
      <c r="F27" s="17">
        <f>SUMIFS('Fully Booked'!$Q:$Q,'Fully Booked'!$N:$N,'disbursment and by product summ'!$F$2,'Fully Booked'!$L:$L,'disbursment and by product summ'!A27)</f>
        <v>0</v>
      </c>
      <c r="G27" s="17">
        <f>SUMIFS('Fully Booked'!$Q:$Q,'Fully Booked'!$N:$N,'disbursment and by product summ'!$G$2,'Fully Booked'!$L:$L,'disbursment and by product summ'!A27)</f>
        <v>0</v>
      </c>
      <c r="H27" s="17">
        <f>SUMIFS('Fully Booked'!$Q:$Q,'Fully Booked'!$N:$N,'disbursment and by product summ'!$H$2,'Fully Booked'!$L:$L,'disbursment and by product summ'!A27)</f>
        <v>0</v>
      </c>
      <c r="I27" s="17">
        <f>SUMIFS('Fully Booked'!$Q:$Q,'Fully Booked'!$N:$N,'disbursment and by product summ'!$I$2,'Fully Booked'!$L:$L,'disbursment and by product summ'!A27)</f>
        <v>0</v>
      </c>
      <c r="J27" s="17">
        <f>SUMIFS('Fully Booked'!$Q:$Q,'Fully Booked'!$N:$N,'disbursment and by product summ'!$J$2,'Fully Booked'!$L:$L,'disbursment and by product summ'!A27)</f>
        <v>0</v>
      </c>
      <c r="K27" s="17">
        <f>SUMIFS('Fully Booked'!$Q:$Q,'Fully Booked'!$N:$N,'disbursment and by product summ'!$K$2,'Fully Booked'!$L:$L,'disbursment and by product summ'!A27)</f>
        <v>0</v>
      </c>
      <c r="L27" s="17">
        <f>SUMIFS('Fully Booked'!$Q:$Q,'Fully Booked'!$N:$N,'disbursment and by product summ'!$L$2,'Fully Booked'!$L:$L,'disbursment and by product summ'!A27)</f>
        <v>0</v>
      </c>
      <c r="M27" s="17">
        <f t="shared" si="1"/>
        <v>0</v>
      </c>
      <c r="N27" s="32">
        <f>COUNTIF('Fully Booked'!L:L,'disbursment and by product summ'!A27)</f>
        <v>0</v>
      </c>
    </row>
    <row r="28" spans="1:14">
      <c r="A28" s="373">
        <v>45428</v>
      </c>
      <c r="B28" s="17">
        <f>SUMIFS('Fully Booked'!$Q:$Q,'Fully Booked'!$N:$N,'disbursment and by product summ'!$B$2,'Fully Booked'!$L:$L,'disbursment and by product summ'!A28)</f>
        <v>0</v>
      </c>
      <c r="C28" s="17">
        <f>SUMIFS('Fully Booked'!$Q:$Q,'Fully Booked'!$N:$N,'disbursment and by product summ'!$C$2,'Fully Booked'!$L:$L,'disbursment and by product summ'!A28)</f>
        <v>0</v>
      </c>
      <c r="D28" s="17">
        <f>SUMIFS('Fully Booked'!$Q:$Q,'Fully Booked'!$N:$N,'disbursment and by product summ'!$D$2,'Fully Booked'!$L:$L,'disbursment and by product summ'!A28)</f>
        <v>0</v>
      </c>
      <c r="E28" s="17">
        <f>SUMIFS('Fully Booked'!$Q:$Q,'Fully Booked'!$N:$N,'disbursment and by product summ'!$E$2,'Fully Booked'!$L:$L,'disbursment and by product summ'!A28)</f>
        <v>0</v>
      </c>
      <c r="F28" s="17">
        <f>SUMIFS('Fully Booked'!$Q:$Q,'Fully Booked'!$N:$N,'disbursment and by product summ'!$F$2,'Fully Booked'!$L:$L,'disbursment and by product summ'!A28)</f>
        <v>0</v>
      </c>
      <c r="G28" s="17">
        <f>SUMIFS('Fully Booked'!$Q:$Q,'Fully Booked'!$N:$N,'disbursment and by product summ'!$G$2,'Fully Booked'!$L:$L,'disbursment and by product summ'!A28)</f>
        <v>0</v>
      </c>
      <c r="H28" s="17">
        <f>SUMIFS('Fully Booked'!$Q:$Q,'Fully Booked'!$N:$N,'disbursment and by product summ'!$H$2,'Fully Booked'!$L:$L,'disbursment and by product summ'!A28)</f>
        <v>0</v>
      </c>
      <c r="I28" s="17">
        <f>SUMIFS('Fully Booked'!$Q:$Q,'Fully Booked'!$N:$N,'disbursment and by product summ'!$I$2,'Fully Booked'!$L:$L,'disbursment and by product summ'!A28)</f>
        <v>0</v>
      </c>
      <c r="J28" s="17">
        <f>SUMIFS('Fully Booked'!$Q:$Q,'Fully Booked'!$N:$N,'disbursment and by product summ'!$J$2,'Fully Booked'!$L:$L,'disbursment and by product summ'!A28)</f>
        <v>0</v>
      </c>
      <c r="K28" s="17">
        <f>SUMIFS('Fully Booked'!$Q:$Q,'Fully Booked'!$N:$N,'disbursment and by product summ'!$K$2,'Fully Booked'!$L:$L,'disbursment and by product summ'!A28)</f>
        <v>0</v>
      </c>
      <c r="L28" s="17">
        <f>SUMIFS('Fully Booked'!$Q:$Q,'Fully Booked'!$N:$N,'disbursment and by product summ'!$L$2,'Fully Booked'!$L:$L,'disbursment and by product summ'!A28)</f>
        <v>0</v>
      </c>
      <c r="M28" s="17">
        <f t="shared" si="1"/>
        <v>0</v>
      </c>
      <c r="N28" s="32">
        <f>COUNTIF('Fully Booked'!L:L,'disbursment and by product summ'!A28)</f>
        <v>0</v>
      </c>
    </row>
    <row r="29" spans="1:14">
      <c r="A29" s="373">
        <v>45429</v>
      </c>
      <c r="B29" s="17">
        <f>SUMIFS('Fully Booked'!$Q:$Q,'Fully Booked'!$N:$N,'disbursment and by product summ'!$B$2,'Fully Booked'!$L:$L,'disbursment and by product summ'!A29)</f>
        <v>0</v>
      </c>
      <c r="C29" s="17">
        <f>SUMIFS('Fully Booked'!$Q:$Q,'Fully Booked'!$N:$N,'disbursment and by product summ'!$C$2,'Fully Booked'!$L:$L,'disbursment and by product summ'!A29)</f>
        <v>0</v>
      </c>
      <c r="D29" s="17">
        <f>SUMIFS('Fully Booked'!$Q:$Q,'Fully Booked'!$N:$N,'disbursment and by product summ'!$D$2,'Fully Booked'!$L:$L,'disbursment and by product summ'!A29)</f>
        <v>0</v>
      </c>
      <c r="E29" s="17">
        <f>SUMIFS('Fully Booked'!$Q:$Q,'Fully Booked'!$N:$N,'disbursment and by product summ'!$E$2,'Fully Booked'!$L:$L,'disbursment and by product summ'!A29)</f>
        <v>0</v>
      </c>
      <c r="F29" s="17">
        <f>SUMIFS('Fully Booked'!$Q:$Q,'Fully Booked'!$N:$N,'disbursment and by product summ'!$F$2,'Fully Booked'!$L:$L,'disbursment and by product summ'!A29)</f>
        <v>0</v>
      </c>
      <c r="G29" s="17">
        <f>SUMIFS('Fully Booked'!$Q:$Q,'Fully Booked'!$N:$N,'disbursment and by product summ'!$G$2,'Fully Booked'!$L:$L,'disbursment and by product summ'!A29)</f>
        <v>0</v>
      </c>
      <c r="H29" s="17">
        <f>SUMIFS('Fully Booked'!$Q:$Q,'Fully Booked'!$N:$N,'disbursment and by product summ'!$H$2,'Fully Booked'!$L:$L,'disbursment and by product summ'!A29)</f>
        <v>0</v>
      </c>
      <c r="I29" s="17">
        <f>SUMIFS('Fully Booked'!$Q:$Q,'Fully Booked'!$N:$N,'disbursment and by product summ'!$I$2,'Fully Booked'!$L:$L,'disbursment and by product summ'!A29)</f>
        <v>0</v>
      </c>
      <c r="J29" s="17">
        <f>SUMIFS('Fully Booked'!$Q:$Q,'Fully Booked'!$N:$N,'disbursment and by product summ'!$J$2,'Fully Booked'!$L:$L,'disbursment and by product summ'!A29)</f>
        <v>0</v>
      </c>
      <c r="K29" s="17">
        <f>SUMIFS('Fully Booked'!$Q:$Q,'Fully Booked'!$N:$N,'disbursment and by product summ'!$K$2,'Fully Booked'!$L:$L,'disbursment and by product summ'!A29)</f>
        <v>0</v>
      </c>
      <c r="L29" s="17">
        <f>SUMIFS('Fully Booked'!$Q:$Q,'Fully Booked'!$N:$N,'disbursment and by product summ'!$L$2,'Fully Booked'!$L:$L,'disbursment and by product summ'!A29)</f>
        <v>0</v>
      </c>
      <c r="M29" s="17">
        <f t="shared" si="1"/>
        <v>0</v>
      </c>
      <c r="N29" s="32">
        <f>COUNTIF('Fully Booked'!L:L,'disbursment and by product summ'!A29)</f>
        <v>0</v>
      </c>
    </row>
    <row r="30" spans="1:14">
      <c r="A30" s="373">
        <v>45430</v>
      </c>
      <c r="B30" s="17">
        <f>SUMIFS('Fully Booked'!$Q:$Q,'Fully Booked'!$N:$N,'disbursment and by product summ'!$B$2,'Fully Booked'!$L:$L,'disbursment and by product summ'!A30)</f>
        <v>0</v>
      </c>
      <c r="C30" s="17">
        <f>SUMIFS('Fully Booked'!$Q:$Q,'Fully Booked'!$N:$N,'disbursment and by product summ'!$C$2,'Fully Booked'!$L:$L,'disbursment and by product summ'!A30)</f>
        <v>0</v>
      </c>
      <c r="D30" s="17">
        <f>SUMIFS('Fully Booked'!$Q:$Q,'Fully Booked'!$N:$N,'disbursment and by product summ'!$D$2,'Fully Booked'!$L:$L,'disbursment and by product summ'!A30)</f>
        <v>0</v>
      </c>
      <c r="E30" s="17">
        <f>SUMIFS('Fully Booked'!$Q:$Q,'Fully Booked'!$N:$N,'disbursment and by product summ'!$E$2,'Fully Booked'!$L:$L,'disbursment and by product summ'!A30)</f>
        <v>0</v>
      </c>
      <c r="F30" s="17">
        <f>SUMIFS('Fully Booked'!$Q:$Q,'Fully Booked'!$N:$N,'disbursment and by product summ'!$F$2,'Fully Booked'!$L:$L,'disbursment and by product summ'!A30)</f>
        <v>0</v>
      </c>
      <c r="G30" s="17">
        <f>SUMIFS('Fully Booked'!$Q:$Q,'Fully Booked'!$N:$N,'disbursment and by product summ'!$G$2,'Fully Booked'!$L:$L,'disbursment and by product summ'!A30)</f>
        <v>0</v>
      </c>
      <c r="H30" s="17">
        <f>SUMIFS('Fully Booked'!$Q:$Q,'Fully Booked'!$N:$N,'disbursment and by product summ'!$H$2,'Fully Booked'!$L:$L,'disbursment and by product summ'!A30)</f>
        <v>0</v>
      </c>
      <c r="I30" s="17">
        <f>SUMIFS('Fully Booked'!$Q:$Q,'Fully Booked'!$N:$N,'disbursment and by product summ'!$I$2,'Fully Booked'!$L:$L,'disbursment and by product summ'!A30)</f>
        <v>0</v>
      </c>
      <c r="J30" s="17">
        <f>SUMIFS('Fully Booked'!$Q:$Q,'Fully Booked'!$N:$N,'disbursment and by product summ'!$J$2,'Fully Booked'!$L:$L,'disbursment and by product summ'!A30)</f>
        <v>0</v>
      </c>
      <c r="K30" s="17">
        <f>SUMIFS('Fully Booked'!$Q:$Q,'Fully Booked'!$N:$N,'disbursment and by product summ'!$K$2,'Fully Booked'!$L:$L,'disbursment and by product summ'!A30)</f>
        <v>0</v>
      </c>
      <c r="L30" s="17">
        <f>SUMIFS('Fully Booked'!$Q:$Q,'Fully Booked'!$N:$N,'disbursment and by product summ'!$L$2,'Fully Booked'!$L:$L,'disbursment and by product summ'!A30)</f>
        <v>0</v>
      </c>
      <c r="M30" s="17">
        <f t="shared" si="1"/>
        <v>0</v>
      </c>
      <c r="N30" s="32">
        <f>COUNTIF('Fully Booked'!L:L,'disbursment and by product summ'!A30)</f>
        <v>0</v>
      </c>
    </row>
    <row r="31" spans="1:14">
      <c r="A31" s="373">
        <v>45431</v>
      </c>
      <c r="B31" s="17">
        <f>SUMIFS('Fully Booked'!$Q:$Q,'Fully Booked'!$N:$N,'disbursment and by product summ'!$B$2,'Fully Booked'!$L:$L,'disbursment and by product summ'!A31)</f>
        <v>0</v>
      </c>
      <c r="C31" s="17">
        <f>SUMIFS('Fully Booked'!$Q:$Q,'Fully Booked'!$N:$N,'disbursment and by product summ'!$C$2,'Fully Booked'!$L:$L,'disbursment and by product summ'!A31)</f>
        <v>0</v>
      </c>
      <c r="D31" s="17">
        <f>SUMIFS('Fully Booked'!$Q:$Q,'Fully Booked'!$N:$N,'disbursment and by product summ'!$D$2,'Fully Booked'!$L:$L,'disbursment and by product summ'!A31)</f>
        <v>0</v>
      </c>
      <c r="E31" s="17">
        <f>SUMIFS('Fully Booked'!$Q:$Q,'Fully Booked'!$N:$N,'disbursment and by product summ'!$E$2,'Fully Booked'!$L:$L,'disbursment and by product summ'!A31)</f>
        <v>0</v>
      </c>
      <c r="F31" s="17">
        <f>SUMIFS('Fully Booked'!$Q:$Q,'Fully Booked'!$N:$N,'disbursment and by product summ'!$F$2,'Fully Booked'!$L:$L,'disbursment and by product summ'!A31)</f>
        <v>0</v>
      </c>
      <c r="G31" s="17">
        <f>SUMIFS('Fully Booked'!$Q:$Q,'Fully Booked'!$N:$N,'disbursment and by product summ'!$G$2,'Fully Booked'!$L:$L,'disbursment and by product summ'!A31)</f>
        <v>0</v>
      </c>
      <c r="H31" s="17">
        <f>SUMIFS('Fully Booked'!$Q:$Q,'Fully Booked'!$N:$N,'disbursment and by product summ'!$H$2,'Fully Booked'!$L:$L,'disbursment and by product summ'!A31)</f>
        <v>0</v>
      </c>
      <c r="I31" s="17">
        <f>SUMIFS('Fully Booked'!$Q:$Q,'Fully Booked'!$N:$N,'disbursment and by product summ'!$I$2,'Fully Booked'!$L:$L,'disbursment and by product summ'!A31)</f>
        <v>0</v>
      </c>
      <c r="J31" s="17">
        <f>SUMIFS('Fully Booked'!$Q:$Q,'Fully Booked'!$N:$N,'disbursment and by product summ'!$J$2,'Fully Booked'!$L:$L,'disbursment and by product summ'!A31)</f>
        <v>0</v>
      </c>
      <c r="K31" s="17">
        <f>SUMIFS('Fully Booked'!$Q:$Q,'Fully Booked'!$N:$N,'disbursment and by product summ'!$K$2,'Fully Booked'!$L:$L,'disbursment and by product summ'!A31)</f>
        <v>0</v>
      </c>
      <c r="L31" s="17">
        <f>SUMIFS('Fully Booked'!$Q:$Q,'Fully Booked'!$N:$N,'disbursment and by product summ'!$L$2,'Fully Booked'!$L:$L,'disbursment and by product summ'!A31)</f>
        <v>0</v>
      </c>
      <c r="M31" s="17">
        <f t="shared" si="1"/>
        <v>0</v>
      </c>
      <c r="N31" s="32">
        <f>COUNTIF('Fully Booked'!L:L,'disbursment and by product summ'!A31)</f>
        <v>0</v>
      </c>
    </row>
    <row r="32" spans="1:14">
      <c r="A32" s="373">
        <v>45432</v>
      </c>
      <c r="B32" s="17">
        <f>SUMIFS('Fully Booked'!$Q:$Q,'Fully Booked'!$N:$N,'disbursment and by product summ'!$B$2,'Fully Booked'!$L:$L,'disbursment and by product summ'!A32)</f>
        <v>0</v>
      </c>
      <c r="C32" s="17">
        <f>SUMIFS('Fully Booked'!$Q:$Q,'Fully Booked'!$N:$N,'disbursment and by product summ'!$C$2,'Fully Booked'!$L:$L,'disbursment and by product summ'!A32)</f>
        <v>0</v>
      </c>
      <c r="D32" s="17">
        <f>SUMIFS('Fully Booked'!$Q:$Q,'Fully Booked'!$N:$N,'disbursment and by product summ'!$D$2,'Fully Booked'!$L:$L,'disbursment and by product summ'!A32)</f>
        <v>0</v>
      </c>
      <c r="E32" s="17">
        <f>SUMIFS('Fully Booked'!$Q:$Q,'Fully Booked'!$N:$N,'disbursment and by product summ'!$E$2,'Fully Booked'!$L:$L,'disbursment and by product summ'!A32)</f>
        <v>0</v>
      </c>
      <c r="F32" s="17">
        <f>SUMIFS('Fully Booked'!$Q:$Q,'Fully Booked'!$N:$N,'disbursment and by product summ'!$F$2,'Fully Booked'!$L:$L,'disbursment and by product summ'!A32)</f>
        <v>0</v>
      </c>
      <c r="G32" s="17">
        <f>SUMIFS('Fully Booked'!$Q:$Q,'Fully Booked'!$N:$N,'disbursment and by product summ'!$G$2,'Fully Booked'!$L:$L,'disbursment and by product summ'!A32)</f>
        <v>0</v>
      </c>
      <c r="H32" s="17">
        <f>SUMIFS('Fully Booked'!$Q:$Q,'Fully Booked'!$N:$N,'disbursment and by product summ'!$H$2,'Fully Booked'!$L:$L,'disbursment and by product summ'!A32)</f>
        <v>0</v>
      </c>
      <c r="I32" s="17">
        <f>SUMIFS('Fully Booked'!$Q:$Q,'Fully Booked'!$N:$N,'disbursment and by product summ'!$I$2,'Fully Booked'!$L:$L,'disbursment and by product summ'!A32)</f>
        <v>0</v>
      </c>
      <c r="J32" s="17">
        <f>SUMIFS('Fully Booked'!$Q:$Q,'Fully Booked'!$N:$N,'disbursment and by product summ'!$J$2,'Fully Booked'!$L:$L,'disbursment and by product summ'!A32)</f>
        <v>0</v>
      </c>
      <c r="K32" s="17">
        <f>SUMIFS('Fully Booked'!$Q:$Q,'Fully Booked'!$N:$N,'disbursment and by product summ'!$K$2,'Fully Booked'!$L:$L,'disbursment and by product summ'!A32)</f>
        <v>0</v>
      </c>
      <c r="L32" s="17">
        <f>SUMIFS('Fully Booked'!$Q:$Q,'Fully Booked'!$N:$N,'disbursment and by product summ'!$L$2,'Fully Booked'!$L:$L,'disbursment and by product summ'!A32)</f>
        <v>0</v>
      </c>
      <c r="M32" s="17">
        <f t="shared" si="1"/>
        <v>0</v>
      </c>
      <c r="N32" s="32">
        <f>COUNTIF('Fully Booked'!L:L,'disbursment and by product summ'!A32)</f>
        <v>0</v>
      </c>
    </row>
    <row r="33" spans="1:14">
      <c r="A33" s="373">
        <v>45433</v>
      </c>
      <c r="B33" s="17">
        <f>SUMIFS('Fully Booked'!$Q:$Q,'Fully Booked'!$N:$N,'disbursment and by product summ'!$B$2,'Fully Booked'!$L:$L,'disbursment and by product summ'!A33)</f>
        <v>0</v>
      </c>
      <c r="C33" s="17">
        <f>SUMIFS('Fully Booked'!$Q:$Q,'Fully Booked'!$N:$N,'disbursment and by product summ'!$C$2,'Fully Booked'!$L:$L,'disbursment and by product summ'!A33)</f>
        <v>0</v>
      </c>
      <c r="D33" s="17">
        <f>SUMIFS('Fully Booked'!$Q:$Q,'Fully Booked'!$N:$N,'disbursment and by product summ'!$D$2,'Fully Booked'!$L:$L,'disbursment and by product summ'!A33)</f>
        <v>0</v>
      </c>
      <c r="E33" s="17">
        <f>SUMIFS('Fully Booked'!$Q:$Q,'Fully Booked'!$N:$N,'disbursment and by product summ'!$E$2,'Fully Booked'!$L:$L,'disbursment and by product summ'!A33)</f>
        <v>0</v>
      </c>
      <c r="F33" s="17">
        <f>SUMIFS('Fully Booked'!$Q:$Q,'Fully Booked'!$N:$N,'disbursment and by product summ'!$F$2,'Fully Booked'!$L:$L,'disbursment and by product summ'!A33)</f>
        <v>0</v>
      </c>
      <c r="G33" s="17">
        <f>SUMIFS('Fully Booked'!$Q:$Q,'Fully Booked'!$N:$N,'disbursment and by product summ'!$G$2,'Fully Booked'!$L:$L,'disbursment and by product summ'!A33)</f>
        <v>0</v>
      </c>
      <c r="H33" s="17">
        <f>SUMIFS('Fully Booked'!$Q:$Q,'Fully Booked'!$N:$N,'disbursment and by product summ'!$H$2,'Fully Booked'!$L:$L,'disbursment and by product summ'!A33)</f>
        <v>0</v>
      </c>
      <c r="I33" s="17">
        <f>SUMIFS('Fully Booked'!$Q:$Q,'Fully Booked'!$N:$N,'disbursment and by product summ'!$I$2,'Fully Booked'!$L:$L,'disbursment and by product summ'!A33)</f>
        <v>0</v>
      </c>
      <c r="J33" s="17">
        <f>SUMIFS('Fully Booked'!$Q:$Q,'Fully Booked'!$N:$N,'disbursment and by product summ'!$J$2,'Fully Booked'!$L:$L,'disbursment and by product summ'!A33)</f>
        <v>0</v>
      </c>
      <c r="K33" s="17">
        <f>SUMIFS('Fully Booked'!$Q:$Q,'Fully Booked'!$N:$N,'disbursment and by product summ'!$K$2,'Fully Booked'!$L:$L,'disbursment and by product summ'!A33)</f>
        <v>0</v>
      </c>
      <c r="L33" s="17">
        <f>SUMIFS('Fully Booked'!$Q:$Q,'Fully Booked'!$N:$N,'disbursment and by product summ'!$L$2,'Fully Booked'!$L:$L,'disbursment and by product summ'!A33)</f>
        <v>0</v>
      </c>
      <c r="M33" s="17">
        <f t="shared" si="1"/>
        <v>0</v>
      </c>
      <c r="N33" s="32">
        <f>COUNTIF('Fully Booked'!L:L,'disbursment and by product summ'!A33)</f>
        <v>0</v>
      </c>
    </row>
    <row r="34" spans="1:14">
      <c r="A34" s="373">
        <v>45434</v>
      </c>
      <c r="B34" s="17">
        <f>SUMIFS('Fully Booked'!$Q:$Q,'Fully Booked'!$N:$N,'disbursment and by product summ'!$B$2,'Fully Booked'!$L:$L,'disbursment and by product summ'!A34)</f>
        <v>0</v>
      </c>
      <c r="C34" s="17">
        <f>SUMIFS('Fully Booked'!$Q:$Q,'Fully Booked'!$N:$N,'disbursment and by product summ'!$C$2,'Fully Booked'!$L:$L,'disbursment and by product summ'!A34)</f>
        <v>0</v>
      </c>
      <c r="D34" s="17">
        <f>SUMIFS('Fully Booked'!$Q:$Q,'Fully Booked'!$N:$N,'disbursment and by product summ'!$D$2,'Fully Booked'!$L:$L,'disbursment and by product summ'!A34)</f>
        <v>0</v>
      </c>
      <c r="E34" s="17">
        <f>SUMIFS('Fully Booked'!$Q:$Q,'Fully Booked'!$N:$N,'disbursment and by product summ'!$E$2,'Fully Booked'!$L:$L,'disbursment and by product summ'!A34)</f>
        <v>0</v>
      </c>
      <c r="F34" s="17">
        <f>SUMIFS('Fully Booked'!$Q:$Q,'Fully Booked'!$N:$N,'disbursment and by product summ'!$F$2,'Fully Booked'!$L:$L,'disbursment and by product summ'!A34)</f>
        <v>0</v>
      </c>
      <c r="G34" s="17">
        <f>SUMIFS('Fully Booked'!$Q:$Q,'Fully Booked'!$N:$N,'disbursment and by product summ'!$G$2,'Fully Booked'!$L:$L,'disbursment and by product summ'!A34)</f>
        <v>0</v>
      </c>
      <c r="H34" s="17">
        <f>SUMIFS('Fully Booked'!$Q:$Q,'Fully Booked'!$N:$N,'disbursment and by product summ'!$H$2,'Fully Booked'!$L:$L,'disbursment and by product summ'!A34)</f>
        <v>0</v>
      </c>
      <c r="I34" s="17">
        <f>SUMIFS('Fully Booked'!$Q:$Q,'Fully Booked'!$N:$N,'disbursment and by product summ'!$I$2,'Fully Booked'!$L:$L,'disbursment and by product summ'!A34)</f>
        <v>0</v>
      </c>
      <c r="J34" s="17">
        <f>SUMIFS('Fully Booked'!$Q:$Q,'Fully Booked'!$N:$N,'disbursment and by product summ'!$J$2,'Fully Booked'!$L:$L,'disbursment and by product summ'!A34)</f>
        <v>0</v>
      </c>
      <c r="K34" s="17">
        <f>SUMIFS('Fully Booked'!$Q:$Q,'Fully Booked'!$N:$N,'disbursment and by product summ'!$K$2,'Fully Booked'!$L:$L,'disbursment and by product summ'!A34)</f>
        <v>0</v>
      </c>
      <c r="L34" s="17">
        <f>SUMIFS('Fully Booked'!$Q:$Q,'Fully Booked'!$N:$N,'disbursment and by product summ'!$L$2,'Fully Booked'!$L:$L,'disbursment and by product summ'!A34)</f>
        <v>0</v>
      </c>
      <c r="M34" s="17">
        <f t="shared" si="1"/>
        <v>0</v>
      </c>
      <c r="N34" s="32">
        <f>COUNTIF('Fully Booked'!L:L,'disbursment and by product summ'!A34)</f>
        <v>0</v>
      </c>
    </row>
    <row r="35" spans="1:14">
      <c r="A35" s="373">
        <v>45435</v>
      </c>
      <c r="B35" s="17">
        <f>SUMIFS('Fully Booked'!$Q:$Q,'Fully Booked'!$N:$N,'disbursment and by product summ'!$B$2,'Fully Booked'!$L:$L,'disbursment and by product summ'!A35)</f>
        <v>0</v>
      </c>
      <c r="C35" s="17">
        <f>SUMIFS('Fully Booked'!$Q:$Q,'Fully Booked'!$N:$N,'disbursment and by product summ'!$C$2,'Fully Booked'!$L:$L,'disbursment and by product summ'!A35)</f>
        <v>0</v>
      </c>
      <c r="D35" s="17">
        <f>SUMIFS('Fully Booked'!$Q:$Q,'Fully Booked'!$N:$N,'disbursment and by product summ'!$D$2,'Fully Booked'!$L:$L,'disbursment and by product summ'!A35)</f>
        <v>0</v>
      </c>
      <c r="E35" s="17">
        <f>SUMIFS('Fully Booked'!$Q:$Q,'Fully Booked'!$N:$N,'disbursment and by product summ'!$E$2,'Fully Booked'!$L:$L,'disbursment and by product summ'!A35)</f>
        <v>0</v>
      </c>
      <c r="F35" s="17">
        <f>SUMIFS('Fully Booked'!$Q:$Q,'Fully Booked'!$N:$N,'disbursment and by product summ'!$F$2,'Fully Booked'!$L:$L,'disbursment and by product summ'!A35)</f>
        <v>0</v>
      </c>
      <c r="G35" s="17">
        <f>SUMIFS('Fully Booked'!$Q:$Q,'Fully Booked'!$N:$N,'disbursment and by product summ'!$G$2,'Fully Booked'!$L:$L,'disbursment and by product summ'!A35)</f>
        <v>0</v>
      </c>
      <c r="H35" s="17">
        <f>SUMIFS('Fully Booked'!$Q:$Q,'Fully Booked'!$N:$N,'disbursment and by product summ'!$H$2,'Fully Booked'!$L:$L,'disbursment and by product summ'!A35)</f>
        <v>0</v>
      </c>
      <c r="I35" s="17">
        <f>SUMIFS('Fully Booked'!$Q:$Q,'Fully Booked'!$N:$N,'disbursment and by product summ'!$I$2,'Fully Booked'!$L:$L,'disbursment and by product summ'!A35)</f>
        <v>0</v>
      </c>
      <c r="J35" s="17">
        <f>SUMIFS('Fully Booked'!$Q:$Q,'Fully Booked'!$N:$N,'disbursment and by product summ'!$J$2,'Fully Booked'!$L:$L,'disbursment and by product summ'!A35)</f>
        <v>0</v>
      </c>
      <c r="K35" s="17">
        <f>SUMIFS('Fully Booked'!$Q:$Q,'Fully Booked'!$N:$N,'disbursment and by product summ'!$K$2,'Fully Booked'!$L:$L,'disbursment and by product summ'!A35)</f>
        <v>0</v>
      </c>
      <c r="L35" s="17">
        <f>SUMIFS('Fully Booked'!$Q:$Q,'Fully Booked'!$N:$N,'disbursment and by product summ'!$L$2,'Fully Booked'!$L:$L,'disbursment and by product summ'!A35)</f>
        <v>0</v>
      </c>
      <c r="M35" s="17">
        <f t="shared" si="1"/>
        <v>0</v>
      </c>
      <c r="N35" s="32">
        <f>COUNTIF('Fully Booked'!L:L,'disbursment and by product summ'!A35)</f>
        <v>0</v>
      </c>
    </row>
    <row r="36" spans="1:14">
      <c r="A36" s="374" t="s">
        <v>71</v>
      </c>
      <c r="B36" s="34">
        <f t="shared" ref="B36:N36" si="2">SUM(B3:B35)</f>
        <v>38357</v>
      </c>
      <c r="C36" s="34">
        <f t="shared" si="2"/>
        <v>0</v>
      </c>
      <c r="D36" s="34">
        <f t="shared" si="2"/>
        <v>17358416.100000001</v>
      </c>
      <c r="E36" s="34">
        <f t="shared" si="2"/>
        <v>8738006</v>
      </c>
      <c r="F36" s="34">
        <f t="shared" si="2"/>
        <v>7528084</v>
      </c>
      <c r="G36" s="34">
        <f t="shared" si="2"/>
        <v>3109488</v>
      </c>
      <c r="H36" s="34">
        <f t="shared" si="2"/>
        <v>0</v>
      </c>
      <c r="I36" s="34">
        <f t="shared" si="2"/>
        <v>0</v>
      </c>
      <c r="J36" s="34">
        <f>SUM(J3:J35)</f>
        <v>0</v>
      </c>
      <c r="K36" s="34">
        <f>SUM(K3:K35)</f>
        <v>656254</v>
      </c>
      <c r="L36" s="34">
        <f>SUM(L3:L35)</f>
        <v>0</v>
      </c>
      <c r="M36" s="34">
        <f>SUM(M3:M35)</f>
        <v>37428605.100000001</v>
      </c>
      <c r="N36" s="35">
        <f t="shared" si="2"/>
        <v>175</v>
      </c>
    </row>
    <row r="39" spans="1:14" ht="15.75">
      <c r="A39" s="724" t="s">
        <v>149</v>
      </c>
      <c r="B39" s="725"/>
      <c r="C39" s="725"/>
      <c r="D39" s="725"/>
      <c r="E39" s="725"/>
      <c r="F39" s="725"/>
      <c r="G39" s="725"/>
      <c r="H39" s="725"/>
      <c r="I39" s="725"/>
      <c r="J39" s="725"/>
      <c r="K39" s="725"/>
      <c r="L39" s="725"/>
      <c r="M39" s="725"/>
      <c r="N39" s="58"/>
    </row>
    <row r="40" spans="1:14" ht="15.75">
      <c r="A40" s="372" t="s">
        <v>81</v>
      </c>
      <c r="B40" s="31" t="s">
        <v>128</v>
      </c>
      <c r="C40" s="31" t="s">
        <v>329</v>
      </c>
      <c r="D40" s="31" t="s">
        <v>43</v>
      </c>
      <c r="E40" s="31" t="s">
        <v>148</v>
      </c>
      <c r="F40" s="31" t="s">
        <v>173</v>
      </c>
      <c r="G40" s="31" t="s">
        <v>21</v>
      </c>
      <c r="H40" s="31" t="s">
        <v>174</v>
      </c>
      <c r="I40" s="31" t="s">
        <v>368</v>
      </c>
      <c r="J40" s="31" t="s">
        <v>157</v>
      </c>
      <c r="K40" s="31" t="s">
        <v>56</v>
      </c>
      <c r="L40" s="31" t="s">
        <v>367</v>
      </c>
      <c r="M40" s="31" t="s">
        <v>71</v>
      </c>
      <c r="N40" s="43" t="s">
        <v>60</v>
      </c>
    </row>
    <row r="41" spans="1:14">
      <c r="A41" s="373">
        <v>45403</v>
      </c>
      <c r="B41" s="17">
        <f>SUMIFS('Fully Booked'!$AF:$AF,'Fully Booked'!$N:$N,'disbursment and by product summ'!$B$2,'Fully Booked'!$L:$L,'disbursment and by product summ'!A41)</f>
        <v>0</v>
      </c>
      <c r="C41" s="17">
        <f>SUMIFS('Fully Booked'!$AF:$AF,'Fully Booked'!$N:$N,'disbursment and by product summ'!$C$2,'Fully Booked'!$L:$L,'disbursment and by product summ'!A41)</f>
        <v>0</v>
      </c>
      <c r="D41" s="17">
        <f>SUMIFS('Fully Booked'!$AF:$AF,'Fully Booked'!$N:$N,'disbursment and by product summ'!$D$2,'Fully Booked'!$L:$L,'disbursment and by product summ'!A41)</f>
        <v>0</v>
      </c>
      <c r="E41" s="17">
        <f>SUMIFS('Fully Booked'!$AF:$AF,'Fully Booked'!$N:$N,'disbursment and by product summ'!$E$2,'Fully Booked'!$L:$L,'disbursment and by product summ'!A41)</f>
        <v>0</v>
      </c>
      <c r="F41" s="17">
        <f>SUMIFS('Fully Booked'!$AF:$AF,'Fully Booked'!$N:$N,'disbursment and by product summ'!$F$2,'Fully Booked'!$L:$L,'disbursment and by product summ'!A41)</f>
        <v>0</v>
      </c>
      <c r="G41" s="17">
        <f>SUMIFS('Fully Booked'!$AF:$AF,'Fully Booked'!$N:$N,'disbursment and by product summ'!$G$2,'Fully Booked'!$L:$L,'disbursment and by product summ'!A41)</f>
        <v>0</v>
      </c>
      <c r="H41" s="17">
        <f>SUMIFS('Fully Booked'!$AF:$AF,'Fully Booked'!$N:$N,'disbursment and by product summ'!$H$2,'Fully Booked'!$L:$L,'disbursment and by product summ'!A41)</f>
        <v>0</v>
      </c>
      <c r="I41" s="17">
        <f>SUMIFS('Fully Booked'!$AF:$AF,'Fully Booked'!$N:$N,'disbursment and by product summ'!$I$2,'Fully Booked'!$L:$L,'disbursment and by product summ'!A41)</f>
        <v>0</v>
      </c>
      <c r="J41" s="17">
        <f>SUMIFS('Fully Booked'!$AF:$AF,'Fully Booked'!$N:$N,'disbursment and by product summ'!$J$2,'Fully Booked'!$L:$L,'disbursment and by product summ'!A41)</f>
        <v>0</v>
      </c>
      <c r="K41" s="17">
        <f>SUMIFS('Fully Booked'!$AF:$AF,'Fully Booked'!$N:$N,'disbursment and by product summ'!$K$2,'Fully Booked'!$L:$L,'disbursment and by product summ'!A41)</f>
        <v>0</v>
      </c>
      <c r="L41" s="17">
        <f>SUMIFS('Fully Booked'!$AF:$AF,'Fully Booked'!$N:$N,'disbursment and by product summ'!$L$2,'Fully Booked'!$L:$L,'disbursment and by product summ'!A41)</f>
        <v>0</v>
      </c>
      <c r="M41" s="17">
        <f t="shared" ref="M41:M73" si="3">SUM(B41:L41)</f>
        <v>0</v>
      </c>
      <c r="N41" s="32">
        <f>COUNTIF('Fully Booked'!L:L,'disbursment and by product summ'!A41)</f>
        <v>0</v>
      </c>
    </row>
    <row r="42" spans="1:14">
      <c r="A42" s="373">
        <v>45404</v>
      </c>
      <c r="B42" s="17">
        <f>SUMIFS('Fully Booked'!$AF:$AF,'Fully Booked'!$N:$N,'disbursment and by product summ'!$B$2,'Fully Booked'!$L:$L,'disbursment and by product summ'!A42)</f>
        <v>0</v>
      </c>
      <c r="C42" s="17">
        <f>SUMIFS('Fully Booked'!$AF:$AF,'Fully Booked'!$N:$N,'disbursment and by product summ'!$C$2,'Fully Booked'!$L:$L,'disbursment and by product summ'!A42)</f>
        <v>0</v>
      </c>
      <c r="D42" s="17">
        <f>SUMIFS('Fully Booked'!$AF:$AF,'Fully Booked'!$N:$N,'disbursment and by product summ'!$D$2,'Fully Booked'!$L:$L,'disbursment and by product summ'!A42)</f>
        <v>0</v>
      </c>
      <c r="E42" s="17">
        <f>SUMIFS('Fully Booked'!$AF:$AF,'Fully Booked'!$N:$N,'disbursment and by product summ'!$E$2,'Fully Booked'!$L:$L,'disbursment and by product summ'!A42)</f>
        <v>6172.1018095238105</v>
      </c>
      <c r="F42" s="17">
        <f>SUMIFS('Fully Booked'!$AF:$AF,'Fully Booked'!$N:$N,'disbursment and by product summ'!$F$2,'Fully Booked'!$L:$L,'disbursment and by product summ'!A42)</f>
        <v>33060.15047619048</v>
      </c>
      <c r="G42" s="17">
        <f>SUMIFS('Fully Booked'!$AF:$AF,'Fully Booked'!$N:$N,'disbursment and by product summ'!$G$2,'Fully Booked'!$L:$L,'disbursment and by product summ'!A42)</f>
        <v>0</v>
      </c>
      <c r="H42" s="17">
        <f>SUMIFS('Fully Booked'!$AF:$AF,'Fully Booked'!$N:$N,'disbursment and by product summ'!$H$2,'Fully Booked'!$L:$L,'disbursment and by product summ'!A42)</f>
        <v>0</v>
      </c>
      <c r="I42" s="17">
        <f>SUMIFS('Fully Booked'!$AF:$AF,'Fully Booked'!$N:$N,'disbursment and by product summ'!$I$2,'Fully Booked'!$L:$L,'disbursment and by product summ'!A42)</f>
        <v>0</v>
      </c>
      <c r="J42" s="17">
        <f>SUMIFS('Fully Booked'!$AF:$AF,'Fully Booked'!$N:$N,'disbursment and by product summ'!$J$2,'Fully Booked'!$L:$L,'disbursment and by product summ'!A42)</f>
        <v>0</v>
      </c>
      <c r="K42" s="17">
        <f>SUMIFS('Fully Booked'!$AF:$AF,'Fully Booked'!$N:$N,'disbursment and by product summ'!$K$2,'Fully Booked'!$L:$L,'disbursment and by product summ'!A42)</f>
        <v>0</v>
      </c>
      <c r="L42" s="17">
        <f>SUMIFS('Fully Booked'!$AF:$AF,'Fully Booked'!$N:$N,'disbursment and by product summ'!$L$2,'Fully Booked'!$L:$L,'disbursment and by product summ'!A42)</f>
        <v>0</v>
      </c>
      <c r="M42" s="17">
        <f t="shared" si="3"/>
        <v>39232.25228571429</v>
      </c>
      <c r="N42" s="32">
        <f>COUNTIF('Fully Booked'!L:L,'disbursment and by product summ'!A42)</f>
        <v>2</v>
      </c>
    </row>
    <row r="43" spans="1:14">
      <c r="A43" s="373">
        <v>45405</v>
      </c>
      <c r="B43" s="17">
        <f>SUMIFS('Fully Booked'!$AF:$AF,'Fully Booked'!$N:$N,'disbursment and by product summ'!$B$2,'Fully Booked'!$L:$L,'disbursment and by product summ'!A43)</f>
        <v>0</v>
      </c>
      <c r="C43" s="17">
        <f>SUMIFS('Fully Booked'!$AF:$AF,'Fully Booked'!$N:$N,'disbursment and by product summ'!$C$2,'Fully Booked'!$L:$L,'disbursment and by product summ'!A43)</f>
        <v>0</v>
      </c>
      <c r="D43" s="17">
        <f>SUMIFS('Fully Booked'!$AF:$AF,'Fully Booked'!$N:$N,'disbursment and by product summ'!$D$2,'Fully Booked'!$L:$L,'disbursment and by product summ'!A43)</f>
        <v>0</v>
      </c>
      <c r="E43" s="17">
        <f>SUMIFS('Fully Booked'!$AF:$AF,'Fully Booked'!$N:$N,'disbursment and by product summ'!$E$2,'Fully Booked'!$L:$L,'disbursment and by product summ'!A43)</f>
        <v>10237.709312169311</v>
      </c>
      <c r="F43" s="17">
        <f>SUMIFS('Fully Booked'!$AF:$AF,'Fully Booked'!$N:$N,'disbursment and by product summ'!$F$2,'Fully Booked'!$L:$L,'disbursment and by product summ'!A43)</f>
        <v>0</v>
      </c>
      <c r="G43" s="17">
        <f>SUMIFS('Fully Booked'!$AF:$AF,'Fully Booked'!$N:$N,'disbursment and by product summ'!$G$2,'Fully Booked'!$L:$L,'disbursment and by product summ'!A43)</f>
        <v>0</v>
      </c>
      <c r="H43" s="17">
        <f>SUMIFS('Fully Booked'!$AF:$AF,'Fully Booked'!$N:$N,'disbursment and by product summ'!$H$2,'Fully Booked'!$L:$L,'disbursment and by product summ'!A43)</f>
        <v>0</v>
      </c>
      <c r="I43" s="17">
        <f>SUMIFS('Fully Booked'!$AF:$AF,'Fully Booked'!$N:$N,'disbursment and by product summ'!$I$2,'Fully Booked'!$L:$L,'disbursment and by product summ'!A43)</f>
        <v>0</v>
      </c>
      <c r="J43" s="17">
        <f>SUMIFS('Fully Booked'!$AF:$AF,'Fully Booked'!$N:$N,'disbursment and by product summ'!$J$2,'Fully Booked'!$L:$L,'disbursment and by product summ'!A43)</f>
        <v>0</v>
      </c>
      <c r="K43" s="17">
        <f>SUMIFS('Fully Booked'!$AF:$AF,'Fully Booked'!$N:$N,'disbursment and by product summ'!$K$2,'Fully Booked'!$L:$L,'disbursment and by product summ'!A43)</f>
        <v>0</v>
      </c>
      <c r="L43" s="17">
        <f>SUMIFS('Fully Booked'!$AF:$AF,'Fully Booked'!$N:$N,'disbursment and by product summ'!$L$2,'Fully Booked'!$L:$L,'disbursment and by product summ'!A43)</f>
        <v>0</v>
      </c>
      <c r="M43" s="17">
        <f t="shared" si="3"/>
        <v>10237.709312169311</v>
      </c>
      <c r="N43" s="32">
        <f>COUNTIF('Fully Booked'!L:L,'disbursment and by product summ'!A43)</f>
        <v>2</v>
      </c>
    </row>
    <row r="44" spans="1:14">
      <c r="A44" s="373">
        <v>45406</v>
      </c>
      <c r="B44" s="17">
        <f>SUMIFS('Fully Booked'!$AF:$AF,'Fully Booked'!$N:$N,'disbursment and by product summ'!$B$2,'Fully Booked'!$L:$L,'disbursment and by product summ'!A44)</f>
        <v>0</v>
      </c>
      <c r="C44" s="17">
        <f>SUMIFS('Fully Booked'!$AF:$AF,'Fully Booked'!$N:$N,'disbursment and by product summ'!$C$2,'Fully Booked'!$L:$L,'disbursment and by product summ'!A44)</f>
        <v>0</v>
      </c>
      <c r="D44" s="17">
        <f>SUMIFS('Fully Booked'!$AF:$AF,'Fully Booked'!$N:$N,'disbursment and by product summ'!$D$2,'Fully Booked'!$L:$L,'disbursment and by product summ'!A44)</f>
        <v>0</v>
      </c>
      <c r="E44" s="17">
        <f>SUMIFS('Fully Booked'!$AF:$AF,'Fully Booked'!$N:$N,'disbursment and by product summ'!$E$2,'Fully Booked'!$L:$L,'disbursment and by product summ'!A44)</f>
        <v>44349.854132275126</v>
      </c>
      <c r="F44" s="17">
        <f>SUMIFS('Fully Booked'!$AF:$AF,'Fully Booked'!$N:$N,'disbursment and by product summ'!$F$2,'Fully Booked'!$L:$L,'disbursment and by product summ'!A44)</f>
        <v>0</v>
      </c>
      <c r="G44" s="17">
        <f>SUMIFS('Fully Booked'!$AF:$AF,'Fully Booked'!$N:$N,'disbursment and by product summ'!$G$2,'Fully Booked'!$L:$L,'disbursment and by product summ'!A44)</f>
        <v>1324.0141666666666</v>
      </c>
      <c r="H44" s="17">
        <f>SUMIFS('Fully Booked'!$AF:$AF,'Fully Booked'!$N:$N,'disbursment and by product summ'!$H$2,'Fully Booked'!$L:$L,'disbursment and by product summ'!A44)</f>
        <v>0</v>
      </c>
      <c r="I44" s="17">
        <f>SUMIFS('Fully Booked'!$AF:$AF,'Fully Booked'!$N:$N,'disbursment and by product summ'!$I$2,'Fully Booked'!$L:$L,'disbursment and by product summ'!A44)</f>
        <v>0</v>
      </c>
      <c r="J44" s="17">
        <f>SUMIFS('Fully Booked'!$AF:$AF,'Fully Booked'!$N:$N,'disbursment and by product summ'!$J$2,'Fully Booked'!$L:$L,'disbursment and by product summ'!A44)</f>
        <v>0</v>
      </c>
      <c r="K44" s="17">
        <f>SUMIFS('Fully Booked'!$AF:$AF,'Fully Booked'!$N:$N,'disbursment and by product summ'!$K$2,'Fully Booked'!$L:$L,'disbursment and by product summ'!A44)</f>
        <v>0</v>
      </c>
      <c r="L44" s="17">
        <f>SUMIFS('Fully Booked'!$AF:$AF,'Fully Booked'!$N:$N,'disbursment and by product summ'!$L$2,'Fully Booked'!$L:$L,'disbursment and by product summ'!A44)</f>
        <v>0</v>
      </c>
      <c r="M44" s="17">
        <f t="shared" si="3"/>
        <v>45673.868298941794</v>
      </c>
      <c r="N44" s="32">
        <f>COUNTIF('Fully Booked'!L:L,'disbursment and by product summ'!A44)</f>
        <v>6</v>
      </c>
    </row>
    <row r="45" spans="1:14">
      <c r="A45" s="373">
        <v>45407</v>
      </c>
      <c r="B45" s="17">
        <f>SUMIFS('Fully Booked'!$AF:$AF,'Fully Booked'!$N:$N,'disbursment and by product summ'!$B$2,'Fully Booked'!$L:$L,'disbursment and by product summ'!A45)</f>
        <v>0</v>
      </c>
      <c r="C45" s="17">
        <f>SUMIFS('Fully Booked'!$AF:$AF,'Fully Booked'!$N:$N,'disbursment and by product summ'!$C$2,'Fully Booked'!$L:$L,'disbursment and by product summ'!A45)</f>
        <v>0</v>
      </c>
      <c r="D45" s="17">
        <f>SUMIFS('Fully Booked'!$AF:$AF,'Fully Booked'!$N:$N,'disbursment and by product summ'!$D$2,'Fully Booked'!$L:$L,'disbursment and by product summ'!A45)</f>
        <v>0</v>
      </c>
      <c r="E45" s="17">
        <f>SUMIFS('Fully Booked'!$AF:$AF,'Fully Booked'!$N:$N,'disbursment and by product summ'!$E$2,'Fully Booked'!$L:$L,'disbursment and by product summ'!A45)</f>
        <v>10627.410941798942</v>
      </c>
      <c r="F45" s="17">
        <f>SUMIFS('Fully Booked'!$AF:$AF,'Fully Booked'!$N:$N,'disbursment and by product summ'!$F$2,'Fully Booked'!$L:$L,'disbursment and by product summ'!A45)</f>
        <v>0</v>
      </c>
      <c r="G45" s="17">
        <f>SUMIFS('Fully Booked'!$AF:$AF,'Fully Booked'!$N:$N,'disbursment and by product summ'!$G$2,'Fully Booked'!$L:$L,'disbursment and by product summ'!A45)</f>
        <v>20824.767851851851</v>
      </c>
      <c r="H45" s="17">
        <f>SUMIFS('Fully Booked'!$AF:$AF,'Fully Booked'!$N:$N,'disbursment and by product summ'!$H$2,'Fully Booked'!$L:$L,'disbursment and by product summ'!A45)</f>
        <v>0</v>
      </c>
      <c r="I45" s="17">
        <f>SUMIFS('Fully Booked'!$AF:$AF,'Fully Booked'!$N:$N,'disbursment and by product summ'!$I$2,'Fully Booked'!$L:$L,'disbursment and by product summ'!A45)</f>
        <v>0</v>
      </c>
      <c r="J45" s="17">
        <f>SUMIFS('Fully Booked'!$AF:$AF,'Fully Booked'!$N:$N,'disbursment and by product summ'!$J$2,'Fully Booked'!$L:$L,'disbursment and by product summ'!A45)</f>
        <v>0</v>
      </c>
      <c r="K45" s="17">
        <f>SUMIFS('Fully Booked'!$AF:$AF,'Fully Booked'!$N:$N,'disbursment and by product summ'!$K$2,'Fully Booked'!$L:$L,'disbursment and by product summ'!A45)</f>
        <v>13800.210857142858</v>
      </c>
      <c r="L45" s="17">
        <f>SUMIFS('Fully Booked'!$AF:$AF,'Fully Booked'!$N:$N,'disbursment and by product summ'!$L$2,'Fully Booked'!$L:$L,'disbursment and by product summ'!A45)</f>
        <v>0</v>
      </c>
      <c r="M45" s="17">
        <f t="shared" si="3"/>
        <v>45252.389650793652</v>
      </c>
      <c r="N45" s="32">
        <f>COUNTIF('Fully Booked'!L:L,'disbursment and by product summ'!A45)</f>
        <v>9</v>
      </c>
    </row>
    <row r="46" spans="1:14">
      <c r="A46" s="373">
        <v>45408</v>
      </c>
      <c r="B46" s="17">
        <f>SUMIFS('Fully Booked'!$AF:$AF,'Fully Booked'!$N:$N,'disbursment and by product summ'!$B$2,'Fully Booked'!$L:$L,'disbursment and by product summ'!A46)</f>
        <v>0</v>
      </c>
      <c r="C46" s="17">
        <f>SUMIFS('Fully Booked'!$AF:$AF,'Fully Booked'!$N:$N,'disbursment and by product summ'!$C$2,'Fully Booked'!$L:$L,'disbursment and by product summ'!A46)</f>
        <v>0</v>
      </c>
      <c r="D46" s="17">
        <f>SUMIFS('Fully Booked'!$AF:$AF,'Fully Booked'!$N:$N,'disbursment and by product summ'!$D$2,'Fully Booked'!$L:$L,'disbursment and by product summ'!A46)</f>
        <v>29461.435698412701</v>
      </c>
      <c r="E46" s="17">
        <f>SUMIFS('Fully Booked'!$AF:$AF,'Fully Booked'!$N:$N,'disbursment and by product summ'!$E$2,'Fully Booked'!$L:$L,'disbursment and by product summ'!A46)</f>
        <v>18525.165047619048</v>
      </c>
      <c r="F46" s="17">
        <f>SUMIFS('Fully Booked'!$AF:$AF,'Fully Booked'!$N:$N,'disbursment and by product summ'!$F$2,'Fully Booked'!$L:$L,'disbursment and by product summ'!A46)</f>
        <v>0</v>
      </c>
      <c r="G46" s="17">
        <f>SUMIFS('Fully Booked'!$AF:$AF,'Fully Booked'!$N:$N,'disbursment and by product summ'!$G$2,'Fully Booked'!$L:$L,'disbursment and by product summ'!A46)</f>
        <v>0</v>
      </c>
      <c r="H46" s="17">
        <f>SUMIFS('Fully Booked'!$AF:$AF,'Fully Booked'!$N:$N,'disbursment and by product summ'!$H$2,'Fully Booked'!$L:$L,'disbursment and by product summ'!A46)</f>
        <v>0</v>
      </c>
      <c r="I46" s="17">
        <f>SUMIFS('Fully Booked'!$AF:$AF,'Fully Booked'!$N:$N,'disbursment and by product summ'!$I$2,'Fully Booked'!$L:$L,'disbursment and by product summ'!A46)</f>
        <v>0</v>
      </c>
      <c r="J46" s="17">
        <f>SUMIFS('Fully Booked'!$AF:$AF,'Fully Booked'!$N:$N,'disbursment and by product summ'!$J$2,'Fully Booked'!$L:$L,'disbursment and by product summ'!A46)</f>
        <v>0</v>
      </c>
      <c r="K46" s="17">
        <f>SUMIFS('Fully Booked'!$AF:$AF,'Fully Booked'!$N:$N,'disbursment and by product summ'!$K$2,'Fully Booked'!$L:$L,'disbursment and by product summ'!A46)</f>
        <v>0</v>
      </c>
      <c r="L46" s="17">
        <f>SUMIFS('Fully Booked'!$AF:$AF,'Fully Booked'!$N:$N,'disbursment and by product summ'!$L$2,'Fully Booked'!$L:$L,'disbursment and by product summ'!A46)</f>
        <v>0</v>
      </c>
      <c r="M46" s="17">
        <f t="shared" si="3"/>
        <v>47986.600746031749</v>
      </c>
      <c r="N46" s="32">
        <f>COUNTIF('Fully Booked'!L:L,'disbursment and by product summ'!A46)</f>
        <v>6</v>
      </c>
    </row>
    <row r="47" spans="1:14">
      <c r="A47" s="373">
        <v>45409</v>
      </c>
      <c r="B47" s="17">
        <f>SUMIFS('Fully Booked'!$AF:$AF,'Fully Booked'!$N:$N,'disbursment and by product summ'!$B$2,'Fully Booked'!$L:$L,'disbursment and by product summ'!A47)</f>
        <v>0</v>
      </c>
      <c r="C47" s="17">
        <f>SUMIFS('Fully Booked'!$AF:$AF,'Fully Booked'!$N:$N,'disbursment and by product summ'!$C$2,'Fully Booked'!$L:$L,'disbursment and by product summ'!A47)</f>
        <v>0</v>
      </c>
      <c r="D47" s="17">
        <f>SUMIFS('Fully Booked'!$AF:$AF,'Fully Booked'!$N:$N,'disbursment and by product summ'!$D$2,'Fully Booked'!$L:$L,'disbursment and by product summ'!A47)</f>
        <v>25964.193571428572</v>
      </c>
      <c r="E47" s="17">
        <f>SUMIFS('Fully Booked'!$AF:$AF,'Fully Booked'!$N:$N,'disbursment and by product summ'!$E$2,'Fully Booked'!$L:$L,'disbursment and by product summ'!A47)</f>
        <v>14933.333333333332</v>
      </c>
      <c r="F47" s="17">
        <f>SUMIFS('Fully Booked'!$AF:$AF,'Fully Booked'!$N:$N,'disbursment and by product summ'!$F$2,'Fully Booked'!$L:$L,'disbursment and by product summ'!A47)</f>
        <v>0</v>
      </c>
      <c r="G47" s="17">
        <f>SUMIFS('Fully Booked'!$AF:$AF,'Fully Booked'!$N:$N,'disbursment and by product summ'!$G$2,'Fully Booked'!$L:$L,'disbursment and by product summ'!A47)</f>
        <v>0</v>
      </c>
      <c r="H47" s="17">
        <f>SUMIFS('Fully Booked'!$AF:$AF,'Fully Booked'!$N:$N,'disbursment and by product summ'!$H$2,'Fully Booked'!$L:$L,'disbursment and by product summ'!A47)</f>
        <v>0</v>
      </c>
      <c r="I47" s="17">
        <f>SUMIFS('Fully Booked'!$AF:$AF,'Fully Booked'!$N:$N,'disbursment and by product summ'!$I$2,'Fully Booked'!$L:$L,'disbursment and by product summ'!A47)</f>
        <v>0</v>
      </c>
      <c r="J47" s="17">
        <f>SUMIFS('Fully Booked'!$AF:$AF,'Fully Booked'!$N:$N,'disbursment and by product summ'!$J$2,'Fully Booked'!$L:$L,'disbursment and by product summ'!A47)</f>
        <v>0</v>
      </c>
      <c r="K47" s="17">
        <f>SUMIFS('Fully Booked'!$AF:$AF,'Fully Booked'!$N:$N,'disbursment and by product summ'!$K$2,'Fully Booked'!$L:$L,'disbursment and by product summ'!A47)</f>
        <v>0</v>
      </c>
      <c r="L47" s="17">
        <f>SUMIFS('Fully Booked'!$AF:$AF,'Fully Booked'!$N:$N,'disbursment and by product summ'!$L$2,'Fully Booked'!$L:$L,'disbursment and by product summ'!A47)</f>
        <v>0</v>
      </c>
      <c r="M47" s="17">
        <f t="shared" si="3"/>
        <v>40897.526904761908</v>
      </c>
      <c r="N47" s="32">
        <f>COUNTIF('Fully Booked'!L:L,'disbursment and by product summ'!A47)</f>
        <v>4</v>
      </c>
    </row>
    <row r="48" spans="1:14">
      <c r="A48" s="373">
        <v>45410</v>
      </c>
      <c r="B48" s="17">
        <f>SUMIFS('Fully Booked'!$AF:$AF,'Fully Booked'!$N:$N,'disbursment and by product summ'!$B$2,'Fully Booked'!$L:$L,'disbursment and by product summ'!A48)</f>
        <v>0</v>
      </c>
      <c r="C48" s="17">
        <f>SUMIFS('Fully Booked'!$AF:$AF,'Fully Booked'!$N:$N,'disbursment and by product summ'!$C$2,'Fully Booked'!$L:$L,'disbursment and by product summ'!A48)</f>
        <v>0</v>
      </c>
      <c r="D48" s="17">
        <f>SUMIFS('Fully Booked'!$AF:$AF,'Fully Booked'!$N:$N,'disbursment and by product summ'!$D$2,'Fully Booked'!$L:$L,'disbursment and by product summ'!A48)</f>
        <v>0</v>
      </c>
      <c r="E48" s="17">
        <f>SUMIFS('Fully Booked'!$AF:$AF,'Fully Booked'!$N:$N,'disbursment and by product summ'!$E$2,'Fully Booked'!$L:$L,'disbursment and by product summ'!A48)</f>
        <v>0</v>
      </c>
      <c r="F48" s="17">
        <f>SUMIFS('Fully Booked'!$AF:$AF,'Fully Booked'!$N:$N,'disbursment and by product summ'!$F$2,'Fully Booked'!$L:$L,'disbursment and by product summ'!A48)</f>
        <v>0</v>
      </c>
      <c r="G48" s="17">
        <f>SUMIFS('Fully Booked'!$AF:$AF,'Fully Booked'!$N:$N,'disbursment and by product summ'!$G$2,'Fully Booked'!$L:$L,'disbursment and by product summ'!A48)</f>
        <v>0</v>
      </c>
      <c r="H48" s="17">
        <f>SUMIFS('Fully Booked'!$AF:$AF,'Fully Booked'!$N:$N,'disbursment and by product summ'!$H$2,'Fully Booked'!$L:$L,'disbursment and by product summ'!A48)</f>
        <v>0</v>
      </c>
      <c r="I48" s="17">
        <f>SUMIFS('Fully Booked'!$AF:$AF,'Fully Booked'!$N:$N,'disbursment and by product summ'!$I$2,'Fully Booked'!$L:$L,'disbursment and by product summ'!A48)</f>
        <v>0</v>
      </c>
      <c r="J48" s="17">
        <f>SUMIFS('Fully Booked'!$AF:$AF,'Fully Booked'!$N:$N,'disbursment and by product summ'!$J$2,'Fully Booked'!$L:$L,'disbursment and by product summ'!A48)</f>
        <v>0</v>
      </c>
      <c r="K48" s="17">
        <f>SUMIFS('Fully Booked'!$AF:$AF,'Fully Booked'!$N:$N,'disbursment and by product summ'!$K$2,'Fully Booked'!$L:$L,'disbursment and by product summ'!A48)</f>
        <v>0</v>
      </c>
      <c r="L48" s="17">
        <f>SUMIFS('Fully Booked'!$AF:$AF,'Fully Booked'!$N:$N,'disbursment and by product summ'!$L$2,'Fully Booked'!$L:$L,'disbursment and by product summ'!A48)</f>
        <v>0</v>
      </c>
      <c r="M48" s="17">
        <f t="shared" si="3"/>
        <v>0</v>
      </c>
      <c r="N48" s="32">
        <f>COUNTIF('Fully Booked'!L:L,'disbursment and by product summ'!A48)</f>
        <v>0</v>
      </c>
    </row>
    <row r="49" spans="1:14">
      <c r="A49" s="373">
        <v>45411</v>
      </c>
      <c r="B49" s="17">
        <f>SUMIFS('Fully Booked'!$AF:$AF,'Fully Booked'!$N:$N,'disbursment and by product summ'!$B$2,'Fully Booked'!$L:$L,'disbursment and by product summ'!A49)</f>
        <v>0</v>
      </c>
      <c r="C49" s="17">
        <f>SUMIFS('Fully Booked'!$AF:$AF,'Fully Booked'!$N:$N,'disbursment and by product summ'!$C$2,'Fully Booked'!$L:$L,'disbursment and by product summ'!A49)</f>
        <v>0</v>
      </c>
      <c r="D49" s="17">
        <f>SUMIFS('Fully Booked'!$AF:$AF,'Fully Booked'!$N:$N,'disbursment and by product summ'!$D$2,'Fully Booked'!$L:$L,'disbursment and by product summ'!A49)</f>
        <v>97574.893309355451</v>
      </c>
      <c r="E49" s="17">
        <f>SUMIFS('Fully Booked'!$AF:$AF,'Fully Booked'!$N:$N,'disbursment and by product summ'!$E$2,'Fully Booked'!$L:$L,'disbursment and by product summ'!A49)</f>
        <v>4671.9583333333339</v>
      </c>
      <c r="F49" s="17">
        <f>SUMIFS('Fully Booked'!$AF:$AF,'Fully Booked'!$N:$N,'disbursment and by product summ'!$F$2,'Fully Booked'!$L:$L,'disbursment and by product summ'!A49)</f>
        <v>6600.0955555555556</v>
      </c>
      <c r="G49" s="17">
        <f>SUMIFS('Fully Booked'!$AF:$AF,'Fully Booked'!$N:$N,'disbursment and by product summ'!$G$2,'Fully Booked'!$L:$L,'disbursment and by product summ'!A49)</f>
        <v>2800.0298095238099</v>
      </c>
      <c r="H49" s="17">
        <f>SUMIFS('Fully Booked'!$AF:$AF,'Fully Booked'!$N:$N,'disbursment and by product summ'!$H$2,'Fully Booked'!$L:$L,'disbursment and by product summ'!A49)</f>
        <v>0</v>
      </c>
      <c r="I49" s="17">
        <f>SUMIFS('Fully Booked'!$AF:$AF,'Fully Booked'!$N:$N,'disbursment and by product summ'!$I$2,'Fully Booked'!$L:$L,'disbursment and by product summ'!A49)</f>
        <v>0</v>
      </c>
      <c r="J49" s="17">
        <f>SUMIFS('Fully Booked'!$AF:$AF,'Fully Booked'!$N:$N,'disbursment and by product summ'!$J$2,'Fully Booked'!$L:$L,'disbursment and by product summ'!A49)</f>
        <v>0</v>
      </c>
      <c r="K49" s="17">
        <f>SUMIFS('Fully Booked'!$AF:$AF,'Fully Booked'!$N:$N,'disbursment and by product summ'!$K$2,'Fully Booked'!$L:$L,'disbursment and by product summ'!A49)</f>
        <v>0</v>
      </c>
      <c r="L49" s="17">
        <f>SUMIFS('Fully Booked'!$AF:$AF,'Fully Booked'!$N:$N,'disbursment and by product summ'!$L$2,'Fully Booked'!$L:$L,'disbursment and by product summ'!A49)</f>
        <v>0</v>
      </c>
      <c r="M49" s="17">
        <f t="shared" si="3"/>
        <v>111646.97700776815</v>
      </c>
      <c r="N49" s="32">
        <f>COUNTIF('Fully Booked'!L:L,'disbursment and by product summ'!A49)</f>
        <v>21</v>
      </c>
    </row>
    <row r="50" spans="1:14">
      <c r="A50" s="373">
        <v>45412</v>
      </c>
      <c r="B50" s="17">
        <f>SUMIFS('Fully Booked'!$AF:$AF,'Fully Booked'!$N:$N,'disbursment and by product summ'!$B$2,'Fully Booked'!$L:$L,'disbursment and by product summ'!A50)</f>
        <v>0</v>
      </c>
      <c r="C50" s="17">
        <f>SUMIFS('Fully Booked'!$AF:$AF,'Fully Booked'!$N:$N,'disbursment and by product summ'!$C$2,'Fully Booked'!$L:$L,'disbursment and by product summ'!A50)</f>
        <v>0</v>
      </c>
      <c r="D50" s="17">
        <f>SUMIFS('Fully Booked'!$AF:$AF,'Fully Booked'!$N:$N,'disbursment and by product summ'!$D$2,'Fully Booked'!$L:$L,'disbursment and by product summ'!A50)</f>
        <v>23394.605628306879</v>
      </c>
      <c r="E50" s="17">
        <f>SUMIFS('Fully Booked'!$AF:$AF,'Fully Booked'!$N:$N,'disbursment and by product summ'!$E$2,'Fully Booked'!$L:$L,'disbursment and by product summ'!A50)</f>
        <v>5850.0799047619048</v>
      </c>
      <c r="F50" s="17">
        <f>SUMIFS('Fully Booked'!$AF:$AF,'Fully Booked'!$N:$N,'disbursment and by product summ'!$F$2,'Fully Booked'!$L:$L,'disbursment and by product summ'!A50)</f>
        <v>19452.133427350425</v>
      </c>
      <c r="G50" s="17">
        <f>SUMIFS('Fully Booked'!$AF:$AF,'Fully Booked'!$N:$N,'disbursment and by product summ'!$G$2,'Fully Booked'!$L:$L,'disbursment and by product summ'!A50)</f>
        <v>7222.0855185185192</v>
      </c>
      <c r="H50" s="17">
        <f>SUMIFS('Fully Booked'!$AF:$AF,'Fully Booked'!$N:$N,'disbursment and by product summ'!$H$2,'Fully Booked'!$L:$L,'disbursment and by product summ'!A50)</f>
        <v>0</v>
      </c>
      <c r="I50" s="17">
        <f>SUMIFS('Fully Booked'!$AF:$AF,'Fully Booked'!$N:$N,'disbursment and by product summ'!$I$2,'Fully Booked'!$L:$L,'disbursment and by product summ'!A50)</f>
        <v>0</v>
      </c>
      <c r="J50" s="17">
        <f>SUMIFS('Fully Booked'!$AF:$AF,'Fully Booked'!$N:$N,'disbursment and by product summ'!$J$2,'Fully Booked'!$L:$L,'disbursment and by product summ'!A50)</f>
        <v>0</v>
      </c>
      <c r="K50" s="17">
        <f>SUMIFS('Fully Booked'!$AF:$AF,'Fully Booked'!$N:$N,'disbursment and by product summ'!$K$2,'Fully Booked'!$L:$L,'disbursment and by product summ'!A50)</f>
        <v>0</v>
      </c>
      <c r="L50" s="17">
        <f>SUMIFS('Fully Booked'!$AF:$AF,'Fully Booked'!$N:$N,'disbursment and by product summ'!$L$2,'Fully Booked'!$L:$L,'disbursment and by product summ'!A50)</f>
        <v>0</v>
      </c>
      <c r="M50" s="17">
        <f t="shared" si="3"/>
        <v>55918.904478937729</v>
      </c>
      <c r="N50" s="32">
        <f>COUNTIF('Fully Booked'!L:L,'disbursment and by product summ'!A50)</f>
        <v>20</v>
      </c>
    </row>
    <row r="51" spans="1:14">
      <c r="A51" s="373">
        <v>45413</v>
      </c>
      <c r="B51" s="17">
        <f>SUMIFS('Fully Booked'!$AF:$AF,'Fully Booked'!$N:$N,'disbursment and by product summ'!$B$2,'Fully Booked'!$L:$L,'disbursment and by product summ'!A51)</f>
        <v>0</v>
      </c>
      <c r="C51" s="17">
        <f>SUMIFS('Fully Booked'!$AF:$AF,'Fully Booked'!$N:$N,'disbursment and by product summ'!$C$2,'Fully Booked'!$L:$L,'disbursment and by product summ'!A51)</f>
        <v>0</v>
      </c>
      <c r="D51" s="17">
        <f>SUMIFS('Fully Booked'!$AF:$AF,'Fully Booked'!$N:$N,'disbursment and by product summ'!$D$2,'Fully Booked'!$L:$L,'disbursment and by product summ'!A51)</f>
        <v>0</v>
      </c>
      <c r="E51" s="17">
        <f>SUMIFS('Fully Booked'!$AF:$AF,'Fully Booked'!$N:$N,'disbursment and by product summ'!$E$2,'Fully Booked'!$L:$L,'disbursment and by product summ'!A51)</f>
        <v>0</v>
      </c>
      <c r="F51" s="17">
        <f>SUMIFS('Fully Booked'!$AF:$AF,'Fully Booked'!$N:$N,'disbursment and by product summ'!$F$2,'Fully Booked'!$L:$L,'disbursment and by product summ'!A51)</f>
        <v>0</v>
      </c>
      <c r="G51" s="17">
        <f>SUMIFS('Fully Booked'!$AF:$AF,'Fully Booked'!$N:$N,'disbursment and by product summ'!$G$2,'Fully Booked'!$L:$L,'disbursment and by product summ'!A51)</f>
        <v>0</v>
      </c>
      <c r="H51" s="17">
        <f>SUMIFS('Fully Booked'!$AF:$AF,'Fully Booked'!$N:$N,'disbursment and by product summ'!$H$2,'Fully Booked'!$L:$L,'disbursment and by product summ'!A51)</f>
        <v>0</v>
      </c>
      <c r="I51" s="17">
        <f>SUMIFS('Fully Booked'!$AF:$AF,'Fully Booked'!$N:$N,'disbursment and by product summ'!$I$2,'Fully Booked'!$L:$L,'disbursment and by product summ'!A51)</f>
        <v>0</v>
      </c>
      <c r="J51" s="17">
        <f>SUMIFS('Fully Booked'!$AF:$AF,'Fully Booked'!$N:$N,'disbursment and by product summ'!$J$2,'Fully Booked'!$L:$L,'disbursment and by product summ'!A51)</f>
        <v>0</v>
      </c>
      <c r="K51" s="17">
        <f>SUMIFS('Fully Booked'!$AF:$AF,'Fully Booked'!$N:$N,'disbursment and by product summ'!$K$2,'Fully Booked'!$L:$L,'disbursment and by product summ'!A51)</f>
        <v>0</v>
      </c>
      <c r="L51" s="17">
        <f>SUMIFS('Fully Booked'!$AF:$AF,'Fully Booked'!$N:$N,'disbursment and by product summ'!$L$2,'Fully Booked'!$L:$L,'disbursment and by product summ'!A51)</f>
        <v>0</v>
      </c>
      <c r="M51" s="17">
        <f t="shared" si="3"/>
        <v>0</v>
      </c>
      <c r="N51" s="32">
        <f>COUNTIF('Fully Booked'!L:L,'disbursment and by product summ'!A51)</f>
        <v>0</v>
      </c>
    </row>
    <row r="52" spans="1:14">
      <c r="A52" s="373">
        <v>45414</v>
      </c>
      <c r="B52" s="17">
        <f>SUMIFS('Fully Booked'!$AF:$AF,'Fully Booked'!$N:$N,'disbursment and by product summ'!$B$2,'Fully Booked'!$L:$L,'disbursment and by product summ'!A52)</f>
        <v>0</v>
      </c>
      <c r="C52" s="17">
        <f>SUMIFS('Fully Booked'!$AF:$AF,'Fully Booked'!$N:$N,'disbursment and by product summ'!$C$2,'Fully Booked'!$L:$L,'disbursment and by product summ'!A52)</f>
        <v>0</v>
      </c>
      <c r="D52" s="17">
        <f>SUMIFS('Fully Booked'!$AF:$AF,'Fully Booked'!$N:$N,'disbursment and by product summ'!$D$2,'Fully Booked'!$L:$L,'disbursment and by product summ'!A52)</f>
        <v>28920.365970899471</v>
      </c>
      <c r="E52" s="17">
        <f>SUMIFS('Fully Booked'!$AF:$AF,'Fully Booked'!$N:$N,'disbursment and by product summ'!$E$2,'Fully Booked'!$L:$L,'disbursment and by product summ'!A52)</f>
        <v>1999.9</v>
      </c>
      <c r="F52" s="17">
        <f>SUMIFS('Fully Booked'!$AF:$AF,'Fully Booked'!$N:$N,'disbursment and by product summ'!$F$2,'Fully Booked'!$L:$L,'disbursment and by product summ'!A52)</f>
        <v>9464.242424242424</v>
      </c>
      <c r="G52" s="17">
        <f>SUMIFS('Fully Booked'!$AF:$AF,'Fully Booked'!$N:$N,'disbursment and by product summ'!$G$2,'Fully Booked'!$L:$L,'disbursment and by product summ'!A52)</f>
        <v>0</v>
      </c>
      <c r="H52" s="17">
        <f>SUMIFS('Fully Booked'!$AF:$AF,'Fully Booked'!$N:$N,'disbursment and by product summ'!$H$2,'Fully Booked'!$L:$L,'disbursment and by product summ'!A52)</f>
        <v>0</v>
      </c>
      <c r="I52" s="17">
        <f>SUMIFS('Fully Booked'!$AF:$AF,'Fully Booked'!$N:$N,'disbursment and by product summ'!$I$2,'Fully Booked'!$L:$L,'disbursment and by product summ'!A52)</f>
        <v>0</v>
      </c>
      <c r="J52" s="17">
        <f>SUMIFS('Fully Booked'!$AF:$AF,'Fully Booked'!$N:$N,'disbursment and by product summ'!$J$2,'Fully Booked'!$L:$L,'disbursment and by product summ'!A52)</f>
        <v>0</v>
      </c>
      <c r="K52" s="17">
        <f>SUMIFS('Fully Booked'!$AF:$AF,'Fully Booked'!$N:$N,'disbursment and by product summ'!$K$2,'Fully Booked'!$L:$L,'disbursment and by product summ'!A52)</f>
        <v>0</v>
      </c>
      <c r="L52" s="17">
        <f>SUMIFS('Fully Booked'!$AF:$AF,'Fully Booked'!$N:$N,'disbursment and by product summ'!$L$2,'Fully Booked'!$L:$L,'disbursment and by product summ'!A52)</f>
        <v>0</v>
      </c>
      <c r="M52" s="17">
        <f t="shared" si="3"/>
        <v>40384.508395141893</v>
      </c>
      <c r="N52" s="32">
        <f>COUNTIF('Fully Booked'!L:L,'disbursment and by product summ'!A52)</f>
        <v>11</v>
      </c>
    </row>
    <row r="53" spans="1:14">
      <c r="A53" s="373">
        <v>45415</v>
      </c>
      <c r="B53" s="17">
        <f>SUMIFS('Fully Booked'!$AF:$AF,'Fully Booked'!$N:$N,'disbursment and by product summ'!$B$2,'Fully Booked'!$L:$L,'disbursment and by product summ'!A53)</f>
        <v>535.20799999999997</v>
      </c>
      <c r="C53" s="17">
        <f>SUMIFS('Fully Booked'!$AF:$AF,'Fully Booked'!$N:$N,'disbursment and by product summ'!$C$2,'Fully Booked'!$L:$L,'disbursment and by product summ'!A53)</f>
        <v>0</v>
      </c>
      <c r="D53" s="17">
        <f>SUMIFS('Fully Booked'!$AF:$AF,'Fully Booked'!$N:$N,'disbursment and by product summ'!$D$2,'Fully Booked'!$L:$L,'disbursment and by product summ'!A53)</f>
        <v>18141.159833333331</v>
      </c>
      <c r="E53" s="17">
        <f>SUMIFS('Fully Booked'!$AF:$AF,'Fully Booked'!$N:$N,'disbursment and by product summ'!$E$2,'Fully Booked'!$L:$L,'disbursment and by product summ'!A53)</f>
        <v>3741.666666666667</v>
      </c>
      <c r="F53" s="17">
        <f>SUMIFS('Fully Booked'!$AF:$AF,'Fully Booked'!$N:$N,'disbursment and by product summ'!$F$2,'Fully Booked'!$L:$L,'disbursment and by product summ'!A53)</f>
        <v>5333.3333333333339</v>
      </c>
      <c r="G53" s="17">
        <f>SUMIFS('Fully Booked'!$AF:$AF,'Fully Booked'!$N:$N,'disbursment and by product summ'!$G$2,'Fully Booked'!$L:$L,'disbursment and by product summ'!A53)</f>
        <v>0</v>
      </c>
      <c r="H53" s="17">
        <f>SUMIFS('Fully Booked'!$AF:$AF,'Fully Booked'!$N:$N,'disbursment and by product summ'!$H$2,'Fully Booked'!$L:$L,'disbursment and by product summ'!A53)</f>
        <v>0</v>
      </c>
      <c r="I53" s="17">
        <f>SUMIFS('Fully Booked'!$AF:$AF,'Fully Booked'!$N:$N,'disbursment and by product summ'!$I$2,'Fully Booked'!$L:$L,'disbursment and by product summ'!A53)</f>
        <v>0</v>
      </c>
      <c r="J53" s="17">
        <f>SUMIFS('Fully Booked'!$AF:$AF,'Fully Booked'!$N:$N,'disbursment and by product summ'!$J$2,'Fully Booked'!$L:$L,'disbursment and by product summ'!A53)</f>
        <v>0</v>
      </c>
      <c r="K53" s="17">
        <f>SUMIFS('Fully Booked'!$AF:$AF,'Fully Booked'!$N:$N,'disbursment and by product summ'!$K$2,'Fully Booked'!$L:$L,'disbursment and by product summ'!A53)</f>
        <v>0</v>
      </c>
      <c r="L53" s="17">
        <f>SUMIFS('Fully Booked'!$AF:$AF,'Fully Booked'!$N:$N,'disbursment and by product summ'!$L$2,'Fully Booked'!$L:$L,'disbursment and by product summ'!A53)</f>
        <v>0</v>
      </c>
      <c r="M53" s="17">
        <f t="shared" si="3"/>
        <v>27751.36783333333</v>
      </c>
      <c r="N53" s="32">
        <f>COUNTIF('Fully Booked'!L:L,'disbursment and by product summ'!A53)</f>
        <v>8</v>
      </c>
    </row>
    <row r="54" spans="1:14">
      <c r="A54" s="373">
        <v>45416</v>
      </c>
      <c r="B54" s="17">
        <f>SUMIFS('Fully Booked'!$AF:$AF,'Fully Booked'!$N:$N,'disbursment and by product summ'!$B$2,'Fully Booked'!$L:$L,'disbursment and by product summ'!A54)</f>
        <v>0</v>
      </c>
      <c r="C54" s="17">
        <f>SUMIFS('Fully Booked'!$AF:$AF,'Fully Booked'!$N:$N,'disbursment and by product summ'!$C$2,'Fully Booked'!$L:$L,'disbursment and by product summ'!A54)</f>
        <v>0</v>
      </c>
      <c r="D54" s="17">
        <f>SUMIFS('Fully Booked'!$AF:$AF,'Fully Booked'!$N:$N,'disbursment and by product summ'!$D$2,'Fully Booked'!$L:$L,'disbursment and by product summ'!A54)</f>
        <v>583.33333333333337</v>
      </c>
      <c r="E54" s="17">
        <f>SUMIFS('Fully Booked'!$AF:$AF,'Fully Booked'!$N:$N,'disbursment and by product summ'!$E$2,'Fully Booked'!$L:$L,'disbursment and by product summ'!A54)</f>
        <v>0</v>
      </c>
      <c r="F54" s="17">
        <f>SUMIFS('Fully Booked'!$AF:$AF,'Fully Booked'!$N:$N,'disbursment and by product summ'!$F$2,'Fully Booked'!$L:$L,'disbursment and by product summ'!A54)</f>
        <v>0</v>
      </c>
      <c r="G54" s="17">
        <f>SUMIFS('Fully Booked'!$AF:$AF,'Fully Booked'!$N:$N,'disbursment and by product summ'!$G$2,'Fully Booked'!$L:$L,'disbursment and by product summ'!A54)</f>
        <v>0</v>
      </c>
      <c r="H54" s="17">
        <f>SUMIFS('Fully Booked'!$AF:$AF,'Fully Booked'!$N:$N,'disbursment and by product summ'!$H$2,'Fully Booked'!$L:$L,'disbursment and by product summ'!A54)</f>
        <v>0</v>
      </c>
      <c r="I54" s="17">
        <f>SUMIFS('Fully Booked'!$AF:$AF,'Fully Booked'!$N:$N,'disbursment and by product summ'!$I$2,'Fully Booked'!$L:$L,'disbursment and by product summ'!A54)</f>
        <v>0</v>
      </c>
      <c r="J54" s="17">
        <f>SUMIFS('Fully Booked'!$AF:$AF,'Fully Booked'!$N:$N,'disbursment and by product summ'!$J$2,'Fully Booked'!$L:$L,'disbursment and by product summ'!A54)</f>
        <v>0</v>
      </c>
      <c r="K54" s="17">
        <f>SUMIFS('Fully Booked'!$AF:$AF,'Fully Booked'!$N:$N,'disbursment and by product summ'!$K$2,'Fully Booked'!$L:$L,'disbursment and by product summ'!A54)</f>
        <v>0</v>
      </c>
      <c r="L54" s="17">
        <f>SUMIFS('Fully Booked'!$AF:$AF,'Fully Booked'!$N:$N,'disbursment and by product summ'!$L$2,'Fully Booked'!$L:$L,'disbursment and by product summ'!A54)</f>
        <v>0</v>
      </c>
      <c r="M54" s="17">
        <f t="shared" si="3"/>
        <v>583.33333333333337</v>
      </c>
      <c r="N54" s="32">
        <f>COUNTIF('Fully Booked'!L:L,'disbursment and by product summ'!A54)</f>
        <v>1</v>
      </c>
    </row>
    <row r="55" spans="1:14">
      <c r="A55" s="373">
        <v>45417</v>
      </c>
      <c r="B55" s="17">
        <f>SUMIFS('Fully Booked'!$AF:$AF,'Fully Booked'!$N:$N,'disbursment and by product summ'!$B$2,'Fully Booked'!$L:$L,'disbursment and by product summ'!A55)</f>
        <v>0</v>
      </c>
      <c r="C55" s="17">
        <f>SUMIFS('Fully Booked'!$AF:$AF,'Fully Booked'!$N:$N,'disbursment and by product summ'!$C$2,'Fully Booked'!$L:$L,'disbursment and by product summ'!A55)</f>
        <v>0</v>
      </c>
      <c r="D55" s="17">
        <f>SUMIFS('Fully Booked'!$AF:$AF,'Fully Booked'!$N:$N,'disbursment and by product summ'!$D$2,'Fully Booked'!$L:$L,'disbursment and by product summ'!A55)</f>
        <v>0</v>
      </c>
      <c r="E55" s="17">
        <f>SUMIFS('Fully Booked'!$AF:$AF,'Fully Booked'!$N:$N,'disbursment and by product summ'!$E$2,'Fully Booked'!$L:$L,'disbursment and by product summ'!A55)</f>
        <v>0</v>
      </c>
      <c r="F55" s="17">
        <f>SUMIFS('Fully Booked'!$AF:$AF,'Fully Booked'!$N:$N,'disbursment and by product summ'!$F$2,'Fully Booked'!$L:$L,'disbursment and by product summ'!A55)</f>
        <v>0</v>
      </c>
      <c r="G55" s="17">
        <f>SUMIFS('Fully Booked'!$AF:$AF,'Fully Booked'!$N:$N,'disbursment and by product summ'!$G$2,'Fully Booked'!$L:$L,'disbursment and by product summ'!A55)</f>
        <v>0</v>
      </c>
      <c r="H55" s="17">
        <f>SUMIFS('Fully Booked'!$AF:$AF,'Fully Booked'!$N:$N,'disbursment and by product summ'!$H$2,'Fully Booked'!$L:$L,'disbursment and by product summ'!A55)</f>
        <v>0</v>
      </c>
      <c r="I55" s="17">
        <f>SUMIFS('Fully Booked'!$AF:$AF,'Fully Booked'!$N:$N,'disbursment and by product summ'!$I$2,'Fully Booked'!$L:$L,'disbursment and by product summ'!A55)</f>
        <v>0</v>
      </c>
      <c r="J55" s="17">
        <f>SUMIFS('Fully Booked'!$AF:$AF,'Fully Booked'!$N:$N,'disbursment and by product summ'!$J$2,'Fully Booked'!$L:$L,'disbursment and by product summ'!A55)</f>
        <v>0</v>
      </c>
      <c r="K55" s="17">
        <f>SUMIFS('Fully Booked'!$AF:$AF,'Fully Booked'!$N:$N,'disbursment and by product summ'!$K$2,'Fully Booked'!$L:$L,'disbursment and by product summ'!A55)</f>
        <v>0</v>
      </c>
      <c r="L55" s="17">
        <f>SUMIFS('Fully Booked'!$AF:$AF,'Fully Booked'!$N:$N,'disbursment and by product summ'!$L$2,'Fully Booked'!$L:$L,'disbursment and by product summ'!A55)</f>
        <v>0</v>
      </c>
      <c r="M55" s="17">
        <f t="shared" si="3"/>
        <v>0</v>
      </c>
      <c r="N55" s="32">
        <f>COUNTIF('Fully Booked'!L:L,'disbursment and by product summ'!A55)</f>
        <v>0</v>
      </c>
    </row>
    <row r="56" spans="1:14">
      <c r="A56" s="373">
        <v>45418</v>
      </c>
      <c r="B56" s="17">
        <f>SUMIFS('Fully Booked'!$AF:$AF,'Fully Booked'!$N:$N,'disbursment and by product summ'!$B$2,'Fully Booked'!$L:$L,'disbursment and by product summ'!A56)</f>
        <v>0</v>
      </c>
      <c r="C56" s="17">
        <f>SUMIFS('Fully Booked'!$AF:$AF,'Fully Booked'!$N:$N,'disbursment and by product summ'!$C$2,'Fully Booked'!$L:$L,'disbursment and by product summ'!A56)</f>
        <v>0</v>
      </c>
      <c r="D56" s="17">
        <f>SUMIFS('Fully Booked'!$AF:$AF,'Fully Booked'!$N:$N,'disbursment and by product summ'!$D$2,'Fully Booked'!$L:$L,'disbursment and by product summ'!A56)</f>
        <v>54853.41</v>
      </c>
      <c r="E56" s="17">
        <f>SUMIFS('Fully Booked'!$AF:$AF,'Fully Booked'!$N:$N,'disbursment and by product summ'!$E$2,'Fully Booked'!$L:$L,'disbursment and by product summ'!A56)</f>
        <v>7224.9816666666666</v>
      </c>
      <c r="F56" s="17">
        <f>SUMIFS('Fully Booked'!$AF:$AF,'Fully Booked'!$N:$N,'disbursment and by product summ'!$F$2,'Fully Booked'!$L:$L,'disbursment and by product summ'!A56)</f>
        <v>5927.4711904761907</v>
      </c>
      <c r="G56" s="17">
        <f>SUMIFS('Fully Booked'!$AF:$AF,'Fully Booked'!$N:$N,'disbursment and by product summ'!$G$2,'Fully Booked'!$L:$L,'disbursment and by product summ'!A56)</f>
        <v>1119.9428148148147</v>
      </c>
      <c r="H56" s="17">
        <f>SUMIFS('Fully Booked'!$AF:$AF,'Fully Booked'!$N:$N,'disbursment and by product summ'!$H$2,'Fully Booked'!$L:$L,'disbursment and by product summ'!A56)</f>
        <v>0</v>
      </c>
      <c r="I56" s="17">
        <f>SUMIFS('Fully Booked'!$AF:$AF,'Fully Booked'!$N:$N,'disbursment and by product summ'!$I$2,'Fully Booked'!$L:$L,'disbursment and by product summ'!A56)</f>
        <v>0</v>
      </c>
      <c r="J56" s="17">
        <f>SUMIFS('Fully Booked'!$AF:$AF,'Fully Booked'!$N:$N,'disbursment and by product summ'!$J$2,'Fully Booked'!$L:$L,'disbursment and by product summ'!A56)</f>
        <v>0</v>
      </c>
      <c r="K56" s="17">
        <f>SUMIFS('Fully Booked'!$AF:$AF,'Fully Booked'!$N:$N,'disbursment and by product summ'!$K$2,'Fully Booked'!$L:$L,'disbursment and by product summ'!A56)</f>
        <v>0</v>
      </c>
      <c r="L56" s="17">
        <f>SUMIFS('Fully Booked'!$AF:$AF,'Fully Booked'!$N:$N,'disbursment and by product summ'!$L$2,'Fully Booked'!$L:$L,'disbursment and by product summ'!A56)</f>
        <v>0</v>
      </c>
      <c r="M56" s="17">
        <f t="shared" si="3"/>
        <v>69125.805671957671</v>
      </c>
      <c r="N56" s="32">
        <f>COUNTIF('Fully Booked'!L:L,'disbursment and by product summ'!A56)</f>
        <v>13</v>
      </c>
    </row>
    <row r="57" spans="1:14">
      <c r="A57" s="373">
        <v>45419</v>
      </c>
      <c r="B57" s="17">
        <f>SUMIFS('Fully Booked'!$AF:$AF,'Fully Booked'!$N:$N,'disbursment and by product summ'!$B$2,'Fully Booked'!$L:$L,'disbursment and by product summ'!A57)</f>
        <v>0</v>
      </c>
      <c r="C57" s="17">
        <f>SUMIFS('Fully Booked'!$AF:$AF,'Fully Booked'!$N:$N,'disbursment and by product summ'!$C$2,'Fully Booked'!$L:$L,'disbursment and by product summ'!A57)</f>
        <v>0</v>
      </c>
      <c r="D57" s="17">
        <f>SUMIFS('Fully Booked'!$AF:$AF,'Fully Booked'!$N:$N,'disbursment and by product summ'!$D$2,'Fully Booked'!$L:$L,'disbursment and by product summ'!A57)</f>
        <v>20043.509719576719</v>
      </c>
      <c r="E57" s="17">
        <f>SUMIFS('Fully Booked'!$AF:$AF,'Fully Booked'!$N:$N,'disbursment and by product summ'!$E$2,'Fully Booked'!$L:$L,'disbursment and by product summ'!A57)</f>
        <v>72291.691087301602</v>
      </c>
      <c r="F57" s="17">
        <f>SUMIFS('Fully Booked'!$AF:$AF,'Fully Booked'!$N:$N,'disbursment and by product summ'!$F$2,'Fully Booked'!$L:$L,'disbursment and by product summ'!A57)</f>
        <v>9869.523809523811</v>
      </c>
      <c r="G57" s="17">
        <f>SUMIFS('Fully Booked'!$AF:$AF,'Fully Booked'!$N:$N,'disbursment and by product summ'!$G$2,'Fully Booked'!$L:$L,'disbursment and by product summ'!A57)</f>
        <v>13503.392309523811</v>
      </c>
      <c r="H57" s="17">
        <f>SUMIFS('Fully Booked'!$AF:$AF,'Fully Booked'!$N:$N,'disbursment and by product summ'!$H$2,'Fully Booked'!$L:$L,'disbursment and by product summ'!A57)</f>
        <v>0</v>
      </c>
      <c r="I57" s="17">
        <f>SUMIFS('Fully Booked'!$AF:$AF,'Fully Booked'!$N:$N,'disbursment and by product summ'!$I$2,'Fully Booked'!$L:$L,'disbursment and by product summ'!A57)</f>
        <v>0</v>
      </c>
      <c r="J57" s="17">
        <f>SUMIFS('Fully Booked'!$AF:$AF,'Fully Booked'!$N:$N,'disbursment and by product summ'!$J$2,'Fully Booked'!$L:$L,'disbursment and by product summ'!A57)</f>
        <v>0</v>
      </c>
      <c r="K57" s="17">
        <f>SUMIFS('Fully Booked'!$AF:$AF,'Fully Booked'!$N:$N,'disbursment and by product summ'!$K$2,'Fully Booked'!$L:$L,'disbursment and by product summ'!A57)</f>
        <v>2841.666666666667</v>
      </c>
      <c r="L57" s="17">
        <f>SUMIFS('Fully Booked'!$AF:$AF,'Fully Booked'!$N:$N,'disbursment and by product summ'!$L$2,'Fully Booked'!$L:$L,'disbursment and by product summ'!A57)</f>
        <v>0</v>
      </c>
      <c r="M57" s="17">
        <f t="shared" si="3"/>
        <v>118549.78359259262</v>
      </c>
      <c r="N57" s="32">
        <f>COUNTIF('Fully Booked'!L:L,'disbursment and by product summ'!A57)</f>
        <v>22</v>
      </c>
    </row>
    <row r="58" spans="1:14">
      <c r="A58" s="373">
        <v>45420</v>
      </c>
      <c r="B58" s="17">
        <f>SUMIFS('Fully Booked'!$AF:$AF,'Fully Booked'!$N:$N,'disbursment and by product summ'!$B$2,'Fully Booked'!$L:$L,'disbursment and by product summ'!A58)</f>
        <v>0</v>
      </c>
      <c r="C58" s="17">
        <f>SUMIFS('Fully Booked'!$AF:$AF,'Fully Booked'!$N:$N,'disbursment and by product summ'!$C$2,'Fully Booked'!$L:$L,'disbursment and by product summ'!A58)</f>
        <v>0</v>
      </c>
      <c r="D58" s="17">
        <f>SUMIFS('Fully Booked'!$AF:$AF,'Fully Booked'!$N:$N,'disbursment and by product summ'!$D$2,'Fully Booked'!$L:$L,'disbursment and by product summ'!A58)</f>
        <v>54076.730901154406</v>
      </c>
      <c r="E58" s="17">
        <f>SUMIFS('Fully Booked'!$AF:$AF,'Fully Booked'!$N:$N,'disbursment and by product summ'!$E$2,'Fully Booked'!$L:$L,'disbursment and by product summ'!A58)</f>
        <v>9284.1233333333348</v>
      </c>
      <c r="F58" s="17">
        <f>SUMIFS('Fully Booked'!$AF:$AF,'Fully Booked'!$N:$N,'disbursment and by product summ'!$F$2,'Fully Booked'!$L:$L,'disbursment and by product summ'!A58)</f>
        <v>54771.325761904765</v>
      </c>
      <c r="G58" s="17">
        <f>SUMIFS('Fully Booked'!$AF:$AF,'Fully Booked'!$N:$N,'disbursment and by product summ'!$G$2,'Fully Booked'!$L:$L,'disbursment and by product summ'!A58)</f>
        <v>14071.20961904762</v>
      </c>
      <c r="H58" s="17">
        <f>SUMIFS('Fully Booked'!$AF:$AF,'Fully Booked'!$N:$N,'disbursment and by product summ'!$H$2,'Fully Booked'!$L:$L,'disbursment and by product summ'!A58)</f>
        <v>0</v>
      </c>
      <c r="I58" s="17">
        <f>SUMIFS('Fully Booked'!$AF:$AF,'Fully Booked'!$N:$N,'disbursment and by product summ'!$I$2,'Fully Booked'!$L:$L,'disbursment and by product summ'!A58)</f>
        <v>0</v>
      </c>
      <c r="J58" s="17">
        <f>SUMIFS('Fully Booked'!$AF:$AF,'Fully Booked'!$N:$N,'disbursment and by product summ'!$J$2,'Fully Booked'!$L:$L,'disbursment and by product summ'!A58)</f>
        <v>0</v>
      </c>
      <c r="K58" s="17">
        <f>SUMIFS('Fully Booked'!$AF:$AF,'Fully Booked'!$N:$N,'disbursment and by product summ'!$K$2,'Fully Booked'!$L:$L,'disbursment and by product summ'!A58)</f>
        <v>0</v>
      </c>
      <c r="L58" s="17">
        <f>SUMIFS('Fully Booked'!$AF:$AF,'Fully Booked'!$N:$N,'disbursment and by product summ'!$L$2,'Fully Booked'!$L:$L,'disbursment and by product summ'!A58)</f>
        <v>0</v>
      </c>
      <c r="M58" s="17">
        <f t="shared" si="3"/>
        <v>132203.38961544013</v>
      </c>
      <c r="N58" s="32">
        <f>COUNTIF('Fully Booked'!L:L,'disbursment and by product summ'!A58)</f>
        <v>18</v>
      </c>
    </row>
    <row r="59" spans="1:14">
      <c r="A59" s="373">
        <v>45421</v>
      </c>
      <c r="B59" s="17">
        <f>SUMIFS('Fully Booked'!$AF:$AF,'Fully Booked'!$N:$N,'disbursment and by product summ'!$B$2,'Fully Booked'!$L:$L,'disbursment and by product summ'!A59)</f>
        <v>799.98496296296298</v>
      </c>
      <c r="C59" s="17">
        <f>SUMIFS('Fully Booked'!$AF:$AF,'Fully Booked'!$N:$N,'disbursment and by product summ'!$C$2,'Fully Booked'!$L:$L,'disbursment and by product summ'!A59)</f>
        <v>0</v>
      </c>
      <c r="D59" s="17">
        <f>SUMIFS('Fully Booked'!$AF:$AF,'Fully Booked'!$N:$N,'disbursment and by product summ'!$D$2,'Fully Booked'!$L:$L,'disbursment and by product summ'!A59)</f>
        <v>28262.366780952383</v>
      </c>
      <c r="E59" s="17">
        <f>SUMIFS('Fully Booked'!$AF:$AF,'Fully Booked'!$N:$N,'disbursment and by product summ'!$E$2,'Fully Booked'!$L:$L,'disbursment and by product summ'!A59)</f>
        <v>18865.279407407408</v>
      </c>
      <c r="F59" s="17">
        <f>SUMIFS('Fully Booked'!$AF:$AF,'Fully Booked'!$N:$N,'disbursment and by product summ'!$F$2,'Fully Booked'!$L:$L,'disbursment and by product summ'!A59)</f>
        <v>42352.345273809522</v>
      </c>
      <c r="G59" s="17">
        <f>SUMIFS('Fully Booked'!$AF:$AF,'Fully Booked'!$N:$N,'disbursment and by product summ'!$G$2,'Fully Booked'!$L:$L,'disbursment and by product summ'!A59)</f>
        <v>22775.211523809525</v>
      </c>
      <c r="H59" s="17">
        <f>SUMIFS('Fully Booked'!$AF:$AF,'Fully Booked'!$N:$N,'disbursment and by product summ'!$H$2,'Fully Booked'!$L:$L,'disbursment and by product summ'!A59)</f>
        <v>0</v>
      </c>
      <c r="I59" s="17">
        <f>SUMIFS('Fully Booked'!$AF:$AF,'Fully Booked'!$N:$N,'disbursment and by product summ'!$I$2,'Fully Booked'!$L:$L,'disbursment and by product summ'!A59)</f>
        <v>0</v>
      </c>
      <c r="J59" s="17">
        <f>SUMIFS('Fully Booked'!$AF:$AF,'Fully Booked'!$N:$N,'disbursment and by product summ'!$J$2,'Fully Booked'!$L:$L,'disbursment and by product summ'!A59)</f>
        <v>0</v>
      </c>
      <c r="K59" s="17">
        <f>SUMIFS('Fully Booked'!$AF:$AF,'Fully Booked'!$N:$N,'disbursment and by product summ'!$K$2,'Fully Booked'!$L:$L,'disbursment and by product summ'!A59)</f>
        <v>0</v>
      </c>
      <c r="L59" s="17">
        <f>SUMIFS('Fully Booked'!$AF:$AF,'Fully Booked'!$N:$N,'disbursment and by product summ'!$L$2,'Fully Booked'!$L:$L,'disbursment and by product summ'!A59)</f>
        <v>0</v>
      </c>
      <c r="M59" s="17">
        <f t="shared" si="3"/>
        <v>113055.18794894181</v>
      </c>
      <c r="N59" s="32">
        <f>COUNTIF('Fully Booked'!L:L,'disbursment and by product summ'!A59)</f>
        <v>18</v>
      </c>
    </row>
    <row r="60" spans="1:14">
      <c r="A60" s="373">
        <v>45422</v>
      </c>
      <c r="B60" s="17">
        <f>SUMIFS('Fully Booked'!$AF:$AF,'Fully Booked'!$N:$N,'disbursment and by product summ'!$B$2,'Fully Booked'!$L:$L,'disbursment and by product summ'!A60)</f>
        <v>0</v>
      </c>
      <c r="C60" s="17">
        <f>SUMIFS('Fully Booked'!$AF:$AF,'Fully Booked'!$N:$N,'disbursment and by product summ'!$C$2,'Fully Booked'!$L:$L,'disbursment and by product summ'!A60)</f>
        <v>0</v>
      </c>
      <c r="D60" s="17">
        <f>SUMIFS('Fully Booked'!$AF:$AF,'Fully Booked'!$N:$N,'disbursment and by product summ'!$D$2,'Fully Booked'!$L:$L,'disbursment and by product summ'!A60)</f>
        <v>0</v>
      </c>
      <c r="E60" s="17">
        <f>SUMIFS('Fully Booked'!$AF:$AF,'Fully Booked'!$N:$N,'disbursment and by product summ'!$E$2,'Fully Booked'!$L:$L,'disbursment and by product summ'!A60)</f>
        <v>0</v>
      </c>
      <c r="F60" s="17">
        <f>SUMIFS('Fully Booked'!$AF:$AF,'Fully Booked'!$N:$N,'disbursment and by product summ'!$F$2,'Fully Booked'!$L:$L,'disbursment and by product summ'!A60)</f>
        <v>0</v>
      </c>
      <c r="G60" s="17">
        <f>SUMIFS('Fully Booked'!$AF:$AF,'Fully Booked'!$N:$N,'disbursment and by product summ'!$G$2,'Fully Booked'!$L:$L,'disbursment and by product summ'!A60)</f>
        <v>0</v>
      </c>
      <c r="H60" s="17">
        <f>SUMIFS('Fully Booked'!$AF:$AF,'Fully Booked'!$N:$N,'disbursment and by product summ'!$H$2,'Fully Booked'!$L:$L,'disbursment and by product summ'!A60)</f>
        <v>0</v>
      </c>
      <c r="I60" s="17">
        <f>SUMIFS('Fully Booked'!$AF:$AF,'Fully Booked'!$N:$N,'disbursment and by product summ'!$I$2,'Fully Booked'!$L:$L,'disbursment and by product summ'!A60)</f>
        <v>0</v>
      </c>
      <c r="J60" s="17">
        <f>SUMIFS('Fully Booked'!$AF:$AF,'Fully Booked'!$N:$N,'disbursment and by product summ'!$J$2,'Fully Booked'!$L:$L,'disbursment and by product summ'!A60)</f>
        <v>0</v>
      </c>
      <c r="K60" s="17">
        <f>SUMIFS('Fully Booked'!$AF:$AF,'Fully Booked'!$N:$N,'disbursment and by product summ'!$K$2,'Fully Booked'!$L:$L,'disbursment and by product summ'!A60)</f>
        <v>0</v>
      </c>
      <c r="L60" s="17">
        <f>SUMIFS('Fully Booked'!$AF:$AF,'Fully Booked'!$N:$N,'disbursment and by product summ'!$L$2,'Fully Booked'!$L:$L,'disbursment and by product summ'!A60)</f>
        <v>0</v>
      </c>
      <c r="M60" s="17">
        <f t="shared" si="3"/>
        <v>0</v>
      </c>
      <c r="N60" s="32">
        <f>COUNTIF('Fully Booked'!L:L,'disbursment and by product summ'!A60)</f>
        <v>0</v>
      </c>
    </row>
    <row r="61" spans="1:14">
      <c r="A61" s="373">
        <v>45423</v>
      </c>
      <c r="B61" s="17">
        <f>SUMIFS('Fully Booked'!$AF:$AF,'Fully Booked'!$N:$N,'disbursment and by product summ'!$B$2,'Fully Booked'!$L:$L,'disbursment and by product summ'!A61)</f>
        <v>0</v>
      </c>
      <c r="C61" s="17">
        <f>SUMIFS('Fully Booked'!$AF:$AF,'Fully Booked'!$N:$N,'disbursment and by product summ'!$C$2,'Fully Booked'!$L:$L,'disbursment and by product summ'!A61)</f>
        <v>0</v>
      </c>
      <c r="D61" s="17">
        <f>SUMIFS('Fully Booked'!$AF:$AF,'Fully Booked'!$N:$N,'disbursment and by product summ'!$D$2,'Fully Booked'!$L:$L,'disbursment and by product summ'!A61)</f>
        <v>3082.2186878306879</v>
      </c>
      <c r="E61" s="17">
        <f>SUMIFS('Fully Booked'!$AF:$AF,'Fully Booked'!$N:$N,'disbursment and by product summ'!$E$2,'Fully Booked'!$L:$L,'disbursment and by product summ'!A61)</f>
        <v>0</v>
      </c>
      <c r="F61" s="17">
        <f>SUMIFS('Fully Booked'!$AF:$AF,'Fully Booked'!$N:$N,'disbursment and by product summ'!$F$2,'Fully Booked'!$L:$L,'disbursment and by product summ'!A61)</f>
        <v>0</v>
      </c>
      <c r="G61" s="17">
        <f>SUMIFS('Fully Booked'!$AF:$AF,'Fully Booked'!$N:$N,'disbursment and by product summ'!$G$2,'Fully Booked'!$L:$L,'disbursment and by product summ'!A61)</f>
        <v>0</v>
      </c>
      <c r="H61" s="17">
        <f>SUMIFS('Fully Booked'!$AF:$AF,'Fully Booked'!$N:$N,'disbursment and by product summ'!$H$2,'Fully Booked'!$L:$L,'disbursment and by product summ'!A61)</f>
        <v>0</v>
      </c>
      <c r="I61" s="17">
        <f>SUMIFS('Fully Booked'!$AF:$AF,'Fully Booked'!$N:$N,'disbursment and by product summ'!$I$2,'Fully Booked'!$L:$L,'disbursment and by product summ'!A61)</f>
        <v>0</v>
      </c>
      <c r="J61" s="17">
        <f>SUMIFS('Fully Booked'!$AF:$AF,'Fully Booked'!$N:$N,'disbursment and by product summ'!$J$2,'Fully Booked'!$L:$L,'disbursment and by product summ'!A61)</f>
        <v>0</v>
      </c>
      <c r="K61" s="17">
        <f>SUMIFS('Fully Booked'!$AF:$AF,'Fully Booked'!$N:$N,'disbursment and by product summ'!$K$2,'Fully Booked'!$L:$L,'disbursment and by product summ'!A61)</f>
        <v>0</v>
      </c>
      <c r="L61" s="17">
        <f>SUMIFS('Fully Booked'!$AF:$AF,'Fully Booked'!$N:$N,'disbursment and by product summ'!$L$2,'Fully Booked'!$L:$L,'disbursment and by product summ'!A61)</f>
        <v>0</v>
      </c>
      <c r="M61" s="17">
        <f t="shared" si="3"/>
        <v>3082.2186878306879</v>
      </c>
      <c r="N61" s="32">
        <f>COUNTIF('Fully Booked'!L:L,'disbursment and by product summ'!A61)</f>
        <v>2</v>
      </c>
    </row>
    <row r="62" spans="1:14">
      <c r="A62" s="373">
        <v>45424</v>
      </c>
      <c r="B62" s="17">
        <f>SUMIFS('Fully Booked'!$AF:$AF,'Fully Booked'!$N:$N,'disbursment and by product summ'!$B$2,'Fully Booked'!$L:$L,'disbursment and by product summ'!A62)</f>
        <v>0</v>
      </c>
      <c r="C62" s="17">
        <f>SUMIFS('Fully Booked'!$AF:$AF,'Fully Booked'!$N:$N,'disbursment and by product summ'!$C$2,'Fully Booked'!$L:$L,'disbursment and by product summ'!A62)</f>
        <v>0</v>
      </c>
      <c r="D62" s="17">
        <f>SUMIFS('Fully Booked'!$AF:$AF,'Fully Booked'!$N:$N,'disbursment and by product summ'!$D$2,'Fully Booked'!$L:$L,'disbursment and by product summ'!A62)</f>
        <v>0</v>
      </c>
      <c r="E62" s="17">
        <f>SUMIFS('Fully Booked'!$AF:$AF,'Fully Booked'!$N:$N,'disbursment and by product summ'!$E$2,'Fully Booked'!$L:$L,'disbursment and by product summ'!A62)</f>
        <v>0</v>
      </c>
      <c r="F62" s="17">
        <f>SUMIFS('Fully Booked'!$AF:$AF,'Fully Booked'!$N:$N,'disbursment and by product summ'!$F$2,'Fully Booked'!$L:$L,'disbursment and by product summ'!A62)</f>
        <v>0</v>
      </c>
      <c r="G62" s="17">
        <f>SUMIFS('Fully Booked'!$AF:$AF,'Fully Booked'!$N:$N,'disbursment and by product summ'!$G$2,'Fully Booked'!$L:$L,'disbursment and by product summ'!A62)</f>
        <v>0</v>
      </c>
      <c r="H62" s="17">
        <f>SUMIFS('Fully Booked'!$AF:$AF,'Fully Booked'!$N:$N,'disbursment and by product summ'!$H$2,'Fully Booked'!$L:$L,'disbursment and by product summ'!A62)</f>
        <v>0</v>
      </c>
      <c r="I62" s="17">
        <f>SUMIFS('Fully Booked'!$AF:$AF,'Fully Booked'!$N:$N,'disbursment and by product summ'!$I$2,'Fully Booked'!$L:$L,'disbursment and by product summ'!A62)</f>
        <v>0</v>
      </c>
      <c r="J62" s="17">
        <f>SUMIFS('Fully Booked'!$AF:$AF,'Fully Booked'!$N:$N,'disbursment and by product summ'!$J$2,'Fully Booked'!$L:$L,'disbursment and by product summ'!A62)</f>
        <v>0</v>
      </c>
      <c r="K62" s="17">
        <f>SUMIFS('Fully Booked'!$AF:$AF,'Fully Booked'!$N:$N,'disbursment and by product summ'!$K$2,'Fully Booked'!$L:$L,'disbursment and by product summ'!A62)</f>
        <v>0</v>
      </c>
      <c r="L62" s="17">
        <f>SUMIFS('Fully Booked'!$AF:$AF,'Fully Booked'!$N:$N,'disbursment and by product summ'!$L$2,'Fully Booked'!$L:$L,'disbursment and by product summ'!A62)</f>
        <v>0</v>
      </c>
      <c r="M62" s="17">
        <f t="shared" si="3"/>
        <v>0</v>
      </c>
      <c r="N62" s="32">
        <f>COUNTIF('Fully Booked'!L:L,'disbursment and by product summ'!A62)</f>
        <v>0</v>
      </c>
    </row>
    <row r="63" spans="1:14">
      <c r="A63" s="373">
        <v>45425</v>
      </c>
      <c r="B63" s="17">
        <f>SUMIFS('Fully Booked'!$AF:$AF,'Fully Booked'!$N:$N,'disbursment and by product summ'!$B$2,'Fully Booked'!$L:$L,'disbursment and by product summ'!A63)</f>
        <v>0</v>
      </c>
      <c r="C63" s="17">
        <f>SUMIFS('Fully Booked'!$AF:$AF,'Fully Booked'!$N:$N,'disbursment and by product summ'!$C$2,'Fully Booked'!$L:$L,'disbursment and by product summ'!A63)</f>
        <v>0</v>
      </c>
      <c r="D63" s="17">
        <f>SUMIFS('Fully Booked'!$AF:$AF,'Fully Booked'!$N:$N,'disbursment and by product summ'!$D$2,'Fully Booked'!$L:$L,'disbursment and by product summ'!A63)</f>
        <v>60910.714435786431</v>
      </c>
      <c r="E63" s="17">
        <f>SUMIFS('Fully Booked'!$AF:$AF,'Fully Booked'!$N:$N,'disbursment and by product summ'!$E$2,'Fully Booked'!$L:$L,'disbursment and by product summ'!A63)</f>
        <v>2229.0330555555556</v>
      </c>
      <c r="F63" s="17">
        <f>SUMIFS('Fully Booked'!$AF:$AF,'Fully Booked'!$N:$N,'disbursment and by product summ'!$F$2,'Fully Booked'!$L:$L,'disbursment and by product summ'!A63)</f>
        <v>11588.633571428572</v>
      </c>
      <c r="G63" s="17">
        <f>SUMIFS('Fully Booked'!$AF:$AF,'Fully Booked'!$N:$N,'disbursment and by product summ'!$G$2,'Fully Booked'!$L:$L,'disbursment and by product summ'!A63)</f>
        <v>0</v>
      </c>
      <c r="H63" s="17">
        <f>SUMIFS('Fully Booked'!$AF:$AF,'Fully Booked'!$N:$N,'disbursment and by product summ'!$H$2,'Fully Booked'!$L:$L,'disbursment and by product summ'!A63)</f>
        <v>0</v>
      </c>
      <c r="I63" s="17">
        <f>SUMIFS('Fully Booked'!$AF:$AF,'Fully Booked'!$N:$N,'disbursment and by product summ'!$I$2,'Fully Booked'!$L:$L,'disbursment and by product summ'!A63)</f>
        <v>0</v>
      </c>
      <c r="J63" s="17">
        <f>SUMIFS('Fully Booked'!$AF:$AF,'Fully Booked'!$N:$N,'disbursment and by product summ'!$J$2,'Fully Booked'!$L:$L,'disbursment and by product summ'!A63)</f>
        <v>0</v>
      </c>
      <c r="K63" s="17">
        <f>SUMIFS('Fully Booked'!$AF:$AF,'Fully Booked'!$N:$N,'disbursment and by product summ'!$K$2,'Fully Booked'!$L:$L,'disbursment and by product summ'!A63)</f>
        <v>0</v>
      </c>
      <c r="L63" s="17">
        <f>SUMIFS('Fully Booked'!$AF:$AF,'Fully Booked'!$N:$N,'disbursment and by product summ'!$L$2,'Fully Booked'!$L:$L,'disbursment and by product summ'!A63)</f>
        <v>0</v>
      </c>
      <c r="M63" s="17">
        <f t="shared" si="3"/>
        <v>74728.381062770553</v>
      </c>
      <c r="N63" s="32">
        <f>COUNTIF('Fully Booked'!L:L,'disbursment and by product summ'!A63)</f>
        <v>12</v>
      </c>
    </row>
    <row r="64" spans="1:14">
      <c r="A64" s="373">
        <v>45426</v>
      </c>
      <c r="B64" s="17">
        <f>SUMIFS('Fully Booked'!$AF:$AF,'Fully Booked'!$N:$N,'disbursment and by product summ'!$B$2,'Fully Booked'!$L:$L,'disbursment and by product summ'!A64)</f>
        <v>0</v>
      </c>
      <c r="C64" s="17">
        <f>SUMIFS('Fully Booked'!$AF:$AF,'Fully Booked'!$N:$N,'disbursment and by product summ'!$C$2,'Fully Booked'!$L:$L,'disbursment and by product summ'!A64)</f>
        <v>0</v>
      </c>
      <c r="D64" s="17">
        <f>SUMIFS('Fully Booked'!$AF:$AF,'Fully Booked'!$N:$N,'disbursment and by product summ'!$D$2,'Fully Booked'!$L:$L,'disbursment and by product summ'!A64)</f>
        <v>0</v>
      </c>
      <c r="E64" s="17">
        <f>SUMIFS('Fully Booked'!$AF:$AF,'Fully Booked'!$N:$N,'disbursment and by product summ'!$E$2,'Fully Booked'!$L:$L,'disbursment and by product summ'!A64)</f>
        <v>0</v>
      </c>
      <c r="F64" s="17">
        <f>SUMIFS('Fully Booked'!$AF:$AF,'Fully Booked'!$N:$N,'disbursment and by product summ'!$F$2,'Fully Booked'!$L:$L,'disbursment and by product summ'!A64)</f>
        <v>0</v>
      </c>
      <c r="G64" s="17">
        <f>SUMIFS('Fully Booked'!$AF:$AF,'Fully Booked'!$N:$N,'disbursment and by product summ'!$G$2,'Fully Booked'!$L:$L,'disbursment and by product summ'!A64)</f>
        <v>0</v>
      </c>
      <c r="H64" s="17">
        <f>SUMIFS('Fully Booked'!$AF:$AF,'Fully Booked'!$N:$N,'disbursment and by product summ'!$H$2,'Fully Booked'!$L:$L,'disbursment and by product summ'!A64)</f>
        <v>0</v>
      </c>
      <c r="I64" s="17">
        <f>SUMIFS('Fully Booked'!$AF:$AF,'Fully Booked'!$N:$N,'disbursment and by product summ'!$I$2,'Fully Booked'!$L:$L,'disbursment and by product summ'!A64)</f>
        <v>0</v>
      </c>
      <c r="J64" s="17">
        <f>SUMIFS('Fully Booked'!$AF:$AF,'Fully Booked'!$N:$N,'disbursment and by product summ'!$J$2,'Fully Booked'!$L:$L,'disbursment and by product summ'!A64)</f>
        <v>0</v>
      </c>
      <c r="K64" s="17">
        <f>SUMIFS('Fully Booked'!$AF:$AF,'Fully Booked'!$N:$N,'disbursment and by product summ'!$K$2,'Fully Booked'!$L:$L,'disbursment and by product summ'!A64)</f>
        <v>0</v>
      </c>
      <c r="L64" s="17">
        <f>SUMIFS('Fully Booked'!$AF:$AF,'Fully Booked'!$N:$N,'disbursment and by product summ'!$L$2,'Fully Booked'!$L:$L,'disbursment and by product summ'!A64)</f>
        <v>0</v>
      </c>
      <c r="M64" s="17">
        <f t="shared" si="3"/>
        <v>0</v>
      </c>
      <c r="N64" s="32">
        <f>COUNTIF('Fully Booked'!L:L,'disbursment and by product summ'!A64)</f>
        <v>0</v>
      </c>
    </row>
    <row r="65" spans="1:14">
      <c r="A65" s="373">
        <v>45427</v>
      </c>
      <c r="B65" s="17">
        <f>SUMIFS('Fully Booked'!$AF:$AF,'Fully Booked'!$N:$N,'disbursment and by product summ'!$B$2,'Fully Booked'!$L:$L,'disbursment and by product summ'!A65)</f>
        <v>0</v>
      </c>
      <c r="C65" s="17">
        <f>SUMIFS('Fully Booked'!$AF:$AF,'Fully Booked'!$N:$N,'disbursment and by product summ'!$C$2,'Fully Booked'!$L:$L,'disbursment and by product summ'!A65)</f>
        <v>0</v>
      </c>
      <c r="D65" s="17">
        <f>SUMIFS('Fully Booked'!$AF:$AF,'Fully Booked'!$N:$N,'disbursment and by product summ'!$D$2,'Fully Booked'!$L:$L,'disbursment and by product summ'!A65)</f>
        <v>0</v>
      </c>
      <c r="E65" s="17">
        <f>SUMIFS('Fully Booked'!$AF:$AF,'Fully Booked'!$N:$N,'disbursment and by product summ'!$E$2,'Fully Booked'!$L:$L,'disbursment and by product summ'!A65)</f>
        <v>0</v>
      </c>
      <c r="F65" s="17">
        <f>SUMIFS('Fully Booked'!$AF:$AF,'Fully Booked'!$N:$N,'disbursment and by product summ'!$F$2,'Fully Booked'!$L:$L,'disbursment and by product summ'!A65)</f>
        <v>0</v>
      </c>
      <c r="G65" s="17">
        <f>SUMIFS('Fully Booked'!$AF:$AF,'Fully Booked'!$N:$N,'disbursment and by product summ'!$G$2,'Fully Booked'!$L:$L,'disbursment and by product summ'!A65)</f>
        <v>0</v>
      </c>
      <c r="H65" s="17">
        <f>SUMIFS('Fully Booked'!$AF:$AF,'Fully Booked'!$N:$N,'disbursment and by product summ'!$H$2,'Fully Booked'!$L:$L,'disbursment and by product summ'!A65)</f>
        <v>0</v>
      </c>
      <c r="I65" s="17">
        <f>SUMIFS('Fully Booked'!$AF:$AF,'Fully Booked'!$N:$N,'disbursment and by product summ'!$I$2,'Fully Booked'!$L:$L,'disbursment and by product summ'!A65)</f>
        <v>0</v>
      </c>
      <c r="J65" s="17">
        <f>SUMIFS('Fully Booked'!$AF:$AF,'Fully Booked'!$N:$N,'disbursment and by product summ'!$J$2,'Fully Booked'!$L:$L,'disbursment and by product summ'!A65)</f>
        <v>0</v>
      </c>
      <c r="K65" s="17">
        <f>SUMIFS('Fully Booked'!$AF:$AF,'Fully Booked'!$N:$N,'disbursment and by product summ'!$K$2,'Fully Booked'!$L:$L,'disbursment and by product summ'!A65)</f>
        <v>0</v>
      </c>
      <c r="L65" s="17">
        <f>SUMIFS('Fully Booked'!$AF:$AF,'Fully Booked'!$N:$N,'disbursment and by product summ'!$L$2,'Fully Booked'!$L:$L,'disbursment and by product summ'!A65)</f>
        <v>0</v>
      </c>
      <c r="M65" s="17">
        <f t="shared" si="3"/>
        <v>0</v>
      </c>
      <c r="N65" s="32">
        <f>COUNTIF('Fully Booked'!L:L,'disbursment and by product summ'!A65)</f>
        <v>0</v>
      </c>
    </row>
    <row r="66" spans="1:14">
      <c r="A66" s="373">
        <v>45428</v>
      </c>
      <c r="B66" s="17">
        <f>SUMIFS('Fully Booked'!$AF:$AF,'Fully Booked'!$N:$N,'disbursment and by product summ'!$B$2,'Fully Booked'!$L:$L,'disbursment and by product summ'!A66)</f>
        <v>0</v>
      </c>
      <c r="C66" s="17">
        <f>SUMIFS('Fully Booked'!$AF:$AF,'Fully Booked'!$N:$N,'disbursment and by product summ'!$C$2,'Fully Booked'!$L:$L,'disbursment and by product summ'!A66)</f>
        <v>0</v>
      </c>
      <c r="D66" s="17">
        <f>SUMIFS('Fully Booked'!$AF:$AF,'Fully Booked'!$N:$N,'disbursment and by product summ'!$D$2,'Fully Booked'!$L:$L,'disbursment and by product summ'!A66)</f>
        <v>0</v>
      </c>
      <c r="E66" s="17">
        <f>SUMIFS('Fully Booked'!$AF:$AF,'Fully Booked'!$N:$N,'disbursment and by product summ'!$E$2,'Fully Booked'!$L:$L,'disbursment and by product summ'!A66)</f>
        <v>0</v>
      </c>
      <c r="F66" s="17">
        <f>SUMIFS('Fully Booked'!$AF:$AF,'Fully Booked'!$N:$N,'disbursment and by product summ'!$F$2,'Fully Booked'!$L:$L,'disbursment and by product summ'!A66)</f>
        <v>0</v>
      </c>
      <c r="G66" s="17">
        <f>SUMIFS('Fully Booked'!$AF:$AF,'Fully Booked'!$N:$N,'disbursment and by product summ'!$G$2,'Fully Booked'!$L:$L,'disbursment and by product summ'!A66)</f>
        <v>0</v>
      </c>
      <c r="H66" s="17">
        <f>SUMIFS('Fully Booked'!$AF:$AF,'Fully Booked'!$N:$N,'disbursment and by product summ'!$H$2,'Fully Booked'!$L:$L,'disbursment and by product summ'!A66)</f>
        <v>0</v>
      </c>
      <c r="I66" s="17">
        <f>SUMIFS('Fully Booked'!$AF:$AF,'Fully Booked'!$N:$N,'disbursment and by product summ'!$I$2,'Fully Booked'!$L:$L,'disbursment and by product summ'!A66)</f>
        <v>0</v>
      </c>
      <c r="J66" s="17">
        <f>SUMIFS('Fully Booked'!$AF:$AF,'Fully Booked'!$N:$N,'disbursment and by product summ'!$J$2,'Fully Booked'!$L:$L,'disbursment and by product summ'!A66)</f>
        <v>0</v>
      </c>
      <c r="K66" s="17">
        <f>SUMIFS('Fully Booked'!$AF:$AF,'Fully Booked'!$N:$N,'disbursment and by product summ'!$K$2,'Fully Booked'!$L:$L,'disbursment and by product summ'!A66)</f>
        <v>0</v>
      </c>
      <c r="L66" s="17">
        <f>SUMIFS('Fully Booked'!$AF:$AF,'Fully Booked'!$N:$N,'disbursment and by product summ'!$L$2,'Fully Booked'!$L:$L,'disbursment and by product summ'!A66)</f>
        <v>0</v>
      </c>
      <c r="M66" s="17">
        <f t="shared" si="3"/>
        <v>0</v>
      </c>
      <c r="N66" s="32">
        <f>COUNTIF('Fully Booked'!L:L,'disbursment and by product summ'!A66)</f>
        <v>0</v>
      </c>
    </row>
    <row r="67" spans="1:14">
      <c r="A67" s="373">
        <v>45429</v>
      </c>
      <c r="B67" s="17">
        <f>SUMIFS('Fully Booked'!$AF:$AF,'Fully Booked'!$N:$N,'disbursment and by product summ'!$B$2,'Fully Booked'!$L:$L,'disbursment and by product summ'!A67)</f>
        <v>0</v>
      </c>
      <c r="C67" s="17">
        <f>SUMIFS('Fully Booked'!$AF:$AF,'Fully Booked'!$N:$N,'disbursment and by product summ'!$C$2,'Fully Booked'!$L:$L,'disbursment and by product summ'!A67)</f>
        <v>0</v>
      </c>
      <c r="D67" s="17">
        <f>SUMIFS('Fully Booked'!$AF:$AF,'Fully Booked'!$N:$N,'disbursment and by product summ'!$D$2,'Fully Booked'!$L:$L,'disbursment and by product summ'!A67)</f>
        <v>0</v>
      </c>
      <c r="E67" s="17">
        <f>SUMIFS('Fully Booked'!$AF:$AF,'Fully Booked'!$N:$N,'disbursment and by product summ'!$E$2,'Fully Booked'!$L:$L,'disbursment and by product summ'!A67)</f>
        <v>0</v>
      </c>
      <c r="F67" s="17">
        <f>SUMIFS('Fully Booked'!$AF:$AF,'Fully Booked'!$N:$N,'disbursment and by product summ'!$F$2,'Fully Booked'!$L:$L,'disbursment and by product summ'!A67)</f>
        <v>0</v>
      </c>
      <c r="G67" s="17">
        <f>SUMIFS('Fully Booked'!$AF:$AF,'Fully Booked'!$N:$N,'disbursment and by product summ'!$G$2,'Fully Booked'!$L:$L,'disbursment and by product summ'!A67)</f>
        <v>0</v>
      </c>
      <c r="H67" s="17">
        <f>SUMIFS('Fully Booked'!$AF:$AF,'Fully Booked'!$N:$N,'disbursment and by product summ'!$H$2,'Fully Booked'!$L:$L,'disbursment and by product summ'!A67)</f>
        <v>0</v>
      </c>
      <c r="I67" s="17">
        <f>SUMIFS('Fully Booked'!$AF:$AF,'Fully Booked'!$N:$N,'disbursment and by product summ'!$I$2,'Fully Booked'!$L:$L,'disbursment and by product summ'!A67)</f>
        <v>0</v>
      </c>
      <c r="J67" s="17">
        <f>SUMIFS('Fully Booked'!$AF:$AF,'Fully Booked'!$N:$N,'disbursment and by product summ'!$J$2,'Fully Booked'!$L:$L,'disbursment and by product summ'!A67)</f>
        <v>0</v>
      </c>
      <c r="K67" s="17">
        <f>SUMIFS('Fully Booked'!$AF:$AF,'Fully Booked'!$N:$N,'disbursment and by product summ'!$K$2,'Fully Booked'!$L:$L,'disbursment and by product summ'!A67)</f>
        <v>0</v>
      </c>
      <c r="L67" s="17">
        <f>SUMIFS('Fully Booked'!$AF:$AF,'Fully Booked'!$N:$N,'disbursment and by product summ'!$L$2,'Fully Booked'!$L:$L,'disbursment and by product summ'!A67)</f>
        <v>0</v>
      </c>
      <c r="M67" s="17">
        <f t="shared" si="3"/>
        <v>0</v>
      </c>
      <c r="N67" s="32">
        <f>COUNTIF('Fully Booked'!L:L,'disbursment and by product summ'!A67)</f>
        <v>0</v>
      </c>
    </row>
    <row r="68" spans="1:14">
      <c r="A68" s="373">
        <v>45430</v>
      </c>
      <c r="B68" s="17">
        <f>SUMIFS('Fully Booked'!$AF:$AF,'Fully Booked'!$N:$N,'disbursment and by product summ'!$B$2,'Fully Booked'!$L:$L,'disbursment and by product summ'!A68)</f>
        <v>0</v>
      </c>
      <c r="C68" s="17">
        <f>SUMIFS('Fully Booked'!$AF:$AF,'Fully Booked'!$N:$N,'disbursment and by product summ'!$C$2,'Fully Booked'!$L:$L,'disbursment and by product summ'!A68)</f>
        <v>0</v>
      </c>
      <c r="D68" s="17">
        <f>SUMIFS('Fully Booked'!$AF:$AF,'Fully Booked'!$N:$N,'disbursment and by product summ'!$D$2,'Fully Booked'!$L:$L,'disbursment and by product summ'!A68)</f>
        <v>0</v>
      </c>
      <c r="E68" s="17">
        <f>SUMIFS('Fully Booked'!$AF:$AF,'Fully Booked'!$N:$N,'disbursment and by product summ'!$E$2,'Fully Booked'!$L:$L,'disbursment and by product summ'!A68)</f>
        <v>0</v>
      </c>
      <c r="F68" s="17">
        <f>SUMIFS('Fully Booked'!$AF:$AF,'Fully Booked'!$N:$N,'disbursment and by product summ'!$F$2,'Fully Booked'!$L:$L,'disbursment and by product summ'!A68)</f>
        <v>0</v>
      </c>
      <c r="G68" s="17">
        <f>SUMIFS('Fully Booked'!$AF:$AF,'Fully Booked'!$N:$N,'disbursment and by product summ'!$G$2,'Fully Booked'!$L:$L,'disbursment and by product summ'!A68)</f>
        <v>0</v>
      </c>
      <c r="H68" s="17">
        <f>SUMIFS('Fully Booked'!$AF:$AF,'Fully Booked'!$N:$N,'disbursment and by product summ'!$H$2,'Fully Booked'!$L:$L,'disbursment and by product summ'!A68)</f>
        <v>0</v>
      </c>
      <c r="I68" s="17">
        <f>SUMIFS('Fully Booked'!$AF:$AF,'Fully Booked'!$N:$N,'disbursment and by product summ'!$I$2,'Fully Booked'!$L:$L,'disbursment and by product summ'!A68)</f>
        <v>0</v>
      </c>
      <c r="J68" s="17">
        <f>SUMIFS('Fully Booked'!$AF:$AF,'Fully Booked'!$N:$N,'disbursment and by product summ'!$J$2,'Fully Booked'!$L:$L,'disbursment and by product summ'!A68)</f>
        <v>0</v>
      </c>
      <c r="K68" s="17">
        <f>SUMIFS('Fully Booked'!$AF:$AF,'Fully Booked'!$N:$N,'disbursment and by product summ'!$K$2,'Fully Booked'!$L:$L,'disbursment and by product summ'!A68)</f>
        <v>0</v>
      </c>
      <c r="L68" s="17">
        <f>SUMIFS('Fully Booked'!$AF:$AF,'Fully Booked'!$N:$N,'disbursment and by product summ'!$L$2,'Fully Booked'!$L:$L,'disbursment and by product summ'!A68)</f>
        <v>0</v>
      </c>
      <c r="M68" s="17">
        <f t="shared" si="3"/>
        <v>0</v>
      </c>
      <c r="N68" s="32">
        <f>COUNTIF('Fully Booked'!L:L,'disbursment and by product summ'!A68)</f>
        <v>0</v>
      </c>
    </row>
    <row r="69" spans="1:14">
      <c r="A69" s="373">
        <v>45431</v>
      </c>
      <c r="B69" s="17">
        <f>SUMIFS('Fully Booked'!$AF:$AF,'Fully Booked'!$N:$N,'disbursment and by product summ'!$B$2,'Fully Booked'!$L:$L,'disbursment and by product summ'!A69)</f>
        <v>0</v>
      </c>
      <c r="C69" s="17">
        <f>SUMIFS('Fully Booked'!$AF:$AF,'Fully Booked'!$N:$N,'disbursment and by product summ'!$C$2,'Fully Booked'!$L:$L,'disbursment and by product summ'!A69)</f>
        <v>0</v>
      </c>
      <c r="D69" s="17">
        <f>SUMIFS('Fully Booked'!$AF:$AF,'Fully Booked'!$N:$N,'disbursment and by product summ'!$D$2,'Fully Booked'!$L:$L,'disbursment and by product summ'!A69)</f>
        <v>0</v>
      </c>
      <c r="E69" s="17">
        <f>SUMIFS('Fully Booked'!$AF:$AF,'Fully Booked'!$N:$N,'disbursment and by product summ'!$E$2,'Fully Booked'!$L:$L,'disbursment and by product summ'!A69)</f>
        <v>0</v>
      </c>
      <c r="F69" s="17">
        <f>SUMIFS('Fully Booked'!$AF:$AF,'Fully Booked'!$N:$N,'disbursment and by product summ'!$F$2,'Fully Booked'!$L:$L,'disbursment and by product summ'!A69)</f>
        <v>0</v>
      </c>
      <c r="G69" s="17">
        <f>SUMIFS('Fully Booked'!$AF:$AF,'Fully Booked'!$N:$N,'disbursment and by product summ'!$G$2,'Fully Booked'!$L:$L,'disbursment and by product summ'!A69)</f>
        <v>0</v>
      </c>
      <c r="H69" s="17">
        <f>SUMIFS('Fully Booked'!$AF:$AF,'Fully Booked'!$N:$N,'disbursment and by product summ'!$H$2,'Fully Booked'!$L:$L,'disbursment and by product summ'!A69)</f>
        <v>0</v>
      </c>
      <c r="I69" s="17">
        <f>SUMIFS('Fully Booked'!$AF:$AF,'Fully Booked'!$N:$N,'disbursment and by product summ'!$I$2,'Fully Booked'!$L:$L,'disbursment and by product summ'!A69)</f>
        <v>0</v>
      </c>
      <c r="J69" s="17">
        <f>SUMIFS('Fully Booked'!$AF:$AF,'Fully Booked'!$N:$N,'disbursment and by product summ'!$J$2,'Fully Booked'!$L:$L,'disbursment and by product summ'!A69)</f>
        <v>0</v>
      </c>
      <c r="K69" s="17">
        <f>SUMIFS('Fully Booked'!$AF:$AF,'Fully Booked'!$N:$N,'disbursment and by product summ'!$K$2,'Fully Booked'!$L:$L,'disbursment and by product summ'!A69)</f>
        <v>0</v>
      </c>
      <c r="L69" s="17">
        <f>SUMIFS('Fully Booked'!$AF:$AF,'Fully Booked'!$N:$N,'disbursment and by product summ'!$L$2,'Fully Booked'!$L:$L,'disbursment and by product summ'!A69)</f>
        <v>0</v>
      </c>
      <c r="M69" s="17">
        <f t="shared" si="3"/>
        <v>0</v>
      </c>
      <c r="N69" s="32">
        <f>COUNTIF('Fully Booked'!L:L,'disbursment and by product summ'!A69)</f>
        <v>0</v>
      </c>
    </row>
    <row r="70" spans="1:14">
      <c r="A70" s="373">
        <v>45432</v>
      </c>
      <c r="B70" s="17">
        <f>SUMIFS('Fully Booked'!$AF:$AF,'Fully Booked'!$N:$N,'disbursment and by product summ'!$B$2,'Fully Booked'!$L:$L,'disbursment and by product summ'!A70)</f>
        <v>0</v>
      </c>
      <c r="C70" s="17">
        <f>SUMIFS('Fully Booked'!$AF:$AF,'Fully Booked'!$N:$N,'disbursment and by product summ'!$C$2,'Fully Booked'!$L:$L,'disbursment and by product summ'!A70)</f>
        <v>0</v>
      </c>
      <c r="D70" s="17">
        <f>SUMIFS('Fully Booked'!$AF:$AF,'Fully Booked'!$N:$N,'disbursment and by product summ'!$D$2,'Fully Booked'!$L:$L,'disbursment and by product summ'!A70)</f>
        <v>0</v>
      </c>
      <c r="E70" s="17">
        <f>SUMIFS('Fully Booked'!$AF:$AF,'Fully Booked'!$N:$N,'disbursment and by product summ'!$E$2,'Fully Booked'!$L:$L,'disbursment and by product summ'!A70)</f>
        <v>0</v>
      </c>
      <c r="F70" s="17">
        <f>SUMIFS('Fully Booked'!$AF:$AF,'Fully Booked'!$N:$N,'disbursment and by product summ'!$F$2,'Fully Booked'!$L:$L,'disbursment and by product summ'!A70)</f>
        <v>0</v>
      </c>
      <c r="G70" s="17">
        <f>SUMIFS('Fully Booked'!$AF:$AF,'Fully Booked'!$N:$N,'disbursment and by product summ'!$G$2,'Fully Booked'!$L:$L,'disbursment and by product summ'!A70)</f>
        <v>0</v>
      </c>
      <c r="H70" s="17">
        <f>SUMIFS('Fully Booked'!$AF:$AF,'Fully Booked'!$N:$N,'disbursment and by product summ'!$H$2,'Fully Booked'!$L:$L,'disbursment and by product summ'!A70)</f>
        <v>0</v>
      </c>
      <c r="I70" s="17">
        <f>SUMIFS('Fully Booked'!$AF:$AF,'Fully Booked'!$N:$N,'disbursment and by product summ'!$I$2,'Fully Booked'!$L:$L,'disbursment and by product summ'!A70)</f>
        <v>0</v>
      </c>
      <c r="J70" s="17">
        <f>SUMIFS('Fully Booked'!$AF:$AF,'Fully Booked'!$N:$N,'disbursment and by product summ'!$J$2,'Fully Booked'!$L:$L,'disbursment and by product summ'!A70)</f>
        <v>0</v>
      </c>
      <c r="K70" s="17">
        <f>SUMIFS('Fully Booked'!$AF:$AF,'Fully Booked'!$N:$N,'disbursment and by product summ'!$K$2,'Fully Booked'!$L:$L,'disbursment and by product summ'!A70)</f>
        <v>0</v>
      </c>
      <c r="L70" s="17">
        <f>SUMIFS('Fully Booked'!$AF:$AF,'Fully Booked'!$N:$N,'disbursment and by product summ'!$L$2,'Fully Booked'!$L:$L,'disbursment and by product summ'!A70)</f>
        <v>0</v>
      </c>
      <c r="M70" s="17">
        <f t="shared" si="3"/>
        <v>0</v>
      </c>
      <c r="N70" s="32">
        <f>COUNTIF('Fully Booked'!L:L,'disbursment and by product summ'!A70)</f>
        <v>0</v>
      </c>
    </row>
    <row r="71" spans="1:14">
      <c r="A71" s="373">
        <v>45433</v>
      </c>
      <c r="B71" s="17">
        <f>SUMIFS('Fully Booked'!$AF:$AF,'Fully Booked'!$N:$N,'disbursment and by product summ'!$B$2,'Fully Booked'!$L:$L,'disbursment and by product summ'!A71)</f>
        <v>0</v>
      </c>
      <c r="C71" s="17">
        <f>SUMIFS('Fully Booked'!$AF:$AF,'Fully Booked'!$N:$N,'disbursment and by product summ'!$C$2,'Fully Booked'!$L:$L,'disbursment and by product summ'!A71)</f>
        <v>0</v>
      </c>
      <c r="D71" s="17">
        <f>SUMIFS('Fully Booked'!$AF:$AF,'Fully Booked'!$N:$N,'disbursment and by product summ'!$D$2,'Fully Booked'!$L:$L,'disbursment and by product summ'!A71)</f>
        <v>0</v>
      </c>
      <c r="E71" s="17">
        <f>SUMIFS('Fully Booked'!$AF:$AF,'Fully Booked'!$N:$N,'disbursment and by product summ'!$E$2,'Fully Booked'!$L:$L,'disbursment and by product summ'!A71)</f>
        <v>0</v>
      </c>
      <c r="F71" s="17">
        <f>SUMIFS('Fully Booked'!$AF:$AF,'Fully Booked'!$N:$N,'disbursment and by product summ'!$F$2,'Fully Booked'!$L:$L,'disbursment and by product summ'!A71)</f>
        <v>0</v>
      </c>
      <c r="G71" s="17">
        <f>SUMIFS('Fully Booked'!$AF:$AF,'Fully Booked'!$N:$N,'disbursment and by product summ'!$G$2,'Fully Booked'!$L:$L,'disbursment and by product summ'!A71)</f>
        <v>0</v>
      </c>
      <c r="H71" s="17">
        <f>SUMIFS('Fully Booked'!$AF:$AF,'Fully Booked'!$N:$N,'disbursment and by product summ'!$H$2,'Fully Booked'!$L:$L,'disbursment and by product summ'!A71)</f>
        <v>0</v>
      </c>
      <c r="I71" s="17">
        <f>SUMIFS('Fully Booked'!$AF:$AF,'Fully Booked'!$N:$N,'disbursment and by product summ'!$I$2,'Fully Booked'!$L:$L,'disbursment and by product summ'!A71)</f>
        <v>0</v>
      </c>
      <c r="J71" s="17">
        <f>SUMIFS('Fully Booked'!$AF:$AF,'Fully Booked'!$N:$N,'disbursment and by product summ'!$J$2,'Fully Booked'!$L:$L,'disbursment and by product summ'!A71)</f>
        <v>0</v>
      </c>
      <c r="K71" s="17">
        <f>SUMIFS('Fully Booked'!$AF:$AF,'Fully Booked'!$N:$N,'disbursment and by product summ'!$K$2,'Fully Booked'!$L:$L,'disbursment and by product summ'!A71)</f>
        <v>0</v>
      </c>
      <c r="L71" s="17">
        <f>SUMIFS('Fully Booked'!$AF:$AF,'Fully Booked'!$N:$N,'disbursment and by product summ'!$L$2,'Fully Booked'!$L:$L,'disbursment and by product summ'!A71)</f>
        <v>0</v>
      </c>
      <c r="M71" s="17">
        <f t="shared" si="3"/>
        <v>0</v>
      </c>
      <c r="N71" s="32">
        <f>COUNTIF('Fully Booked'!L:L,'disbursment and by product summ'!A71)</f>
        <v>0</v>
      </c>
    </row>
    <row r="72" spans="1:14">
      <c r="A72" s="373">
        <v>45434</v>
      </c>
      <c r="B72" s="17">
        <f>SUMIFS('Fully Booked'!$AF:$AF,'Fully Booked'!$N:$N,'disbursment and by product summ'!$B$2,'Fully Booked'!$L:$L,'disbursment and by product summ'!A72)</f>
        <v>0</v>
      </c>
      <c r="C72" s="17">
        <f>SUMIFS('Fully Booked'!$AF:$AF,'Fully Booked'!$N:$N,'disbursment and by product summ'!$C$2,'Fully Booked'!$L:$L,'disbursment and by product summ'!A72)</f>
        <v>0</v>
      </c>
      <c r="D72" s="17">
        <f>SUMIFS('Fully Booked'!$AF:$AF,'Fully Booked'!$N:$N,'disbursment and by product summ'!$D$2,'Fully Booked'!$L:$L,'disbursment and by product summ'!A72)</f>
        <v>0</v>
      </c>
      <c r="E72" s="17">
        <f>SUMIFS('Fully Booked'!$AF:$AF,'Fully Booked'!$N:$N,'disbursment and by product summ'!$E$2,'Fully Booked'!$L:$L,'disbursment and by product summ'!A72)</f>
        <v>0</v>
      </c>
      <c r="F72" s="17">
        <f>SUMIFS('Fully Booked'!$AF:$AF,'Fully Booked'!$N:$N,'disbursment and by product summ'!$F$2,'Fully Booked'!$L:$L,'disbursment and by product summ'!A72)</f>
        <v>0</v>
      </c>
      <c r="G72" s="17">
        <f>SUMIFS('Fully Booked'!$AF:$AF,'Fully Booked'!$N:$N,'disbursment and by product summ'!$G$2,'Fully Booked'!$L:$L,'disbursment and by product summ'!A72)</f>
        <v>0</v>
      </c>
      <c r="H72" s="17">
        <f>SUMIFS('Fully Booked'!$AF:$AF,'Fully Booked'!$N:$N,'disbursment and by product summ'!$H$2,'Fully Booked'!$L:$L,'disbursment and by product summ'!A72)</f>
        <v>0</v>
      </c>
      <c r="I72" s="17">
        <f>SUMIFS('Fully Booked'!$AF:$AF,'Fully Booked'!$N:$N,'disbursment and by product summ'!$I$2,'Fully Booked'!$L:$L,'disbursment and by product summ'!A72)</f>
        <v>0</v>
      </c>
      <c r="J72" s="17">
        <f>SUMIFS('Fully Booked'!$AF:$AF,'Fully Booked'!$N:$N,'disbursment and by product summ'!$J$2,'Fully Booked'!$L:$L,'disbursment and by product summ'!A72)</f>
        <v>0</v>
      </c>
      <c r="K72" s="17">
        <f>SUMIFS('Fully Booked'!$AF:$AF,'Fully Booked'!$N:$N,'disbursment and by product summ'!$K$2,'Fully Booked'!$L:$L,'disbursment and by product summ'!A72)</f>
        <v>0</v>
      </c>
      <c r="L72" s="17">
        <f>SUMIFS('Fully Booked'!$AF:$AF,'Fully Booked'!$N:$N,'disbursment and by product summ'!$L$2,'Fully Booked'!$L:$L,'disbursment and by product summ'!A72)</f>
        <v>0</v>
      </c>
      <c r="M72" s="17">
        <f t="shared" si="3"/>
        <v>0</v>
      </c>
      <c r="N72" s="32">
        <f>COUNTIF('Fully Booked'!L:L,'disbursment and by product summ'!A72)</f>
        <v>0</v>
      </c>
    </row>
    <row r="73" spans="1:14">
      <c r="A73" s="373">
        <v>45435</v>
      </c>
      <c r="B73" s="17">
        <f>SUMIFS('Fully Booked'!$AF:$AF,'Fully Booked'!$N:$N,'disbursment and by product summ'!$B$2,'Fully Booked'!$L:$L,'disbursment and by product summ'!A73)</f>
        <v>0</v>
      </c>
      <c r="C73" s="17">
        <f>SUMIFS('Fully Booked'!$AF:$AF,'Fully Booked'!$N:$N,'disbursment and by product summ'!$C$2,'Fully Booked'!$L:$L,'disbursment and by product summ'!A73)</f>
        <v>0</v>
      </c>
      <c r="D73" s="17">
        <f>SUMIFS('Fully Booked'!$AF:$AF,'Fully Booked'!$N:$N,'disbursment and by product summ'!$D$2,'Fully Booked'!$L:$L,'disbursment and by product summ'!A73)</f>
        <v>0</v>
      </c>
      <c r="E73" s="17">
        <f>SUMIFS('Fully Booked'!$AF:$AF,'Fully Booked'!$N:$N,'disbursment and by product summ'!$E$2,'Fully Booked'!$L:$L,'disbursment and by product summ'!A73)</f>
        <v>0</v>
      </c>
      <c r="F73" s="17">
        <f>SUMIFS('Fully Booked'!$AF:$AF,'Fully Booked'!$N:$N,'disbursment and by product summ'!$F$2,'Fully Booked'!$L:$L,'disbursment and by product summ'!A73)</f>
        <v>0</v>
      </c>
      <c r="G73" s="17">
        <f>SUMIFS('Fully Booked'!$AF:$AF,'Fully Booked'!$N:$N,'disbursment and by product summ'!$G$2,'Fully Booked'!$L:$L,'disbursment and by product summ'!A73)</f>
        <v>0</v>
      </c>
      <c r="H73" s="17">
        <f>SUMIFS('Fully Booked'!$AF:$AF,'Fully Booked'!$N:$N,'disbursment and by product summ'!$H$2,'Fully Booked'!$L:$L,'disbursment and by product summ'!A73)</f>
        <v>0</v>
      </c>
      <c r="I73" s="17">
        <f>SUMIFS('Fully Booked'!$AF:$AF,'Fully Booked'!$N:$N,'disbursment and by product summ'!$I$2,'Fully Booked'!$L:$L,'disbursment and by product summ'!A73)</f>
        <v>0</v>
      </c>
      <c r="J73" s="17">
        <f>SUMIFS('Fully Booked'!$AF:$AF,'Fully Booked'!$N:$N,'disbursment and by product summ'!$J$2,'Fully Booked'!$L:$L,'disbursment and by product summ'!A73)</f>
        <v>0</v>
      </c>
      <c r="K73" s="17">
        <f>SUMIFS('Fully Booked'!$AF:$AF,'Fully Booked'!$N:$N,'disbursment and by product summ'!$K$2,'Fully Booked'!$L:$L,'disbursment and by product summ'!A73)</f>
        <v>0</v>
      </c>
      <c r="L73" s="17">
        <f>SUMIFS('Fully Booked'!$AF:$AF,'Fully Booked'!$N:$N,'disbursment and by product summ'!$L$2,'Fully Booked'!$L:$L,'disbursment and by product summ'!A73)</f>
        <v>0</v>
      </c>
      <c r="M73" s="17">
        <f t="shared" si="3"/>
        <v>0</v>
      </c>
      <c r="N73" s="32">
        <f>COUNTIF('Fully Booked'!L:L,'disbursment and by product summ'!A73)</f>
        <v>0</v>
      </c>
    </row>
    <row r="74" spans="1:14">
      <c r="A74" s="375" t="s">
        <v>71</v>
      </c>
      <c r="B74" s="34">
        <f t="shared" ref="B74:N74" si="4">SUM(B41:B73)</f>
        <v>1335.1929629629631</v>
      </c>
      <c r="C74" s="34">
        <f t="shared" si="4"/>
        <v>0</v>
      </c>
      <c r="D74" s="34">
        <f t="shared" si="4"/>
        <v>445268.9378703704</v>
      </c>
      <c r="E74" s="34">
        <f t="shared" si="4"/>
        <v>231004.28803174599</v>
      </c>
      <c r="F74" s="34">
        <f t="shared" si="4"/>
        <v>198419.25482381505</v>
      </c>
      <c r="G74" s="34">
        <f t="shared" si="4"/>
        <v>83640.653613756629</v>
      </c>
      <c r="H74" s="34">
        <f t="shared" si="4"/>
        <v>0</v>
      </c>
      <c r="I74" s="34">
        <f t="shared" si="4"/>
        <v>0</v>
      </c>
      <c r="J74" s="34">
        <f>SUM(J41:J73)</f>
        <v>0</v>
      </c>
      <c r="K74" s="34">
        <f>SUM(K41:K73)</f>
        <v>16641.877523809526</v>
      </c>
      <c r="L74" s="34">
        <f>SUM(L41:L73)</f>
        <v>0</v>
      </c>
      <c r="M74" s="34">
        <f t="shared" si="4"/>
        <v>976310.20482646069</v>
      </c>
      <c r="N74" s="35">
        <f t="shared" si="4"/>
        <v>175</v>
      </c>
    </row>
  </sheetData>
  <mergeCells count="2">
    <mergeCell ref="A1:M1"/>
    <mergeCell ref="A39:M39"/>
  </mergeCells>
  <phoneticPr fontId="226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42"/>
  <sheetViews>
    <sheetView topLeftCell="A56" zoomScale="130" zoomScaleNormal="130" workbookViewId="0">
      <selection activeCell="A81" sqref="A81"/>
    </sheetView>
  </sheetViews>
  <sheetFormatPr defaultColWidth="30.5703125" defaultRowHeight="15"/>
  <cols>
    <col min="1" max="1" width="21.140625" style="21" customWidth="1"/>
    <col min="2" max="2" width="18.28515625" style="21" customWidth="1"/>
    <col min="3" max="3" width="21.28515625" style="29" bestFit="1" customWidth="1"/>
    <col min="4" max="4" width="20.7109375" style="17" bestFit="1" customWidth="1"/>
    <col min="5" max="5" width="14.28515625" style="17" bestFit="1" customWidth="1"/>
    <col min="6" max="6" width="16.7109375" style="17" bestFit="1" customWidth="1"/>
    <col min="7" max="7" width="20.140625" style="21" bestFit="1" customWidth="1"/>
    <col min="8" max="8" width="21.28515625" style="21" bestFit="1" customWidth="1"/>
    <col min="9" max="9" width="17.42578125" style="21" customWidth="1"/>
    <col min="10" max="10" width="19.28515625" style="21" customWidth="1"/>
    <col min="11" max="11" width="20.85546875" style="21" bestFit="1" customWidth="1"/>
    <col min="12" max="12" width="13.85546875" style="21" customWidth="1"/>
    <col min="13" max="13" width="21.140625" style="8" customWidth="1"/>
    <col min="14" max="14" width="10.140625" style="8" bestFit="1" customWidth="1"/>
    <col min="15" max="16384" width="30.5703125" style="8"/>
  </cols>
  <sheetData>
    <row r="1" spans="1:14" ht="15.75">
      <c r="A1" s="199"/>
      <c r="B1" s="201">
        <f ca="1">TODAY()</f>
        <v>45425</v>
      </c>
      <c r="C1" s="726" t="s">
        <v>369</v>
      </c>
      <c r="D1" s="727"/>
      <c r="E1" s="728"/>
      <c r="F1" s="167"/>
      <c r="G1" s="729" t="s">
        <v>373</v>
      </c>
      <c r="H1" s="730"/>
      <c r="I1" s="730"/>
      <c r="J1" s="730"/>
      <c r="K1" s="730"/>
      <c r="L1" s="731"/>
    </row>
    <row r="2" spans="1:14" ht="42" customHeight="1">
      <c r="A2" s="199" t="s">
        <v>173</v>
      </c>
      <c r="B2" s="199" t="s">
        <v>4239</v>
      </c>
      <c r="C2" s="213" t="s">
        <v>370</v>
      </c>
      <c r="D2" s="199" t="s">
        <v>71</v>
      </c>
      <c r="E2" s="199" t="s">
        <v>372</v>
      </c>
      <c r="F2" s="200"/>
      <c r="G2" s="199" t="s">
        <v>65</v>
      </c>
      <c r="H2" s="199" t="s">
        <v>4240</v>
      </c>
      <c r="I2" s="199" t="s">
        <v>521</v>
      </c>
      <c r="J2" s="199" t="s">
        <v>549</v>
      </c>
      <c r="K2" s="199" t="s">
        <v>381</v>
      </c>
      <c r="L2" s="199" t="s">
        <v>337</v>
      </c>
      <c r="M2" s="199" t="s">
        <v>382</v>
      </c>
      <c r="N2" s="199" t="s">
        <v>371</v>
      </c>
    </row>
    <row r="3" spans="1:14">
      <c r="A3" s="21" t="s">
        <v>148</v>
      </c>
      <c r="B3" s="17">
        <f>SUMIFS(Sheet1!C:C,Sheet1!B:B,'BYPRODUCT CHANGE'!A3)</f>
        <v>6628612.4499999993</v>
      </c>
      <c r="C3" s="29">
        <f ca="1">SUMIFS('Fully Booked'!I:I,'Fully Booked'!N:N,'BYPRODUCT CHANGE'!A3,'Fully Booked'!L:L,'BYPRODUCT CHANGE'!$B$1)</f>
        <v>2429</v>
      </c>
      <c r="D3" s="17">
        <f t="shared" ref="D3:D16" si="0">K3</f>
        <v>6842407.4499999993</v>
      </c>
      <c r="E3" s="55">
        <f t="shared" ref="E3:E16" ca="1" si="1">IFERROR(C3/M3,0)</f>
        <v>3.5499201381233153E-4</v>
      </c>
      <c r="F3" s="55"/>
      <c r="G3" s="21" t="s">
        <v>148</v>
      </c>
      <c r="H3" s="17">
        <f>B3</f>
        <v>6628612.4499999993</v>
      </c>
      <c r="I3" s="29">
        <f>SUMIFS(CLEARANCE!D:D,CLEARANCE!G:G,'BYPRODUCT CHANGE'!G3)</f>
        <v>0</v>
      </c>
      <c r="J3" s="17">
        <f>SUMIFS('Fully Booked'!I:I,'Fully Booked'!N:N,'BYPRODUCT CHANGE'!A3)</f>
        <v>213795</v>
      </c>
      <c r="K3" s="17">
        <f t="shared" ref="K3:K17" si="2">B3+J3</f>
        <v>6842407.4499999993</v>
      </c>
      <c r="L3" s="29">
        <f>SUMIFS(CLEARANCE!E:E,CLEARANCE!G:G,'BYPRODUCT CHANGE'!G3)</f>
        <v>0</v>
      </c>
      <c r="M3" s="17">
        <f t="shared" ref="M3:M16" si="3">K3-L3</f>
        <v>6842407.4499999993</v>
      </c>
      <c r="N3" s="55">
        <f>IFERROR((M3-B3)/B3,0)</f>
        <v>3.2253356432084067E-2</v>
      </c>
    </row>
    <row r="4" spans="1:14">
      <c r="A4" s="21" t="s">
        <v>338</v>
      </c>
      <c r="B4" s="17">
        <f>SUMIFS(Sheet1!C:C,Sheet1!B:B,'BYPRODUCT CHANGE'!A4)</f>
        <v>41616</v>
      </c>
      <c r="C4" s="29">
        <f ca="1">SUMIFS('Fully Booked'!I:I,'Fully Booked'!N:N,'BYPRODUCT CHANGE'!A4,'Fully Booked'!L:L,'BYPRODUCT CHANGE'!$B$1)</f>
        <v>0</v>
      </c>
      <c r="D4" s="17">
        <f t="shared" si="0"/>
        <v>41616</v>
      </c>
      <c r="E4" s="55">
        <f t="shared" ca="1" si="1"/>
        <v>0</v>
      </c>
      <c r="F4" s="55"/>
      <c r="G4" s="21" t="s">
        <v>338</v>
      </c>
      <c r="H4" s="17">
        <f t="shared" ref="H4:H17" si="4">B4</f>
        <v>41616</v>
      </c>
      <c r="I4" s="29">
        <f>SUMIFS(CLEARANCE!D:D,CLEARANCE!G:G,'BYPRODUCT CHANGE'!G4)</f>
        <v>0</v>
      </c>
      <c r="J4" s="17">
        <f>SUMIFS('Fully Booked'!I:I,'Fully Booked'!N:N,'BYPRODUCT CHANGE'!A4)</f>
        <v>0</v>
      </c>
      <c r="K4" s="17">
        <f t="shared" si="2"/>
        <v>41616</v>
      </c>
      <c r="L4" s="29">
        <f>SUMIFS(CLEARANCE!E:E,CLEARANCE!G:G,'BYPRODUCT CHANGE'!G4)</f>
        <v>0</v>
      </c>
      <c r="M4" s="17">
        <f t="shared" si="3"/>
        <v>41616</v>
      </c>
      <c r="N4" s="55">
        <f t="shared" ref="N4:N17" si="5">IFERROR((M4-B4)/B4,0)</f>
        <v>0</v>
      </c>
    </row>
    <row r="5" spans="1:14">
      <c r="A5" s="21" t="s">
        <v>218</v>
      </c>
      <c r="B5" s="17">
        <f>SUMIFS(Sheet1!C:C,Sheet1!B:B,'BYPRODUCT CHANGE'!A5)</f>
        <v>238592</v>
      </c>
      <c r="C5" s="29">
        <f ca="1">SUMIFS('Fully Booked'!I:I,'Fully Booked'!N:N,'BYPRODUCT CHANGE'!A5,'Fully Booked'!L:L,'BYPRODUCT CHANGE'!$B$1)</f>
        <v>0</v>
      </c>
      <c r="D5" s="17">
        <f t="shared" si="0"/>
        <v>238592</v>
      </c>
      <c r="E5" s="55">
        <f t="shared" ca="1" si="1"/>
        <v>0</v>
      </c>
      <c r="F5" s="55"/>
      <c r="G5" s="21" t="s">
        <v>218</v>
      </c>
      <c r="H5" s="17">
        <f t="shared" si="4"/>
        <v>238592</v>
      </c>
      <c r="I5" s="29">
        <f>SUMIFS(CLEARANCE!D:D,CLEARANCE!G:G,'BYPRODUCT CHANGE'!G5)</f>
        <v>0</v>
      </c>
      <c r="J5" s="17">
        <f>SUMIFS('Fully Booked'!I:I,'Fully Booked'!N:N,'BYPRODUCT CHANGE'!A5)</f>
        <v>0</v>
      </c>
      <c r="K5" s="17">
        <f t="shared" si="2"/>
        <v>238592</v>
      </c>
      <c r="L5" s="29">
        <f>SUMIFS(CLEARANCE!E:E,CLEARANCE!G:G,'BYPRODUCT CHANGE'!G5)</f>
        <v>0</v>
      </c>
      <c r="M5" s="17">
        <f t="shared" si="3"/>
        <v>238592</v>
      </c>
      <c r="N5" s="55">
        <f t="shared" si="5"/>
        <v>0</v>
      </c>
    </row>
    <row r="6" spans="1:14">
      <c r="A6" s="21" t="s">
        <v>173</v>
      </c>
      <c r="B6" s="17">
        <f>SUMIFS(Sheet1!C:C,Sheet1!B:B,'BYPRODUCT CHANGE'!A6)</f>
        <v>2380460</v>
      </c>
      <c r="C6" s="29">
        <f ca="1">SUMIFS('Fully Booked'!I:I,'Fully Booked'!N:N,'BYPRODUCT CHANGE'!A6,'Fully Booked'!L:L,'BYPRODUCT CHANGE'!$B$1)</f>
        <v>2915</v>
      </c>
      <c r="D6" s="17">
        <f t="shared" si="0"/>
        <v>2561955</v>
      </c>
      <c r="E6" s="55">
        <f t="shared" ca="1" si="1"/>
        <v>1.1419179060057089E-3</v>
      </c>
      <c r="F6" s="55"/>
      <c r="G6" s="21" t="s">
        <v>173</v>
      </c>
      <c r="H6" s="17">
        <f t="shared" si="4"/>
        <v>2380460</v>
      </c>
      <c r="I6" s="29">
        <f>SUMIFS(CLEARANCE!D:D,CLEARANCE!G:G,'BYPRODUCT CHANGE'!G6)</f>
        <v>299419</v>
      </c>
      <c r="J6" s="17">
        <f>SUMIFS('Fully Booked'!I:I,'Fully Booked'!N:N,'BYPRODUCT CHANGE'!A6)</f>
        <v>181495</v>
      </c>
      <c r="K6" s="17">
        <f t="shared" si="2"/>
        <v>2561955</v>
      </c>
      <c r="L6" s="29">
        <f>SUMIFS(CLEARANCE!E:E,CLEARANCE!G:G,'BYPRODUCT CHANGE'!G6)</f>
        <v>9232.09</v>
      </c>
      <c r="M6" s="17">
        <f t="shared" si="3"/>
        <v>2552722.91</v>
      </c>
      <c r="N6" s="55">
        <f>IFERROR((M6-B6)/B6,0)</f>
        <v>7.2365387362106542E-2</v>
      </c>
    </row>
    <row r="7" spans="1:14">
      <c r="A7" s="21" t="s">
        <v>56</v>
      </c>
      <c r="B7" s="17">
        <f>SUMIFS(Sheet1!C:C,Sheet1!B:B,'BYPRODUCT CHANGE'!A7)</f>
        <v>201558</v>
      </c>
      <c r="C7" s="29">
        <f ca="1">SUMIFS('Fully Booked'!I:I,'Fully Booked'!N:N,'BYPRODUCT CHANGE'!A7,'Fully Booked'!L:L,'BYPRODUCT CHANGE'!$B$1)</f>
        <v>0</v>
      </c>
      <c r="D7" s="17">
        <f t="shared" si="0"/>
        <v>218400</v>
      </c>
      <c r="E7" s="55">
        <f t="shared" ca="1" si="1"/>
        <v>0</v>
      </c>
      <c r="F7" s="55"/>
      <c r="G7" s="21" t="s">
        <v>56</v>
      </c>
      <c r="H7" s="17">
        <f t="shared" si="4"/>
        <v>201558</v>
      </c>
      <c r="I7" s="29">
        <f>SUMIFS(CLEARANCE!D:D,CLEARANCE!G:G,'BYPRODUCT CHANGE'!G7)</f>
        <v>0</v>
      </c>
      <c r="J7" s="17">
        <f>SUMIFS('Fully Booked'!I:I,'Fully Booked'!N:N,'BYPRODUCT CHANGE'!A7)</f>
        <v>16842</v>
      </c>
      <c r="K7" s="17">
        <f t="shared" si="2"/>
        <v>218400</v>
      </c>
      <c r="L7" s="29">
        <f>SUMIFS(CLEARANCE!E:E,CLEARANCE!G:G,'BYPRODUCT CHANGE'!G7)</f>
        <v>0</v>
      </c>
      <c r="M7" s="17">
        <f t="shared" si="3"/>
        <v>218400</v>
      </c>
      <c r="N7" s="55">
        <f t="shared" si="5"/>
        <v>8.3559074807251513E-2</v>
      </c>
    </row>
    <row r="8" spans="1:14">
      <c r="A8" s="21" t="s">
        <v>368</v>
      </c>
      <c r="B8" s="17">
        <f>SUMIFS(Sheet1!C:C,Sheet1!B:B,'BYPRODUCT CHANGE'!A8)</f>
        <v>426105</v>
      </c>
      <c r="C8" s="29">
        <f ca="1">SUMIFS('Fully Booked'!I:I,'Fully Booked'!N:N,'BYPRODUCT CHANGE'!A8,'Fully Booked'!L:L,'BYPRODUCT CHANGE'!$B$1)</f>
        <v>0</v>
      </c>
      <c r="D8" s="17">
        <f t="shared" si="0"/>
        <v>426105</v>
      </c>
      <c r="E8" s="55">
        <f t="shared" ca="1" si="1"/>
        <v>0</v>
      </c>
      <c r="F8" s="55"/>
      <c r="G8" s="21" t="s">
        <v>368</v>
      </c>
      <c r="H8" s="17">
        <f t="shared" si="4"/>
        <v>426105</v>
      </c>
      <c r="I8" s="29">
        <f>SUMIFS(CLEARANCE!D:D,CLEARANCE!G:G,'BYPRODUCT CHANGE'!G8)</f>
        <v>0</v>
      </c>
      <c r="J8" s="17">
        <f>SUMIFS('Fully Booked'!I:I,'Fully Booked'!N:N,'BYPRODUCT CHANGE'!A8)</f>
        <v>0</v>
      </c>
      <c r="K8" s="17">
        <f t="shared" si="2"/>
        <v>426105</v>
      </c>
      <c r="L8" s="29">
        <f>SUMIFS(CLEARANCE!E:E,CLEARANCE!G:G,'BYPRODUCT CHANGE'!G8)</f>
        <v>0</v>
      </c>
      <c r="M8" s="17">
        <f t="shared" si="3"/>
        <v>426105</v>
      </c>
      <c r="N8" s="55">
        <f t="shared" si="5"/>
        <v>0</v>
      </c>
    </row>
    <row r="9" spans="1:14">
      <c r="A9" s="21" t="s">
        <v>343</v>
      </c>
      <c r="B9" s="17">
        <f>SUMIFS(Sheet1!C:C,Sheet1!B:B,'BYPRODUCT CHANGE'!A9)</f>
        <v>50000</v>
      </c>
      <c r="C9" s="29">
        <f ca="1">SUMIFS('Fully Booked'!I:I,'Fully Booked'!N:N,'BYPRODUCT CHANGE'!A9,'Fully Booked'!L:L,'BYPRODUCT CHANGE'!$B$1)</f>
        <v>0</v>
      </c>
      <c r="D9" s="17">
        <f t="shared" si="0"/>
        <v>50000</v>
      </c>
      <c r="E9" s="55">
        <f t="shared" ca="1" si="1"/>
        <v>0</v>
      </c>
      <c r="F9" s="55"/>
      <c r="G9" s="21" t="s">
        <v>343</v>
      </c>
      <c r="H9" s="17">
        <f t="shared" si="4"/>
        <v>50000</v>
      </c>
      <c r="I9" s="29">
        <f>SUMIFS(CLEARANCE!D:D,CLEARANCE!G:G,'BYPRODUCT CHANGE'!G9)</f>
        <v>0</v>
      </c>
      <c r="J9" s="17">
        <f>SUMIFS('Fully Booked'!I:I,'Fully Booked'!N:N,'BYPRODUCT CHANGE'!A9)</f>
        <v>0</v>
      </c>
      <c r="K9" s="17">
        <f t="shared" si="2"/>
        <v>50000</v>
      </c>
      <c r="L9" s="29">
        <f>SUMIFS(CLEARANCE!E:E,CLEARANCE!G:G,'BYPRODUCT CHANGE'!G9)</f>
        <v>0</v>
      </c>
      <c r="M9" s="17">
        <f t="shared" si="3"/>
        <v>50000</v>
      </c>
      <c r="N9" s="55">
        <f t="shared" si="5"/>
        <v>0</v>
      </c>
    </row>
    <row r="10" spans="1:14">
      <c r="A10" s="21" t="s">
        <v>157</v>
      </c>
      <c r="B10" s="17">
        <f>SUMIFS(Sheet1!C:C,Sheet1!B:B,'BYPRODUCT CHANGE'!A10)</f>
        <v>104958</v>
      </c>
      <c r="C10" s="29">
        <f ca="1">SUMIFS('Fully Booked'!I:I,'Fully Booked'!N:N,'BYPRODUCT CHANGE'!A10,'Fully Booked'!L:L,'BYPRODUCT CHANGE'!$B$1)</f>
        <v>0</v>
      </c>
      <c r="D10" s="17">
        <f t="shared" si="0"/>
        <v>104958</v>
      </c>
      <c r="E10" s="55">
        <f t="shared" ca="1" si="1"/>
        <v>0</v>
      </c>
      <c r="F10" s="55"/>
      <c r="G10" s="21" t="s">
        <v>157</v>
      </c>
      <c r="H10" s="17">
        <f t="shared" si="4"/>
        <v>104958</v>
      </c>
      <c r="I10" s="29">
        <f>SUMIFS(CLEARANCE!D:D,CLEARANCE!G:G,'BYPRODUCT CHANGE'!G10)</f>
        <v>0</v>
      </c>
      <c r="J10" s="17">
        <f>SUMIFS('Fully Booked'!I:I,'Fully Booked'!N:N,'BYPRODUCT CHANGE'!A10)</f>
        <v>0</v>
      </c>
      <c r="K10" s="17">
        <f t="shared" si="2"/>
        <v>104958</v>
      </c>
      <c r="L10" s="29">
        <f>SUMIFS(CLEARANCE!E:E,CLEARANCE!G:G,'BYPRODUCT CHANGE'!G10)</f>
        <v>0</v>
      </c>
      <c r="M10" s="17">
        <f t="shared" si="3"/>
        <v>104958</v>
      </c>
      <c r="N10" s="55">
        <f t="shared" si="5"/>
        <v>0</v>
      </c>
    </row>
    <row r="11" spans="1:14">
      <c r="A11" s="21" t="s">
        <v>174</v>
      </c>
      <c r="B11" s="17">
        <f>SUMIFS(Sheet1!C:C,Sheet1!B:B,'BYPRODUCT CHANGE'!A11)</f>
        <v>1285771</v>
      </c>
      <c r="C11" s="29">
        <f ca="1">SUMIFS('Fully Booked'!I:I,'Fully Booked'!N:N,'BYPRODUCT CHANGE'!A11,'Fully Booked'!L:L,'BYPRODUCT CHANGE'!$B$1)</f>
        <v>0</v>
      </c>
      <c r="D11" s="17">
        <f t="shared" si="0"/>
        <v>1285771</v>
      </c>
      <c r="E11" s="55">
        <f t="shared" ca="1" si="1"/>
        <v>0</v>
      </c>
      <c r="F11" s="55"/>
      <c r="G11" s="21" t="s">
        <v>174</v>
      </c>
      <c r="H11" s="17">
        <f t="shared" si="4"/>
        <v>1285771</v>
      </c>
      <c r="I11" s="29">
        <f>SUMIFS(CLEARANCE!D:D,CLEARANCE!G:G,'BYPRODUCT CHANGE'!G11)</f>
        <v>0</v>
      </c>
      <c r="J11" s="17">
        <f>SUMIFS('Fully Booked'!I:I,'Fully Booked'!N:N,'BYPRODUCT CHANGE'!A11)</f>
        <v>0</v>
      </c>
      <c r="K11" s="17">
        <f t="shared" si="2"/>
        <v>1285771</v>
      </c>
      <c r="L11" s="29">
        <f>SUMIFS(CLEARANCE!E:E,CLEARANCE!G:G,'BYPRODUCT CHANGE'!G11)</f>
        <v>0</v>
      </c>
      <c r="M11" s="17">
        <f t="shared" si="3"/>
        <v>1285771</v>
      </c>
      <c r="N11" s="55">
        <f t="shared" si="5"/>
        <v>0</v>
      </c>
    </row>
    <row r="12" spans="1:14">
      <c r="A12" s="21" t="s">
        <v>128</v>
      </c>
      <c r="B12" s="17">
        <f>SUMIFS(Sheet1!C:C,Sheet1!B:B,'BYPRODUCT CHANGE'!A12)</f>
        <v>5567431</v>
      </c>
      <c r="C12" s="29">
        <f ca="1">SUMIFS('Fully Booked'!I:I,'Fully Booked'!N:N,'BYPRODUCT CHANGE'!A12,'Fully Booked'!L:L,'BYPRODUCT CHANGE'!$B$1)</f>
        <v>0</v>
      </c>
      <c r="D12" s="17">
        <f t="shared" si="0"/>
        <v>5587627</v>
      </c>
      <c r="E12" s="55">
        <f t="shared" ca="1" si="1"/>
        <v>0</v>
      </c>
      <c r="F12" s="55"/>
      <c r="G12" s="21" t="s">
        <v>128</v>
      </c>
      <c r="H12" s="17">
        <f t="shared" si="4"/>
        <v>5567431</v>
      </c>
      <c r="I12" s="29">
        <f>SUMIFS(CLEARANCE!D:D,CLEARANCE!G:G,'BYPRODUCT CHANGE'!G12)</f>
        <v>0</v>
      </c>
      <c r="J12" s="17">
        <f>SUMIFS('Fully Booked'!I:I,'Fully Booked'!N:N,'BYPRODUCT CHANGE'!A12)</f>
        <v>20196</v>
      </c>
      <c r="K12" s="17">
        <f t="shared" si="2"/>
        <v>5587627</v>
      </c>
      <c r="L12" s="29">
        <f>SUMIFS(CLEARANCE!E:E,CLEARANCE!G:G,'BYPRODUCT CHANGE'!G12)</f>
        <v>0</v>
      </c>
      <c r="M12" s="17">
        <f t="shared" si="3"/>
        <v>5587627</v>
      </c>
      <c r="N12" s="55">
        <f t="shared" si="5"/>
        <v>3.6275258732438712E-3</v>
      </c>
    </row>
    <row r="13" spans="1:14">
      <c r="A13" s="21" t="s">
        <v>329</v>
      </c>
      <c r="B13" s="17">
        <f>SUMIFS(Sheet1!C:C,Sheet1!B:B,'BYPRODUCT CHANGE'!A13)</f>
        <v>3394195</v>
      </c>
      <c r="C13" s="29">
        <f ca="1">SUMIFS('Fully Booked'!I:I,'Fully Booked'!N:N,'BYPRODUCT CHANGE'!A13,'Fully Booked'!L:L,'BYPRODUCT CHANGE'!$B$1)</f>
        <v>0</v>
      </c>
      <c r="D13" s="17">
        <f t="shared" si="0"/>
        <v>3394195</v>
      </c>
      <c r="E13" s="55">
        <f t="shared" ca="1" si="1"/>
        <v>0</v>
      </c>
      <c r="F13" s="55"/>
      <c r="G13" s="21" t="s">
        <v>329</v>
      </c>
      <c r="H13" s="17">
        <f t="shared" si="4"/>
        <v>3394195</v>
      </c>
      <c r="I13" s="29">
        <f>SUMIFS(CLEARANCE!D:D,CLEARANCE!G:G,'BYPRODUCT CHANGE'!G13)</f>
        <v>541010</v>
      </c>
      <c r="J13" s="17">
        <f>SUMIFS('Fully Booked'!I:I,'Fully Booked'!N:N,'BYPRODUCT CHANGE'!A13)</f>
        <v>0</v>
      </c>
      <c r="K13" s="17">
        <f t="shared" si="2"/>
        <v>3394195</v>
      </c>
      <c r="L13" s="29">
        <f>SUMIFS(CLEARANCE!E:E,CLEARANCE!G:G,'BYPRODUCT CHANGE'!G13)</f>
        <v>14577</v>
      </c>
      <c r="M13" s="17">
        <f t="shared" si="3"/>
        <v>3379618</v>
      </c>
      <c r="N13" s="55">
        <f t="shared" si="5"/>
        <v>-4.2946854850708345E-3</v>
      </c>
    </row>
    <row r="14" spans="1:14">
      <c r="A14" s="21" t="s">
        <v>21</v>
      </c>
      <c r="B14" s="17">
        <f>SUMIFS(Sheet1!C:C,Sheet1!B:B,'BYPRODUCT CHANGE'!A14)</f>
        <v>3628860.65</v>
      </c>
      <c r="C14" s="29">
        <f ca="1">SUMIFS('Fully Booked'!I:I,'Fully Booked'!N:N,'BYPRODUCT CHANGE'!A14,'Fully Booked'!L:L,'BYPRODUCT CHANGE'!$B$1)</f>
        <v>0</v>
      </c>
      <c r="D14" s="17">
        <f t="shared" si="0"/>
        <v>3689023.65</v>
      </c>
      <c r="E14" s="55">
        <f t="shared" ca="1" si="1"/>
        <v>0</v>
      </c>
      <c r="F14" s="55"/>
      <c r="G14" s="21" t="s">
        <v>21</v>
      </c>
      <c r="H14" s="17">
        <f t="shared" si="4"/>
        <v>3628860.65</v>
      </c>
      <c r="I14" s="29">
        <f>SUMIFS(CLEARANCE!D:D,CLEARANCE!G:G,'BYPRODUCT CHANGE'!G14)</f>
        <v>0</v>
      </c>
      <c r="J14" s="17">
        <f>SUMIFS('Fully Booked'!I:I,'Fully Booked'!N:N,'BYPRODUCT CHANGE'!A14)</f>
        <v>60163</v>
      </c>
      <c r="K14" s="17">
        <f t="shared" si="2"/>
        <v>3689023.65</v>
      </c>
      <c r="L14" s="29">
        <f>SUMIFS(CLEARANCE!E:E,CLEARANCE!G:G,'BYPRODUCT CHANGE'!G14)</f>
        <v>0</v>
      </c>
      <c r="M14" s="17">
        <f t="shared" si="3"/>
        <v>3689023.65</v>
      </c>
      <c r="N14" s="55">
        <f t="shared" si="5"/>
        <v>1.6579032870826824E-2</v>
      </c>
    </row>
    <row r="15" spans="1:14">
      <c r="A15" s="21" t="s">
        <v>43</v>
      </c>
      <c r="B15" s="17">
        <f>SUMIFS(Sheet1!C:C,Sheet1!B:B,'BYPRODUCT CHANGE'!A15)</f>
        <v>9097176</v>
      </c>
      <c r="C15" s="29">
        <f ca="1">SUMIFS('Fully Booked'!I:I,'Fully Booked'!N:N,'BYPRODUCT CHANGE'!A15,'Fully Booked'!L:L,'BYPRODUCT CHANGE'!$B$1)</f>
        <v>56696</v>
      </c>
      <c r="D15" s="17">
        <f t="shared" si="0"/>
        <v>9454433.0999999996</v>
      </c>
      <c r="E15" s="55">
        <f t="shared" ca="1" si="1"/>
        <v>6.0010563197018685E-3</v>
      </c>
      <c r="F15" s="55"/>
      <c r="G15" s="21" t="s">
        <v>43</v>
      </c>
      <c r="H15" s="17">
        <f t="shared" si="4"/>
        <v>9097176</v>
      </c>
      <c r="I15" s="29">
        <f>SUMIFS(CLEARANCE!D:D,CLEARANCE!G:G,'BYPRODUCT CHANGE'!G15)</f>
        <v>251000</v>
      </c>
      <c r="J15" s="17">
        <f>SUMIFS('Fully Booked'!I:I,'Fully Booked'!N:N,'BYPRODUCT CHANGE'!A15)</f>
        <v>357257.1</v>
      </c>
      <c r="K15" s="17">
        <f t="shared" si="2"/>
        <v>9454433.0999999996</v>
      </c>
      <c r="L15" s="29">
        <f>SUMIFS(CLEARANCE!E:E,CLEARANCE!G:G,'BYPRODUCT CHANGE'!G15)</f>
        <v>6763.06</v>
      </c>
      <c r="M15" s="17">
        <f t="shared" si="3"/>
        <v>9447670.0399999991</v>
      </c>
      <c r="N15" s="55">
        <f t="shared" si="5"/>
        <v>3.8527784886210746E-2</v>
      </c>
    </row>
    <row r="16" spans="1:14">
      <c r="A16" s="21" t="s">
        <v>362</v>
      </c>
      <c r="B16" s="17">
        <f>SUMIFS(Sheet1!C:C,Sheet1!B:B,'BYPRODUCT CHANGE'!A16)</f>
        <v>63823</v>
      </c>
      <c r="C16" s="29">
        <f ca="1">SUMIFS('Fully Booked'!I:I,'Fully Booked'!N:N,'BYPRODUCT CHANGE'!A16,'Fully Booked'!L:L,'BYPRODUCT CHANGE'!$B$1)</f>
        <v>0</v>
      </c>
      <c r="D16" s="17">
        <f t="shared" si="0"/>
        <v>63823</v>
      </c>
      <c r="E16" s="55">
        <f t="shared" ca="1" si="1"/>
        <v>0</v>
      </c>
      <c r="F16" s="55"/>
      <c r="G16" s="21" t="s">
        <v>362</v>
      </c>
      <c r="H16" s="17">
        <f t="shared" si="4"/>
        <v>63823</v>
      </c>
      <c r="I16" s="29">
        <f>SUMIFS(CLEARANCE!D:D,CLEARANCE!G:G,'BYPRODUCT CHANGE'!G16)</f>
        <v>0</v>
      </c>
      <c r="J16" s="17">
        <f>SUMIFS('Fully Booked'!I:I,'Fully Booked'!N:N,'BYPRODUCT CHANGE'!A16)</f>
        <v>0</v>
      </c>
      <c r="K16" s="17">
        <f t="shared" si="2"/>
        <v>63823</v>
      </c>
      <c r="L16" s="29">
        <f>SUMIFS(CLEARANCE!E:E,CLEARANCE!G:G,'BYPRODUCT CHANGE'!G16)</f>
        <v>0</v>
      </c>
      <c r="M16" s="17">
        <f t="shared" si="3"/>
        <v>63823</v>
      </c>
      <c r="N16" s="55">
        <f t="shared" si="5"/>
        <v>0</v>
      </c>
    </row>
    <row r="17" spans="1:14">
      <c r="A17" s="21" t="s">
        <v>367</v>
      </c>
      <c r="B17" s="17">
        <f>SUMIFS(Sheet1!C:C,Sheet1!B:B,'BYPRODUCT CHANGE'!A17)</f>
        <v>102124.2</v>
      </c>
      <c r="C17" s="29">
        <f ca="1">SUMIFS('Fully Booked'!I:I,'Fully Booked'!N:N,'BYPRODUCT CHANGE'!A17,'Fully Booked'!L:L,'BYPRODUCT CHANGE'!$B$1)</f>
        <v>0</v>
      </c>
      <c r="E17" s="55"/>
      <c r="F17" s="55"/>
      <c r="G17" s="21" t="s">
        <v>544</v>
      </c>
      <c r="H17" s="17">
        <f t="shared" si="4"/>
        <v>102124.2</v>
      </c>
      <c r="I17" s="29">
        <f>SUMIFS(CLEARANCE!D:D,CLEARANCE!G:G,'BYPRODUCT CHANGE'!G17)</f>
        <v>0</v>
      </c>
      <c r="J17" s="17">
        <f>SUMIFS('Fully Booked'!I:I,'Fully Booked'!N:N,'BYPRODUCT CHANGE'!A17)</f>
        <v>0</v>
      </c>
      <c r="K17" s="17">
        <f t="shared" si="2"/>
        <v>102124.2</v>
      </c>
      <c r="L17" s="29">
        <f>SUMIFS(CLEARANCE!E:E,CLEARANCE!G:G,'BYPRODUCT CHANGE'!G17)</f>
        <v>0</v>
      </c>
      <c r="M17" s="17">
        <f t="shared" ref="M17" si="6">K17-L17</f>
        <v>102124.2</v>
      </c>
      <c r="N17" s="55">
        <f t="shared" si="5"/>
        <v>0</v>
      </c>
    </row>
    <row r="18" spans="1:14" s="198" customFormat="1" ht="15.75">
      <c r="A18" s="86" t="s">
        <v>71</v>
      </c>
      <c r="B18" s="86">
        <f>SUM(B3:B17)</f>
        <v>33211282.299999997</v>
      </c>
      <c r="C18" s="86">
        <f ca="1">SUM(C3:C17)</f>
        <v>62040</v>
      </c>
      <c r="D18" s="86">
        <f t="shared" ref="D18" si="7">SUM(D3:D17)</f>
        <v>33958906.199999996</v>
      </c>
      <c r="E18" s="202">
        <f ca="1">C18/M18</f>
        <v>1.8230727175118191E-3</v>
      </c>
      <c r="F18" s="55"/>
      <c r="G18" s="86" t="s">
        <v>71</v>
      </c>
      <c r="H18" s="86">
        <f>SUM(H3:H17)</f>
        <v>33211282.299999997</v>
      </c>
      <c r="I18" s="86">
        <f>SUM(I3:I17)</f>
        <v>1091429</v>
      </c>
      <c r="J18" s="86">
        <f t="shared" ref="J18:M18" si="8">SUM(J3:J17)</f>
        <v>849748.1</v>
      </c>
      <c r="K18" s="86">
        <f>SUM(K3:K17)</f>
        <v>34061030.399999999</v>
      </c>
      <c r="L18" s="86">
        <f t="shared" si="8"/>
        <v>30572.15</v>
      </c>
      <c r="M18" s="86">
        <f t="shared" si="8"/>
        <v>34030458.25</v>
      </c>
      <c r="N18" s="202">
        <f>(M18-B18)/B18</f>
        <v>2.4665592330953241E-2</v>
      </c>
    </row>
    <row r="19" spans="1:14">
      <c r="D19" s="21"/>
      <c r="E19" s="21"/>
      <c r="F19" s="205"/>
      <c r="G19" s="205"/>
      <c r="H19" s="205"/>
      <c r="I19" s="205"/>
      <c r="J19" s="205"/>
    </row>
    <row r="20" spans="1:14" ht="47.25">
      <c r="A20" s="254" t="s">
        <v>65</v>
      </c>
      <c r="B20" s="254" t="s">
        <v>366</v>
      </c>
      <c r="C20" s="255" t="s">
        <v>2242</v>
      </c>
      <c r="D20" s="254" t="s">
        <v>379</v>
      </c>
      <c r="E20" s="254" t="s">
        <v>912</v>
      </c>
      <c r="F20" s="254" t="s">
        <v>383</v>
      </c>
      <c r="G20" s="254" t="s">
        <v>384</v>
      </c>
      <c r="H20" s="254" t="s">
        <v>337</v>
      </c>
      <c r="I20" s="258" t="s">
        <v>385</v>
      </c>
      <c r="J20" s="125"/>
      <c r="K20" s="204"/>
      <c r="L20" s="212"/>
    </row>
    <row r="21" spans="1:14">
      <c r="A21" s="21" t="s">
        <v>620</v>
      </c>
      <c r="B21" s="21" t="s">
        <v>148</v>
      </c>
      <c r="C21" s="29">
        <f>SUMIFS(Sheet1!C:C,Sheet1!A:A,'BYPRODUCT CHANGE'!A21)</f>
        <v>392634.7</v>
      </c>
      <c r="D21" s="29">
        <f ca="1">SUMIFS('Fully Booked'!AF:AF,'Fully Booked'!O:O,'BYPRODUCT CHANGE'!A21,'Fully Booked'!L:L,'BYPRODUCT CHANGE'!$B$1)</f>
        <v>0</v>
      </c>
      <c r="E21" s="206">
        <f>SUMIFS('Fully Booked'!I:I,'Fully Booked'!O:O,'BYPRODUCT CHANGE'!A21)</f>
        <v>0</v>
      </c>
      <c r="F21" s="138">
        <f t="shared" ref="F21:F56" ca="1" si="9">IFERROR(D21/G21,0)</f>
        <v>0</v>
      </c>
      <c r="G21" s="207">
        <f>(C21+E21-H21)</f>
        <v>392634.7</v>
      </c>
      <c r="H21" s="209">
        <f>SUMIFS(CLEARANCE!E:E,CLEARANCE!F:F,'BYPRODUCT CHANGE'!A21)</f>
        <v>0</v>
      </c>
      <c r="I21" s="208">
        <f>IFERROR((G21-C21)/C21,0)</f>
        <v>0</v>
      </c>
      <c r="J21" s="208"/>
      <c r="L21" s="345"/>
    </row>
    <row r="22" spans="1:14">
      <c r="A22" s="21" t="s">
        <v>266</v>
      </c>
      <c r="B22" s="21" t="s">
        <v>148</v>
      </c>
      <c r="C22" s="29">
        <f>SUMIFS(Sheet1!C:C,Sheet1!A:A,'BYPRODUCT CHANGE'!A22)</f>
        <v>166185.35</v>
      </c>
      <c r="D22" s="29">
        <f ca="1">SUMIFS('Fully Booked'!AF:AF,'Fully Booked'!O:O,'BYPRODUCT CHANGE'!A22,'Fully Booked'!L:L,'BYPRODUCT CHANGE'!$B$1)</f>
        <v>0</v>
      </c>
      <c r="E22" s="206">
        <f>SUMIFS('Fully Booked'!I:I,'Fully Booked'!O:O,'BYPRODUCT CHANGE'!A22)</f>
        <v>0</v>
      </c>
      <c r="F22" s="138">
        <f t="shared" ca="1" si="9"/>
        <v>0</v>
      </c>
      <c r="G22" s="207">
        <f t="shared" ref="G22:G56" si="10">(C22+E22-H22)</f>
        <v>166185.35</v>
      </c>
      <c r="H22" s="209">
        <f>SUMIFS(CLEARANCE!E:E,CLEARANCE!F:F,'BYPRODUCT CHANGE'!A22)</f>
        <v>0</v>
      </c>
      <c r="I22" s="208">
        <f t="shared" ref="I22:I56" si="11">IFERROR((G22-C22)/C22,0)</f>
        <v>0</v>
      </c>
      <c r="L22" s="8"/>
    </row>
    <row r="23" spans="1:14">
      <c r="A23" s="21" t="s">
        <v>251</v>
      </c>
      <c r="B23" s="21" t="s">
        <v>148</v>
      </c>
      <c r="C23" s="29">
        <f>SUMIFS(Sheet1!C:C,Sheet1!A:A,'BYPRODUCT CHANGE'!A23)</f>
        <v>200065</v>
      </c>
      <c r="D23" s="29">
        <f ca="1">SUMIFS('Fully Booked'!AF:AF,'Fully Booked'!O:O,'BYPRODUCT CHANGE'!A23,'Fully Booked'!L:L,'BYPRODUCT CHANGE'!$B$1)</f>
        <v>0</v>
      </c>
      <c r="E23" s="206">
        <f>SUMIFS('Fully Booked'!I:I,'Fully Booked'!O:O,'BYPRODUCT CHANGE'!A23)</f>
        <v>0</v>
      </c>
      <c r="F23" s="138">
        <f t="shared" ca="1" si="9"/>
        <v>0</v>
      </c>
      <c r="G23" s="207">
        <f t="shared" si="10"/>
        <v>200065</v>
      </c>
      <c r="H23" s="209">
        <f>SUMIFS(CLEARANCE!E:E,CLEARANCE!F:F,'BYPRODUCT CHANGE'!A23)</f>
        <v>0</v>
      </c>
      <c r="I23" s="208">
        <f t="shared" si="11"/>
        <v>0</v>
      </c>
      <c r="L23" s="8"/>
    </row>
    <row r="24" spans="1:14">
      <c r="A24" s="21" t="s">
        <v>339</v>
      </c>
      <c r="B24" s="21" t="s">
        <v>148</v>
      </c>
      <c r="C24" s="29">
        <f>SUMIFS(Sheet1!C:C,Sheet1!A:A,'BYPRODUCT CHANGE'!A24)</f>
        <v>40577</v>
      </c>
      <c r="D24" s="29">
        <f ca="1">SUMIFS('Fully Booked'!AF:AF,'Fully Booked'!O:O,'BYPRODUCT CHANGE'!A24,'Fully Booked'!L:L,'BYPRODUCT CHANGE'!$B$1)</f>
        <v>0</v>
      </c>
      <c r="E24" s="206">
        <f>SUMIFS('Fully Booked'!I:I,'Fully Booked'!O:O,'BYPRODUCT CHANGE'!A24)</f>
        <v>0</v>
      </c>
      <c r="F24" s="138">
        <f t="shared" ca="1" si="9"/>
        <v>0</v>
      </c>
      <c r="G24" s="207">
        <f t="shared" si="10"/>
        <v>40577</v>
      </c>
      <c r="H24" s="209">
        <f>SUMIFS(CLEARANCE!E:E,CLEARANCE!F:F,'BYPRODUCT CHANGE'!A24)</f>
        <v>0</v>
      </c>
      <c r="I24" s="208">
        <f t="shared" si="11"/>
        <v>0</v>
      </c>
      <c r="J24" s="212"/>
      <c r="L24" s="8"/>
    </row>
    <row r="25" spans="1:14">
      <c r="A25" s="21" t="s">
        <v>340</v>
      </c>
      <c r="B25" s="21" t="s">
        <v>148</v>
      </c>
      <c r="C25" s="29">
        <f>SUMIFS(Sheet1!C:C,Sheet1!A:A,'BYPRODUCT CHANGE'!A25)</f>
        <v>94034</v>
      </c>
      <c r="D25" s="29">
        <f ca="1">SUMIFS('Fully Booked'!AF:AF,'Fully Booked'!O:O,'BYPRODUCT CHANGE'!A25,'Fully Booked'!L:L,'BYPRODUCT CHANGE'!$B$1)</f>
        <v>0</v>
      </c>
      <c r="E25" s="206">
        <f>SUMIFS('Fully Booked'!I:I,'Fully Booked'!O:O,'BYPRODUCT CHANGE'!A25)</f>
        <v>0</v>
      </c>
      <c r="F25" s="138">
        <f t="shared" ca="1" si="9"/>
        <v>0</v>
      </c>
      <c r="G25" s="207">
        <f t="shared" si="10"/>
        <v>94034</v>
      </c>
      <c r="H25" s="209">
        <f>SUMIFS(CLEARANCE!E:E,CLEARANCE!F:F,'BYPRODUCT CHANGE'!A25)</f>
        <v>0</v>
      </c>
      <c r="I25" s="208">
        <f t="shared" si="11"/>
        <v>0</v>
      </c>
      <c r="L25" s="8"/>
    </row>
    <row r="26" spans="1:14">
      <c r="A26" s="21" t="s">
        <v>258</v>
      </c>
      <c r="B26" s="21" t="s">
        <v>148</v>
      </c>
      <c r="C26" s="29">
        <f>SUMIFS(Sheet1!C:C,Sheet1!A:A,'BYPRODUCT CHANGE'!A26)</f>
        <v>513928</v>
      </c>
      <c r="D26" s="29">
        <f ca="1">SUMIFS('Fully Booked'!AF:AF,'Fully Booked'!O:O,'BYPRODUCT CHANGE'!A26,'Fully Booked'!L:L,'BYPRODUCT CHANGE'!$B$1)</f>
        <v>0</v>
      </c>
      <c r="E26" s="206">
        <f>SUMIFS('Fully Booked'!I:I,'Fully Booked'!O:O,'BYPRODUCT CHANGE'!A26)</f>
        <v>34777</v>
      </c>
      <c r="F26" s="138">
        <f t="shared" ca="1" si="9"/>
        <v>0</v>
      </c>
      <c r="G26" s="207">
        <f t="shared" si="10"/>
        <v>548705</v>
      </c>
      <c r="H26" s="209">
        <f>SUMIFS(CLEARANCE!E:E,CLEARANCE!F:F,'BYPRODUCT CHANGE'!A26)</f>
        <v>0</v>
      </c>
      <c r="I26" s="208">
        <f t="shared" si="11"/>
        <v>6.766901200168117E-2</v>
      </c>
      <c r="L26" s="8"/>
    </row>
    <row r="27" spans="1:14">
      <c r="A27" s="21" t="s">
        <v>2682</v>
      </c>
      <c r="B27" s="21" t="s">
        <v>148</v>
      </c>
      <c r="C27" s="29">
        <f>SUMIFS(Sheet1!C:C,Sheet1!A:A,'BYPRODUCT CHANGE'!A27)</f>
        <v>34110</v>
      </c>
      <c r="D27" s="29">
        <f ca="1">SUMIFS('Fully Booked'!AF:AF,'Fully Booked'!O:O,'BYPRODUCT CHANGE'!A27,'Fully Booked'!L:L,'BYPRODUCT CHANGE'!$B$1)</f>
        <v>0</v>
      </c>
      <c r="E27" s="206">
        <f>SUMIFS('Fully Booked'!I:I,'Fully Booked'!O:O,'BYPRODUCT CHANGE'!A27)</f>
        <v>1034</v>
      </c>
      <c r="F27" s="138">
        <f t="shared" ref="F27:F29" ca="1" si="12">IFERROR(D27/G27,0)</f>
        <v>0</v>
      </c>
      <c r="G27" s="207">
        <f t="shared" ref="G27:G29" si="13">(C27+E27-H27)</f>
        <v>35144</v>
      </c>
      <c r="H27" s="209">
        <f>SUMIFS(CLEARANCE!E:E,CLEARANCE!F:F,'BYPRODUCT CHANGE'!A27)</f>
        <v>0</v>
      </c>
      <c r="I27" s="208">
        <f t="shared" ref="I27:I29" si="14">IFERROR((G27-C27)/C27,0)</f>
        <v>3.0313690999706832E-2</v>
      </c>
      <c r="L27" s="8"/>
    </row>
    <row r="28" spans="1:14">
      <c r="A28" s="21" t="s">
        <v>496</v>
      </c>
      <c r="B28" s="21" t="s">
        <v>148</v>
      </c>
      <c r="C28" s="29">
        <f>SUMIFS(Sheet1!C:C,Sheet1!A:A,'BYPRODUCT CHANGE'!A28)</f>
        <v>61281</v>
      </c>
      <c r="D28" s="29">
        <f ca="1">SUMIFS('Fully Booked'!AF:AF,'Fully Booked'!O:O,'BYPRODUCT CHANGE'!A28,'Fully Booked'!L:L,'BYPRODUCT CHANGE'!$B$1)</f>
        <v>0</v>
      </c>
      <c r="E28" s="206">
        <f>SUMIFS('Fully Booked'!I:I,'Fully Booked'!O:O,'BYPRODUCT CHANGE'!A28)</f>
        <v>0</v>
      </c>
      <c r="F28" s="138">
        <f t="shared" ca="1" si="12"/>
        <v>0</v>
      </c>
      <c r="G28" s="207">
        <f t="shared" si="13"/>
        <v>61281</v>
      </c>
      <c r="H28" s="209">
        <f>SUMIFS(CLEARANCE!E:E,CLEARANCE!F:F,'BYPRODUCT CHANGE'!A28)</f>
        <v>0</v>
      </c>
      <c r="I28" s="208">
        <f t="shared" si="14"/>
        <v>0</v>
      </c>
      <c r="L28" s="8"/>
    </row>
    <row r="29" spans="1:14">
      <c r="A29" s="21" t="s">
        <v>45</v>
      </c>
      <c r="B29" s="21" t="s">
        <v>148</v>
      </c>
      <c r="C29" s="29">
        <f>SUMIFS(Sheet1!C:C,Sheet1!A:A,'BYPRODUCT CHANGE'!A29)</f>
        <v>394200.85</v>
      </c>
      <c r="D29" s="29">
        <f ca="1">SUMIFS('Fully Booked'!AF:AF,'Fully Booked'!O:O,'BYPRODUCT CHANGE'!A29,'Fully Booked'!L:L,'BYPRODUCT CHANGE'!$B$1)</f>
        <v>0</v>
      </c>
      <c r="E29" s="206">
        <f>SUMIFS('Fully Booked'!I:I,'Fully Booked'!O:O,'BYPRODUCT CHANGE'!A29)</f>
        <v>0</v>
      </c>
      <c r="F29" s="138">
        <f t="shared" ca="1" si="12"/>
        <v>0</v>
      </c>
      <c r="G29" s="207">
        <f t="shared" si="13"/>
        <v>394200.85</v>
      </c>
      <c r="H29" s="209">
        <f>SUMIFS(CLEARANCE!E:E,CLEARANCE!F:F,'BYPRODUCT CHANGE'!A29)</f>
        <v>0</v>
      </c>
      <c r="I29" s="208">
        <f t="shared" si="14"/>
        <v>0</v>
      </c>
      <c r="L29" s="8"/>
    </row>
    <row r="30" spans="1:14">
      <c r="A30" s="21" t="s">
        <v>341</v>
      </c>
      <c r="B30" s="21" t="s">
        <v>148</v>
      </c>
      <c r="C30" s="29">
        <f>SUMIFS(Sheet1!C:C,Sheet1!A:A,'BYPRODUCT CHANGE'!A30)</f>
        <v>301865</v>
      </c>
      <c r="D30" s="29">
        <f ca="1">SUMIFS('Fully Booked'!AF:AF,'Fully Booked'!O:O,'BYPRODUCT CHANGE'!A30,'Fully Booked'!L:L,'BYPRODUCT CHANGE'!$B$1)</f>
        <v>0</v>
      </c>
      <c r="E30" s="206">
        <f>SUMIFS('Fully Booked'!I:I,'Fully Booked'!O:O,'BYPRODUCT CHANGE'!A30)</f>
        <v>13</v>
      </c>
      <c r="F30" s="138">
        <f t="shared" ca="1" si="9"/>
        <v>0</v>
      </c>
      <c r="G30" s="207">
        <f t="shared" ref="G30:G33" si="15">(C30+E30-H30)</f>
        <v>301878</v>
      </c>
      <c r="H30" s="209">
        <f>SUMIFS(CLEARANCE!E:E,CLEARANCE!F:F,'BYPRODUCT CHANGE'!A30)</f>
        <v>0</v>
      </c>
      <c r="I30" s="208">
        <f t="shared" si="11"/>
        <v>4.306560879863515E-5</v>
      </c>
      <c r="L30" s="8"/>
    </row>
    <row r="31" spans="1:14">
      <c r="A31" s="21" t="s">
        <v>342</v>
      </c>
      <c r="B31" s="21" t="s">
        <v>148</v>
      </c>
      <c r="C31" s="29">
        <f>SUMIFS(Sheet1!C:C,Sheet1!A:A,'BYPRODUCT CHANGE'!A31)</f>
        <v>213214</v>
      </c>
      <c r="D31" s="29">
        <f ca="1">SUMIFS('Fully Booked'!AF:AF,'Fully Booked'!O:O,'BYPRODUCT CHANGE'!A31,'Fully Booked'!L:L,'BYPRODUCT CHANGE'!$B$1)</f>
        <v>0</v>
      </c>
      <c r="E31" s="206">
        <f>SUMIFS('Fully Booked'!I:I,'Fully Booked'!O:O,'BYPRODUCT CHANGE'!A31)</f>
        <v>0</v>
      </c>
      <c r="F31" s="138">
        <f t="shared" ref="F31:F36" ca="1" si="16">IFERROR(D31/G31,0)</f>
        <v>0</v>
      </c>
      <c r="G31" s="207">
        <f t="shared" si="15"/>
        <v>213214</v>
      </c>
      <c r="H31" s="209">
        <f>SUMIFS(CLEARANCE!E:E,CLEARANCE!F:F,'BYPRODUCT CHANGE'!A31)</f>
        <v>0</v>
      </c>
      <c r="I31" s="208">
        <f t="shared" ref="I31:I36" si="17">IFERROR((G31-C31)/C31,0)</f>
        <v>0</v>
      </c>
      <c r="L31" s="8"/>
    </row>
    <row r="32" spans="1:14">
      <c r="A32" s="21" t="s">
        <v>924</v>
      </c>
      <c r="B32" s="21" t="s">
        <v>148</v>
      </c>
      <c r="C32" s="29">
        <f>SUMIFS(Sheet1!C:C,Sheet1!A:A,'BYPRODUCT CHANGE'!A32)</f>
        <v>31606</v>
      </c>
      <c r="D32" s="29">
        <f ca="1">SUMIFS('Fully Booked'!AF:AF,'Fully Booked'!O:O,'BYPRODUCT CHANGE'!A32,'Fully Booked'!L:L,'BYPRODUCT CHANGE'!$B$1)</f>
        <v>0</v>
      </c>
      <c r="E32" s="206">
        <f>SUMIFS('Fully Booked'!I:I,'Fully Booked'!O:O,'BYPRODUCT CHANGE'!A32)</f>
        <v>0</v>
      </c>
      <c r="F32" s="138">
        <f t="shared" ca="1" si="16"/>
        <v>0</v>
      </c>
      <c r="G32" s="207">
        <f t="shared" si="15"/>
        <v>31606</v>
      </c>
      <c r="H32" s="209">
        <f>SUMIFS(CLEARANCE!E:E,CLEARANCE!F:F,'BYPRODUCT CHANGE'!A32)</f>
        <v>0</v>
      </c>
      <c r="I32" s="208">
        <f t="shared" si="17"/>
        <v>0</v>
      </c>
      <c r="L32" s="8"/>
    </row>
    <row r="33" spans="1:12">
      <c r="A33" s="21" t="s">
        <v>53</v>
      </c>
      <c r="B33" s="21" t="s">
        <v>148</v>
      </c>
      <c r="C33" s="29">
        <f>SUMIFS(Sheet1!C:C,Sheet1!A:A,'BYPRODUCT CHANGE'!A33)</f>
        <v>67681.149999999994</v>
      </c>
      <c r="D33" s="29">
        <f ca="1">SUMIFS('Fully Booked'!AF:AF,'Fully Booked'!O:O,'BYPRODUCT CHANGE'!A33,'Fully Booked'!L:L,'BYPRODUCT CHANGE'!$B$1)</f>
        <v>0</v>
      </c>
      <c r="E33" s="206">
        <f>SUMIFS('Fully Booked'!I:I,'Fully Booked'!O:O,'BYPRODUCT CHANGE'!A33)</f>
        <v>0</v>
      </c>
      <c r="F33" s="138">
        <f t="shared" ca="1" si="16"/>
        <v>0</v>
      </c>
      <c r="G33" s="207">
        <f t="shared" si="15"/>
        <v>67681.149999999994</v>
      </c>
      <c r="H33" s="209">
        <f>SUMIFS(CLEARANCE!E:E,CLEARANCE!F:F,'BYPRODUCT CHANGE'!A33)</f>
        <v>0</v>
      </c>
      <c r="I33" s="208">
        <f t="shared" si="17"/>
        <v>0</v>
      </c>
      <c r="L33" s="8"/>
    </row>
    <row r="34" spans="1:12">
      <c r="A34" s="21" t="s">
        <v>273</v>
      </c>
      <c r="B34" s="21" t="s">
        <v>148</v>
      </c>
      <c r="C34" s="29">
        <f>SUMIFS(Sheet1!C:C,Sheet1!A:A,'BYPRODUCT CHANGE'!A34)</f>
        <v>106949</v>
      </c>
      <c r="D34" s="29">
        <f ca="1">SUMIFS('Fully Booked'!AF:AF,'Fully Booked'!O:O,'BYPRODUCT CHANGE'!A34,'Fully Booked'!L:L,'BYPRODUCT CHANGE'!$B$1)</f>
        <v>0</v>
      </c>
      <c r="E34" s="206">
        <f>SUMIFS('Fully Booked'!I:I,'Fully Booked'!O:O,'BYPRODUCT CHANGE'!A34)</f>
        <v>4872</v>
      </c>
      <c r="F34" s="138">
        <f t="shared" ca="1" si="16"/>
        <v>0</v>
      </c>
      <c r="G34" s="207">
        <f t="shared" ref="G34:G36" si="18">(C34+E34-H34)</f>
        <v>111821</v>
      </c>
      <c r="H34" s="209">
        <f>SUMIFS(CLEARANCE!E:E,CLEARANCE!F:F,'BYPRODUCT CHANGE'!A34)</f>
        <v>0</v>
      </c>
      <c r="I34" s="208">
        <f t="shared" si="17"/>
        <v>4.5554423136261207E-2</v>
      </c>
      <c r="L34" s="8"/>
    </row>
    <row r="35" spans="1:12">
      <c r="A35" s="21" t="s">
        <v>264</v>
      </c>
      <c r="B35" s="21" t="s">
        <v>148</v>
      </c>
      <c r="C35" s="29">
        <f>SUMIFS(Sheet1!C:C,Sheet1!A:A,'BYPRODUCT CHANGE'!A35)</f>
        <v>567205.44999999995</v>
      </c>
      <c r="D35" s="29">
        <f ca="1">SUMIFS('Fully Booked'!AF:AF,'Fully Booked'!O:O,'BYPRODUCT CHANGE'!A35,'Fully Booked'!L:L,'BYPRODUCT CHANGE'!$B$1)</f>
        <v>0</v>
      </c>
      <c r="E35" s="206">
        <f>SUMIFS('Fully Booked'!I:I,'Fully Booked'!O:O,'BYPRODUCT CHANGE'!A35)</f>
        <v>1206</v>
      </c>
      <c r="F35" s="138">
        <f t="shared" ca="1" si="16"/>
        <v>0</v>
      </c>
      <c r="G35" s="207">
        <f t="shared" si="18"/>
        <v>568411.44999999995</v>
      </c>
      <c r="H35" s="209">
        <f>SUMIFS(CLEARANCE!E:E,CLEARANCE!F:F,'BYPRODUCT CHANGE'!A35)</f>
        <v>0</v>
      </c>
      <c r="I35" s="208">
        <f t="shared" si="17"/>
        <v>2.1262137026363198E-3</v>
      </c>
      <c r="L35" s="8"/>
    </row>
    <row r="36" spans="1:12">
      <c r="A36" s="21" t="s">
        <v>289</v>
      </c>
      <c r="B36" s="21" t="s">
        <v>148</v>
      </c>
      <c r="C36" s="29">
        <f>SUMIFS(Sheet1!C:C,Sheet1!A:A,'BYPRODUCT CHANGE'!A36)</f>
        <v>390537.05</v>
      </c>
      <c r="D36" s="29">
        <f ca="1">SUMIFS('Fully Booked'!AF:AF,'Fully Booked'!O:O,'BYPRODUCT CHANGE'!A36,'Fully Booked'!L:L,'BYPRODUCT CHANGE'!$B$1)</f>
        <v>0</v>
      </c>
      <c r="E36" s="206">
        <f>SUMIFS('Fully Booked'!I:I,'Fully Booked'!O:O,'BYPRODUCT CHANGE'!A36)</f>
        <v>39347</v>
      </c>
      <c r="F36" s="138">
        <f t="shared" ca="1" si="16"/>
        <v>0</v>
      </c>
      <c r="G36" s="207">
        <f t="shared" si="18"/>
        <v>429884.05</v>
      </c>
      <c r="H36" s="209">
        <f>SUMIFS(CLEARANCE!E:E,CLEARANCE!F:F,'BYPRODUCT CHANGE'!A36)</f>
        <v>0</v>
      </c>
      <c r="I36" s="208">
        <f t="shared" si="17"/>
        <v>0.10075100429011793</v>
      </c>
      <c r="L36" s="8"/>
    </row>
    <row r="37" spans="1:12">
      <c r="A37" s="21" t="s">
        <v>336</v>
      </c>
      <c r="B37" s="21" t="s">
        <v>148</v>
      </c>
      <c r="C37" s="29">
        <f>SUMIFS(Sheet1!C:C,Sheet1!A:A,'BYPRODUCT CHANGE'!A37)</f>
        <v>60803</v>
      </c>
      <c r="D37" s="29">
        <f ca="1">SUMIFS('Fully Booked'!AF:AF,'Fully Booked'!O:O,'BYPRODUCT CHANGE'!A37,'Fully Booked'!L:L,'BYPRODUCT CHANGE'!$B$1)</f>
        <v>0</v>
      </c>
      <c r="E37" s="206">
        <f>SUMIFS('Fully Booked'!I:I,'Fully Booked'!O:O,'BYPRODUCT CHANGE'!A37)</f>
        <v>2200</v>
      </c>
      <c r="F37" s="138">
        <f t="shared" ref="F37:F38" ca="1" si="19">IFERROR(D37/G37,0)</f>
        <v>0</v>
      </c>
      <c r="G37" s="207">
        <f t="shared" ref="G37:G38" si="20">(C37+E37-H37)</f>
        <v>63003</v>
      </c>
      <c r="H37" s="209">
        <f>SUMIFS(CLEARANCE!E:E,CLEARANCE!F:F,'BYPRODUCT CHANGE'!A37)</f>
        <v>0</v>
      </c>
      <c r="I37" s="208">
        <f t="shared" si="11"/>
        <v>3.6182425209282436E-2</v>
      </c>
      <c r="L37" s="8"/>
    </row>
    <row r="38" spans="1:12">
      <c r="A38" s="21" t="s">
        <v>344</v>
      </c>
      <c r="B38" s="21" t="s">
        <v>148</v>
      </c>
      <c r="C38" s="29">
        <f>SUMIFS(Sheet1!C:C,Sheet1!A:A,'BYPRODUCT CHANGE'!A38)</f>
        <v>41112</v>
      </c>
      <c r="D38" s="29">
        <f ca="1">SUMIFS('Fully Booked'!AF:AF,'Fully Booked'!O:O,'BYPRODUCT CHANGE'!A38,'Fully Booked'!L:L,'BYPRODUCT CHANGE'!$B$1)</f>
        <v>0</v>
      </c>
      <c r="E38" s="206">
        <f>SUMIFS('Fully Booked'!I:I,'Fully Booked'!O:O,'BYPRODUCT CHANGE'!A38)</f>
        <v>0</v>
      </c>
      <c r="F38" s="138">
        <f t="shared" ca="1" si="19"/>
        <v>0</v>
      </c>
      <c r="G38" s="207">
        <f t="shared" si="20"/>
        <v>41112</v>
      </c>
      <c r="H38" s="209">
        <f>SUMIFS(CLEARANCE!E:E,CLEARANCE!F:F,'BYPRODUCT CHANGE'!A38)</f>
        <v>0</v>
      </c>
      <c r="I38" s="208">
        <f t="shared" si="11"/>
        <v>0</v>
      </c>
      <c r="L38" s="8"/>
    </row>
    <row r="39" spans="1:12">
      <c r="A39" s="21" t="s">
        <v>334</v>
      </c>
      <c r="B39" s="21" t="s">
        <v>148</v>
      </c>
      <c r="C39" s="29">
        <f>SUMIFS(Sheet1!C:C,Sheet1!A:A,'BYPRODUCT CHANGE'!A39)</f>
        <v>270870</v>
      </c>
      <c r="D39" s="29">
        <f ca="1">SUMIFS('Fully Booked'!AF:AF,'Fully Booked'!O:O,'BYPRODUCT CHANGE'!A39,'Fully Booked'!L:L,'BYPRODUCT CHANGE'!$B$1)</f>
        <v>0</v>
      </c>
      <c r="E39" s="206">
        <f>SUMIFS('Fully Booked'!I:I,'Fully Booked'!O:O,'BYPRODUCT CHANGE'!A39)</f>
        <v>13988</v>
      </c>
      <c r="F39" s="138">
        <f t="shared" ca="1" si="9"/>
        <v>0</v>
      </c>
      <c r="G39" s="207">
        <f t="shared" si="10"/>
        <v>284858</v>
      </c>
      <c r="H39" s="209">
        <f>SUMIFS(CLEARANCE!E:E,CLEARANCE!F:F,'BYPRODUCT CHANGE'!A39)</f>
        <v>0</v>
      </c>
      <c r="I39" s="208">
        <f t="shared" si="11"/>
        <v>5.1641008601912355E-2</v>
      </c>
      <c r="L39" s="8"/>
    </row>
    <row r="40" spans="1:12">
      <c r="A40" s="21" t="s">
        <v>345</v>
      </c>
      <c r="B40" s="21" t="s">
        <v>148</v>
      </c>
      <c r="C40" s="29">
        <f>SUMIFS(Sheet1!C:C,Sheet1!A:A,'BYPRODUCT CHANGE'!A40)</f>
        <v>133738</v>
      </c>
      <c r="D40" s="29">
        <f ca="1">SUMIFS('Fully Booked'!AF:AF,'Fully Booked'!O:O,'BYPRODUCT CHANGE'!A40,'Fully Booked'!L:L,'BYPRODUCT CHANGE'!$B$1)</f>
        <v>0</v>
      </c>
      <c r="E40" s="206">
        <f>SUMIFS('Fully Booked'!I:I,'Fully Booked'!O:O,'BYPRODUCT CHANGE'!A40)</f>
        <v>0</v>
      </c>
      <c r="F40" s="138">
        <f t="shared" ca="1" si="9"/>
        <v>0</v>
      </c>
      <c r="G40" s="207">
        <f t="shared" si="10"/>
        <v>133738</v>
      </c>
      <c r="H40" s="209">
        <f>SUMIFS(CLEARANCE!E:E,CLEARANCE!F:F,'BYPRODUCT CHANGE'!A40)</f>
        <v>0</v>
      </c>
      <c r="I40" s="208">
        <f t="shared" si="11"/>
        <v>0</v>
      </c>
      <c r="L40" s="8"/>
    </row>
    <row r="41" spans="1:12">
      <c r="A41" s="21" t="s">
        <v>335</v>
      </c>
      <c r="B41" s="21" t="s">
        <v>148</v>
      </c>
      <c r="C41" s="29">
        <f>SUMIFS(Sheet1!C:C,Sheet1!A:A,'BYPRODUCT CHANGE'!A41)</f>
        <v>24119</v>
      </c>
      <c r="D41" s="29">
        <f ca="1">SUMIFS('Fully Booked'!AF:AF,'Fully Booked'!O:O,'BYPRODUCT CHANGE'!A41,'Fully Booked'!L:L,'BYPRODUCT CHANGE'!$B$1)</f>
        <v>0</v>
      </c>
      <c r="E41" s="206">
        <f>SUMIFS('Fully Booked'!I:I,'Fully Booked'!O:O,'BYPRODUCT CHANGE'!A41)</f>
        <v>0</v>
      </c>
      <c r="F41" s="138">
        <f t="shared" ca="1" si="9"/>
        <v>0</v>
      </c>
      <c r="G41" s="207">
        <f t="shared" si="10"/>
        <v>24119</v>
      </c>
      <c r="H41" s="209">
        <f>SUMIFS(CLEARANCE!E:E,CLEARANCE!F:F,'BYPRODUCT CHANGE'!A41)</f>
        <v>0</v>
      </c>
      <c r="I41" s="208">
        <f t="shared" si="11"/>
        <v>0</v>
      </c>
      <c r="L41" s="8"/>
    </row>
    <row r="42" spans="1:12">
      <c r="A42" s="21" t="s">
        <v>263</v>
      </c>
      <c r="B42" s="21" t="s">
        <v>148</v>
      </c>
      <c r="C42" s="29">
        <f>SUMIFS(Sheet1!C:C,Sheet1!A:A,'BYPRODUCT CHANGE'!A42)</f>
        <v>243877</v>
      </c>
      <c r="D42" s="29">
        <f ca="1">SUMIFS('Fully Booked'!AF:AF,'Fully Booked'!O:O,'BYPRODUCT CHANGE'!A42,'Fully Booked'!L:L,'BYPRODUCT CHANGE'!$B$1)</f>
        <v>0</v>
      </c>
      <c r="E42" s="206">
        <f>SUMIFS('Fully Booked'!I:I,'Fully Booked'!O:O,'BYPRODUCT CHANGE'!A42)</f>
        <v>0</v>
      </c>
      <c r="F42" s="138">
        <f t="shared" ref="F42:F45" ca="1" si="21">IFERROR(D42/G42,0)</f>
        <v>0</v>
      </c>
      <c r="G42" s="207">
        <f t="shared" ref="G42:G45" si="22">(C42+E42-H42)</f>
        <v>243877</v>
      </c>
      <c r="H42" s="209">
        <f>SUMIFS(CLEARANCE!E:E,CLEARANCE!F:F,'BYPRODUCT CHANGE'!A42)</f>
        <v>0</v>
      </c>
      <c r="I42" s="208">
        <f t="shared" ref="I42:I45" si="23">IFERROR((G42-C42)/C42,0)</f>
        <v>0</v>
      </c>
      <c r="L42" s="8"/>
    </row>
    <row r="43" spans="1:12">
      <c r="A43" s="21" t="s">
        <v>1269</v>
      </c>
      <c r="B43" s="21" t="s">
        <v>148</v>
      </c>
      <c r="C43" s="29">
        <f>SUMIFS(Sheet1!C:C,Sheet1!A:A,'BYPRODUCT CHANGE'!A43)</f>
        <v>86474</v>
      </c>
      <c r="D43" s="29">
        <f ca="1">SUMIFS('Fully Booked'!AF:AF,'Fully Booked'!O:O,'BYPRODUCT CHANGE'!A43,'Fully Booked'!L:L,'BYPRODUCT CHANGE'!$B$1)</f>
        <v>2229.0330555555556</v>
      </c>
      <c r="E43" s="206">
        <f>SUMIFS('Fully Booked'!I:I,'Fully Booked'!O:O,'BYPRODUCT CHANGE'!A43)</f>
        <v>4080</v>
      </c>
      <c r="F43" s="138">
        <f t="shared" ca="1" si="21"/>
        <v>2.4615511800202702E-2</v>
      </c>
      <c r="G43" s="207">
        <f t="shared" si="22"/>
        <v>90554</v>
      </c>
      <c r="H43" s="209">
        <f>SUMIFS(CLEARANCE!E:E,CLEARANCE!F:F,'BYPRODUCT CHANGE'!A43)</f>
        <v>0</v>
      </c>
      <c r="I43" s="208">
        <f t="shared" si="23"/>
        <v>4.7181811874089319E-2</v>
      </c>
      <c r="L43" s="8"/>
    </row>
    <row r="44" spans="1:12">
      <c r="A44" s="21" t="s">
        <v>253</v>
      </c>
      <c r="B44" s="21" t="s">
        <v>148</v>
      </c>
      <c r="C44" s="29">
        <f>SUMIFS(Sheet1!C:C,Sheet1!A:A,'BYPRODUCT CHANGE'!A44)</f>
        <v>600425.80000000005</v>
      </c>
      <c r="D44" s="29">
        <f ca="1">SUMIFS('Fully Booked'!AF:AF,'Fully Booked'!O:O,'BYPRODUCT CHANGE'!A44,'Fully Booked'!L:L,'BYPRODUCT CHANGE'!$B$1)</f>
        <v>0</v>
      </c>
      <c r="E44" s="206">
        <f>SUMIFS('Fully Booked'!I:I,'Fully Booked'!O:O,'BYPRODUCT CHANGE'!A44)</f>
        <v>6837</v>
      </c>
      <c r="F44" s="138">
        <f t="shared" ca="1" si="21"/>
        <v>0</v>
      </c>
      <c r="G44" s="207">
        <f t="shared" si="22"/>
        <v>607262.80000000005</v>
      </c>
      <c r="H44" s="209">
        <f>SUMIFS(CLEARANCE!E:E,CLEARANCE!F:F,'BYPRODUCT CHANGE'!A44)</f>
        <v>0</v>
      </c>
      <c r="I44" s="208">
        <f t="shared" si="23"/>
        <v>1.13869190830907E-2</v>
      </c>
      <c r="L44" s="8"/>
    </row>
    <row r="45" spans="1:12">
      <c r="A45" s="21" t="s">
        <v>260</v>
      </c>
      <c r="B45" s="21" t="s">
        <v>148</v>
      </c>
      <c r="C45" s="29">
        <f>SUMIFS(Sheet1!C:C,Sheet1!A:A,'BYPRODUCT CHANGE'!A45)</f>
        <v>325728</v>
      </c>
      <c r="D45" s="29">
        <f ca="1">SUMIFS('Fully Booked'!AF:AF,'Fully Booked'!O:O,'BYPRODUCT CHANGE'!A45,'Fully Booked'!L:L,'BYPRODUCT CHANGE'!$B$1)</f>
        <v>0</v>
      </c>
      <c r="E45" s="206">
        <f>SUMIFS('Fully Booked'!I:I,'Fully Booked'!O:O,'BYPRODUCT CHANGE'!A45)</f>
        <v>16147</v>
      </c>
      <c r="F45" s="138">
        <f t="shared" ca="1" si="21"/>
        <v>0</v>
      </c>
      <c r="G45" s="207">
        <f t="shared" si="22"/>
        <v>341875</v>
      </c>
      <c r="H45" s="209">
        <f>SUMIFS(CLEARANCE!E:E,CLEARANCE!F:F,'BYPRODUCT CHANGE'!A45)</f>
        <v>0</v>
      </c>
      <c r="I45" s="208">
        <f t="shared" si="23"/>
        <v>4.9572035563414871E-2</v>
      </c>
      <c r="L45" s="8"/>
    </row>
    <row r="46" spans="1:12">
      <c r="A46" s="21" t="s">
        <v>292</v>
      </c>
      <c r="B46" s="21" t="s">
        <v>148</v>
      </c>
      <c r="C46" s="29">
        <f>SUMIFS(Sheet1!C:C,Sheet1!A:A,'BYPRODUCT CHANGE'!A46)</f>
        <v>195707.45</v>
      </c>
      <c r="D46" s="29">
        <f ca="1">SUMIFS('Fully Booked'!AF:AF,'Fully Booked'!O:O,'BYPRODUCT CHANGE'!A46,'Fully Booked'!L:L,'BYPRODUCT CHANGE'!$B$1)</f>
        <v>0</v>
      </c>
      <c r="E46" s="206">
        <f>SUMIFS('Fully Booked'!I:I,'Fully Booked'!O:O,'BYPRODUCT CHANGE'!A46)</f>
        <v>0</v>
      </c>
      <c r="F46" s="138">
        <f t="shared" ca="1" si="9"/>
        <v>0</v>
      </c>
      <c r="G46" s="207">
        <f t="shared" si="10"/>
        <v>195707.45</v>
      </c>
      <c r="H46" s="209">
        <f>SUMIFS(CLEARANCE!E:E,CLEARANCE!F:F,'BYPRODUCT CHANGE'!A46)</f>
        <v>0</v>
      </c>
      <c r="I46" s="208">
        <f t="shared" si="11"/>
        <v>0</v>
      </c>
      <c r="L46" s="8"/>
    </row>
    <row r="47" spans="1:12">
      <c r="A47" s="21" t="s">
        <v>358</v>
      </c>
      <c r="B47" s="21" t="s">
        <v>148</v>
      </c>
      <c r="C47" s="29">
        <f>SUMIFS(Sheet1!C:C,Sheet1!A:A,'BYPRODUCT CHANGE'!A47)</f>
        <v>24119</v>
      </c>
      <c r="D47" s="29">
        <f ca="1">SUMIFS('Fully Booked'!AF:AF,'Fully Booked'!O:O,'BYPRODUCT CHANGE'!A47,'Fully Booked'!L:L,'BYPRODUCT CHANGE'!$B$1)</f>
        <v>0</v>
      </c>
      <c r="E47" s="206">
        <f>SUMIFS('Fully Booked'!I:I,'Fully Booked'!O:O,'BYPRODUCT CHANGE'!A47)</f>
        <v>0</v>
      </c>
      <c r="F47" s="138">
        <f t="shared" ca="1" si="9"/>
        <v>0</v>
      </c>
      <c r="G47" s="207">
        <f t="shared" si="10"/>
        <v>24119</v>
      </c>
      <c r="H47" s="209">
        <f>SUMIFS(CLEARANCE!E:E,CLEARANCE!F:F,'BYPRODUCT CHANGE'!A47)</f>
        <v>0</v>
      </c>
      <c r="I47" s="208">
        <f t="shared" si="11"/>
        <v>0</v>
      </c>
      <c r="L47" s="8"/>
    </row>
    <row r="48" spans="1:12">
      <c r="A48" s="21" t="s">
        <v>221</v>
      </c>
      <c r="B48" s="21" t="s">
        <v>148</v>
      </c>
      <c r="C48" s="29">
        <f>SUMIFS(Sheet1!C:C,Sheet1!A:A,'BYPRODUCT CHANGE'!A48)</f>
        <v>63885</v>
      </c>
      <c r="D48" s="29">
        <f ca="1">SUMIFS('Fully Booked'!AF:AF,'Fully Booked'!O:O,'BYPRODUCT CHANGE'!A48,'Fully Booked'!L:L,'BYPRODUCT CHANGE'!$B$1)</f>
        <v>0</v>
      </c>
      <c r="E48" s="206">
        <f>SUMIFS('Fully Booked'!I:I,'Fully Booked'!O:O,'BYPRODUCT CHANGE'!A48)</f>
        <v>0</v>
      </c>
      <c r="F48" s="138">
        <f t="shared" ca="1" si="9"/>
        <v>0</v>
      </c>
      <c r="G48" s="207">
        <f t="shared" si="10"/>
        <v>63885</v>
      </c>
      <c r="H48" s="209">
        <f>SUMIFS(CLEARANCE!E:E,CLEARANCE!F:F,'BYPRODUCT CHANGE'!A48)</f>
        <v>0</v>
      </c>
      <c r="I48" s="208">
        <f t="shared" si="11"/>
        <v>0</v>
      </c>
      <c r="L48" s="8"/>
    </row>
    <row r="49" spans="1:12">
      <c r="A49" s="21" t="s">
        <v>267</v>
      </c>
      <c r="B49" s="21" t="s">
        <v>148</v>
      </c>
      <c r="C49" s="29">
        <f>SUMIFS(Sheet1!C:C,Sheet1!A:A,'BYPRODUCT CHANGE'!A49)</f>
        <v>144580</v>
      </c>
      <c r="D49" s="29">
        <f ca="1">SUMIFS('Fully Booked'!AF:AF,'Fully Booked'!O:O,'BYPRODUCT CHANGE'!A49,'Fully Booked'!L:L,'BYPRODUCT CHANGE'!$B$1)</f>
        <v>0</v>
      </c>
      <c r="E49" s="206">
        <f>SUMIFS('Fully Booked'!I:I,'Fully Booked'!O:O,'BYPRODUCT CHANGE'!A49)</f>
        <v>0</v>
      </c>
      <c r="F49" s="138">
        <f t="shared" ca="1" si="9"/>
        <v>0</v>
      </c>
      <c r="G49" s="207">
        <f t="shared" si="10"/>
        <v>144580</v>
      </c>
      <c r="H49" s="209">
        <f>SUMIFS(CLEARANCE!E:E,CLEARANCE!F:F,'BYPRODUCT CHANGE'!A49)</f>
        <v>0</v>
      </c>
      <c r="I49" s="208">
        <f t="shared" si="11"/>
        <v>0</v>
      </c>
      <c r="L49" s="8"/>
    </row>
    <row r="50" spans="1:12">
      <c r="A50" s="21" t="s">
        <v>332</v>
      </c>
      <c r="B50" s="21" t="s">
        <v>148</v>
      </c>
      <c r="C50" s="29">
        <f>SUMIFS(Sheet1!C:C,Sheet1!A:A,'BYPRODUCT CHANGE'!A50)</f>
        <v>43413.85</v>
      </c>
      <c r="D50" s="29">
        <f ca="1">SUMIFS('Fully Booked'!AF:AF,'Fully Booked'!O:O,'BYPRODUCT CHANGE'!A50,'Fully Booked'!L:L,'BYPRODUCT CHANGE'!$B$1)</f>
        <v>0</v>
      </c>
      <c r="E50" s="206">
        <f>SUMIFS('Fully Booked'!I:I,'Fully Booked'!O:O,'BYPRODUCT CHANGE'!A50)</f>
        <v>0</v>
      </c>
      <c r="F50" s="138">
        <f t="shared" ca="1" si="9"/>
        <v>0</v>
      </c>
      <c r="G50" s="207">
        <f t="shared" si="10"/>
        <v>43413.85</v>
      </c>
      <c r="H50" s="209">
        <f>SUMIFS(CLEARANCE!E:E,CLEARANCE!F:F,'BYPRODUCT CHANGE'!A50)</f>
        <v>0</v>
      </c>
      <c r="I50" s="208">
        <f t="shared" si="11"/>
        <v>0</v>
      </c>
      <c r="L50" s="8"/>
    </row>
    <row r="51" spans="1:12">
      <c r="A51" s="21" t="s">
        <v>252</v>
      </c>
      <c r="B51" s="21" t="s">
        <v>148</v>
      </c>
      <c r="C51" s="29">
        <f>SUMIFS(Sheet1!C:C,Sheet1!A:A,'BYPRODUCT CHANGE'!A51)</f>
        <v>350753.8</v>
      </c>
      <c r="D51" s="29">
        <f ca="1">SUMIFS('Fully Booked'!AF:AF,'Fully Booked'!O:O,'BYPRODUCT CHANGE'!A51,'Fully Booked'!L:L,'BYPRODUCT CHANGE'!$B$1)</f>
        <v>0</v>
      </c>
      <c r="E51" s="206">
        <f>SUMIFS('Fully Booked'!I:I,'Fully Booked'!O:O,'BYPRODUCT CHANGE'!A51)</f>
        <v>12193</v>
      </c>
      <c r="F51" s="138">
        <f t="shared" ca="1" si="9"/>
        <v>0</v>
      </c>
      <c r="G51" s="207">
        <f t="shared" si="10"/>
        <v>362946.8</v>
      </c>
      <c r="H51" s="209">
        <f>SUMIFS(CLEARANCE!E:E,CLEARANCE!F:F,'BYPRODUCT CHANGE'!A51)</f>
        <v>0</v>
      </c>
      <c r="I51" s="208">
        <f t="shared" si="11"/>
        <v>3.4762274849196216E-2</v>
      </c>
      <c r="L51" s="8"/>
    </row>
    <row r="52" spans="1:12">
      <c r="A52" s="21" t="s">
        <v>426</v>
      </c>
      <c r="B52" s="21" t="s">
        <v>148</v>
      </c>
      <c r="C52" s="29">
        <f>SUMIFS(Sheet1!C:C,Sheet1!A:A,'BYPRODUCT CHANGE'!A52)</f>
        <v>40964</v>
      </c>
      <c r="D52" s="29">
        <f ca="1">SUMIFS('Fully Booked'!AF:AF,'Fully Booked'!O:O,'BYPRODUCT CHANGE'!A52,'Fully Booked'!L:L,'BYPRODUCT CHANGE'!$B$1)</f>
        <v>0</v>
      </c>
      <c r="E52" s="206">
        <f>SUMIFS('Fully Booked'!I:I,'Fully Booked'!O:O,'BYPRODUCT CHANGE'!A52)</f>
        <v>0</v>
      </c>
      <c r="F52" s="138">
        <f t="shared" ca="1" si="9"/>
        <v>0</v>
      </c>
      <c r="G52" s="207">
        <f t="shared" si="10"/>
        <v>40964</v>
      </c>
      <c r="H52" s="209">
        <f>SUMIFS(CLEARANCE!E:E,CLEARANCE!F:F,'BYPRODUCT CHANGE'!A52)</f>
        <v>0</v>
      </c>
      <c r="I52" s="208">
        <f t="shared" si="11"/>
        <v>0</v>
      </c>
      <c r="L52" s="8"/>
    </row>
    <row r="53" spans="1:12">
      <c r="A53" s="21" t="s">
        <v>361</v>
      </c>
      <c r="B53" s="21" t="s">
        <v>148</v>
      </c>
      <c r="C53" s="29">
        <f>SUMIFS(Sheet1!C:C,Sheet1!A:A,'BYPRODUCT CHANGE'!A53)</f>
        <v>3754</v>
      </c>
      <c r="D53" s="29">
        <f ca="1">SUMIFS('Fully Booked'!AF:AF,'Fully Booked'!O:O,'BYPRODUCT CHANGE'!A53,'Fully Booked'!L:L,'BYPRODUCT CHANGE'!$B$1)</f>
        <v>0</v>
      </c>
      <c r="E53" s="206">
        <f>SUMIFS('Fully Booked'!I:I,'Fully Booked'!O:O,'BYPRODUCT CHANGE'!A53)</f>
        <v>0</v>
      </c>
      <c r="F53" s="138">
        <f t="shared" ca="1" si="9"/>
        <v>0</v>
      </c>
      <c r="G53" s="207">
        <f t="shared" si="10"/>
        <v>3754</v>
      </c>
      <c r="H53" s="209">
        <f>SUMIFS(CLEARANCE!E:E,CLEARANCE!F:F,'BYPRODUCT CHANGE'!A53)</f>
        <v>0</v>
      </c>
      <c r="I53" s="208">
        <f t="shared" si="11"/>
        <v>0</v>
      </c>
      <c r="L53" s="8"/>
    </row>
    <row r="54" spans="1:12">
      <c r="A54" s="21" t="s">
        <v>331</v>
      </c>
      <c r="B54" s="21" t="s">
        <v>148</v>
      </c>
      <c r="C54" s="29">
        <f>SUMIFS(Sheet1!C:C,Sheet1!A:A,'BYPRODUCT CHANGE'!A54)</f>
        <v>257917</v>
      </c>
      <c r="D54" s="29">
        <f ca="1">SUMIFS('Fully Booked'!AF:AF,'Fully Booked'!O:O,'BYPRODUCT CHANGE'!A54,'Fully Booked'!L:L,'BYPRODUCT CHANGE'!$B$1)</f>
        <v>0</v>
      </c>
      <c r="E54" s="206">
        <f>SUMIFS('Fully Booked'!I:I,'Fully Booked'!O:O,'BYPRODUCT CHANGE'!A54)</f>
        <v>42354</v>
      </c>
      <c r="F54" s="138">
        <f t="shared" ca="1" si="9"/>
        <v>0</v>
      </c>
      <c r="G54" s="207">
        <f t="shared" si="10"/>
        <v>300271</v>
      </c>
      <c r="H54" s="209">
        <f>SUMIFS(CLEARANCE!E:E,CLEARANCE!F:F,'BYPRODUCT CHANGE'!A54)</f>
        <v>0</v>
      </c>
      <c r="I54" s="208">
        <f t="shared" si="11"/>
        <v>0.16421561975364168</v>
      </c>
      <c r="L54" s="8"/>
    </row>
    <row r="55" spans="1:12">
      <c r="A55" s="21" t="s">
        <v>543</v>
      </c>
      <c r="B55" s="21" t="s">
        <v>148</v>
      </c>
      <c r="C55" s="29">
        <f>SUMIFS(Sheet1!C:C,Sheet1!A:A,'BYPRODUCT CHANGE'!A55)</f>
        <v>43183</v>
      </c>
      <c r="D55" s="29">
        <f ca="1">SUMIFS('Fully Booked'!AF:AF,'Fully Booked'!O:O,'BYPRODUCT CHANGE'!A55,'Fully Booked'!L:L,'BYPRODUCT CHANGE'!$B$1)</f>
        <v>0</v>
      </c>
      <c r="E55" s="206">
        <f>SUMIFS('Fully Booked'!I:I,'Fully Booked'!O:O,'BYPRODUCT CHANGE'!A55)</f>
        <v>20694</v>
      </c>
      <c r="F55" s="138">
        <f t="shared" ca="1" si="9"/>
        <v>0</v>
      </c>
      <c r="G55" s="207">
        <f t="shared" si="10"/>
        <v>63877</v>
      </c>
      <c r="H55" s="209">
        <f>SUMIFS(CLEARANCE!E:E,CLEARANCE!F:F,'BYPRODUCT CHANGE'!A55)</f>
        <v>0</v>
      </c>
      <c r="I55" s="208">
        <f t="shared" si="11"/>
        <v>0.47921635828914155</v>
      </c>
      <c r="L55" s="8"/>
    </row>
    <row r="56" spans="1:12">
      <c r="A56" s="21" t="s">
        <v>364</v>
      </c>
      <c r="B56" s="21" t="s">
        <v>148</v>
      </c>
      <c r="C56" s="29">
        <f>SUMIFS(Sheet1!C:C,Sheet1!A:A,'BYPRODUCT CHANGE'!A56)</f>
        <v>38646</v>
      </c>
      <c r="D56" s="29">
        <f ca="1">SUMIFS('Fully Booked'!AF:AF,'Fully Booked'!O:O,'BYPRODUCT CHANGE'!A56,'Fully Booked'!L:L,'BYPRODUCT CHANGE'!$B$1)</f>
        <v>0</v>
      </c>
      <c r="E56" s="206">
        <f>SUMIFS('Fully Booked'!I:I,'Fully Booked'!O:O,'BYPRODUCT CHANGE'!A56)</f>
        <v>0</v>
      </c>
      <c r="F56" s="138">
        <f t="shared" ca="1" si="9"/>
        <v>0</v>
      </c>
      <c r="G56" s="207">
        <f t="shared" si="10"/>
        <v>38646</v>
      </c>
      <c r="H56" s="209">
        <f>SUMIFS(CLEARANCE!E:E,CLEARANCE!F:F,'BYPRODUCT CHANGE'!A56)</f>
        <v>0</v>
      </c>
      <c r="I56" s="208">
        <f t="shared" si="11"/>
        <v>0</v>
      </c>
      <c r="L56" s="8"/>
    </row>
    <row r="57" spans="1:12" ht="15.75">
      <c r="A57" s="86" t="s">
        <v>71</v>
      </c>
      <c r="B57" s="86"/>
      <c r="C57" s="86">
        <f>SUM(C21:C56)</f>
        <v>6570143.4499999993</v>
      </c>
      <c r="D57" s="86">
        <f ca="1">SUM(D21:D56)</f>
        <v>2229.0330555555556</v>
      </c>
      <c r="E57" s="86">
        <f>SUM(E21:E56)</f>
        <v>199742</v>
      </c>
      <c r="F57" s="210">
        <f ca="1">D57/G57</f>
        <v>3.2925713027471621E-4</v>
      </c>
      <c r="G57" s="86">
        <f>SUM(G21:G56)</f>
        <v>6769885.4499999993</v>
      </c>
      <c r="H57" s="86">
        <f>SUM(H21:H56)</f>
        <v>0</v>
      </c>
      <c r="I57" s="202">
        <f>IFERROR((G57-C57)/C57,0)</f>
        <v>3.0401467109519506E-2</v>
      </c>
      <c r="L57" s="8"/>
    </row>
    <row r="58" spans="1:12">
      <c r="D58" s="21"/>
      <c r="E58" s="191"/>
      <c r="F58" s="125"/>
      <c r="G58" s="125"/>
      <c r="H58" s="204"/>
      <c r="L58" s="8"/>
    </row>
    <row r="59" spans="1:12" ht="47.25">
      <c r="A59" s="201" t="s">
        <v>65</v>
      </c>
      <c r="B59" s="201" t="s">
        <v>366</v>
      </c>
      <c r="C59" s="213" t="s">
        <v>523</v>
      </c>
      <c r="D59" s="201" t="s">
        <v>379</v>
      </c>
      <c r="E59" s="201" t="s">
        <v>380</v>
      </c>
      <c r="F59" s="201" t="s">
        <v>383</v>
      </c>
      <c r="G59" s="201" t="s">
        <v>384</v>
      </c>
      <c r="H59" s="201" t="s">
        <v>337</v>
      </c>
      <c r="I59" s="201" t="s">
        <v>385</v>
      </c>
      <c r="L59" s="8"/>
    </row>
    <row r="60" spans="1:12">
      <c r="A60" s="21" t="s">
        <v>467</v>
      </c>
      <c r="B60" s="21" t="s">
        <v>173</v>
      </c>
      <c r="C60" s="29">
        <f>SUMIFS(Sheet1!C:C,Sheet1!A:A,'BYPRODUCT CHANGE'!A60)</f>
        <v>0</v>
      </c>
      <c r="D60" s="29">
        <f ca="1">SUMIFS('Fully Booked'!AF:AF,'Fully Booked'!O:O,'BYPRODUCT CHANGE'!A60,'Fully Booked'!L:L,'BYPRODUCT CHANGE'!$B$1)</f>
        <v>0</v>
      </c>
      <c r="E60" s="206">
        <f>SUMIFS('Fully Booked'!I:I,'Fully Booked'!O:O,'BYPRODUCT CHANGE'!A60)</f>
        <v>4790</v>
      </c>
      <c r="F60" s="138">
        <f t="shared" ref="F60:F100" ca="1" si="24">IFERROR(D60/G60,0)</f>
        <v>0</v>
      </c>
      <c r="G60" s="207">
        <f>E60+C60-H60</f>
        <v>4790</v>
      </c>
      <c r="H60" s="211">
        <f>SUMIFS(CLEARANCE!E:E,CLEARANCE!F:F,'BYPRODUCT CHANGE'!A60)</f>
        <v>0</v>
      </c>
      <c r="I60" s="57">
        <f>IFERROR((G60-C60)/C60,0)</f>
        <v>0</v>
      </c>
      <c r="L60" s="8"/>
    </row>
    <row r="61" spans="1:12">
      <c r="A61" s="21" t="s">
        <v>468</v>
      </c>
      <c r="B61" s="21" t="s">
        <v>173</v>
      </c>
      <c r="C61" s="29">
        <f>SUMIFS(Sheet1!C:C,Sheet1!A:A,'BYPRODUCT CHANGE'!A61)</f>
        <v>140932</v>
      </c>
      <c r="D61" s="29">
        <f ca="1">SUMIFS('Fully Booked'!AF:AF,'Fully Booked'!O:O,'BYPRODUCT CHANGE'!A61,'Fully Booked'!L:L,'BYPRODUCT CHANGE'!$B$1)</f>
        <v>0</v>
      </c>
      <c r="E61" s="206">
        <f>SUMIFS('Fully Booked'!I:I,'Fully Booked'!O:O,'BYPRODUCT CHANGE'!A61)</f>
        <v>0</v>
      </c>
      <c r="F61" s="138">
        <f t="shared" ca="1" si="24"/>
        <v>0</v>
      </c>
      <c r="G61" s="207">
        <f t="shared" ref="G61:G100" si="25">E61+C61-H61</f>
        <v>140932</v>
      </c>
      <c r="H61" s="211">
        <f>SUMIFS(CLEARANCE!E:E,CLEARANCE!F:F,'BYPRODUCT CHANGE'!A61)</f>
        <v>0</v>
      </c>
      <c r="I61" s="57">
        <f t="shared" ref="I61:I100" si="26">IFERROR((G61-C61)/C61,0)</f>
        <v>0</v>
      </c>
      <c r="L61" s="8"/>
    </row>
    <row r="62" spans="1:12">
      <c r="A62" s="21" t="s">
        <v>469</v>
      </c>
      <c r="B62" s="21" t="s">
        <v>173</v>
      </c>
      <c r="C62" s="29">
        <f>SUMIFS(Sheet1!C:C,Sheet1!A:A,'BYPRODUCT CHANGE'!A62)</f>
        <v>8232</v>
      </c>
      <c r="D62" s="29">
        <f ca="1">SUMIFS('Fully Booked'!AF:AF,'Fully Booked'!O:O,'BYPRODUCT CHANGE'!A62,'Fully Booked'!L:L,'BYPRODUCT CHANGE'!$B$1)</f>
        <v>0</v>
      </c>
      <c r="E62" s="206">
        <f>SUMIFS('Fully Booked'!I:I,'Fully Booked'!O:O,'BYPRODUCT CHANGE'!A62)</f>
        <v>0</v>
      </c>
      <c r="F62" s="138">
        <f t="shared" ca="1" si="24"/>
        <v>0</v>
      </c>
      <c r="G62" s="207">
        <f t="shared" si="25"/>
        <v>8232</v>
      </c>
      <c r="H62" s="211">
        <f>SUMIFS(CLEARANCE!E:E,CLEARANCE!F:F,'BYPRODUCT CHANGE'!A62)</f>
        <v>0</v>
      </c>
      <c r="I62" s="57">
        <f t="shared" si="26"/>
        <v>0</v>
      </c>
      <c r="L62" s="8"/>
    </row>
    <row r="63" spans="1:12">
      <c r="A63" s="21" t="s">
        <v>470</v>
      </c>
      <c r="B63" s="21" t="s">
        <v>173</v>
      </c>
      <c r="C63" s="29">
        <f>SUMIFS(Sheet1!C:C,Sheet1!A:A,'BYPRODUCT CHANGE'!A63)</f>
        <v>3940</v>
      </c>
      <c r="D63" s="29">
        <f ca="1">SUMIFS('Fully Booked'!AF:AF,'Fully Booked'!O:O,'BYPRODUCT CHANGE'!A63,'Fully Booked'!L:L,'BYPRODUCT CHANGE'!$B$1)</f>
        <v>0</v>
      </c>
      <c r="E63" s="206">
        <f>SUMIFS('Fully Booked'!I:I,'Fully Booked'!O:O,'BYPRODUCT CHANGE'!A63)</f>
        <v>0</v>
      </c>
      <c r="F63" s="138">
        <f t="shared" ca="1" si="24"/>
        <v>0</v>
      </c>
      <c r="G63" s="207">
        <f t="shared" si="25"/>
        <v>3940</v>
      </c>
      <c r="H63" s="211">
        <f>SUMIFS(CLEARANCE!E:E,CLEARANCE!F:F,'BYPRODUCT CHANGE'!A63)</f>
        <v>0</v>
      </c>
      <c r="I63" s="57">
        <f t="shared" si="26"/>
        <v>0</v>
      </c>
      <c r="L63" s="8"/>
    </row>
    <row r="64" spans="1:12">
      <c r="A64" s="21" t="s">
        <v>471</v>
      </c>
      <c r="B64" s="21" t="s">
        <v>173</v>
      </c>
      <c r="C64" s="29">
        <f>SUMIFS(Sheet1!C:C,Sheet1!A:A,'BYPRODUCT CHANGE'!A64)</f>
        <v>89542</v>
      </c>
      <c r="D64" s="29">
        <f ca="1">SUMIFS('Fully Booked'!AF:AF,'Fully Booked'!O:O,'PENDING FULL BOOKING'!#REF!,'Fully Booked'!L:L,'BYPRODUCT CHANGE'!$B$1)</f>
        <v>0</v>
      </c>
      <c r="E64" s="206">
        <f>SUMIFS('Fully Booked'!I:I,'Fully Booked'!O:O,'PENDING FULL BOOKING'!#REF!)</f>
        <v>0</v>
      </c>
      <c r="F64" s="138">
        <f t="shared" ca="1" si="24"/>
        <v>0</v>
      </c>
      <c r="G64" s="207">
        <f t="shared" si="25"/>
        <v>89542</v>
      </c>
      <c r="H64" s="211">
        <f>SUMIFS(CLEARANCE!E:E,CLEARANCE!F:F,'PENDING FULL BOOKING'!#REF!)</f>
        <v>0</v>
      </c>
      <c r="I64" s="57">
        <f t="shared" si="26"/>
        <v>0</v>
      </c>
      <c r="L64" s="8"/>
    </row>
    <row r="65" spans="1:12">
      <c r="A65" s="21" t="s">
        <v>466</v>
      </c>
      <c r="B65" s="21" t="s">
        <v>173</v>
      </c>
      <c r="C65" s="29">
        <f>SUMIFS(Sheet1!C:C,Sheet1!A:A,'BYPRODUCT CHANGE'!A65)</f>
        <v>446547</v>
      </c>
      <c r="D65" s="29">
        <f ca="1">SUMIFS('Fully Booked'!AF:AF,'Fully Booked'!O:O,'BYPRODUCT CHANGE'!A65,'Fully Booked'!L:L,'BYPRODUCT CHANGE'!$B$1)</f>
        <v>0</v>
      </c>
      <c r="E65" s="206">
        <f>SUMIFS('Fully Booked'!I:I,'Fully Booked'!O:O,'BYPRODUCT CHANGE'!A65)</f>
        <v>68643</v>
      </c>
      <c r="F65" s="138">
        <f t="shared" ca="1" si="24"/>
        <v>0</v>
      </c>
      <c r="G65" s="207">
        <f t="shared" si="25"/>
        <v>515190</v>
      </c>
      <c r="H65" s="211">
        <f>SUMIFS(CLEARANCE!E:E,CLEARANCE!F:F,'BYPRODUCT CHANGE'!A65)</f>
        <v>0</v>
      </c>
      <c r="I65" s="57">
        <f t="shared" si="26"/>
        <v>0.15371954128008922</v>
      </c>
      <c r="L65" s="8"/>
    </row>
    <row r="66" spans="1:12">
      <c r="A66" s="21" t="s">
        <v>346</v>
      </c>
      <c r="B66" s="21" t="s">
        <v>173</v>
      </c>
      <c r="C66" s="29">
        <f>SUMIFS(Sheet1!C:C,Sheet1!A:A,'BYPRODUCT CHANGE'!A66)</f>
        <v>18789</v>
      </c>
      <c r="D66" s="29">
        <f ca="1">SUMIFS('Fully Booked'!AF:AF,'Fully Booked'!O:O,'BYPRODUCT CHANGE'!A66,'Fully Booked'!L:L,'BYPRODUCT CHANGE'!$B$1)</f>
        <v>0</v>
      </c>
      <c r="E66" s="206">
        <f>SUMIFS('Fully Booked'!I:I,'Fully Booked'!O:O,'BYPRODUCT CHANGE'!A66)</f>
        <v>0</v>
      </c>
      <c r="F66" s="138">
        <f t="shared" ca="1" si="24"/>
        <v>0</v>
      </c>
      <c r="G66" s="207">
        <f t="shared" si="25"/>
        <v>18789</v>
      </c>
      <c r="H66" s="211">
        <f>SUMIFS(CLEARANCE!E:E,CLEARANCE!F:F,'BYPRODUCT CHANGE'!A66)</f>
        <v>0</v>
      </c>
      <c r="I66" s="57">
        <f t="shared" si="26"/>
        <v>0</v>
      </c>
      <c r="L66" s="8"/>
    </row>
    <row r="67" spans="1:12">
      <c r="A67" s="21" t="s">
        <v>330</v>
      </c>
      <c r="B67" s="21" t="s">
        <v>173</v>
      </c>
      <c r="C67" s="29">
        <f>SUMIFS(Sheet1!C:C,Sheet1!A:A,'BYPRODUCT CHANGE'!A67)</f>
        <v>192963</v>
      </c>
      <c r="D67" s="29">
        <f ca="1">SUMIFS('Fully Booked'!AF:AF,'Fully Booked'!O:O,'BYPRODUCT CHANGE'!A67,'Fully Booked'!L:L,'BYPRODUCT CHANGE'!$B$1)</f>
        <v>9530.6319047619054</v>
      </c>
      <c r="E67" s="206">
        <f>SUMIFS('Fully Booked'!I:I,'Fully Booked'!O:O,'BYPRODUCT CHANGE'!A67)</f>
        <v>710</v>
      </c>
      <c r="F67" s="138">
        <f t="shared" ca="1" si="24"/>
        <v>4.920991519087279E-2</v>
      </c>
      <c r="G67" s="207">
        <f t="shared" si="25"/>
        <v>193673</v>
      </c>
      <c r="H67" s="211">
        <f>SUMIFS(CLEARANCE!E:E,CLEARANCE!F:F,'BYPRODUCT CHANGE'!A67)</f>
        <v>0</v>
      </c>
      <c r="I67" s="57">
        <f t="shared" si="26"/>
        <v>3.679461865746283E-3</v>
      </c>
      <c r="L67" s="8"/>
    </row>
    <row r="68" spans="1:12">
      <c r="A68" s="21" t="s">
        <v>347</v>
      </c>
      <c r="B68" s="21" t="s">
        <v>173</v>
      </c>
      <c r="C68" s="29">
        <f>SUMIFS(Sheet1!C:C,Sheet1!A:A,'BYPRODUCT CHANGE'!A68)</f>
        <v>42885</v>
      </c>
      <c r="D68" s="29">
        <f ca="1">SUMIFS('Fully Booked'!AF:AF,'Fully Booked'!O:O,'BYPRODUCT CHANGE'!A68,'Fully Booked'!L:L,'BYPRODUCT CHANGE'!$B$1)</f>
        <v>0</v>
      </c>
      <c r="E68" s="206">
        <f>SUMIFS('Fully Booked'!I:I,'Fully Booked'!O:O,'BYPRODUCT CHANGE'!A68)</f>
        <v>0</v>
      </c>
      <c r="F68" s="138">
        <f t="shared" ca="1" si="24"/>
        <v>0</v>
      </c>
      <c r="G68" s="207">
        <f t="shared" si="25"/>
        <v>42885</v>
      </c>
      <c r="H68" s="211">
        <f>SUMIFS(CLEARANCE!E:E,CLEARANCE!F:F,'BYPRODUCT CHANGE'!A68)</f>
        <v>0</v>
      </c>
      <c r="I68" s="57">
        <f t="shared" si="26"/>
        <v>0</v>
      </c>
      <c r="L68" s="8"/>
    </row>
    <row r="69" spans="1:12">
      <c r="A69" s="21" t="s">
        <v>348</v>
      </c>
      <c r="B69" s="21" t="s">
        <v>173</v>
      </c>
      <c r="C69" s="29">
        <f>SUMIFS(Sheet1!C:C,Sheet1!A:A,'BYPRODUCT CHANGE'!A69)</f>
        <v>19191</v>
      </c>
      <c r="D69" s="29">
        <f ca="1">SUMIFS('Fully Booked'!AF:AF,'Fully Booked'!O:O,'BYPRODUCT CHANGE'!A69,'Fully Booked'!L:L,'BYPRODUCT CHANGE'!$B$1)</f>
        <v>0</v>
      </c>
      <c r="E69" s="206">
        <f>SUMIFS('Fully Booked'!I:I,'Fully Booked'!O:O,'BYPRODUCT CHANGE'!A69)</f>
        <v>0</v>
      </c>
      <c r="F69" s="138">
        <f t="shared" ca="1" si="24"/>
        <v>0</v>
      </c>
      <c r="G69" s="207">
        <f t="shared" si="25"/>
        <v>19191</v>
      </c>
      <c r="H69" s="211">
        <f>SUMIFS(CLEARANCE!E:E,CLEARANCE!F:F,'BYPRODUCT CHANGE'!A69)</f>
        <v>0</v>
      </c>
      <c r="I69" s="57">
        <f t="shared" si="26"/>
        <v>0</v>
      </c>
      <c r="L69" s="8"/>
    </row>
    <row r="70" spans="1:12">
      <c r="A70" s="21" t="s">
        <v>349</v>
      </c>
      <c r="B70" s="21" t="s">
        <v>173</v>
      </c>
      <c r="C70" s="29">
        <f>SUMIFS(Sheet1!C:C,Sheet1!A:A,'BYPRODUCT CHANGE'!A70)</f>
        <v>29382</v>
      </c>
      <c r="D70" s="29">
        <f ca="1">SUMIFS('Fully Booked'!AF:AF,'Fully Booked'!O:O,'BYPRODUCT CHANGE'!A70,'Fully Booked'!L:L,'BYPRODUCT CHANGE'!$B$1)</f>
        <v>0</v>
      </c>
      <c r="E70" s="206">
        <f>SUMIFS('Fully Booked'!I:I,'Fully Booked'!O:O,'BYPRODUCT CHANGE'!A70)</f>
        <v>0</v>
      </c>
      <c r="F70" s="138">
        <f t="shared" ca="1" si="24"/>
        <v>0</v>
      </c>
      <c r="G70" s="207">
        <f t="shared" si="25"/>
        <v>29382</v>
      </c>
      <c r="H70" s="211">
        <f>SUMIFS(CLEARANCE!E:E,CLEARANCE!F:F,'BYPRODUCT CHANGE'!A70)</f>
        <v>0</v>
      </c>
      <c r="I70" s="57">
        <f t="shared" si="26"/>
        <v>0</v>
      </c>
      <c r="L70" s="8"/>
    </row>
    <row r="71" spans="1:12">
      <c r="A71" s="21" t="s">
        <v>350</v>
      </c>
      <c r="B71" s="21" t="s">
        <v>173</v>
      </c>
      <c r="C71" s="29">
        <f>SUMIFS(Sheet1!C:C,Sheet1!A:A,'BYPRODUCT CHANGE'!A71)</f>
        <v>4903</v>
      </c>
      <c r="D71" s="29">
        <f ca="1">SUMIFS('Fully Booked'!AF:AF,'Fully Booked'!O:O,'BYPRODUCT CHANGE'!A71,'Fully Booked'!L:L,'BYPRODUCT CHANGE'!$B$1)</f>
        <v>0</v>
      </c>
      <c r="E71" s="206">
        <f>SUMIFS('Fully Booked'!I:I,'Fully Booked'!O:O,'BYPRODUCT CHANGE'!A71)</f>
        <v>0</v>
      </c>
      <c r="F71" s="138">
        <f t="shared" ca="1" si="24"/>
        <v>0</v>
      </c>
      <c r="G71" s="207">
        <f t="shared" si="25"/>
        <v>4903</v>
      </c>
      <c r="H71" s="211">
        <f>SUMIFS(CLEARANCE!E:E,CLEARANCE!F:F,'BYPRODUCT CHANGE'!A71)</f>
        <v>0</v>
      </c>
      <c r="I71" s="57">
        <f t="shared" si="26"/>
        <v>0</v>
      </c>
      <c r="L71" s="8"/>
    </row>
    <row r="72" spans="1:12">
      <c r="A72" s="21" t="s">
        <v>351</v>
      </c>
      <c r="B72" s="21" t="s">
        <v>173</v>
      </c>
      <c r="C72" s="29">
        <f>SUMIFS(Sheet1!C:C,Sheet1!A:A,'BYPRODUCT CHANGE'!A72)</f>
        <v>10367</v>
      </c>
      <c r="D72" s="29">
        <f ca="1">SUMIFS('Fully Booked'!AF:AF,'Fully Booked'!O:O,'BYPRODUCT CHANGE'!A72,'Fully Booked'!L:L,'BYPRODUCT CHANGE'!$B$1)</f>
        <v>0</v>
      </c>
      <c r="E72" s="206">
        <f>SUMIFS('Fully Booked'!I:I,'Fully Booked'!O:O,'BYPRODUCT CHANGE'!A72)</f>
        <v>11243</v>
      </c>
      <c r="F72" s="138">
        <f t="shared" ca="1" si="24"/>
        <v>0</v>
      </c>
      <c r="G72" s="207">
        <f t="shared" si="25"/>
        <v>21610</v>
      </c>
      <c r="H72" s="211">
        <f>SUMIFS(CLEARANCE!E:E,CLEARANCE!F:F,'BYPRODUCT CHANGE'!A72)</f>
        <v>0</v>
      </c>
      <c r="I72" s="57">
        <f t="shared" si="26"/>
        <v>1.0844988907109097</v>
      </c>
      <c r="L72" s="8"/>
    </row>
    <row r="73" spans="1:12">
      <c r="A73" s="21" t="s">
        <v>352</v>
      </c>
      <c r="C73" s="29">
        <f>SUMIFS(Sheet1!C:C,Sheet1!A:A,'BYPRODUCT CHANGE'!A73)</f>
        <v>40219</v>
      </c>
      <c r="D73" s="29">
        <f ca="1">SUMIFS('Fully Booked'!AF:AF,'Fully Booked'!O:O,'BYPRODUCT CHANGE'!A73,'Fully Booked'!L:L,'BYPRODUCT CHANGE'!$B$1)</f>
        <v>0</v>
      </c>
      <c r="E73" s="206">
        <f>SUMIFS('Fully Booked'!I:I,'Fully Booked'!O:O,'BYPRODUCT CHANGE'!A73)</f>
        <v>0</v>
      </c>
      <c r="F73" s="138">
        <f t="shared" ref="F73:F74" ca="1" si="27">IFERROR(D73/G73,0)</f>
        <v>0</v>
      </c>
      <c r="G73" s="207">
        <f t="shared" si="25"/>
        <v>40219</v>
      </c>
      <c r="H73" s="211">
        <f>SUMIFS(CLEARANCE!E:E,CLEARANCE!F:F,'BYPRODUCT CHANGE'!A73)</f>
        <v>0</v>
      </c>
      <c r="I73" s="57">
        <f t="shared" si="26"/>
        <v>0</v>
      </c>
      <c r="L73" s="8"/>
    </row>
    <row r="74" spans="1:12">
      <c r="A74" s="21" t="s">
        <v>497</v>
      </c>
      <c r="B74" s="21" t="s">
        <v>173</v>
      </c>
      <c r="C74" s="29">
        <f>SUMIFS(Sheet1!C:C,Sheet1!A:A,'BYPRODUCT CHANGE'!A74)</f>
        <v>5170</v>
      </c>
      <c r="D74" s="29">
        <f ca="1">SUMIFS('Fully Booked'!AF:AF,'Fully Booked'!O:O,'BYPRODUCT CHANGE'!A74,'Fully Booked'!L:L,'BYPRODUCT CHANGE'!$B$1)</f>
        <v>0</v>
      </c>
      <c r="E74" s="206">
        <f>SUMIFS('Fully Booked'!I:I,'Fully Booked'!O:O,'BYPRODUCT CHANGE'!A74)</f>
        <v>0</v>
      </c>
      <c r="F74" s="138">
        <f t="shared" ca="1" si="27"/>
        <v>0</v>
      </c>
      <c r="G74" s="207">
        <f t="shared" si="25"/>
        <v>5170</v>
      </c>
      <c r="H74" s="211">
        <f>SUMIFS(CLEARANCE!E:E,CLEARANCE!F:F,'BYPRODUCT CHANGE'!A74)</f>
        <v>0</v>
      </c>
      <c r="I74" s="57">
        <f t="shared" si="26"/>
        <v>0</v>
      </c>
      <c r="L74" s="8"/>
    </row>
    <row r="75" spans="1:12">
      <c r="A75" s="21" t="s">
        <v>353</v>
      </c>
      <c r="B75" s="21" t="s">
        <v>173</v>
      </c>
      <c r="C75" s="29">
        <f>SUMIFS(Sheet1!C:C,Sheet1!A:A,'BYPRODUCT CHANGE'!A75)</f>
        <v>83157</v>
      </c>
      <c r="D75" s="29">
        <f ca="1">SUMIFS('Fully Booked'!AF:AF,'Fully Booked'!O:O,'BYPRODUCT CHANGE'!A75,'Fully Booked'!L:L,'BYPRODUCT CHANGE'!$B$1)</f>
        <v>0</v>
      </c>
      <c r="E75" s="206">
        <f>SUMIFS('Fully Booked'!I:I,'Fully Booked'!O:O,'BYPRODUCT CHANGE'!A75)</f>
        <v>0</v>
      </c>
      <c r="F75" s="138">
        <f t="shared" ca="1" si="24"/>
        <v>0</v>
      </c>
      <c r="G75" s="207">
        <f t="shared" si="25"/>
        <v>83157</v>
      </c>
      <c r="H75" s="211">
        <f>SUMIFS(CLEARANCE!E:E,CLEARANCE!F:F,'BYPRODUCT CHANGE'!A75)</f>
        <v>0</v>
      </c>
      <c r="I75" s="57">
        <f t="shared" si="26"/>
        <v>0</v>
      </c>
      <c r="L75" s="8"/>
    </row>
    <row r="76" spans="1:12">
      <c r="A76" s="21" t="s">
        <v>355</v>
      </c>
      <c r="B76" s="21" t="s">
        <v>173</v>
      </c>
      <c r="C76" s="29">
        <f>SUMIFS(Sheet1!C:C,Sheet1!A:A,'BYPRODUCT CHANGE'!A76)</f>
        <v>66668</v>
      </c>
      <c r="D76" s="29">
        <f ca="1">SUMIFS('Fully Booked'!AF:AF,'Fully Booked'!O:O,'BYPRODUCT CHANGE'!A76,'Fully Booked'!L:L,'BYPRODUCT CHANGE'!$B$1)</f>
        <v>0</v>
      </c>
      <c r="E76" s="206">
        <f>SUMIFS('Fully Booked'!I:I,'Fully Booked'!O:O,'BYPRODUCT CHANGE'!A76)</f>
        <v>0</v>
      </c>
      <c r="F76" s="138">
        <f t="shared" ca="1" si="24"/>
        <v>0</v>
      </c>
      <c r="G76" s="207">
        <f t="shared" si="25"/>
        <v>66668</v>
      </c>
      <c r="H76" s="211">
        <f>SUMIFS(CLEARANCE!E:E,CLEARANCE!F:F,'BYPRODUCT CHANGE'!A76)</f>
        <v>0</v>
      </c>
      <c r="I76" s="57">
        <f t="shared" si="26"/>
        <v>0</v>
      </c>
      <c r="L76" s="8"/>
    </row>
    <row r="77" spans="1:12">
      <c r="A77" s="21" t="s">
        <v>354</v>
      </c>
      <c r="B77" s="21" t="s">
        <v>173</v>
      </c>
      <c r="C77" s="29">
        <f>SUMIFS(Sheet1!C:C,Sheet1!A:A,'BYPRODUCT CHANGE'!A77)</f>
        <v>159003</v>
      </c>
      <c r="D77" s="29">
        <f ca="1">SUMIFS('Fully Booked'!AF:AF,'Fully Booked'!O:O,'BYPRODUCT CHANGE'!A77,'Fully Booked'!L:L,'BYPRODUCT CHANGE'!$B$1)</f>
        <v>0</v>
      </c>
      <c r="E77" s="206">
        <f>SUMIFS('Fully Booked'!I:I,'Fully Booked'!O:O,'BYPRODUCT CHANGE'!A77)</f>
        <v>34393</v>
      </c>
      <c r="F77" s="138">
        <f t="shared" ca="1" si="24"/>
        <v>0</v>
      </c>
      <c r="G77" s="207">
        <f t="shared" si="25"/>
        <v>193396</v>
      </c>
      <c r="H77" s="211">
        <f>SUMIFS(CLEARANCE!E:E,CLEARANCE!F:F,'BYPRODUCT CHANGE'!A77)</f>
        <v>0</v>
      </c>
      <c r="I77" s="57">
        <f t="shared" si="26"/>
        <v>0.21630409489129135</v>
      </c>
      <c r="L77" s="8"/>
    </row>
    <row r="78" spans="1:12" ht="15.75" customHeight="1">
      <c r="A78" s="21" t="s">
        <v>356</v>
      </c>
      <c r="B78" s="21" t="s">
        <v>173</v>
      </c>
      <c r="C78" s="29">
        <f>SUMIFS(Sheet1!C:C,Sheet1!A:A,'BYPRODUCT CHANGE'!A78)</f>
        <v>31606</v>
      </c>
      <c r="D78" s="29">
        <f ca="1">SUMIFS('Fully Booked'!AF:AF,'Fully Booked'!O:O,'BYPRODUCT CHANGE'!A78,'Fully Booked'!L:L,'BYPRODUCT CHANGE'!$B$1)</f>
        <v>0</v>
      </c>
      <c r="E78" s="206">
        <f>SUMIFS('Fully Booked'!I:I,'Fully Booked'!O:O,'BYPRODUCT CHANGE'!A78)</f>
        <v>0</v>
      </c>
      <c r="F78" s="138">
        <f t="shared" ca="1" si="24"/>
        <v>0</v>
      </c>
      <c r="G78" s="207">
        <f t="shared" si="25"/>
        <v>31606</v>
      </c>
      <c r="H78" s="211">
        <f>SUMIFS(CLEARANCE!E:E,CLEARANCE!F:F,'BYPRODUCT CHANGE'!A78)</f>
        <v>0</v>
      </c>
      <c r="I78" s="57">
        <f t="shared" si="26"/>
        <v>0</v>
      </c>
      <c r="L78" s="8"/>
    </row>
    <row r="79" spans="1:12" ht="15.75" customHeight="1">
      <c r="A79" s="21" t="s">
        <v>525</v>
      </c>
      <c r="B79" s="21" t="s">
        <v>173</v>
      </c>
      <c r="C79" s="29">
        <f>SUMIFS(Sheet1!C:C,Sheet1!A:A,'BYPRODUCT CHANGE'!A79)</f>
        <v>10990</v>
      </c>
      <c r="D79" s="29">
        <f ca="1">SUMIFS('Fully Booked'!AF:AF,'Fully Booked'!O:O,'BYPRODUCT CHANGE'!A79,'Fully Booked'!L:L,'BYPRODUCT CHANGE'!$B$1)</f>
        <v>0</v>
      </c>
      <c r="E79" s="206">
        <f>SUMIFS('Fully Booked'!I:I,'Fully Booked'!O:O,'BYPRODUCT CHANGE'!A79)</f>
        <v>0</v>
      </c>
      <c r="F79" s="138">
        <f t="shared" ca="1" si="24"/>
        <v>0</v>
      </c>
      <c r="G79" s="207">
        <f t="shared" si="25"/>
        <v>10990</v>
      </c>
      <c r="H79" s="211">
        <f>SUMIFS(CLEARANCE!E:E,CLEARANCE!F:F,'BYPRODUCT CHANGE'!A79)</f>
        <v>0</v>
      </c>
      <c r="I79" s="57">
        <f t="shared" si="26"/>
        <v>0</v>
      </c>
      <c r="L79" s="8"/>
    </row>
    <row r="80" spans="1:12" ht="15.75" customHeight="1">
      <c r="A80" s="21" t="s">
        <v>526</v>
      </c>
      <c r="B80" s="21" t="s">
        <v>173</v>
      </c>
      <c r="C80" s="29">
        <f>SUMIFS(Sheet1!C:C,Sheet1!A:A,'BYPRODUCT CHANGE'!A80)</f>
        <v>7981</v>
      </c>
      <c r="D80" s="29">
        <f ca="1">SUMIFS('Fully Booked'!AF:AF,'Fully Booked'!O:O,'BYPRODUCT CHANGE'!A80,'Fully Booked'!L:L,'BYPRODUCT CHANGE'!$B$1)</f>
        <v>0</v>
      </c>
      <c r="E80" s="206">
        <f>SUMIFS('Fully Booked'!I:I,'Fully Booked'!O:O,'BYPRODUCT CHANGE'!A80)</f>
        <v>0</v>
      </c>
      <c r="F80" s="138">
        <f t="shared" ca="1" si="24"/>
        <v>0</v>
      </c>
      <c r="G80" s="207">
        <f t="shared" si="25"/>
        <v>7981</v>
      </c>
      <c r="H80" s="211">
        <f>SUMIFS(CLEARANCE!E:E,CLEARANCE!F:F,'BYPRODUCT CHANGE'!A80)</f>
        <v>0</v>
      </c>
      <c r="I80" s="57">
        <f t="shared" si="26"/>
        <v>0</v>
      </c>
      <c r="L80" s="8"/>
    </row>
    <row r="81" spans="1:12">
      <c r="A81" s="21" t="s">
        <v>473</v>
      </c>
      <c r="B81" s="21" t="s">
        <v>173</v>
      </c>
      <c r="C81" s="29">
        <f>SUMIFS(Sheet1!C:C,Sheet1!A:A,'BYPRODUCT CHANGE'!A81)</f>
        <v>2625</v>
      </c>
      <c r="D81" s="29">
        <f ca="1">SUMIFS('Fully Booked'!AF:AF,'Fully Booked'!O:O,'BYPRODUCT CHANGE'!A81,'Fully Booked'!L:L,'BYPRODUCT CHANGE'!$B$1)</f>
        <v>2058.0016666666666</v>
      </c>
      <c r="E81" s="206">
        <f>SUMIFS('Fully Booked'!I:I,'Fully Booked'!O:O,'BYPRODUCT CHANGE'!A81)</f>
        <v>51651</v>
      </c>
      <c r="F81" s="138">
        <f t="shared" ca="1" si="24"/>
        <v>3.7917342226152749E-2</v>
      </c>
      <c r="G81" s="207">
        <f t="shared" si="25"/>
        <v>54276</v>
      </c>
      <c r="H81" s="211">
        <f>SUMIFS(CLEARANCE!E:E,CLEARANCE!F:F,'BYPRODUCT CHANGE'!A81)</f>
        <v>0</v>
      </c>
      <c r="I81" s="57">
        <f t="shared" si="26"/>
        <v>19.676571428571428</v>
      </c>
      <c r="L81" s="8"/>
    </row>
    <row r="82" spans="1:12">
      <c r="A82" s="21" t="s">
        <v>798</v>
      </c>
      <c r="B82" s="21" t="s">
        <v>173</v>
      </c>
      <c r="C82" s="29">
        <f>SUMIFS(Sheet1!C:C,Sheet1!A:A,'BYPRODUCT CHANGE'!A82)</f>
        <v>65042</v>
      </c>
      <c r="D82" s="29">
        <f ca="1">SUMIFS('Fully Booked'!AF:AF,'Fully Booked'!O:O,'BYPRODUCT CHANGE'!A82,'Fully Booked'!L:L,'BYPRODUCT CHANGE'!$B$1)</f>
        <v>0</v>
      </c>
      <c r="E82" s="206">
        <f>SUMIFS('Fully Booked'!I:I,'Fully Booked'!O:O,'BYPRODUCT CHANGE'!A82)</f>
        <v>0</v>
      </c>
      <c r="F82" s="138">
        <f t="shared" ca="1" si="24"/>
        <v>0</v>
      </c>
      <c r="G82" s="207">
        <f t="shared" si="25"/>
        <v>65042</v>
      </c>
      <c r="H82" s="211">
        <f>SUMIFS(CLEARANCE!E:E,CLEARANCE!F:F,'BYPRODUCT CHANGE'!A82)</f>
        <v>0</v>
      </c>
      <c r="I82" s="57">
        <f t="shared" si="26"/>
        <v>0</v>
      </c>
      <c r="L82" s="8"/>
    </row>
    <row r="83" spans="1:12">
      <c r="A83" s="21" t="s">
        <v>474</v>
      </c>
      <c r="B83" s="21" t="s">
        <v>173</v>
      </c>
      <c r="C83" s="29">
        <f>SUMIFS(Sheet1!C:C,Sheet1!A:A,'BYPRODUCT CHANGE'!A83)</f>
        <v>26903</v>
      </c>
      <c r="D83" s="29">
        <f ca="1">SUMIFS('Fully Booked'!AF:AF,'Fully Booked'!O:O,'BYPRODUCT CHANGE'!A83,'Fully Booked'!L:L,'BYPRODUCT CHANGE'!$B$1)</f>
        <v>0</v>
      </c>
      <c r="E83" s="206">
        <f>SUMIFS('Fully Booked'!I:I,'Fully Booked'!O:O,'BYPRODUCT CHANGE'!A83)</f>
        <v>0</v>
      </c>
      <c r="F83" s="138">
        <f t="shared" ca="1" si="24"/>
        <v>0</v>
      </c>
      <c r="G83" s="207">
        <f t="shared" si="25"/>
        <v>26903</v>
      </c>
      <c r="H83" s="211">
        <f>SUMIFS(CLEARANCE!E:E,CLEARANCE!F:F,'BYPRODUCT CHANGE'!A83)</f>
        <v>0</v>
      </c>
      <c r="I83" s="57">
        <f t="shared" si="26"/>
        <v>0</v>
      </c>
      <c r="L83" s="8"/>
    </row>
    <row r="84" spans="1:12">
      <c r="A84" s="21" t="s">
        <v>848</v>
      </c>
      <c r="B84" s="21" t="s">
        <v>173</v>
      </c>
      <c r="C84" s="29">
        <f>SUMIFS(Sheet1!C:C,Sheet1!A:A,'BYPRODUCT CHANGE'!A84)</f>
        <v>0</v>
      </c>
      <c r="D84" s="29">
        <f ca="1">SUMIFS('Fully Booked'!AF:AF,'Fully Booked'!O:O,'BYPRODUCT CHANGE'!A84,'Fully Booked'!L:L,'BYPRODUCT CHANGE'!$B$1)</f>
        <v>0</v>
      </c>
      <c r="E84" s="206">
        <f>SUMIFS('Fully Booked'!I:I,'Fully Booked'!O:O,'BYPRODUCT CHANGE'!A84)</f>
        <v>0</v>
      </c>
      <c r="F84" s="138">
        <f t="shared" ref="F84:F85" ca="1" si="28">IFERROR(D84/G84,0)</f>
        <v>0</v>
      </c>
      <c r="G84" s="207">
        <f t="shared" ref="G84:G85" si="29">E84+C84-H84</f>
        <v>0</v>
      </c>
      <c r="H84" s="211">
        <f>SUMIFS(CLEARANCE!E:E,CLEARANCE!F:F,'BYPRODUCT CHANGE'!A84)</f>
        <v>0</v>
      </c>
      <c r="I84" s="57">
        <f t="shared" ref="I84:I85" si="30">IFERROR((G84-C84)/C84,0)</f>
        <v>0</v>
      </c>
      <c r="L84" s="8"/>
    </row>
    <row r="85" spans="1:12">
      <c r="A85" s="21" t="s">
        <v>547</v>
      </c>
      <c r="B85" s="21" t="s">
        <v>173</v>
      </c>
      <c r="C85" s="29">
        <f>SUMIFS(Sheet1!C:C,Sheet1!A:A,'BYPRODUCT CHANGE'!A85)</f>
        <v>0</v>
      </c>
      <c r="D85" s="29">
        <f ca="1">SUMIFS('Fully Booked'!AF:AF,'Fully Booked'!O:O,'BYPRODUCT CHANGE'!A85,'Fully Booked'!L:L,'BYPRODUCT CHANGE'!$B$1)</f>
        <v>0</v>
      </c>
      <c r="E85" s="206">
        <f>SUMIFS('Fully Booked'!I:I,'Fully Booked'!O:O,'BYPRODUCT CHANGE'!A85)</f>
        <v>0</v>
      </c>
      <c r="F85" s="138">
        <f t="shared" ca="1" si="28"/>
        <v>0</v>
      </c>
      <c r="G85" s="207">
        <f t="shared" si="29"/>
        <v>0</v>
      </c>
      <c r="H85" s="211">
        <f>SUMIFS(CLEARANCE!E:E,CLEARANCE!F:F,'BYPRODUCT CHANGE'!A85)</f>
        <v>0</v>
      </c>
      <c r="I85" s="57">
        <f t="shared" si="30"/>
        <v>0</v>
      </c>
      <c r="L85" s="8"/>
    </row>
    <row r="86" spans="1:12">
      <c r="A86" s="21" t="s">
        <v>357</v>
      </c>
      <c r="B86" s="21" t="s">
        <v>173</v>
      </c>
      <c r="C86" s="29">
        <f>SUMIFS(Sheet1!C:C,Sheet1!A:A,'BYPRODUCT CHANGE'!A86)</f>
        <v>390917</v>
      </c>
      <c r="D86" s="29">
        <f ca="1">SUMIFS('Fully Booked'!AF:AF,'Fully Booked'!O:O,'BYPRODUCT CHANGE'!A86,'Fully Booked'!L:L,'BYPRODUCT CHANGE'!$B$1)</f>
        <v>0</v>
      </c>
      <c r="E86" s="206">
        <f>SUMIFS('Fully Booked'!I:I,'Fully Booked'!O:O,'BYPRODUCT CHANGE'!A86)</f>
        <v>0</v>
      </c>
      <c r="F86" s="138">
        <f t="shared" ca="1" si="24"/>
        <v>0</v>
      </c>
      <c r="G86" s="207">
        <f t="shared" si="25"/>
        <v>390917</v>
      </c>
      <c r="H86" s="211">
        <f>SUMIFS(CLEARANCE!E:E,CLEARANCE!F:F,'BYPRODUCT CHANGE'!A86)</f>
        <v>0</v>
      </c>
      <c r="I86" s="57">
        <f t="shared" si="26"/>
        <v>0</v>
      </c>
      <c r="L86" s="8"/>
    </row>
    <row r="87" spans="1:12">
      <c r="A87" s="21" t="s">
        <v>475</v>
      </c>
      <c r="B87" s="21" t="s">
        <v>173</v>
      </c>
      <c r="C87" s="29">
        <f>SUMIFS(Sheet1!C:C,Sheet1!A:A,'BYPRODUCT CHANGE'!A87)</f>
        <v>3789</v>
      </c>
      <c r="D87" s="29">
        <f ca="1">SUMIFS('Fully Booked'!AF:AF,'Fully Booked'!O:O,'BYPRODUCT CHANGE'!A87,'Fully Booked'!L:L,'BYPRODUCT CHANGE'!$B$1)</f>
        <v>0</v>
      </c>
      <c r="E87" s="206">
        <f>SUMIFS('Fully Booked'!I:I,'Fully Booked'!O:O,'BYPRODUCT CHANGE'!A87)</f>
        <v>0</v>
      </c>
      <c r="F87" s="138">
        <f t="shared" ca="1" si="24"/>
        <v>0</v>
      </c>
      <c r="G87" s="207">
        <f t="shared" si="25"/>
        <v>3789</v>
      </c>
      <c r="H87" s="211">
        <f>SUMIFS(CLEARANCE!E:E,CLEARANCE!F:F,'BYPRODUCT CHANGE'!A87)</f>
        <v>0</v>
      </c>
      <c r="I87" s="57">
        <f t="shared" si="26"/>
        <v>0</v>
      </c>
      <c r="L87" s="8"/>
    </row>
    <row r="88" spans="1:12">
      <c r="A88" s="21" t="s">
        <v>476</v>
      </c>
      <c r="B88" s="21" t="s">
        <v>173</v>
      </c>
      <c r="C88" s="29">
        <f>SUMIFS(Sheet1!C:C,Sheet1!A:A,'BYPRODUCT CHANGE'!A88)</f>
        <v>3714</v>
      </c>
      <c r="D88" s="29">
        <f ca="1">SUMIFS('Fully Booked'!AF:AF,'Fully Booked'!O:O,'BYPRODUCT CHANGE'!A88,'Fully Booked'!L:L,'BYPRODUCT CHANGE'!$B$1)</f>
        <v>0</v>
      </c>
      <c r="E88" s="206">
        <f>SUMIFS('Fully Booked'!I:I,'Fully Booked'!O:O,'BYPRODUCT CHANGE'!A88)</f>
        <v>0</v>
      </c>
      <c r="F88" s="138">
        <f t="shared" ca="1" si="24"/>
        <v>0</v>
      </c>
      <c r="G88" s="207">
        <f t="shared" si="25"/>
        <v>3714</v>
      </c>
      <c r="H88" s="211">
        <f>SUMIFS(CLEARANCE!E:E,CLEARANCE!F:F,'BYPRODUCT CHANGE'!A88)</f>
        <v>0</v>
      </c>
      <c r="I88" s="57">
        <f t="shared" si="26"/>
        <v>0</v>
      </c>
      <c r="L88" s="8"/>
    </row>
    <row r="89" spans="1:12">
      <c r="A89" s="21" t="s">
        <v>257</v>
      </c>
      <c r="B89" s="21" t="s">
        <v>173</v>
      </c>
      <c r="C89" s="29">
        <f>SUMIFS(Sheet1!C:C,Sheet1!A:A,'BYPRODUCT CHANGE'!A89)</f>
        <v>48207</v>
      </c>
      <c r="D89" s="29">
        <f ca="1">SUMIFS('Fully Booked'!AF:AF,'Fully Booked'!O:O,'BYPRODUCT CHANGE'!A89,'Fully Booked'!L:L,'BYPRODUCT CHANGE'!$B$1)</f>
        <v>0</v>
      </c>
      <c r="E89" s="206">
        <f>SUMIFS('Fully Booked'!I:I,'Fully Booked'!O:O,'BYPRODUCT CHANGE'!A89)</f>
        <v>0</v>
      </c>
      <c r="F89" s="138">
        <f t="shared" ca="1" si="24"/>
        <v>0</v>
      </c>
      <c r="G89" s="207">
        <f t="shared" si="25"/>
        <v>48207</v>
      </c>
      <c r="H89" s="211">
        <f>SUMIFS(CLEARANCE!E:E,CLEARANCE!F:F,'BYPRODUCT CHANGE'!A89)</f>
        <v>0</v>
      </c>
      <c r="I89" s="57">
        <f t="shared" si="26"/>
        <v>0</v>
      </c>
      <c r="L89" s="8"/>
    </row>
    <row r="90" spans="1:12">
      <c r="A90" s="21" t="s">
        <v>359</v>
      </c>
      <c r="B90" s="21" t="s">
        <v>173</v>
      </c>
      <c r="C90" s="29">
        <f>SUMIFS(Sheet1!C:C,Sheet1!A:A,'BYPRODUCT CHANGE'!A90)</f>
        <v>167211</v>
      </c>
      <c r="D90" s="29">
        <f ca="1">SUMIFS('Fully Booked'!AF:AF,'Fully Booked'!O:O,'BYPRODUCT CHANGE'!A90,'Fully Booked'!L:L,'BYPRODUCT CHANGE'!$B$1)</f>
        <v>0</v>
      </c>
      <c r="E90" s="206">
        <f>SUMIFS('Fully Booked'!I:I,'Fully Booked'!O:O,'BYPRODUCT CHANGE'!A90)</f>
        <v>4958</v>
      </c>
      <c r="F90" s="138">
        <f t="shared" ca="1" si="24"/>
        <v>0</v>
      </c>
      <c r="G90" s="207">
        <f t="shared" si="25"/>
        <v>172169</v>
      </c>
      <c r="H90" s="211">
        <f>SUMIFS(CLEARANCE!E:E,CLEARANCE!F:F,'BYPRODUCT CHANGE'!A90)</f>
        <v>0</v>
      </c>
      <c r="I90" s="57">
        <f t="shared" si="26"/>
        <v>2.9651159313681515E-2</v>
      </c>
      <c r="L90" s="8"/>
    </row>
    <row r="91" spans="1:12">
      <c r="A91" s="21" t="s">
        <v>477</v>
      </c>
      <c r="B91" s="21" t="s">
        <v>173</v>
      </c>
      <c r="C91" s="29">
        <f>SUMIFS(Sheet1!C:C,Sheet1!A:A,'BYPRODUCT CHANGE'!A91)</f>
        <v>0</v>
      </c>
      <c r="D91" s="29">
        <f ca="1">SUMIFS('Fully Booked'!AF:AF,'Fully Booked'!O:O,'BYPRODUCT CHANGE'!A91,'Fully Booked'!L:L,'BYPRODUCT CHANGE'!$B$1)</f>
        <v>0</v>
      </c>
      <c r="E91" s="206">
        <f>SUMIFS('Fully Booked'!I:I,'Fully Booked'!O:O,'BYPRODUCT CHANGE'!A91)</f>
        <v>0</v>
      </c>
      <c r="F91" s="138">
        <f t="shared" ca="1" si="24"/>
        <v>0</v>
      </c>
      <c r="G91" s="207">
        <f t="shared" si="25"/>
        <v>0</v>
      </c>
      <c r="H91" s="211">
        <f>SUMIFS(CLEARANCE!E:E,CLEARANCE!F:F,'BYPRODUCT CHANGE'!A91)</f>
        <v>0</v>
      </c>
      <c r="I91" s="57">
        <f t="shared" si="26"/>
        <v>0</v>
      </c>
      <c r="L91" s="8"/>
    </row>
    <row r="92" spans="1:12">
      <c r="A92" s="21" t="s">
        <v>478</v>
      </c>
      <c r="B92" s="21" t="s">
        <v>173</v>
      </c>
      <c r="C92" s="29">
        <f>SUMIFS(Sheet1!C:C,Sheet1!A:A,'BYPRODUCT CHANGE'!A92)</f>
        <v>60363</v>
      </c>
      <c r="D92" s="29">
        <f ca="1">SUMIFS('Fully Booked'!AF:AF,'Fully Booked'!O:O,'BYPRODUCT CHANGE'!A92,'Fully Booked'!L:L,'BYPRODUCT CHANGE'!$B$1)</f>
        <v>0</v>
      </c>
      <c r="E92" s="206">
        <f>SUMIFS('Fully Booked'!I:I,'Fully Booked'!O:O,'BYPRODUCT CHANGE'!A92)</f>
        <v>0</v>
      </c>
      <c r="F92" s="138">
        <f t="shared" ca="1" si="24"/>
        <v>0</v>
      </c>
      <c r="G92" s="207">
        <f t="shared" si="25"/>
        <v>60363</v>
      </c>
      <c r="H92" s="211">
        <f>SUMIFS(CLEARANCE!E:E,CLEARANCE!F:F,'BYPRODUCT CHANGE'!A92)</f>
        <v>0</v>
      </c>
      <c r="I92" s="57">
        <f t="shared" si="26"/>
        <v>0</v>
      </c>
      <c r="L92" s="8"/>
    </row>
    <row r="93" spans="1:12">
      <c r="A93" s="21" t="s">
        <v>363</v>
      </c>
      <c r="B93" s="21" t="s">
        <v>173</v>
      </c>
      <c r="C93" s="29">
        <f>SUMIFS(Sheet1!C:C,Sheet1!A:A,'BYPRODUCT CHANGE'!A93)</f>
        <v>15840</v>
      </c>
      <c r="D93" s="29">
        <f ca="1">SUMIFS('Fully Booked'!AF:AF,'Fully Booked'!O:O,'BYPRODUCT CHANGE'!A93,'Fully Booked'!L:L,'BYPRODUCT CHANGE'!$B$1)</f>
        <v>0</v>
      </c>
      <c r="E93" s="206">
        <f>SUMIFS('Fully Booked'!I:I,'Fully Booked'!O:O,'BYPRODUCT CHANGE'!A93)</f>
        <v>0</v>
      </c>
      <c r="F93" s="138">
        <f t="shared" ca="1" si="24"/>
        <v>0</v>
      </c>
      <c r="G93" s="207">
        <f t="shared" si="25"/>
        <v>15840</v>
      </c>
      <c r="H93" s="211">
        <f>SUMIFS(CLEARANCE!E:E,CLEARANCE!F:F,'BYPRODUCT CHANGE'!A93)</f>
        <v>0</v>
      </c>
      <c r="I93" s="57">
        <f t="shared" si="26"/>
        <v>0</v>
      </c>
      <c r="L93" s="8"/>
    </row>
    <row r="94" spans="1:12">
      <c r="A94" s="21" t="s">
        <v>479</v>
      </c>
      <c r="B94" s="21" t="s">
        <v>173</v>
      </c>
      <c r="C94" s="29">
        <f>SUMIFS(Sheet1!C:C,Sheet1!A:A,'BYPRODUCT CHANGE'!A94)</f>
        <v>25556</v>
      </c>
      <c r="D94" s="29">
        <f ca="1">SUMIFS('Fully Booked'!AF:AF,'Fully Booked'!O:O,'BYPRODUCT CHANGE'!A94,'Fully Booked'!L:L,'BYPRODUCT CHANGE'!$B$1)</f>
        <v>0</v>
      </c>
      <c r="E94" s="206">
        <f>SUMIFS('Fully Booked'!I:I,'Fully Booked'!O:O,'BYPRODUCT CHANGE'!A94)</f>
        <v>0</v>
      </c>
      <c r="F94" s="138">
        <f t="shared" ca="1" si="24"/>
        <v>0</v>
      </c>
      <c r="G94" s="207">
        <f t="shared" si="25"/>
        <v>25556</v>
      </c>
      <c r="H94" s="211">
        <f>SUMIFS(CLEARANCE!E:E,CLEARANCE!F:F,'BYPRODUCT CHANGE'!A94)</f>
        <v>0</v>
      </c>
      <c r="I94" s="57">
        <f t="shared" si="26"/>
        <v>0</v>
      </c>
      <c r="L94" s="8"/>
    </row>
    <row r="95" spans="1:12">
      <c r="A95" s="21" t="s">
        <v>498</v>
      </c>
      <c r="B95" s="21" t="s">
        <v>173</v>
      </c>
      <c r="C95" s="29">
        <f>SUMIFS(Sheet1!C:C,Sheet1!A:A,'BYPRODUCT CHANGE'!A95)</f>
        <v>1520</v>
      </c>
      <c r="D95" s="29">
        <f ca="1">SUMIFS('Fully Booked'!AF:AF,'Fully Booked'!O:O,'BYPRODUCT CHANGE'!A95,'Fully Booked'!L:L,'BYPRODUCT CHANGE'!$B$1)</f>
        <v>0</v>
      </c>
      <c r="E95" s="206">
        <f>SUMIFS('Fully Booked'!I:I,'Fully Booked'!O:O,'BYPRODUCT CHANGE'!A95)</f>
        <v>0</v>
      </c>
      <c r="F95" s="138">
        <f t="shared" ca="1" si="24"/>
        <v>0</v>
      </c>
      <c r="G95" s="207">
        <f t="shared" si="25"/>
        <v>1520</v>
      </c>
      <c r="H95" s="211">
        <f>SUMIFS(CLEARANCE!E:E,CLEARANCE!F:F,'BYPRODUCT CHANGE'!A95)</f>
        <v>0</v>
      </c>
      <c r="I95" s="57">
        <f t="shared" si="26"/>
        <v>0</v>
      </c>
      <c r="L95" s="8"/>
    </row>
    <row r="96" spans="1:12">
      <c r="A96" s="21" t="s">
        <v>799</v>
      </c>
      <c r="B96" s="21" t="s">
        <v>173</v>
      </c>
      <c r="C96" s="29">
        <f>SUMIFS(Sheet1!C:C,Sheet1!A:A,'BYPRODUCT CHANGE'!A96)</f>
        <v>25207</v>
      </c>
      <c r="D96" s="29">
        <f ca="1">SUMIFS('Fully Booked'!AF:AF,'Fully Booked'!O:O,'BYPRODUCT CHANGE'!A96,'Fully Booked'!L:L,'BYPRODUCT CHANGE'!$B$1)</f>
        <v>0</v>
      </c>
      <c r="E96" s="206">
        <f>SUMIFS('Fully Booked'!I:I,'Fully Booked'!O:O,'BYPRODUCT CHANGE'!A96)</f>
        <v>0</v>
      </c>
      <c r="F96" s="138">
        <f t="shared" ca="1" si="24"/>
        <v>0</v>
      </c>
      <c r="G96" s="207">
        <f t="shared" si="25"/>
        <v>25207</v>
      </c>
      <c r="H96" s="211">
        <f>SUMIFS(CLEARANCE!E:E,CLEARANCE!F:F,'BYPRODUCT CHANGE'!A96)</f>
        <v>0</v>
      </c>
      <c r="I96" s="57">
        <f t="shared" si="26"/>
        <v>0</v>
      </c>
      <c r="L96" s="8"/>
    </row>
    <row r="97" spans="1:12">
      <c r="A97" s="21" t="s">
        <v>360</v>
      </c>
      <c r="B97" s="21" t="s">
        <v>173</v>
      </c>
      <c r="C97" s="29">
        <f>SUMIFS(Sheet1!C:C,Sheet1!A:A,'BYPRODUCT CHANGE'!A97)</f>
        <v>24000</v>
      </c>
      <c r="D97" s="29">
        <f ca="1">SUMIFS('Fully Booked'!AF:AF,'Fully Booked'!O:O,'BYPRODUCT CHANGE'!A97,'Fully Booked'!L:L,'BYPRODUCT CHANGE'!$B$1)</f>
        <v>0</v>
      </c>
      <c r="E97" s="206">
        <f>SUMIFS('Fully Booked'!I:I,'Fully Booked'!O:O,'BYPRODUCT CHANGE'!A97)</f>
        <v>5107</v>
      </c>
      <c r="F97" s="138">
        <f t="shared" ca="1" si="24"/>
        <v>0</v>
      </c>
      <c r="G97" s="207">
        <f t="shared" si="25"/>
        <v>29107</v>
      </c>
      <c r="H97" s="211">
        <f>SUMIFS(CLEARANCE!E:E,CLEARANCE!F:F,'BYPRODUCT CHANGE'!A97)</f>
        <v>0</v>
      </c>
      <c r="I97" s="57">
        <f t="shared" si="26"/>
        <v>0.21279166666666666</v>
      </c>
      <c r="L97" s="8"/>
    </row>
    <row r="98" spans="1:12">
      <c r="A98" s="21" t="s">
        <v>480</v>
      </c>
      <c r="B98" s="21" t="s">
        <v>173</v>
      </c>
      <c r="C98" s="29">
        <f>SUMIFS(Sheet1!C:C,Sheet1!A:A,'BYPRODUCT CHANGE'!A98)</f>
        <v>4278</v>
      </c>
      <c r="D98" s="29">
        <f ca="1">SUMIFS('Fully Booked'!AF:AF,'Fully Booked'!O:O,'BYPRODUCT CHANGE'!A98,'Fully Booked'!L:L,'BYPRODUCT CHANGE'!$B$1)</f>
        <v>0</v>
      </c>
      <c r="E98" s="206">
        <f>SUMIFS('Fully Booked'!I:I,'Fully Booked'!O:O,'BYPRODUCT CHANGE'!A98)</f>
        <v>0</v>
      </c>
      <c r="F98" s="138">
        <f t="shared" ca="1" si="24"/>
        <v>0</v>
      </c>
      <c r="G98" s="207">
        <f t="shared" si="25"/>
        <v>4278</v>
      </c>
      <c r="H98" s="211">
        <f>SUMIFS(CLEARANCE!E:E,CLEARANCE!F:F,'BYPRODUCT CHANGE'!A98)</f>
        <v>0</v>
      </c>
      <c r="I98" s="57">
        <f t="shared" si="26"/>
        <v>0</v>
      </c>
      <c r="L98" s="8"/>
    </row>
    <row r="99" spans="1:12">
      <c r="A99" s="21" t="s">
        <v>481</v>
      </c>
      <c r="B99" s="21" t="s">
        <v>173</v>
      </c>
      <c r="C99" s="29">
        <f>SUMIFS(Sheet1!C:C,Sheet1!A:A,'BYPRODUCT CHANGE'!A99)</f>
        <v>102627</v>
      </c>
      <c r="D99" s="29">
        <f ca="1">SUMIFS('Fully Booked'!AF:AF,'Fully Booked'!O:O,'BYPRODUCT CHANGE'!A99,'Fully Booked'!L:L,'BYPRODUCT CHANGE'!$B$1)</f>
        <v>0</v>
      </c>
      <c r="E99" s="206">
        <f>SUMIFS('Fully Booked'!I:I,'Fully Booked'!O:O,'BYPRODUCT CHANGE'!A99)</f>
        <v>0</v>
      </c>
      <c r="F99" s="138">
        <f t="shared" ca="1" si="24"/>
        <v>0</v>
      </c>
      <c r="G99" s="207">
        <f t="shared" si="25"/>
        <v>102627</v>
      </c>
      <c r="H99" s="211">
        <f>SUMIFS(CLEARANCE!E:E,CLEARANCE!F:F,'BYPRODUCT CHANGE'!A99)</f>
        <v>0</v>
      </c>
      <c r="I99" s="57">
        <f t="shared" si="26"/>
        <v>0</v>
      </c>
      <c r="L99" s="8"/>
    </row>
    <row r="100" spans="1:12">
      <c r="A100" s="21" t="s">
        <v>482</v>
      </c>
      <c r="B100" s="21" t="s">
        <v>173</v>
      </c>
      <c r="C100" s="29">
        <f>SUMIFS(Sheet1!C:C,Sheet1!A:A,'BYPRODUCT CHANGE'!A100)</f>
        <v>35910</v>
      </c>
      <c r="D100" s="29">
        <f ca="1">SUMIFS('Fully Booked'!AF:AF,'Fully Booked'!O:O,'BYPRODUCT CHANGE'!A100,'Fully Booked'!L:L,'BYPRODUCT CHANGE'!$B$1)</f>
        <v>0</v>
      </c>
      <c r="E100" s="206">
        <f>SUMIFS('Fully Booked'!I:I,'Fully Booked'!O:O,'BYPRODUCT CHANGE'!A100)</f>
        <v>0</v>
      </c>
      <c r="F100" s="138">
        <f t="shared" ca="1" si="24"/>
        <v>0</v>
      </c>
      <c r="G100" s="207">
        <f t="shared" si="25"/>
        <v>35910</v>
      </c>
      <c r="H100" s="211">
        <f>SUMIFS(CLEARANCE!E:E,CLEARANCE!F:F,'BYPRODUCT CHANGE'!A100)</f>
        <v>0</v>
      </c>
      <c r="I100" s="57">
        <f t="shared" si="26"/>
        <v>0</v>
      </c>
      <c r="L100" s="8"/>
    </row>
    <row r="101" spans="1:12" ht="15.75">
      <c r="A101" s="86" t="s">
        <v>71</v>
      </c>
      <c r="B101" s="86"/>
      <c r="C101" s="86">
        <f>SUM(C60:C100)</f>
        <v>2416176</v>
      </c>
      <c r="D101" s="86">
        <f ca="1">SUM(D60:D100)</f>
        <v>11588.633571428572</v>
      </c>
      <c r="E101" s="86">
        <f>SUM(E60:E100)</f>
        <v>181495</v>
      </c>
      <c r="F101" s="202">
        <f ca="1">D101/E101</f>
        <v>6.385097975937945E-2</v>
      </c>
      <c r="G101" s="86">
        <f>SUM(G60:G100)</f>
        <v>2597671</v>
      </c>
      <c r="H101" s="86">
        <f>SUM(H60:H100)</f>
        <v>0</v>
      </c>
      <c r="I101" s="415">
        <f>IFERROR((G101-C101)/C101,0)</f>
        <v>7.5116630576580509E-2</v>
      </c>
      <c r="L101" s="8"/>
    </row>
    <row r="102" spans="1:12" s="257" customFormat="1">
      <c r="A102" s="21"/>
      <c r="B102" s="21"/>
      <c r="C102" s="29"/>
      <c r="D102" s="21"/>
      <c r="E102" s="21"/>
      <c r="F102" s="21"/>
      <c r="G102" s="21"/>
      <c r="H102" s="21"/>
      <c r="I102" s="21"/>
      <c r="J102" s="256"/>
      <c r="K102" s="256"/>
    </row>
    <row r="103" spans="1:12" ht="47.25">
      <c r="A103" s="254" t="s">
        <v>65</v>
      </c>
      <c r="B103" s="254" t="s">
        <v>366</v>
      </c>
      <c r="C103" s="255" t="s">
        <v>523</v>
      </c>
      <c r="D103" s="254" t="s">
        <v>379</v>
      </c>
      <c r="E103" s="254" t="s">
        <v>380</v>
      </c>
      <c r="F103" s="254" t="s">
        <v>383</v>
      </c>
      <c r="G103" s="254" t="s">
        <v>384</v>
      </c>
      <c r="H103" s="254" t="s">
        <v>337</v>
      </c>
      <c r="I103" s="254" t="s">
        <v>385</v>
      </c>
      <c r="L103" s="8"/>
    </row>
    <row r="104" spans="1:12">
      <c r="A104" s="21" t="s">
        <v>218</v>
      </c>
      <c r="B104" s="21" t="s">
        <v>218</v>
      </c>
      <c r="C104" s="29">
        <f>SUMIFS(Sheet1!C:C,Sheet1!A:A,'BYPRODUCT CHANGE'!A104)</f>
        <v>238592</v>
      </c>
      <c r="D104" s="29">
        <f ca="1">SUMIFS('Fully Booked'!AF:AF,'Fully Booked'!O:O,'BYPRODUCT CHANGE'!A104,'Fully Booked'!L:L,'BYPRODUCT CHANGE'!$B$1)</f>
        <v>0</v>
      </c>
      <c r="E104" s="29">
        <f>SUMIFS('Fully Booked'!I:I,'Fully Booked'!O:O,'BYPRODUCT CHANGE'!A104)</f>
        <v>0</v>
      </c>
      <c r="F104" s="57">
        <f t="shared" ref="F104:F110" ca="1" si="31">IFERROR(D104/G104,0)</f>
        <v>0</v>
      </c>
      <c r="G104" s="212">
        <f>E104+C104-H104</f>
        <v>238592</v>
      </c>
      <c r="H104" s="29">
        <f>SUMIFS(CLEARANCE!E:E,CLEARANCE!F:F,'BYPRODUCT CHANGE'!A104)</f>
        <v>0</v>
      </c>
      <c r="I104" s="57">
        <f>IFERROR(E104/G104,0)</f>
        <v>0</v>
      </c>
      <c r="L104" s="8"/>
    </row>
    <row r="105" spans="1:12">
      <c r="A105" s="21" t="s">
        <v>56</v>
      </c>
      <c r="B105" s="21" t="s">
        <v>56</v>
      </c>
      <c r="C105" s="29">
        <f>SUMIFS(Sheet1!C:C,Sheet1!A:A,'BYPRODUCT CHANGE'!A105)</f>
        <v>201558</v>
      </c>
      <c r="D105" s="29">
        <f ca="1">SUMIFS('Fully Booked'!AF:AF,'Fully Booked'!O:O,'BYPRODUCT CHANGE'!A105,'Fully Booked'!L:L,'BYPRODUCT CHANGE'!$B$1)</f>
        <v>0</v>
      </c>
      <c r="E105" s="29">
        <f>SUMIFS('Fully Booked'!I:I,'Fully Booked'!O:O,'BYPRODUCT CHANGE'!A105)</f>
        <v>16842</v>
      </c>
      <c r="F105" s="57">
        <f t="shared" ca="1" si="31"/>
        <v>0</v>
      </c>
      <c r="G105" s="212">
        <f t="shared" ref="G105:G110" si="32">E105+C105-H105</f>
        <v>218400</v>
      </c>
      <c r="H105" s="29">
        <f>SUMIFS(CLEARANCE!E:E,CLEARANCE!F:F,'BYPRODUCT CHANGE'!A105)</f>
        <v>0</v>
      </c>
      <c r="I105" s="57">
        <f t="shared" ref="I105:I110" si="33">IFERROR(E105/G105,0)</f>
        <v>7.7115384615384613E-2</v>
      </c>
      <c r="L105" s="8"/>
    </row>
    <row r="106" spans="1:12">
      <c r="A106" s="21" t="s">
        <v>157</v>
      </c>
      <c r="B106" s="21" t="s">
        <v>157</v>
      </c>
      <c r="C106" s="29">
        <f>SUMIFS(Sheet1!C:C,Sheet1!A:A,'BYPRODUCT CHANGE'!A106)</f>
        <v>104958</v>
      </c>
      <c r="D106" s="29">
        <f ca="1">SUMIFS('Fully Booked'!AF:AF,'Fully Booked'!O:O,'BYPRODUCT CHANGE'!A106,'Fully Booked'!L:L,'BYPRODUCT CHANGE'!$B$1)</f>
        <v>0</v>
      </c>
      <c r="E106" s="29">
        <f>SUMIFS('Fully Booked'!I:I,'Fully Booked'!O:O,'BYPRODUCT CHANGE'!A106)</f>
        <v>0</v>
      </c>
      <c r="F106" s="57">
        <f t="shared" ca="1" si="31"/>
        <v>0</v>
      </c>
      <c r="G106" s="212">
        <f t="shared" si="32"/>
        <v>104958</v>
      </c>
      <c r="H106" s="29">
        <f>SUMIFS(CLEARANCE!E:E,CLEARANCE!F:F,'BYPRODUCT CHANGE'!A106)</f>
        <v>0</v>
      </c>
      <c r="I106" s="57">
        <f t="shared" si="33"/>
        <v>0</v>
      </c>
      <c r="L106" s="8"/>
    </row>
    <row r="107" spans="1:12">
      <c r="A107" s="21" t="s">
        <v>174</v>
      </c>
      <c r="B107" s="21" t="s">
        <v>174</v>
      </c>
      <c r="C107" s="29">
        <f>SUMIFS(Sheet1!C:C,Sheet1!A:A,'BYPRODUCT CHANGE'!A107)</f>
        <v>1285771</v>
      </c>
      <c r="D107" s="29">
        <f ca="1">SUMIFS('Fully Booked'!AF:AF,'Fully Booked'!O:O,'BYPRODUCT CHANGE'!A107,'Fully Booked'!L:L,'BYPRODUCT CHANGE'!$B$1)</f>
        <v>0</v>
      </c>
      <c r="E107" s="29">
        <f>SUMIFS('Fully Booked'!I:I,'Fully Booked'!O:O,'BYPRODUCT CHANGE'!A107)</f>
        <v>0</v>
      </c>
      <c r="F107" s="57">
        <f t="shared" ca="1" si="31"/>
        <v>0</v>
      </c>
      <c r="G107" s="212">
        <f t="shared" si="32"/>
        <v>1285771</v>
      </c>
      <c r="H107" s="29">
        <f>SUMIFS(CLEARANCE!E:E,CLEARANCE!F:F,'BYPRODUCT CHANGE'!A107)</f>
        <v>0</v>
      </c>
      <c r="I107" s="57">
        <f t="shared" si="33"/>
        <v>0</v>
      </c>
      <c r="L107" s="8"/>
    </row>
    <row r="108" spans="1:12">
      <c r="A108" s="21" t="s">
        <v>128</v>
      </c>
      <c r="B108" s="21" t="s">
        <v>128</v>
      </c>
      <c r="C108" s="29">
        <f>SUMIFS(Sheet1!C:C,Sheet1!A:A,'BYPRODUCT CHANGE'!A108)</f>
        <v>5567431</v>
      </c>
      <c r="D108" s="29">
        <f ca="1">SUMIFS('Fully Booked'!AF:AF,'Fully Booked'!O:O,'BYPRODUCT CHANGE'!A108,'Fully Booked'!L:L,'BYPRODUCT CHANGE'!$B$1)</f>
        <v>0</v>
      </c>
      <c r="E108" s="29">
        <f>SUMIFS('Fully Booked'!I:I,'Fully Booked'!O:O,'BYPRODUCT CHANGE'!A108)</f>
        <v>20196</v>
      </c>
      <c r="F108" s="57">
        <f t="shared" ca="1" si="31"/>
        <v>0</v>
      </c>
      <c r="G108" s="212">
        <f t="shared" si="32"/>
        <v>5587627</v>
      </c>
      <c r="H108" s="29">
        <f>SUMIFS(CLEARANCE!E:E,CLEARANCE!F:F,'BYPRODUCT CHANGE'!A108)</f>
        <v>0</v>
      </c>
      <c r="I108" s="57">
        <f t="shared" si="33"/>
        <v>3.6144144911605587E-3</v>
      </c>
      <c r="L108" s="8"/>
    </row>
    <row r="109" spans="1:12">
      <c r="A109" s="21" t="s">
        <v>329</v>
      </c>
      <c r="B109" s="21" t="s">
        <v>329</v>
      </c>
      <c r="C109" s="29">
        <f>SUMIFS(Sheet1!C:C,Sheet1!A:A,'BYPRODUCT CHANGE'!A109)</f>
        <v>3394195</v>
      </c>
      <c r="D109" s="29">
        <f ca="1">SUMIFS('Fully Booked'!AF:AF,'Fully Booked'!O:O,'BYPRODUCT CHANGE'!A109,'Fully Booked'!L:L,'BYPRODUCT CHANGE'!$B$1)</f>
        <v>0</v>
      </c>
      <c r="E109" s="29">
        <f>SUMIFS('Fully Booked'!I:I,'Fully Booked'!O:O,'BYPRODUCT CHANGE'!A109)</f>
        <v>0</v>
      </c>
      <c r="F109" s="57">
        <f t="shared" ca="1" si="31"/>
        <v>0</v>
      </c>
      <c r="G109" s="212">
        <f t="shared" si="32"/>
        <v>3379618</v>
      </c>
      <c r="H109" s="29">
        <f>SUMIFS(CLEARANCE!E:E,CLEARANCE!F:F,'BYPRODUCT CHANGE'!A109)</f>
        <v>14577</v>
      </c>
      <c r="I109" s="57">
        <f t="shared" si="33"/>
        <v>0</v>
      </c>
      <c r="L109" s="8"/>
    </row>
    <row r="110" spans="1:12">
      <c r="A110" s="21" t="s">
        <v>21</v>
      </c>
      <c r="B110" s="21" t="s">
        <v>21</v>
      </c>
      <c r="C110" s="29">
        <f>SUMIFS(Sheet1!C:C,Sheet1!A:A,'BYPRODUCT CHANGE'!A110)</f>
        <v>3628860.65</v>
      </c>
      <c r="D110" s="29">
        <f ca="1">SUMIFS('Fully Booked'!AF:AF,'Fully Booked'!O:O,'BYPRODUCT CHANGE'!A110,'Fully Booked'!L:L,'BYPRODUCT CHANGE'!$B$1)</f>
        <v>0</v>
      </c>
      <c r="E110" s="29">
        <f>SUMIFS('Fully Booked'!I:I,'Fully Booked'!O:O,'BYPRODUCT CHANGE'!A110)</f>
        <v>60163</v>
      </c>
      <c r="F110" s="57">
        <f t="shared" ca="1" si="31"/>
        <v>0</v>
      </c>
      <c r="G110" s="212">
        <f t="shared" si="32"/>
        <v>3689023.65</v>
      </c>
      <c r="H110" s="29">
        <f>SUMIFS(CLEARANCE!E:E,CLEARANCE!F:F,'BYPRODUCT CHANGE'!A110)</f>
        <v>0</v>
      </c>
      <c r="I110" s="57">
        <f t="shared" si="33"/>
        <v>1.6308651206397119E-2</v>
      </c>
      <c r="L110" s="8"/>
    </row>
    <row r="111" spans="1:12" ht="15.75">
      <c r="A111" s="86" t="s">
        <v>71</v>
      </c>
      <c r="B111" s="86"/>
      <c r="C111" s="86">
        <f>SUM(C104:C110)</f>
        <v>14421365.65</v>
      </c>
      <c r="D111" s="86">
        <f ca="1">SUM(D104:D110)</f>
        <v>0</v>
      </c>
      <c r="E111" s="86">
        <f>SUM(E104:E110)</f>
        <v>97201</v>
      </c>
      <c r="F111" s="202">
        <f ca="1">D111/G111</f>
        <v>0</v>
      </c>
      <c r="G111" s="86">
        <f>SUM(G104:G110)</f>
        <v>14503989.65</v>
      </c>
      <c r="H111" s="86">
        <f>SUM(H104:H110)</f>
        <v>14577</v>
      </c>
      <c r="I111" s="202">
        <f>E111/G111</f>
        <v>6.7016732875288558E-3</v>
      </c>
      <c r="L111" s="8"/>
    </row>
    <row r="112" spans="1:12">
      <c r="D112" s="21"/>
      <c r="E112" s="21"/>
      <c r="F112" s="21"/>
      <c r="L112" s="8"/>
    </row>
    <row r="113" spans="1:12" ht="47.25">
      <c r="A113" s="201" t="s">
        <v>65</v>
      </c>
      <c r="B113" s="201" t="s">
        <v>366</v>
      </c>
      <c r="C113" s="213" t="s">
        <v>2243</v>
      </c>
      <c r="D113" s="201" t="s">
        <v>379</v>
      </c>
      <c r="E113" s="201" t="s">
        <v>380</v>
      </c>
      <c r="F113" s="201" t="s">
        <v>383</v>
      </c>
      <c r="G113" s="201" t="s">
        <v>384</v>
      </c>
      <c r="H113" s="201" t="s">
        <v>337</v>
      </c>
      <c r="I113" s="201" t="s">
        <v>385</v>
      </c>
      <c r="L113" s="8"/>
    </row>
    <row r="114" spans="1:12">
      <c r="A114" s="21" t="s">
        <v>472</v>
      </c>
      <c r="B114" s="21" t="s">
        <v>368</v>
      </c>
      <c r="C114" s="29">
        <f>SUMIFS(Sheet1!C:C,Sheet1!A:A,'BYPRODUCT CHANGE'!A114)</f>
        <v>113403</v>
      </c>
      <c r="D114" s="29">
        <f ca="1">SUMIFS('Fully Booked'!AF:AF,'Fully Booked'!O:O,'BYPRODUCT CHANGE'!A114,'Fully Booked'!L:L,'BYPRODUCT CHANGE'!$B$1)</f>
        <v>0</v>
      </c>
      <c r="E114" s="29">
        <f>SUMIFS('Fully Booked'!I:I,'Fully Booked'!O:O,'BYPRODUCT CHANGE'!A114)</f>
        <v>0</v>
      </c>
      <c r="F114" s="57">
        <f ca="1">IFERROR(D114/G114,0)</f>
        <v>0</v>
      </c>
      <c r="G114" s="212">
        <f>E114+C114-H114</f>
        <v>113403</v>
      </c>
      <c r="H114" s="29">
        <f>SUMIFS(CLEARANCE!E:E,CLEARANCE!F:F,'BYPRODUCT CHANGE'!A114)</f>
        <v>0</v>
      </c>
      <c r="I114" s="57">
        <f>IFERROR((G114-C114)/C114,0)</f>
        <v>0</v>
      </c>
      <c r="L114" s="8"/>
    </row>
    <row r="115" spans="1:12">
      <c r="A115" s="21" t="s">
        <v>333</v>
      </c>
      <c r="B115" s="21" t="s">
        <v>368</v>
      </c>
      <c r="C115" s="29">
        <f>SUMIFS(Sheet1!C:C,Sheet1!A:A,'BYPRODUCT CHANGE'!A115)</f>
        <v>231701</v>
      </c>
      <c r="D115" s="29">
        <f ca="1">SUMIFS('Fully Booked'!AF:AF,'Fully Booked'!O:O,'BYPRODUCT CHANGE'!A115,'Fully Booked'!L:L,'BYPRODUCT CHANGE'!$B$1)</f>
        <v>0</v>
      </c>
      <c r="E115" s="29">
        <f>SUMIFS('Fully Booked'!I:I,'Fully Booked'!O:O,'BYPRODUCT CHANGE'!A115)</f>
        <v>0</v>
      </c>
      <c r="F115" s="57">
        <f ca="1">IFERROR(D115/G115,0)</f>
        <v>0</v>
      </c>
      <c r="G115" s="212">
        <f>E115+C115-H115</f>
        <v>231701</v>
      </c>
      <c r="H115" s="29">
        <f>SUMIFS(CLEARANCE!E:E,CLEARANCE!F:F,'BYPRODUCT CHANGE'!A115)</f>
        <v>0</v>
      </c>
      <c r="I115" s="57">
        <f t="shared" ref="I115:I117" si="34">IFERROR((G115-C115)/C115,0)</f>
        <v>0</v>
      </c>
    </row>
    <row r="116" spans="1:12">
      <c r="A116" s="21" t="s">
        <v>431</v>
      </c>
      <c r="B116" s="21" t="s">
        <v>368</v>
      </c>
      <c r="C116" s="29">
        <f>SUMIFS(Sheet1!C:C,Sheet1!A:A,'BYPRODUCT CHANGE'!A116)</f>
        <v>81001</v>
      </c>
      <c r="D116" s="29">
        <f ca="1">SUMIFS('Fully Booked'!AF:AF,'Fully Booked'!O:O,'BYPRODUCT CHANGE'!A116,'Fully Booked'!L:L,'BYPRODUCT CHANGE'!$B$1)</f>
        <v>0</v>
      </c>
      <c r="E116" s="29">
        <f>SUMIFS('Fully Booked'!I:I,'Fully Booked'!O:O,'BYPRODUCT CHANGE'!A116)</f>
        <v>0</v>
      </c>
      <c r="F116" s="57">
        <f ca="1">IFERROR(D116/G116,0)</f>
        <v>0</v>
      </c>
      <c r="G116" s="212">
        <f>E116+C116-H116</f>
        <v>81001</v>
      </c>
      <c r="H116" s="29">
        <f>SUMIFS(CLEARANCE!E:E,CLEARANCE!F:F,'BYPRODUCT CHANGE'!A116)</f>
        <v>0</v>
      </c>
      <c r="I116" s="57">
        <f t="shared" si="34"/>
        <v>0</v>
      </c>
    </row>
    <row r="117" spans="1:12" ht="15.75">
      <c r="A117" s="86" t="s">
        <v>71</v>
      </c>
      <c r="B117" s="86"/>
      <c r="C117" s="86">
        <f>SUM(C114:C116)</f>
        <v>426105</v>
      </c>
      <c r="D117" s="86">
        <f ca="1">SUM(D114:D116)</f>
        <v>0</v>
      </c>
      <c r="E117" s="86">
        <f>SUM(E114:E116)</f>
        <v>0</v>
      </c>
      <c r="F117" s="202">
        <f ca="1">IFERROR(D117/G117,0)</f>
        <v>0</v>
      </c>
      <c r="G117" s="86">
        <f>SUM(G114:G116)</f>
        <v>426105</v>
      </c>
      <c r="H117" s="86">
        <f>SUM(H114:H116)</f>
        <v>0</v>
      </c>
      <c r="I117" s="415">
        <f t="shared" si="34"/>
        <v>0</v>
      </c>
    </row>
    <row r="119" spans="1:12" ht="47.25">
      <c r="A119" s="201" t="s">
        <v>65</v>
      </c>
      <c r="B119" s="201" t="s">
        <v>366</v>
      </c>
      <c r="C119" s="213" t="s">
        <v>523</v>
      </c>
      <c r="D119" s="201" t="s">
        <v>379</v>
      </c>
      <c r="E119" s="201" t="s">
        <v>380</v>
      </c>
      <c r="F119" s="201" t="s">
        <v>383</v>
      </c>
      <c r="G119" s="201" t="s">
        <v>384</v>
      </c>
      <c r="H119" s="201" t="s">
        <v>337</v>
      </c>
      <c r="I119" s="201" t="s">
        <v>385</v>
      </c>
    </row>
    <row r="120" spans="1:12">
      <c r="A120" s="21" t="s">
        <v>338</v>
      </c>
      <c r="B120" s="21" t="s">
        <v>338</v>
      </c>
      <c r="C120" s="29">
        <v>94455</v>
      </c>
      <c r="D120" s="17">
        <f ca="1">SUMIFS('Fully Booked'!AF:AF,'Fully Booked'!O:O,'BYPRODUCT CHANGE'!A120,'Fully Booked'!L:L,'BYPRODUCT CHANGE'!$B$1)</f>
        <v>0</v>
      </c>
      <c r="E120" s="17">
        <f>SUMIFS('Fully Booked'!I:I,'Fully Booked'!O:O,'BYPRODUCT CHANGE'!A120)</f>
        <v>0</v>
      </c>
      <c r="F120" s="57">
        <f ca="1">IFERROR(D120/G120,0)</f>
        <v>0</v>
      </c>
      <c r="G120" s="212">
        <f>C120+E120-H120</f>
        <v>94455</v>
      </c>
      <c r="H120" s="29">
        <f>SUMIFS(CLEARANCE!E:E,CLEARANCE!F:F,'BYPRODUCT CHANGE'!A120)</f>
        <v>0</v>
      </c>
      <c r="I120" s="57">
        <f>IFERROR(E120/G120,0)</f>
        <v>0</v>
      </c>
    </row>
    <row r="121" spans="1:12">
      <c r="A121" s="21" t="s">
        <v>343</v>
      </c>
      <c r="B121" s="21" t="s">
        <v>343</v>
      </c>
      <c r="C121" s="29">
        <v>50667</v>
      </c>
      <c r="D121" s="17">
        <f ca="1">SUMIFS('Fully Booked'!AF:AF,'Fully Booked'!O:O,'BYPRODUCT CHANGE'!A121,'Fully Booked'!L:L,'BYPRODUCT CHANGE'!$B$1)</f>
        <v>0</v>
      </c>
      <c r="E121" s="17">
        <f>SUMIFS('Fully Booked'!I:I,'Fully Booked'!O:O,'BYPRODUCT CHANGE'!A121)</f>
        <v>0</v>
      </c>
      <c r="F121" s="57">
        <f ca="1">IFERROR(D121/G121,0)</f>
        <v>0</v>
      </c>
      <c r="G121" s="212">
        <f>C121+E121-H121</f>
        <v>50667</v>
      </c>
      <c r="H121" s="29">
        <f>SUMIFS(CLEARANCE!E:E,CLEARANCE!F:F,'BYPRODUCT CHANGE'!A121)</f>
        <v>0</v>
      </c>
      <c r="I121" s="57">
        <f>IFERROR(E121/G121,0)</f>
        <v>0</v>
      </c>
    </row>
    <row r="122" spans="1:12" ht="15.75">
      <c r="A122" s="86" t="s">
        <v>71</v>
      </c>
      <c r="B122" s="86"/>
      <c r="C122" s="86">
        <f>SUM(C120:C121)</f>
        <v>145122</v>
      </c>
      <c r="D122" s="86">
        <f ca="1">SUM(D120:D121)</f>
        <v>0</v>
      </c>
      <c r="E122" s="86">
        <f>SUM(E120:E121)</f>
        <v>0</v>
      </c>
      <c r="F122" s="202">
        <f ca="1">IFERROR(D122/G122,0)</f>
        <v>0</v>
      </c>
      <c r="G122" s="86">
        <f>SUM(G120:G121)</f>
        <v>145122</v>
      </c>
      <c r="H122" s="86">
        <f>SUM(H120:H121)</f>
        <v>0</v>
      </c>
      <c r="I122" s="202">
        <f>IFERROR(E122/G122,0)</f>
        <v>0</v>
      </c>
    </row>
    <row r="124" spans="1:12" ht="47.25">
      <c r="A124" s="201" t="s">
        <v>65</v>
      </c>
      <c r="B124" s="201" t="s">
        <v>366</v>
      </c>
      <c r="C124" s="213" t="s">
        <v>2243</v>
      </c>
      <c r="D124" s="201" t="s">
        <v>379</v>
      </c>
      <c r="E124" s="201" t="s">
        <v>380</v>
      </c>
      <c r="F124" s="201" t="s">
        <v>383</v>
      </c>
      <c r="G124" s="201" t="s">
        <v>384</v>
      </c>
      <c r="H124" s="201" t="s">
        <v>337</v>
      </c>
      <c r="I124" s="201" t="s">
        <v>385</v>
      </c>
    </row>
    <row r="125" spans="1:12">
      <c r="A125" s="21" t="s">
        <v>43</v>
      </c>
      <c r="B125" s="21" t="s">
        <v>43</v>
      </c>
      <c r="C125" s="29">
        <f>SUMIFS(Sheet1!C:C,Sheet1!A:A,'BYPRODUCT CHANGE'!A125)</f>
        <v>9097176</v>
      </c>
      <c r="D125" s="17">
        <f ca="1">SUMIFS('Fully Booked'!AF:AF,'Fully Booked'!O:O,'BYPRODUCT CHANGE'!A125,'Fully Booked'!L:L,'BYPRODUCT CHANGE'!$B$1)</f>
        <v>60910.714435786431</v>
      </c>
      <c r="E125" s="17">
        <f>SUMIFS('Fully Booked'!I:I,'Fully Booked'!O:O,'BYPRODUCT CHANGE'!A125)</f>
        <v>357257.1</v>
      </c>
      <c r="F125" s="57">
        <f ca="1">IFERROR(D125/G125,0)</f>
        <v>6.4471678390438832E-3</v>
      </c>
      <c r="G125" s="212">
        <f>C125+E125-H125</f>
        <v>9447670.0399999991</v>
      </c>
      <c r="H125" s="29">
        <f>SUMIFS(CLEARANCE!E:E,CLEARANCE!F:F,'BYPRODUCT CHANGE'!A125)</f>
        <v>6763.06</v>
      </c>
      <c r="I125" s="57">
        <f>IFERROR((G125-C125)/C125,0)</f>
        <v>3.8527784886210746E-2</v>
      </c>
      <c r="L125" s="8"/>
    </row>
    <row r="126" spans="1:12">
      <c r="A126" s="21" t="s">
        <v>362</v>
      </c>
      <c r="B126" s="21" t="s">
        <v>362</v>
      </c>
      <c r="C126" s="29">
        <f>SUMIFS(Sheet1!C:C,Sheet1!A:A,'BYPRODUCT CHANGE'!A126)</f>
        <v>63823</v>
      </c>
      <c r="D126" s="17">
        <f ca="1">SUMIFS('Fully Booked'!AF:AF,'Fully Booked'!O:O,'BYPRODUCT CHANGE'!A126,'Fully Booked'!L:L,'BYPRODUCT CHANGE'!$B$1)</f>
        <v>0</v>
      </c>
      <c r="E126" s="17">
        <f>SUMIFS('Fully Booked'!I:I,'Fully Booked'!O:O,'BYPRODUCT CHANGE'!A126)</f>
        <v>0</v>
      </c>
      <c r="F126" s="57">
        <f ca="1">IFERROR(D126/G126,0)</f>
        <v>0</v>
      </c>
      <c r="G126" s="212">
        <f>C126+E126-H126</f>
        <v>63823</v>
      </c>
      <c r="H126" s="29">
        <f>SUMIFS(CLEARANCE!E:E,CLEARANCE!F:F,'BYPRODUCT CHANGE'!A126)</f>
        <v>0</v>
      </c>
      <c r="I126" s="57">
        <f t="shared" ref="I126:I127" si="35">IFERROR((G126-C126)/C126,0)</f>
        <v>0</v>
      </c>
      <c r="L126" s="8"/>
    </row>
    <row r="127" spans="1:12" ht="15.75">
      <c r="A127" s="86" t="s">
        <v>71</v>
      </c>
      <c r="B127" s="86"/>
      <c r="C127" s="86">
        <f>SUM(C125:C126)</f>
        <v>9160999</v>
      </c>
      <c r="D127" s="86">
        <f ca="1">SUM(D125:D126)</f>
        <v>60910.714435786431</v>
      </c>
      <c r="E127" s="86">
        <f>SUM(E125:E126)</f>
        <v>357257.1</v>
      </c>
      <c r="F127" s="202">
        <f ca="1">D127/G127</f>
        <v>6.4039067452007969E-3</v>
      </c>
      <c r="G127" s="86">
        <f>SUM(G125:G126)</f>
        <v>9511493.0399999991</v>
      </c>
      <c r="H127" s="86">
        <f>SUM(H125:H126)</f>
        <v>6763.06</v>
      </c>
      <c r="I127" s="415">
        <f t="shared" si="35"/>
        <v>3.8259368874508023E-2</v>
      </c>
      <c r="L127" s="8"/>
    </row>
    <row r="128" spans="1:12">
      <c r="L128" s="8"/>
    </row>
    <row r="129" spans="1:14" ht="31.5">
      <c r="A129" s="201" t="s">
        <v>378</v>
      </c>
      <c r="B129" s="263">
        <v>84</v>
      </c>
      <c r="C129" s="263">
        <v>108</v>
      </c>
      <c r="D129" s="263">
        <v>120</v>
      </c>
      <c r="E129" s="263">
        <v>144</v>
      </c>
      <c r="F129" s="263">
        <v>156</v>
      </c>
      <c r="G129" s="263">
        <v>168</v>
      </c>
      <c r="H129" s="201" t="s">
        <v>71</v>
      </c>
      <c r="L129" s="8"/>
    </row>
    <row r="130" spans="1:14">
      <c r="A130" s="21" t="s">
        <v>388</v>
      </c>
      <c r="B130" s="29">
        <f>SUMIFS(CLEARANCE!E:E,CLEARANCE!I:I,'BYPRODUCT CHANGE'!A130,CLEARANCE!H:H,'BYPRODUCT CHANGE'!$B$129)</f>
        <v>0</v>
      </c>
      <c r="C130" s="29">
        <f>SUMIFS(CLEARANCE!E:E,CLEARANCE!I:I,'BYPRODUCT CHANGE'!A130,CLEARANCE!H:H,'BYPRODUCT CHANGE'!$C$129)</f>
        <v>0</v>
      </c>
      <c r="D130" s="29">
        <f>SUMIFS(CLEARANCE!E:E,CLEARANCE!I:I,'BYPRODUCT CHANGE'!A130,CLEARANCE!H:H,'BYPRODUCT CHANGE'!$D$129)</f>
        <v>0</v>
      </c>
      <c r="E130" s="29">
        <f>SUMIFS(CLEARANCE!E:E,CLEARANCE!I:I,'BYPRODUCT CHANGE'!A130,CLEARANCE!H:H,'BYPRODUCT CHANGE'!$E$129)</f>
        <v>14577</v>
      </c>
      <c r="F130" s="29">
        <f>SUMIFS(CLEARANCE!E:E,CLEARANCE!I:I,'BYPRODUCT CHANGE'!A130,CLEARANCE!H:H,'BYPRODUCT CHANGE'!$F$129)</f>
        <v>0</v>
      </c>
      <c r="G130" s="29">
        <f>SUMIFS(CLEARANCE!E:E,CLEARANCE!I:I,'BYPRODUCT CHANGE'!A130,CLEARANCE!H:H,'BYPRODUCT CHANGE'!$G$129)</f>
        <v>0</v>
      </c>
      <c r="H130" s="29">
        <f t="shared" ref="H130:H138" si="36">SUM(B130:G130)</f>
        <v>14577</v>
      </c>
      <c r="L130" s="8"/>
    </row>
    <row r="131" spans="1:14">
      <c r="A131" s="21" t="s">
        <v>913</v>
      </c>
      <c r="B131" s="29">
        <f>SUMIFS(CLEARANCE!E:E,CLEARANCE!I:I,'BYPRODUCT CHANGE'!A131,CLEARANCE!H:H,'BYPRODUCT CHANGE'!$B$129)</f>
        <v>0</v>
      </c>
      <c r="C131" s="29">
        <f>SUMIFS(CLEARANCE!E:E,CLEARANCE!I:I,'BYPRODUCT CHANGE'!A131,CLEARANCE!H:H,'BYPRODUCT CHANGE'!$C$129)</f>
        <v>0</v>
      </c>
      <c r="D131" s="29">
        <f>SUMIFS(CLEARANCE!E:E,CLEARANCE!I:I,'BYPRODUCT CHANGE'!A131,CLEARANCE!H:H,'BYPRODUCT CHANGE'!$D$129)</f>
        <v>0</v>
      </c>
      <c r="E131" s="29">
        <f>SUMIFS(CLEARANCE!E:E,CLEARANCE!I:I,'BYPRODUCT CHANGE'!A131,CLEARANCE!H:H,'BYPRODUCT CHANGE'!$E$129)</f>
        <v>0</v>
      </c>
      <c r="F131" s="29">
        <f>SUMIFS(CLEARANCE!E:E,CLEARANCE!I:I,'BYPRODUCT CHANGE'!A131,CLEARANCE!H:H,'BYPRODUCT CHANGE'!$F$129)</f>
        <v>0</v>
      </c>
      <c r="G131" s="29">
        <f>SUMIFS(CLEARANCE!E:E,CLEARANCE!I:I,'BYPRODUCT CHANGE'!A131,CLEARANCE!H:H,'BYPRODUCT CHANGE'!$G$129)</f>
        <v>0</v>
      </c>
      <c r="H131" s="29">
        <f t="shared" si="36"/>
        <v>0</v>
      </c>
      <c r="L131" s="8"/>
    </row>
    <row r="132" spans="1:14">
      <c r="A132" s="21" t="s">
        <v>508</v>
      </c>
      <c r="B132" s="29">
        <f>SUMIFS(CLEARANCE!E:E,CLEARANCE!I:I,'BYPRODUCT CHANGE'!A132,CLEARANCE!H:H,'BYPRODUCT CHANGE'!$B$129)</f>
        <v>0</v>
      </c>
      <c r="C132" s="29">
        <f>SUMIFS(CLEARANCE!E:E,CLEARANCE!I:I,'BYPRODUCT CHANGE'!A132,CLEARANCE!H:H,'BYPRODUCT CHANGE'!$C$129)</f>
        <v>0</v>
      </c>
      <c r="D132" s="29">
        <f>SUMIFS(CLEARANCE!E:E,CLEARANCE!I:I,'BYPRODUCT CHANGE'!A132,CLEARANCE!H:H,'BYPRODUCT CHANGE'!$D$129)</f>
        <v>0</v>
      </c>
      <c r="E132" s="29">
        <f>SUMIFS(CLEARANCE!E:E,CLEARANCE!I:I,'BYPRODUCT CHANGE'!A132,CLEARANCE!H:H,'BYPRODUCT CHANGE'!$E$129)</f>
        <v>0</v>
      </c>
      <c r="F132" s="29">
        <f>SUMIFS(CLEARANCE!E:E,CLEARANCE!I:I,'BYPRODUCT CHANGE'!A132,CLEARANCE!H:H,'BYPRODUCT CHANGE'!$F$129)</f>
        <v>0</v>
      </c>
      <c r="G132" s="29">
        <f>SUMIFS(CLEARANCE!E:E,CLEARANCE!I:I,'BYPRODUCT CHANGE'!A132,CLEARANCE!H:H,'BYPRODUCT CHANGE'!$G$129)</f>
        <v>0</v>
      </c>
      <c r="H132" s="29">
        <f t="shared" si="36"/>
        <v>0</v>
      </c>
      <c r="L132" s="8"/>
    </row>
    <row r="133" spans="1:14">
      <c r="A133" s="21" t="s">
        <v>510</v>
      </c>
      <c r="B133" s="29">
        <f>SUMIFS(CLEARANCE!E:E,CLEARANCE!I:I,'BYPRODUCT CHANGE'!A133,CLEARANCE!H:H,'BYPRODUCT CHANGE'!$B$129)</f>
        <v>0</v>
      </c>
      <c r="C133" s="29">
        <f>SUMIFS(CLEARANCE!E:E,CLEARANCE!I:I,'BYPRODUCT CHANGE'!A133,CLEARANCE!H:H,'BYPRODUCT CHANGE'!$C$129)</f>
        <v>0</v>
      </c>
      <c r="D133" s="29">
        <f>SUMIFS(CLEARANCE!E:E,CLEARANCE!I:I,'BYPRODUCT CHANGE'!A133,CLEARANCE!H:H,'BYPRODUCT CHANGE'!$D$129)</f>
        <v>0</v>
      </c>
      <c r="E133" s="29">
        <f>SUMIFS(CLEARANCE!E:E,CLEARANCE!I:I,'BYPRODUCT CHANGE'!A133,CLEARANCE!H:H,'BYPRODUCT CHANGE'!$E$129)</f>
        <v>0</v>
      </c>
      <c r="F133" s="29">
        <f>SUMIFS(CLEARANCE!E:E,CLEARANCE!I:I,'BYPRODUCT CHANGE'!A133,CLEARANCE!H:H,'BYPRODUCT CHANGE'!$F$129)</f>
        <v>0</v>
      </c>
      <c r="G133" s="29">
        <f>SUMIFS(CLEARANCE!E:E,CLEARANCE!I:I,'BYPRODUCT CHANGE'!A133,CLEARANCE!H:H,'BYPRODUCT CHANGE'!$G$129)</f>
        <v>0</v>
      </c>
      <c r="H133" s="29">
        <f t="shared" si="36"/>
        <v>0</v>
      </c>
      <c r="L133" s="8"/>
    </row>
    <row r="134" spans="1:14">
      <c r="A134" s="21" t="s">
        <v>616</v>
      </c>
      <c r="B134" s="29">
        <f>SUMIFS(CLEARANCE!E:E,CLEARANCE!I:I,'BYPRODUCT CHANGE'!A134,CLEARANCE!H:H,'BYPRODUCT CHANGE'!$B$129)</f>
        <v>0</v>
      </c>
      <c r="C134" s="29">
        <f>SUMIFS(CLEARANCE!E:E,CLEARANCE!I:I,'BYPRODUCT CHANGE'!A134,CLEARANCE!H:H,'BYPRODUCT CHANGE'!$C$129)</f>
        <v>0</v>
      </c>
      <c r="D134" s="29">
        <f>SUMIFS(CLEARANCE!E:E,CLEARANCE!I:I,'BYPRODUCT CHANGE'!A134,CLEARANCE!H:H,'BYPRODUCT CHANGE'!$D$129)</f>
        <v>0</v>
      </c>
      <c r="E134" s="29">
        <f>SUMIFS(CLEARANCE!E:E,CLEARANCE!I:I,'BYPRODUCT CHANGE'!A134,CLEARANCE!H:H,'BYPRODUCT CHANGE'!$E$129)</f>
        <v>0</v>
      </c>
      <c r="F134" s="29">
        <f>SUMIFS(CLEARANCE!E:E,CLEARANCE!I:I,'BYPRODUCT CHANGE'!A134,CLEARANCE!H:H,'BYPRODUCT CHANGE'!$F$129)</f>
        <v>0</v>
      </c>
      <c r="G134" s="29">
        <f>SUMIFS(CLEARANCE!E:E,CLEARANCE!I:I,'BYPRODUCT CHANGE'!A134,CLEARANCE!H:H,'BYPRODUCT CHANGE'!$G$129)</f>
        <v>0</v>
      </c>
      <c r="H134" s="29">
        <f t="shared" si="36"/>
        <v>0</v>
      </c>
      <c r="L134" s="8"/>
    </row>
    <row r="135" spans="1:14">
      <c r="A135" s="21" t="s">
        <v>389</v>
      </c>
      <c r="B135" s="29">
        <f>SUMIFS(CLEARANCE!E:E,CLEARANCE!I:I,'BYPRODUCT CHANGE'!A135,CLEARANCE!H:H,'BYPRODUCT CHANGE'!$B$129)</f>
        <v>0</v>
      </c>
      <c r="C135" s="29">
        <f>SUMIFS(CLEARANCE!E:E,CLEARANCE!I:I,'BYPRODUCT CHANGE'!A135,CLEARANCE!H:H,'BYPRODUCT CHANGE'!$C$129)</f>
        <v>0</v>
      </c>
      <c r="D135" s="29">
        <f>SUMIFS(CLEARANCE!E:E,CLEARANCE!I:I,'BYPRODUCT CHANGE'!A135,CLEARANCE!H:H,'BYPRODUCT CHANGE'!$D$129)</f>
        <v>0</v>
      </c>
      <c r="E135" s="29">
        <f>SUMIFS(CLEARANCE!E:E,CLEARANCE!I:I,'BYPRODUCT CHANGE'!A135,CLEARANCE!H:H,'BYPRODUCT CHANGE'!$E$129)</f>
        <v>0</v>
      </c>
      <c r="F135" s="29">
        <f>SUMIFS(CLEARANCE!E:E,CLEARANCE!I:I,'BYPRODUCT CHANGE'!A135,CLEARANCE!H:H,'BYPRODUCT CHANGE'!$F$129)</f>
        <v>0</v>
      </c>
      <c r="G135" s="29">
        <f>SUMIFS(CLEARANCE!E:E,CLEARANCE!I:I,'BYPRODUCT CHANGE'!A135,CLEARANCE!H:H,'BYPRODUCT CHANGE'!$G$129)</f>
        <v>0</v>
      </c>
      <c r="H135" s="29">
        <f t="shared" si="36"/>
        <v>0</v>
      </c>
      <c r="L135" s="8"/>
    </row>
    <row r="136" spans="1:14">
      <c r="A136" s="21" t="s">
        <v>490</v>
      </c>
      <c r="B136" s="29">
        <f>SUMIFS(CLEARANCE!E:E,CLEARANCE!I:I,'BYPRODUCT CHANGE'!A136,CLEARANCE!H:H,'BYPRODUCT CHANGE'!$B$129)</f>
        <v>0</v>
      </c>
      <c r="C136" s="29">
        <f>SUMIFS(CLEARANCE!E:E,CLEARANCE!I:I,'BYPRODUCT CHANGE'!A136,CLEARANCE!H:H,'BYPRODUCT CHANGE'!$C$129)</f>
        <v>0</v>
      </c>
      <c r="D136" s="29">
        <f>SUMIFS(CLEARANCE!E:E,CLEARANCE!I:I,'BYPRODUCT CHANGE'!A136,CLEARANCE!H:H,'BYPRODUCT CHANGE'!$D$129)</f>
        <v>0</v>
      </c>
      <c r="E136" s="29">
        <f>SUMIFS(CLEARANCE!E:E,CLEARANCE!I:I,'BYPRODUCT CHANGE'!A136,CLEARANCE!H:H,'BYPRODUCT CHANGE'!$E$129)</f>
        <v>0</v>
      </c>
      <c r="F136" s="29">
        <f>SUMIFS(CLEARANCE!E:E,CLEARANCE!I:I,'BYPRODUCT CHANGE'!A136,CLEARANCE!H:H,'BYPRODUCT CHANGE'!$F$129)</f>
        <v>0</v>
      </c>
      <c r="G136" s="29">
        <f>SUMIFS(CLEARANCE!E:E,CLEARANCE!I:I,'BYPRODUCT CHANGE'!A136,CLEARANCE!H:H,'BYPRODUCT CHANGE'!$G$129)</f>
        <v>0</v>
      </c>
      <c r="H136" s="29">
        <f t="shared" si="36"/>
        <v>0</v>
      </c>
      <c r="L136" s="8"/>
    </row>
    <row r="137" spans="1:14">
      <c r="A137" s="21" t="s">
        <v>513</v>
      </c>
      <c r="B137" s="29">
        <f>SUMIFS(CLEARANCE!E:E,CLEARANCE!I:I,'BYPRODUCT CHANGE'!A137,CLEARANCE!H:H,'BYPRODUCT CHANGE'!$B$129)</f>
        <v>0</v>
      </c>
      <c r="C137" s="29">
        <f>SUMIFS(CLEARANCE!E:E,CLEARANCE!I:I,'BYPRODUCT CHANGE'!A137,CLEARANCE!H:H,'BYPRODUCT CHANGE'!$C$129)</f>
        <v>0</v>
      </c>
      <c r="D137" s="29">
        <f>SUMIFS(CLEARANCE!E:E,CLEARANCE!I:I,'BYPRODUCT CHANGE'!A137,CLEARANCE!H:H,'BYPRODUCT CHANGE'!$D$129)</f>
        <v>0</v>
      </c>
      <c r="E137" s="29">
        <f>SUMIFS(CLEARANCE!E:E,CLEARANCE!I:I,'BYPRODUCT CHANGE'!A137,CLEARANCE!H:H,'BYPRODUCT CHANGE'!$E$129)</f>
        <v>0</v>
      </c>
      <c r="F137" s="29">
        <f>SUMIFS(CLEARANCE!E:E,CLEARANCE!I:I,'BYPRODUCT CHANGE'!A137,CLEARANCE!H:H,'BYPRODUCT CHANGE'!$F$129)</f>
        <v>0</v>
      </c>
      <c r="G137" s="29">
        <f>SUMIFS(CLEARANCE!E:E,CLEARANCE!I:I,'BYPRODUCT CHANGE'!A137,CLEARANCE!H:H,'BYPRODUCT CHANGE'!$G$129)</f>
        <v>0</v>
      </c>
      <c r="H137" s="29">
        <f t="shared" si="36"/>
        <v>0</v>
      </c>
      <c r="L137" s="8"/>
    </row>
    <row r="138" spans="1:14">
      <c r="A138" s="21" t="s">
        <v>514</v>
      </c>
      <c r="B138" s="29">
        <f>SUMIFS(CLEARANCE!E:E,CLEARANCE!I:I,'BYPRODUCT CHANGE'!A138,CLEARANCE!H:H,'BYPRODUCT CHANGE'!$B$129)</f>
        <v>0</v>
      </c>
      <c r="C138" s="29">
        <f>SUMIFS(CLEARANCE!E:E,CLEARANCE!I:I,'BYPRODUCT CHANGE'!A138,CLEARANCE!H:H,'BYPRODUCT CHANGE'!$C$129)</f>
        <v>0</v>
      </c>
      <c r="D138" s="29">
        <f>SUMIFS(CLEARANCE!E:E,CLEARANCE!I:I,'BYPRODUCT CHANGE'!A138,CLEARANCE!H:H,'BYPRODUCT CHANGE'!$D$129)</f>
        <v>0</v>
      </c>
      <c r="E138" s="29">
        <f>SUMIFS(CLEARANCE!E:E,CLEARANCE!I:I,'BYPRODUCT CHANGE'!A138,CLEARANCE!H:H,'BYPRODUCT CHANGE'!$E$129)</f>
        <v>0</v>
      </c>
      <c r="F138" s="29">
        <f>SUMIFS(CLEARANCE!E:E,CLEARANCE!I:I,'BYPRODUCT CHANGE'!A138,CLEARANCE!H:H,'BYPRODUCT CHANGE'!$F$129)</f>
        <v>0</v>
      </c>
      <c r="G138" s="29">
        <f>SUMIFS(CLEARANCE!E:E,CLEARANCE!I:I,'BYPRODUCT CHANGE'!A138,CLEARANCE!H:H,'BYPRODUCT CHANGE'!$G$129)</f>
        <v>0</v>
      </c>
      <c r="H138" s="29">
        <f t="shared" si="36"/>
        <v>0</v>
      </c>
      <c r="L138" s="8"/>
    </row>
    <row r="139" spans="1:14" ht="15.75">
      <c r="A139" s="86" t="s">
        <v>71</v>
      </c>
      <c r="B139" s="86">
        <f t="shared" ref="B139:H139" si="37">SUM(B130:B138)</f>
        <v>0</v>
      </c>
      <c r="C139" s="86">
        <f t="shared" si="37"/>
        <v>0</v>
      </c>
      <c r="D139" s="86">
        <f t="shared" si="37"/>
        <v>0</v>
      </c>
      <c r="E139" s="86">
        <f t="shared" si="37"/>
        <v>14577</v>
      </c>
      <c r="F139" s="86">
        <f t="shared" si="37"/>
        <v>0</v>
      </c>
      <c r="G139" s="86">
        <f t="shared" si="37"/>
        <v>0</v>
      </c>
      <c r="H139" s="86">
        <f t="shared" si="37"/>
        <v>14577</v>
      </c>
      <c r="L139" s="8"/>
    </row>
    <row r="140" spans="1:14">
      <c r="B140" s="204"/>
      <c r="L140"/>
    </row>
    <row r="141" spans="1:14" ht="31.5">
      <c r="A141" s="201" t="s">
        <v>489</v>
      </c>
      <c r="B141" s="263" t="s">
        <v>147</v>
      </c>
      <c r="C141" s="263" t="s">
        <v>517</v>
      </c>
      <c r="D141" s="263" t="s">
        <v>518</v>
      </c>
      <c r="E141" s="8"/>
      <c r="F141" s="8"/>
      <c r="G141" s="8"/>
      <c r="H141" s="8"/>
      <c r="I141" s="8"/>
      <c r="J141" s="8"/>
      <c r="K141" s="8"/>
      <c r="L141" s="8"/>
      <c r="N141"/>
    </row>
    <row r="142" spans="1:14">
      <c r="A142" s="21" t="s">
        <v>388</v>
      </c>
      <c r="B142" s="32">
        <f>COUNTIFS(CLEARANCE!I:I,'BYPRODUCT CHANGE'!A142)</f>
        <v>1</v>
      </c>
      <c r="C142" s="29">
        <f>SUMIFS(CLEARANCE!D:D,CLEARANCE!I:I,'BYPRODUCT CHANGE'!A142)</f>
        <v>541010</v>
      </c>
      <c r="D142" s="29">
        <f>SUMIFS(CLEARANCE!E:E,CLEARANCE!I:I,'BYPRODUCT CHANGE'!A142)</f>
        <v>14577</v>
      </c>
      <c r="E142" s="8"/>
      <c r="F142" s="8"/>
      <c r="G142" s="8"/>
      <c r="H142" s="8"/>
      <c r="I142" s="8"/>
      <c r="J142" s="8"/>
      <c r="K142" s="8"/>
      <c r="L142" s="8"/>
      <c r="N142"/>
    </row>
    <row r="143" spans="1:14">
      <c r="A143" s="21" t="s">
        <v>2800</v>
      </c>
      <c r="B143" s="32">
        <f>COUNTIFS(CLEARANCE!I:I,'BYPRODUCT CHANGE'!A143)</f>
        <v>1</v>
      </c>
      <c r="C143" s="29">
        <f>SUMIFS(CLEARANCE!D:D,CLEARANCE!I:I,'BYPRODUCT CHANGE'!A143)</f>
        <v>299419</v>
      </c>
      <c r="D143" s="29">
        <f>SUMIFS(CLEARANCE!E:E,CLEARANCE!I:I,'BYPRODUCT CHANGE'!A143)</f>
        <v>9232.09</v>
      </c>
      <c r="E143" s="8"/>
      <c r="F143" s="8"/>
      <c r="G143" s="8"/>
      <c r="H143" s="8"/>
      <c r="I143" s="8"/>
      <c r="J143" s="8"/>
      <c r="K143" s="8"/>
      <c r="L143" s="8"/>
      <c r="N143"/>
    </row>
    <row r="144" spans="1:14">
      <c r="A144" s="21" t="s">
        <v>1352</v>
      </c>
      <c r="B144" s="32">
        <f>COUNTIFS(CLEARANCE!I:I,'BYPRODUCT CHANGE'!A144)</f>
        <v>1</v>
      </c>
      <c r="C144" s="29">
        <f>SUMIFS(CLEARANCE!D:D,CLEARANCE!I:I,'BYPRODUCT CHANGE'!A144)</f>
        <v>251000</v>
      </c>
      <c r="D144" s="29">
        <f>SUMIFS(CLEARANCE!E:E,CLEARANCE!I:I,'BYPRODUCT CHANGE'!A144)</f>
        <v>6763.06</v>
      </c>
      <c r="E144" s="8"/>
      <c r="F144" s="8"/>
      <c r="G144" s="8"/>
      <c r="H144" s="8"/>
      <c r="I144" s="8"/>
      <c r="J144" s="8"/>
      <c r="K144" s="8"/>
      <c r="L144" s="8"/>
      <c r="N144"/>
    </row>
    <row r="145" spans="1:14">
      <c r="A145" s="21" t="s">
        <v>1353</v>
      </c>
      <c r="B145" s="32">
        <f>COUNTIFS(CLEARANCE!I:I,'BYPRODUCT CHANGE'!A145)</f>
        <v>0</v>
      </c>
      <c r="C145" s="29">
        <f>SUMIFS(CLEARANCE!D:D,CLEARANCE!I:I,'BYPRODUCT CHANGE'!A145)</f>
        <v>0</v>
      </c>
      <c r="D145" s="29">
        <f>SUMIFS(CLEARANCE!E:E,CLEARANCE!I:I,'BYPRODUCT CHANGE'!A145)</f>
        <v>0</v>
      </c>
      <c r="E145" s="8"/>
      <c r="F145" s="8"/>
      <c r="G145" s="8"/>
      <c r="H145" s="8"/>
      <c r="I145" s="8"/>
      <c r="J145" s="8"/>
      <c r="K145" s="8"/>
      <c r="L145" s="8"/>
      <c r="N145"/>
    </row>
    <row r="146" spans="1:14" ht="15.75">
      <c r="A146" s="86" t="s">
        <v>71</v>
      </c>
      <c r="B146" s="252">
        <f>SUM(B142:B145)</f>
        <v>3</v>
      </c>
      <c r="C146" s="86">
        <f>SUM(C142:C145)</f>
        <v>1091429</v>
      </c>
      <c r="D146" s="86">
        <f>SUM(D142:D145)</f>
        <v>30572.15</v>
      </c>
      <c r="E146" s="8"/>
      <c r="F146" s="8"/>
      <c r="G146" s="8"/>
      <c r="H146" s="8"/>
      <c r="I146" s="8"/>
      <c r="J146" s="8"/>
      <c r="K146" s="8"/>
      <c r="L146" s="8"/>
      <c r="N146"/>
    </row>
    <row r="147" spans="1:14">
      <c r="B147" s="204"/>
      <c r="L147"/>
    </row>
    <row r="148" spans="1:14" ht="15.75">
      <c r="A148" s="201" t="s">
        <v>135</v>
      </c>
      <c r="B148" s="263">
        <v>48</v>
      </c>
      <c r="C148" s="263">
        <v>84</v>
      </c>
      <c r="D148" s="263">
        <v>96</v>
      </c>
      <c r="E148" s="263">
        <v>108</v>
      </c>
      <c r="F148" s="263">
        <v>120</v>
      </c>
      <c r="G148" s="263">
        <v>144</v>
      </c>
      <c r="H148" s="263">
        <v>168</v>
      </c>
      <c r="I148" s="201" t="s">
        <v>71</v>
      </c>
      <c r="K148"/>
      <c r="M148"/>
    </row>
    <row r="149" spans="1:14">
      <c r="A149" s="21" t="s">
        <v>27</v>
      </c>
      <c r="B149" s="204">
        <f>COUNTIFS(CLEARANCE!J:J,'BYPRODUCT CHANGE'!A149,CLEARANCE!H:H,'BYPRODUCT CHANGE'!$B$148)</f>
        <v>0</v>
      </c>
      <c r="C149" s="119">
        <f>COUNTIFS(CLEARANCE!J:J,'BYPRODUCT CHANGE'!A149,CLEARANCE!H:H,'BYPRODUCT CHANGE'!$C$148)</f>
        <v>0</v>
      </c>
      <c r="D149" s="32">
        <f>COUNTIFS(CLEARANCE!J:J,'BYPRODUCT CHANGE'!A149,CLEARANCE!H:H,'BYPRODUCT CHANGE'!$D$148)</f>
        <v>0</v>
      </c>
      <c r="E149" s="32">
        <f>COUNTIFS(CLEARANCE!J:J,'BYPRODUCT CHANGE'!A149,CLEARANCE!H:H,'BYPRODUCT CHANGE'!$E$148)</f>
        <v>0</v>
      </c>
      <c r="F149" s="32">
        <f>COUNTIFS(CLEARANCE!J:J,'BYPRODUCT CHANGE'!A149,CLEARANCE!H:H,'BYPRODUCT CHANGE'!$F$148)</f>
        <v>0</v>
      </c>
      <c r="G149" s="32">
        <f>COUNTIFS(CLEARANCE!J:J,'BYPRODUCT CHANGE'!A149,CLEARANCE!H:H,'BYPRODUCT CHANGE'!$G$148)</f>
        <v>0</v>
      </c>
      <c r="H149" s="32">
        <f>COUNTIFS(CLEARANCE!J:J,'BYPRODUCT CHANGE'!A149,CLEARANCE!H:H,'BYPRODUCT CHANGE'!$H$148)</f>
        <v>0</v>
      </c>
      <c r="I149" s="32">
        <f t="shared" ref="I149:I159" si="38">SUM(B149:H149)</f>
        <v>0</v>
      </c>
      <c r="K149"/>
      <c r="M149"/>
    </row>
    <row r="150" spans="1:14">
      <c r="A150" s="21" t="s">
        <v>184</v>
      </c>
      <c r="B150" s="204">
        <f>COUNTIFS(CLEARANCE!J:J,'BYPRODUCT CHANGE'!A150,CLEARANCE!H:H,'BYPRODUCT CHANGE'!$B$148)</f>
        <v>0</v>
      </c>
      <c r="C150" s="119">
        <f>COUNTIFS(CLEARANCE!J:J,'BYPRODUCT CHANGE'!A150,CLEARANCE!H:H,'BYPRODUCT CHANGE'!$C$148)</f>
        <v>0</v>
      </c>
      <c r="D150" s="32">
        <f>COUNTIFS(CLEARANCE!J:J,'BYPRODUCT CHANGE'!A150,CLEARANCE!H:H,'BYPRODUCT CHANGE'!$D$148)</f>
        <v>0</v>
      </c>
      <c r="E150" s="32">
        <f>COUNTIFS(CLEARANCE!J:J,'BYPRODUCT CHANGE'!A150,CLEARANCE!H:H,'BYPRODUCT CHANGE'!$E$148)</f>
        <v>0</v>
      </c>
      <c r="F150" s="32">
        <f>COUNTIFS(CLEARANCE!J:J,'BYPRODUCT CHANGE'!A150,CLEARANCE!H:H,'BYPRODUCT CHANGE'!$F$148)</f>
        <v>0</v>
      </c>
      <c r="G150" s="32">
        <f>COUNTIFS(CLEARANCE!J:J,'BYPRODUCT CHANGE'!A150,CLEARANCE!H:H,'BYPRODUCT CHANGE'!$G$148)</f>
        <v>0</v>
      </c>
      <c r="H150" s="32">
        <f>COUNTIFS(CLEARANCE!J:J,'BYPRODUCT CHANGE'!A150,CLEARANCE!H:H,'BYPRODUCT CHANGE'!$H$148)</f>
        <v>0</v>
      </c>
      <c r="I150" s="32">
        <f t="shared" si="38"/>
        <v>0</v>
      </c>
      <c r="K150"/>
      <c r="M150"/>
    </row>
    <row r="151" spans="1:14">
      <c r="A151" s="21" t="s">
        <v>31</v>
      </c>
      <c r="B151" s="204">
        <f>COUNTIFS(CLEARANCE!J:J,'BYPRODUCT CHANGE'!A151,CLEARANCE!H:H,'BYPRODUCT CHANGE'!$B$148)</f>
        <v>0</v>
      </c>
      <c r="C151" s="119">
        <f>COUNTIFS(CLEARANCE!J:J,'BYPRODUCT CHANGE'!A151,CLEARANCE!H:H,'BYPRODUCT CHANGE'!$C$148)</f>
        <v>0</v>
      </c>
      <c r="D151" s="32">
        <f>COUNTIFS(CLEARANCE!J:J,'BYPRODUCT CHANGE'!A151,CLEARANCE!H:H,'BYPRODUCT CHANGE'!$D$148)</f>
        <v>0</v>
      </c>
      <c r="E151" s="32">
        <f>COUNTIFS(CLEARANCE!J:J,'BYPRODUCT CHANGE'!A151,CLEARANCE!H:H,'BYPRODUCT CHANGE'!$E$148)</f>
        <v>0</v>
      </c>
      <c r="F151" s="32">
        <f>COUNTIFS(CLEARANCE!J:J,'BYPRODUCT CHANGE'!A151,CLEARANCE!H:H,'BYPRODUCT CHANGE'!$F$148)</f>
        <v>0</v>
      </c>
      <c r="G151" s="32">
        <f>COUNTIFS(CLEARANCE!J:J,'BYPRODUCT CHANGE'!A151,CLEARANCE!H:H,'BYPRODUCT CHANGE'!$G$148)</f>
        <v>1</v>
      </c>
      <c r="H151" s="32">
        <f>COUNTIFS(CLEARANCE!J:J,'BYPRODUCT CHANGE'!A151,CLEARANCE!H:H,'BYPRODUCT CHANGE'!$H$148)</f>
        <v>0</v>
      </c>
      <c r="I151" s="32">
        <f t="shared" si="38"/>
        <v>1</v>
      </c>
      <c r="K151"/>
      <c r="M151"/>
    </row>
    <row r="152" spans="1:14">
      <c r="A152" s="21" t="s">
        <v>47</v>
      </c>
      <c r="B152" s="204">
        <f>COUNTIFS(CLEARANCE!J:J,'BYPRODUCT CHANGE'!A152,CLEARANCE!H:H,'BYPRODUCT CHANGE'!$B$148)</f>
        <v>0</v>
      </c>
      <c r="C152" s="119">
        <f>COUNTIFS(CLEARANCE!J:J,'BYPRODUCT CHANGE'!A152,CLEARANCE!H:H,'BYPRODUCT CHANGE'!$C$148)</f>
        <v>0</v>
      </c>
      <c r="D152" s="32">
        <f>COUNTIFS(CLEARANCE!J:J,'BYPRODUCT CHANGE'!A152,CLEARANCE!H:H,'BYPRODUCT CHANGE'!$D$148)</f>
        <v>0</v>
      </c>
      <c r="E152" s="32">
        <f>COUNTIFS(CLEARANCE!J:J,'BYPRODUCT CHANGE'!A152,CLEARANCE!H:H,'BYPRODUCT CHANGE'!$E$148)</f>
        <v>0</v>
      </c>
      <c r="F152" s="32">
        <f>COUNTIFS(CLEARANCE!J:J,'BYPRODUCT CHANGE'!A152,CLEARANCE!H:H,'BYPRODUCT CHANGE'!$F$148)</f>
        <v>0</v>
      </c>
      <c r="G152" s="32">
        <f>COUNTIFS(CLEARANCE!J:J,'BYPRODUCT CHANGE'!A152,CLEARANCE!H:H,'BYPRODUCT CHANGE'!$G$148)</f>
        <v>0</v>
      </c>
      <c r="H152" s="32">
        <f>COUNTIFS(CLEARANCE!J:J,'BYPRODUCT CHANGE'!A152,CLEARANCE!H:H,'BYPRODUCT CHANGE'!$H$148)</f>
        <v>0</v>
      </c>
      <c r="I152" s="32">
        <f t="shared" si="38"/>
        <v>0</v>
      </c>
      <c r="K152"/>
      <c r="M152"/>
    </row>
    <row r="153" spans="1:14">
      <c r="A153" s="21" t="s">
        <v>23</v>
      </c>
      <c r="B153" s="204">
        <f>COUNTIFS(CLEARANCE!J:J,'BYPRODUCT CHANGE'!A153,CLEARANCE!H:H,'BYPRODUCT CHANGE'!$B$148)</f>
        <v>0</v>
      </c>
      <c r="C153" s="119">
        <f>COUNTIFS(CLEARANCE!J:J,'BYPRODUCT CHANGE'!A153,CLEARANCE!H:H,'BYPRODUCT CHANGE'!$C$148)</f>
        <v>0</v>
      </c>
      <c r="D153" s="32">
        <f>COUNTIFS(CLEARANCE!J:J,'BYPRODUCT CHANGE'!A153,CLEARANCE!H:H,'BYPRODUCT CHANGE'!$D$148)</f>
        <v>0</v>
      </c>
      <c r="E153" s="32">
        <f>COUNTIFS(CLEARANCE!J:J,'BYPRODUCT CHANGE'!A153,CLEARANCE!H:H,'BYPRODUCT CHANGE'!$E$148)</f>
        <v>0</v>
      </c>
      <c r="F153" s="32">
        <f>COUNTIFS(CLEARANCE!J:J,'BYPRODUCT CHANGE'!A153,CLEARANCE!H:H,'BYPRODUCT CHANGE'!$F$148)</f>
        <v>0</v>
      </c>
      <c r="G153" s="32">
        <f>COUNTIFS(CLEARANCE!J:J,'BYPRODUCT CHANGE'!A153,CLEARANCE!H:H,'BYPRODUCT CHANGE'!$G$148)</f>
        <v>0</v>
      </c>
      <c r="H153" s="32">
        <f>COUNTIFS(CLEARANCE!J:J,'BYPRODUCT CHANGE'!A153,CLEARANCE!H:H,'BYPRODUCT CHANGE'!$H$148)</f>
        <v>0</v>
      </c>
      <c r="I153" s="32">
        <f t="shared" si="38"/>
        <v>0</v>
      </c>
      <c r="K153"/>
      <c r="M153"/>
    </row>
    <row r="154" spans="1:14">
      <c r="A154" s="21" t="s">
        <v>29</v>
      </c>
      <c r="B154" s="204">
        <f>COUNTIFS(CLEARANCE!J:J,'BYPRODUCT CHANGE'!A154,CLEARANCE!H:H,'BYPRODUCT CHANGE'!$B$148)</f>
        <v>0</v>
      </c>
      <c r="C154" s="119">
        <f>COUNTIFS(CLEARANCE!J:J,'BYPRODUCT CHANGE'!A154,CLEARANCE!H:H,'BYPRODUCT CHANGE'!$C$148)</f>
        <v>0</v>
      </c>
      <c r="D154" s="32">
        <f>COUNTIFS(CLEARANCE!J:J,'BYPRODUCT CHANGE'!A154,CLEARANCE!H:H,'BYPRODUCT CHANGE'!$D$148)</f>
        <v>0</v>
      </c>
      <c r="E154" s="32">
        <f>COUNTIFS(CLEARANCE!J:J,'BYPRODUCT CHANGE'!A154,CLEARANCE!H:H,'BYPRODUCT CHANGE'!$E$148)</f>
        <v>0</v>
      </c>
      <c r="F154" s="32">
        <f>COUNTIFS(CLEARANCE!J:J,'BYPRODUCT CHANGE'!A154,CLEARANCE!H:H,'BYPRODUCT CHANGE'!$F$148)</f>
        <v>0</v>
      </c>
      <c r="G154" s="32">
        <f>COUNTIFS(CLEARANCE!J:J,'BYPRODUCT CHANGE'!A154,CLEARANCE!H:H,'BYPRODUCT CHANGE'!$G$148)</f>
        <v>0</v>
      </c>
      <c r="H154" s="32">
        <f>COUNTIFS(CLEARANCE!J:J,'BYPRODUCT CHANGE'!A154,CLEARANCE!H:H,'BYPRODUCT CHANGE'!$H$148)</f>
        <v>0</v>
      </c>
      <c r="I154" s="32">
        <f t="shared" si="38"/>
        <v>0</v>
      </c>
      <c r="M154"/>
    </row>
    <row r="155" spans="1:14">
      <c r="A155" s="21" t="s">
        <v>38</v>
      </c>
      <c r="B155" s="204">
        <f>COUNTIFS(CLEARANCE!J:J,'BYPRODUCT CHANGE'!A155,CLEARANCE!H:H,'BYPRODUCT CHANGE'!$B$148)</f>
        <v>0</v>
      </c>
      <c r="C155" s="119">
        <f>COUNTIFS(CLEARANCE!J:J,'BYPRODUCT CHANGE'!A155,CLEARANCE!H:H,'BYPRODUCT CHANGE'!$C$148)</f>
        <v>0</v>
      </c>
      <c r="D155" s="32">
        <f>COUNTIFS(CLEARANCE!J:J,'BYPRODUCT CHANGE'!A155,CLEARANCE!H:H,'BYPRODUCT CHANGE'!$D$148)</f>
        <v>0</v>
      </c>
      <c r="E155" s="32">
        <f>COUNTIFS(CLEARANCE!J:J,'BYPRODUCT CHANGE'!A155,CLEARANCE!H:H,'BYPRODUCT CHANGE'!$E$148)</f>
        <v>0</v>
      </c>
      <c r="F155" s="32">
        <f>COUNTIFS(CLEARANCE!J:J,'BYPRODUCT CHANGE'!A155,CLEARANCE!H:H,'BYPRODUCT CHANGE'!$F$148)</f>
        <v>0</v>
      </c>
      <c r="G155" s="32">
        <f>COUNTIFS(CLEARANCE!J:J,'BYPRODUCT CHANGE'!A155,CLEARANCE!H:H,'BYPRODUCT CHANGE'!$G$148)</f>
        <v>0</v>
      </c>
      <c r="H155" s="32">
        <f>COUNTIFS(CLEARANCE!J:J,'BYPRODUCT CHANGE'!A155,CLEARANCE!H:H,'BYPRODUCT CHANGE'!$H$148)</f>
        <v>0</v>
      </c>
      <c r="I155" s="32">
        <f t="shared" si="38"/>
        <v>0</v>
      </c>
      <c r="M155"/>
    </row>
    <row r="156" spans="1:14">
      <c r="A156" s="21" t="s">
        <v>37</v>
      </c>
      <c r="B156" s="204">
        <f>COUNTIFS(CLEARANCE!J:J,'BYPRODUCT CHANGE'!A156,CLEARANCE!H:H,'BYPRODUCT CHANGE'!$B$148)</f>
        <v>0</v>
      </c>
      <c r="C156" s="119">
        <f>COUNTIFS(CLEARANCE!J:J,'BYPRODUCT CHANGE'!A156,CLEARANCE!H:H,'BYPRODUCT CHANGE'!$C$148)</f>
        <v>0</v>
      </c>
      <c r="D156" s="32">
        <f>COUNTIFS(CLEARANCE!J:J,'BYPRODUCT CHANGE'!A156,CLEARANCE!H:H,'BYPRODUCT CHANGE'!$D$148)</f>
        <v>0</v>
      </c>
      <c r="E156" s="32">
        <f>COUNTIFS(CLEARANCE!J:J,'BYPRODUCT CHANGE'!A156,CLEARANCE!H:H,'BYPRODUCT CHANGE'!$E$148)</f>
        <v>0</v>
      </c>
      <c r="F156" s="32">
        <f>COUNTIFS(CLEARANCE!J:J,'BYPRODUCT CHANGE'!A156,CLEARANCE!H:H,'BYPRODUCT CHANGE'!$F$148)</f>
        <v>0</v>
      </c>
      <c r="G156" s="32">
        <f>COUNTIFS(CLEARANCE!J:J,'BYPRODUCT CHANGE'!A156,CLEARANCE!H:H,'BYPRODUCT CHANGE'!$G$148)</f>
        <v>0</v>
      </c>
      <c r="H156" s="32">
        <f>COUNTIFS(CLEARANCE!J:J,'BYPRODUCT CHANGE'!A156,CLEARANCE!H:H,'BYPRODUCT CHANGE'!$H$148)</f>
        <v>0</v>
      </c>
      <c r="I156" s="32">
        <f t="shared" si="38"/>
        <v>0</v>
      </c>
      <c r="M156"/>
    </row>
    <row r="157" spans="1:14">
      <c r="A157" s="21" t="s">
        <v>49</v>
      </c>
      <c r="B157" s="204">
        <f>COUNTIFS(CLEARANCE!J:J,'BYPRODUCT CHANGE'!A157,CLEARANCE!H:H,'BYPRODUCT CHANGE'!$B$148)</f>
        <v>0</v>
      </c>
      <c r="C157" s="119">
        <f>COUNTIFS(CLEARANCE!J:J,'BYPRODUCT CHANGE'!A157,CLEARANCE!H:H,'BYPRODUCT CHANGE'!$C$148)</f>
        <v>0</v>
      </c>
      <c r="D157" s="32">
        <f>COUNTIFS(CLEARANCE!J:J,'BYPRODUCT CHANGE'!A157,CLEARANCE!H:H,'BYPRODUCT CHANGE'!$D$148)</f>
        <v>0</v>
      </c>
      <c r="E157" s="32">
        <f>COUNTIFS(CLEARANCE!J:J,'BYPRODUCT CHANGE'!A157,CLEARANCE!H:H,'BYPRODUCT CHANGE'!$E$148)</f>
        <v>0</v>
      </c>
      <c r="F157" s="32">
        <f>COUNTIFS(CLEARANCE!J:J,'BYPRODUCT CHANGE'!A157,CLEARANCE!H:H,'BYPRODUCT CHANGE'!$F$148)</f>
        <v>1</v>
      </c>
      <c r="G157" s="32">
        <f>COUNTIFS(CLEARANCE!J:J,'BYPRODUCT CHANGE'!A157,CLEARANCE!H:H,'BYPRODUCT CHANGE'!$G$148)</f>
        <v>1</v>
      </c>
      <c r="H157" s="32">
        <f>COUNTIFS(CLEARANCE!J:J,'BYPRODUCT CHANGE'!A157,CLEARANCE!H:H,'BYPRODUCT CHANGE'!$H$148)</f>
        <v>0</v>
      </c>
      <c r="I157" s="32">
        <f t="shared" si="38"/>
        <v>2</v>
      </c>
      <c r="M157" s="21"/>
    </row>
    <row r="158" spans="1:14">
      <c r="A158" s="21" t="s">
        <v>39</v>
      </c>
      <c r="B158" s="204">
        <f>COUNTIFS(CLEARANCE!J:J,'BYPRODUCT CHANGE'!A158,CLEARANCE!H:H,'BYPRODUCT CHANGE'!$B$148)</f>
        <v>0</v>
      </c>
      <c r="C158" s="119">
        <f>COUNTIFS(CLEARANCE!J:J,'BYPRODUCT CHANGE'!A158,CLEARANCE!H:H,'BYPRODUCT CHANGE'!$C$148)</f>
        <v>0</v>
      </c>
      <c r="D158" s="32">
        <f>COUNTIFS(CLEARANCE!J:J,'BYPRODUCT CHANGE'!A158,CLEARANCE!H:H,'BYPRODUCT CHANGE'!$D$148)</f>
        <v>0</v>
      </c>
      <c r="E158" s="32">
        <f>COUNTIFS(CLEARANCE!J:J,'BYPRODUCT CHANGE'!A158,CLEARANCE!H:H,'BYPRODUCT CHANGE'!$E$148)</f>
        <v>0</v>
      </c>
      <c r="F158" s="32">
        <f>COUNTIFS(CLEARANCE!J:J,'BYPRODUCT CHANGE'!A158,CLEARANCE!H:H,'BYPRODUCT CHANGE'!$F$148)</f>
        <v>0</v>
      </c>
      <c r="G158" s="32">
        <f>COUNTIFS(CLEARANCE!J:J,'BYPRODUCT CHANGE'!A158,CLEARANCE!H:H,'BYPRODUCT CHANGE'!$G$148)</f>
        <v>0</v>
      </c>
      <c r="H158" s="32">
        <f>COUNTIFS(CLEARANCE!J:J,'BYPRODUCT CHANGE'!A158,CLEARANCE!H:H,'BYPRODUCT CHANGE'!$H$148)</f>
        <v>0</v>
      </c>
      <c r="I158" s="32">
        <f t="shared" si="38"/>
        <v>0</v>
      </c>
      <c r="M158" s="21"/>
    </row>
    <row r="159" spans="1:14">
      <c r="A159" s="21" t="s">
        <v>241</v>
      </c>
      <c r="B159" s="204">
        <f>COUNTIFS(CLEARANCE!J:J,'BYPRODUCT CHANGE'!A159,CLEARANCE!H:H,'BYPRODUCT CHANGE'!$B$148)</f>
        <v>0</v>
      </c>
      <c r="C159" s="119">
        <f>COUNTIFS(CLEARANCE!J:J,'BYPRODUCT CHANGE'!A159,CLEARANCE!H:H,'BYPRODUCT CHANGE'!$C$148)</f>
        <v>0</v>
      </c>
      <c r="D159" s="32">
        <f>COUNTIFS(CLEARANCE!J:J,'BYPRODUCT CHANGE'!A159,CLEARANCE!H:H,'BYPRODUCT CHANGE'!$D$148)</f>
        <v>0</v>
      </c>
      <c r="E159" s="32">
        <f>COUNTIFS(CLEARANCE!J:J,'BYPRODUCT CHANGE'!A159,CLEARANCE!H:H,'BYPRODUCT CHANGE'!$E$148)</f>
        <v>0</v>
      </c>
      <c r="F159" s="32">
        <f>COUNTIFS(CLEARANCE!J:J,'BYPRODUCT CHANGE'!A159,CLEARANCE!H:H,'BYPRODUCT CHANGE'!$F$148)</f>
        <v>0</v>
      </c>
      <c r="G159" s="32">
        <f>COUNTIFS(CLEARANCE!J:J,'BYPRODUCT CHANGE'!A159,CLEARANCE!H:H,'BYPRODUCT CHANGE'!$G$148)</f>
        <v>0</v>
      </c>
      <c r="H159" s="32">
        <f>COUNTIFS(CLEARANCE!J:J,'BYPRODUCT CHANGE'!A159,CLEARANCE!H:H,'BYPRODUCT CHANGE'!$H$148)</f>
        <v>0</v>
      </c>
      <c r="I159" s="32">
        <f t="shared" si="38"/>
        <v>0</v>
      </c>
      <c r="M159" s="21"/>
    </row>
    <row r="160" spans="1:14" ht="15.75">
      <c r="A160" s="86" t="s">
        <v>71</v>
      </c>
      <c r="B160" s="252">
        <f t="shared" ref="B160:H160" si="39">SUM(B149:B159)</f>
        <v>0</v>
      </c>
      <c r="C160" s="252">
        <f t="shared" si="39"/>
        <v>0</v>
      </c>
      <c r="D160" s="252">
        <f t="shared" si="39"/>
        <v>0</v>
      </c>
      <c r="E160" s="252">
        <f t="shared" si="39"/>
        <v>0</v>
      </c>
      <c r="F160" s="252">
        <f t="shared" si="39"/>
        <v>1</v>
      </c>
      <c r="G160" s="252">
        <f t="shared" si="39"/>
        <v>2</v>
      </c>
      <c r="H160" s="252">
        <f t="shared" si="39"/>
        <v>0</v>
      </c>
      <c r="I160" s="252">
        <f>SUM(I148:I159)</f>
        <v>3</v>
      </c>
      <c r="M160" s="21"/>
    </row>
    <row r="161" spans="1:15">
      <c r="A161" s="125"/>
      <c r="B161" s="204"/>
    </row>
    <row r="162" spans="1:15" ht="50.45" customHeight="1">
      <c r="A162" s="201" t="s">
        <v>135</v>
      </c>
      <c r="B162" s="263" t="s">
        <v>403</v>
      </c>
      <c r="C162" s="294" t="s">
        <v>550</v>
      </c>
      <c r="D162" s="294" t="s">
        <v>405</v>
      </c>
      <c r="E162" s="294" t="s">
        <v>521</v>
      </c>
      <c r="F162" s="29"/>
      <c r="G162" s="17"/>
      <c r="H162" s="67" t="s">
        <v>94</v>
      </c>
      <c r="I162" s="263" t="s">
        <v>176</v>
      </c>
      <c r="J162" s="263" t="s">
        <v>403</v>
      </c>
      <c r="K162" s="263" t="s">
        <v>404</v>
      </c>
      <c r="L162" s="263" t="s">
        <v>405</v>
      </c>
    </row>
    <row r="163" spans="1:15">
      <c r="A163" s="21" t="s">
        <v>31</v>
      </c>
      <c r="B163" s="211">
        <f>SUMIFS(CLEARANCE!E:E,CLEARANCE!J:J,'BYPRODUCT CHANGE'!A163)</f>
        <v>14577</v>
      </c>
      <c r="C163" s="211">
        <f>SUMIFS('Fully Booked'!I:I,'Fully Booked'!B:B,'BYPRODUCT CHANGE'!A163)</f>
        <v>45405</v>
      </c>
      <c r="D163" s="211">
        <f>C163-B163</f>
        <v>30828</v>
      </c>
      <c r="E163" s="211">
        <f>SUMIFS(CLEARANCE!D:D,CLEARANCE!J:J,'BYPRODUCT CHANGE'!A163)</f>
        <v>541010</v>
      </c>
      <c r="F163" s="29"/>
      <c r="G163" s="17"/>
      <c r="H163" s="21" t="s">
        <v>167</v>
      </c>
      <c r="I163" s="21" t="str">
        <f>H163</f>
        <v>NYANZA REGION</v>
      </c>
      <c r="J163" s="17">
        <f>SUMIFS(CLEARANCE!E:E,CLEARANCE!K:K,'BYPRODUCT CHANGE'!H163)</f>
        <v>0</v>
      </c>
      <c r="K163" s="17">
        <f>SUMIFS('Fully Booked'!I:I,'Fully Booked'!C:C,'BYPRODUCT CHANGE'!H163)</f>
        <v>72666</v>
      </c>
      <c r="L163" s="17">
        <f t="shared" ref="L163:L170" si="40">K163-J163</f>
        <v>72666</v>
      </c>
    </row>
    <row r="164" spans="1:15">
      <c r="A164" s="21" t="s">
        <v>38</v>
      </c>
      <c r="B164" s="211">
        <f>SUMIFS(CLEARANCE!E:E,CLEARANCE!J:J,'BYPRODUCT CHANGE'!A164)</f>
        <v>0</v>
      </c>
      <c r="C164" s="211">
        <f>SUMIFS('Fully Booked'!I:I,'Fully Booked'!B:B,'BYPRODUCT CHANGE'!A164)</f>
        <v>61239</v>
      </c>
      <c r="D164" s="211">
        <f>C164-B164</f>
        <v>61239</v>
      </c>
      <c r="E164" s="211">
        <f>SUMIFS(CLEARANCE!D:D,CLEARANCE!J:J,'BYPRODUCT CHANGE'!A164)</f>
        <v>0</v>
      </c>
      <c r="F164" s="29"/>
      <c r="G164" s="17"/>
      <c r="H164" s="21" t="s">
        <v>101</v>
      </c>
      <c r="I164" s="21" t="str">
        <f t="shared" ref="I164:I170" si="41">H164</f>
        <v>NAIROBI REGION</v>
      </c>
      <c r="J164" s="17">
        <f>SUMIFS(CLEARANCE!E:E,CLEARANCE!K:K,'BYPRODUCT CHANGE'!H164)</f>
        <v>14577</v>
      </c>
      <c r="K164" s="17">
        <f>SUMIFS('Fully Booked'!I:I,'Fully Booked'!C:C,'BYPRODUCT CHANGE'!H164)</f>
        <v>145042.09999999998</v>
      </c>
      <c r="L164" s="17">
        <f t="shared" si="40"/>
        <v>130465.09999999998</v>
      </c>
    </row>
    <row r="165" spans="1:15">
      <c r="A165" s="21" t="s">
        <v>184</v>
      </c>
      <c r="B165" s="211">
        <f>SUMIFS(CLEARANCE!E:E,CLEARANCE!J:J,'BYPRODUCT CHANGE'!A165)</f>
        <v>0</v>
      </c>
      <c r="C165" s="211">
        <f>SUMIFS('Fully Booked'!I:I,'Fully Booked'!B:B,'BYPRODUCT CHANGE'!A165)</f>
        <v>79031</v>
      </c>
      <c r="D165" s="211">
        <f t="shared" ref="D165:D175" si="42">C165-B165</f>
        <v>79031</v>
      </c>
      <c r="E165" s="211">
        <f>SUMIFS(CLEARANCE!D:D,CLEARANCE!J:J,'BYPRODUCT CHANGE'!A165)</f>
        <v>0</v>
      </c>
      <c r="F165" s="29"/>
      <c r="G165" s="17"/>
      <c r="H165" s="21" t="s">
        <v>97</v>
      </c>
      <c r="I165" s="21" t="str">
        <f t="shared" si="41"/>
        <v>RIFT VALLEY REGION</v>
      </c>
      <c r="J165" s="17">
        <f>SUMIFS(CLEARANCE!E:E,CLEARANCE!K:K,'BYPRODUCT CHANGE'!H165)</f>
        <v>0</v>
      </c>
      <c r="K165" s="17">
        <f>SUMIFS('Fully Booked'!I:I,'Fully Booked'!C:C,'BYPRODUCT CHANGE'!H165)</f>
        <v>80214</v>
      </c>
      <c r="L165" s="17">
        <f t="shared" si="40"/>
        <v>80214</v>
      </c>
    </row>
    <row r="166" spans="1:15">
      <c r="A166" s="21" t="s">
        <v>23</v>
      </c>
      <c r="B166" s="211">
        <f>SUMIFS(CLEARANCE!E:E,CLEARANCE!J:J,'BYPRODUCT CHANGE'!A166)</f>
        <v>0</v>
      </c>
      <c r="C166" s="211">
        <f>SUMIFS('Fully Booked'!I:I,'Fully Booked'!B:B,'BYPRODUCT CHANGE'!A166)</f>
        <v>63574</v>
      </c>
      <c r="D166" s="211">
        <f t="shared" si="42"/>
        <v>63574</v>
      </c>
      <c r="E166" s="211">
        <f>SUMIFS(CLEARANCE!D:D,CLEARANCE!J:J,'BYPRODUCT CHANGE'!A166)</f>
        <v>0</v>
      </c>
      <c r="F166" s="29"/>
      <c r="G166" s="17"/>
      <c r="H166" s="21" t="s">
        <v>98</v>
      </c>
      <c r="I166" s="21" t="str">
        <f t="shared" si="41"/>
        <v>LOWER EASTERN</v>
      </c>
      <c r="J166" s="17">
        <f>SUMIFS(CLEARANCE!E:E,CLEARANCE!K:K,'BYPRODUCT CHANGE'!H166)</f>
        <v>0</v>
      </c>
      <c r="K166" s="17">
        <f>SUMIFS('Fully Booked'!I:I,'Fully Booked'!C:C,'BYPRODUCT CHANGE'!H166)</f>
        <v>183191</v>
      </c>
      <c r="L166" s="17">
        <f t="shared" si="40"/>
        <v>183191</v>
      </c>
    </row>
    <row r="167" spans="1:15">
      <c r="A167" s="21" t="s">
        <v>47</v>
      </c>
      <c r="B167" s="211">
        <f>SUMIFS(CLEARANCE!E:E,CLEARANCE!J:J,'BYPRODUCT CHANGE'!A167)</f>
        <v>0</v>
      </c>
      <c r="C167" s="211">
        <f>SUMIFS('Fully Booked'!I:I,'Fully Booked'!B:B,'BYPRODUCT CHANGE'!A167)</f>
        <v>19891</v>
      </c>
      <c r="D167" s="211">
        <f t="shared" si="42"/>
        <v>19891</v>
      </c>
      <c r="E167" s="211">
        <f>SUMIFS(CLEARANCE!D:D,CLEARANCE!J:J,'BYPRODUCT CHANGE'!A167)</f>
        <v>0</v>
      </c>
      <c r="F167"/>
      <c r="G167" s="17"/>
      <c r="H167" s="21" t="s">
        <v>99</v>
      </c>
      <c r="I167" s="21" t="str">
        <f t="shared" si="41"/>
        <v>COASTAL  REGION</v>
      </c>
      <c r="J167" s="17">
        <f>SUMIFS(CLEARANCE!E:E,CLEARANCE!K:K,'BYPRODUCT CHANGE'!H167)</f>
        <v>0</v>
      </c>
      <c r="K167" s="17">
        <f>SUMIFS('Fully Booked'!I:I,'Fully Booked'!C:C,'BYPRODUCT CHANGE'!H167)</f>
        <v>96221</v>
      </c>
      <c r="L167" s="17">
        <f t="shared" si="40"/>
        <v>96221</v>
      </c>
    </row>
    <row r="168" spans="1:15">
      <c r="A168" s="21" t="s">
        <v>37</v>
      </c>
      <c r="B168" s="211">
        <f>SUMIFS(CLEARANCE!E:E,CLEARANCE!J:J,'BYPRODUCT CHANGE'!A168)</f>
        <v>0</v>
      </c>
      <c r="C168" s="211">
        <f>SUMIFS('Fully Booked'!I:I,'Fully Booked'!B:B,'BYPRODUCT CHANGE'!A168)</f>
        <v>76330</v>
      </c>
      <c r="D168" s="211">
        <f t="shared" si="42"/>
        <v>76330</v>
      </c>
      <c r="E168" s="211">
        <f>SUMIFS(CLEARANCE!D:D,CLEARANCE!J:J,'BYPRODUCT CHANGE'!A168)</f>
        <v>0</v>
      </c>
      <c r="F168"/>
      <c r="G168" s="17"/>
      <c r="H168" s="21" t="s">
        <v>133</v>
      </c>
      <c r="I168" s="21" t="str">
        <f t="shared" si="41"/>
        <v>MOUNT KENYA REGION</v>
      </c>
      <c r="J168" s="17">
        <f>SUMIFS(CLEARANCE!E:E,CLEARANCE!K:K,'BYPRODUCT CHANGE'!H168)</f>
        <v>15995.150000000001</v>
      </c>
      <c r="K168" s="17">
        <f>SUMIFS('Fully Booked'!I:I,'Fully Booked'!C:C,'BYPRODUCT CHANGE'!H168)</f>
        <v>133486</v>
      </c>
      <c r="L168" s="17">
        <f t="shared" si="40"/>
        <v>117490.85</v>
      </c>
    </row>
    <row r="169" spans="1:15">
      <c r="A169" s="21" t="s">
        <v>49</v>
      </c>
      <c r="B169" s="211">
        <f>SUMIFS(CLEARANCE!E:E,CLEARANCE!J:J,'BYPRODUCT CHANGE'!A169)</f>
        <v>15995.150000000001</v>
      </c>
      <c r="C169" s="211">
        <f>SUMIFS('Fully Booked'!I:I,'Fully Booked'!B:B,'BYPRODUCT CHANGE'!A169)</f>
        <v>133486</v>
      </c>
      <c r="D169" s="211">
        <f>C169-B169</f>
        <v>117490.85</v>
      </c>
      <c r="E169" s="211">
        <f>SUMIFS(CLEARANCE!D:D,CLEARANCE!J:J,'BYPRODUCT CHANGE'!A169)</f>
        <v>550419</v>
      </c>
      <c r="F169"/>
      <c r="G169" s="17"/>
      <c r="H169" s="21" t="s">
        <v>422</v>
      </c>
      <c r="I169" s="21" t="str">
        <f t="shared" si="41"/>
        <v>EASTERN REGION</v>
      </c>
      <c r="J169" s="17">
        <f>SUMIFS(CLEARANCE!E:E,CLEARANCE!K:K,'BYPRODUCT CHANGE'!H169)</f>
        <v>0</v>
      </c>
      <c r="K169" s="17">
        <f>SUMIFS('Fully Booked'!I:I,'Fully Booked'!C:C,'BYPRODUCT CHANGE'!H169)</f>
        <v>81248</v>
      </c>
      <c r="L169" s="17">
        <f t="shared" si="40"/>
        <v>81248</v>
      </c>
    </row>
    <row r="170" spans="1:15">
      <c r="A170" s="21" t="s">
        <v>241</v>
      </c>
      <c r="B170" s="211">
        <f>SUMIFS(CLEARANCE!E:E,CLEARANCE!J:J,'BYPRODUCT CHANGE'!A170)</f>
        <v>0</v>
      </c>
      <c r="C170" s="211">
        <f>SUMIFS('Fully Booked'!I:I,'Fully Booked'!B:B,'BYPRODUCT CHANGE'!A170)</f>
        <v>38398.1</v>
      </c>
      <c r="D170" s="211">
        <f t="shared" si="42"/>
        <v>38398.1</v>
      </c>
      <c r="E170" s="211">
        <f>SUMIFS(CLEARANCE!D:D,CLEARANCE!J:J,'BYPRODUCT CHANGE'!A170)</f>
        <v>0</v>
      </c>
      <c r="F170"/>
      <c r="G170" s="17"/>
      <c r="H170" s="21" t="s">
        <v>168</v>
      </c>
      <c r="I170" s="21" t="str">
        <f t="shared" si="41"/>
        <v>WESTERN REGION</v>
      </c>
      <c r="J170" s="17">
        <f>SUMIFS(CLEARANCE!E:E,CLEARANCE!K:K,'BYPRODUCT CHANGE'!H170)</f>
        <v>0</v>
      </c>
      <c r="K170" s="17">
        <f>SUMIFS('Fully Booked'!I:I,'Fully Booked'!C:C,'BYPRODUCT CHANGE'!H170)</f>
        <v>57680</v>
      </c>
      <c r="L170" s="17">
        <f t="shared" si="40"/>
        <v>57680</v>
      </c>
    </row>
    <row r="171" spans="1:15">
      <c r="A171" s="21" t="s">
        <v>29</v>
      </c>
      <c r="B171" s="211">
        <f>SUMIFS(CLEARANCE!E:E,CLEARANCE!J:J,'BYPRODUCT CHANGE'!A171)</f>
        <v>0</v>
      </c>
      <c r="C171" s="211">
        <f>SUMIFS('Fully Booked'!I:I,'Fully Booked'!B:B,'BYPRODUCT CHANGE'!A171)</f>
        <v>57680</v>
      </c>
      <c r="D171" s="211">
        <f t="shared" si="42"/>
        <v>57680</v>
      </c>
      <c r="E171" s="211">
        <f>SUMIFS(CLEARANCE!D:D,CLEARANCE!J:J,'BYPRODUCT CHANGE'!A171)</f>
        <v>0</v>
      </c>
      <c r="F171"/>
      <c r="G171" s="17"/>
      <c r="H171" s="391" t="s">
        <v>495</v>
      </c>
      <c r="I171" s="391" t="s">
        <v>495</v>
      </c>
      <c r="J171" s="89">
        <f>SUM(J163:J170)</f>
        <v>30572.15</v>
      </c>
      <c r="K171" s="89">
        <f>SUM(K163:K170)</f>
        <v>849748.1</v>
      </c>
      <c r="L171" s="89">
        <f>SUM(L163:L170)</f>
        <v>819175.95</v>
      </c>
      <c r="M171" s="21"/>
      <c r="N171" s="21"/>
      <c r="O171" s="21"/>
    </row>
    <row r="172" spans="1:15">
      <c r="A172" s="21" t="s">
        <v>27</v>
      </c>
      <c r="B172" s="211">
        <f>SUMIFS(CLEARANCE!E:E,CLEARANCE!J:J,'BYPRODUCT CHANGE'!A172)</f>
        <v>0</v>
      </c>
      <c r="C172" s="211">
        <f>SUMIFS('Fully Booked'!I:I,'Fully Booked'!B:B,'BYPRODUCT CHANGE'!A172)</f>
        <v>16640</v>
      </c>
      <c r="D172" s="211">
        <f t="shared" si="42"/>
        <v>16640</v>
      </c>
      <c r="E172" s="211">
        <f>SUMIFS(CLEARANCE!D:D,CLEARANCE!J:J,'BYPRODUCT CHANGE'!A172)</f>
        <v>0</v>
      </c>
      <c r="F172"/>
      <c r="G172" s="17"/>
      <c r="H172" s="17"/>
      <c r="I172" s="17"/>
      <c r="M172" s="21"/>
      <c r="N172" s="21"/>
      <c r="O172" s="21"/>
    </row>
    <row r="173" spans="1:15">
      <c r="A173" s="21" t="s">
        <v>24</v>
      </c>
      <c r="B173" s="211">
        <f>SUMIFS(CLEARANCE!E:E,CLEARANCE!J:J,'BYPRODUCT CHANGE'!A173)</f>
        <v>0</v>
      </c>
      <c r="C173" s="211">
        <f>SUMIFS('Fully Booked'!I:I,'Fully Booked'!B:B,'BYPRODUCT CHANGE'!A173)</f>
        <v>81248</v>
      </c>
      <c r="D173" s="211">
        <f t="shared" si="42"/>
        <v>81248</v>
      </c>
      <c r="E173" s="211">
        <f>SUMIFS(CLEARANCE!D:D,CLEARANCE!J:J,'BYPRODUCT CHANGE'!A173)</f>
        <v>0</v>
      </c>
      <c r="F173"/>
      <c r="G173" s="17"/>
      <c r="H173" s="17"/>
      <c r="I173" s="17"/>
      <c r="M173" s="21"/>
      <c r="N173" s="21"/>
      <c r="O173" s="21"/>
    </row>
    <row r="174" spans="1:15">
      <c r="A174" s="21" t="s">
        <v>20</v>
      </c>
      <c r="B174" s="211">
        <f>SUMIFS(CLEARANCE!E:E,CLEARANCE!J:J,'BYPRODUCT CHANGE'!A174)</f>
        <v>0</v>
      </c>
      <c r="C174" s="211">
        <f>SUMIFS('Fully Booked'!I:I,'Fully Booked'!B:B,'BYPRODUCT CHANGE'!A174)</f>
        <v>104160</v>
      </c>
      <c r="D174" s="211">
        <f t="shared" ref="D174" si="43">C174-B174</f>
        <v>104160</v>
      </c>
      <c r="E174" s="211">
        <f>SUMIFS(CLEARANCE!D:D,CLEARANCE!J:J,'BYPRODUCT CHANGE'!A174)</f>
        <v>0</v>
      </c>
      <c r="F174"/>
      <c r="G174" s="17"/>
      <c r="H174" s="17"/>
      <c r="I174" s="17"/>
      <c r="M174" s="21"/>
      <c r="N174" s="21"/>
      <c r="O174" s="21"/>
    </row>
    <row r="175" spans="1:15">
      <c r="A175" s="21" t="s">
        <v>39</v>
      </c>
      <c r="B175" s="211">
        <f>SUMIFS(CLEARANCE!E:E,CLEARANCE!J:J,'BYPRODUCT CHANGE'!A175)</f>
        <v>0</v>
      </c>
      <c r="C175" s="211">
        <f>SUMIFS('Fully Booked'!I:I,'Fully Booked'!B:B,'BYPRODUCT CHANGE'!A175)</f>
        <v>72666</v>
      </c>
      <c r="D175" s="211">
        <f t="shared" si="42"/>
        <v>72666</v>
      </c>
      <c r="E175" s="211">
        <f>SUMIFS(CLEARANCE!D:D,CLEARANCE!J:J,'BYPRODUCT CHANGE'!A175)</f>
        <v>0</v>
      </c>
      <c r="F175"/>
      <c r="G175" s="17"/>
      <c r="H175" s="17"/>
      <c r="I175" s="17"/>
      <c r="M175" s="21"/>
      <c r="N175" s="21"/>
      <c r="O175" s="21"/>
    </row>
    <row r="176" spans="1:15" ht="15.75">
      <c r="A176" s="86" t="s">
        <v>71</v>
      </c>
      <c r="B176" s="86">
        <f>SUM(B163:B175)</f>
        <v>30572.15</v>
      </c>
      <c r="C176" s="295">
        <f>SUM(C163:C175)</f>
        <v>849748.1</v>
      </c>
      <c r="D176" s="295">
        <f>SUM(D163:D175)</f>
        <v>819175.95</v>
      </c>
      <c r="E176" s="295">
        <f>SUM(E163:E175)</f>
        <v>1091429</v>
      </c>
      <c r="F176"/>
      <c r="G176" s="17"/>
      <c r="H176" s="17"/>
      <c r="I176" s="17"/>
      <c r="M176" s="21"/>
      <c r="N176" s="21"/>
      <c r="O176" s="21"/>
    </row>
    <row r="177" spans="1:10">
      <c r="A177" s="125"/>
      <c r="B177" s="204"/>
      <c r="F177"/>
      <c r="G177" s="17"/>
      <c r="H177" s="17"/>
    </row>
    <row r="178" spans="1:10">
      <c r="A178" s="125"/>
      <c r="B178" s="204"/>
      <c r="F178"/>
    </row>
    <row r="179" spans="1:10" ht="31.5">
      <c r="A179" s="201" t="s">
        <v>378</v>
      </c>
      <c r="B179" s="201" t="s">
        <v>148</v>
      </c>
      <c r="C179" s="201" t="s">
        <v>367</v>
      </c>
      <c r="D179" s="201" t="s">
        <v>21</v>
      </c>
      <c r="E179" s="201" t="s">
        <v>173</v>
      </c>
      <c r="F179" s="201" t="s">
        <v>329</v>
      </c>
      <c r="G179" s="201" t="s">
        <v>43</v>
      </c>
      <c r="H179" s="201" t="s">
        <v>128</v>
      </c>
      <c r="I179" s="201" t="s">
        <v>174</v>
      </c>
      <c r="J179" s="201" t="s">
        <v>71</v>
      </c>
    </row>
    <row r="180" spans="1:10">
      <c r="A180" s="21" t="s">
        <v>388</v>
      </c>
      <c r="B180" s="264">
        <f>COUNTIFS(CLEARANCE!G:G,'BYPRODUCT CHANGE'!$B$179,CLEARANCE!I:I,'BYPRODUCT CHANGE'!A180)</f>
        <v>0</v>
      </c>
      <c r="C180" s="119">
        <f>COUNTIFS(CLEARANCE!G:G,'BYPRODUCT CHANGE'!$C$179,CLEARANCE!I:I,'BYPRODUCT CHANGE'!A180)</f>
        <v>0</v>
      </c>
      <c r="D180" s="32">
        <f>COUNTIFS(CLEARANCE!G:G,'BYPRODUCT CHANGE'!$D$179,CLEARANCE!I:I,'BYPRODUCT CHANGE'!A180)</f>
        <v>0</v>
      </c>
      <c r="E180" s="32">
        <f>COUNTIFS(CLEARANCE!G:G,'BYPRODUCT CHANGE'!$E$179,CLEARANCE!I:I,'BYPRODUCT CHANGE'!A180)</f>
        <v>0</v>
      </c>
      <c r="F180" s="32">
        <f>COUNTIFS(CLEARANCE!G:G,'BYPRODUCT CHANGE'!$F$179,CLEARANCE!I:I,'BYPRODUCT CHANGE'!A180)</f>
        <v>1</v>
      </c>
      <c r="G180" s="32">
        <f>COUNTIFS(CLEARANCE!G:G,'BYPRODUCT CHANGE'!$G$179,CLEARANCE!I:I,'BYPRODUCT CHANGE'!A180)</f>
        <v>0</v>
      </c>
      <c r="H180" s="32">
        <f>COUNTIFS(CLEARANCE!G:G,'BYPRODUCT CHANGE'!$H$179,CLEARANCE!I:I,'BYPRODUCT CHANGE'!A180)</f>
        <v>0</v>
      </c>
      <c r="I180" s="32">
        <f>COUNTIFS(CLEARANCE!G:G,'BYPRODUCT CHANGE'!$I$179,CLEARANCE!I:I,'BYPRODUCT CHANGE'!A180)</f>
        <v>0</v>
      </c>
      <c r="J180" s="32">
        <f t="shared" ref="J180" si="44">I180+H180+G180+F180+E180+D180+C180+B180</f>
        <v>1</v>
      </c>
    </row>
    <row r="181" spans="1:10">
      <c r="A181" s="21" t="s">
        <v>913</v>
      </c>
      <c r="B181" s="264">
        <f>COUNTIFS(CLEARANCE!G:G,'BYPRODUCT CHANGE'!$B$179,CLEARANCE!I:I,'BYPRODUCT CHANGE'!A181)</f>
        <v>0</v>
      </c>
      <c r="C181" s="119">
        <f>COUNTIFS(CLEARANCE!G:G,'BYPRODUCT CHANGE'!$C$179,CLEARANCE!I:I,'BYPRODUCT CHANGE'!A181)</f>
        <v>0</v>
      </c>
      <c r="D181" s="32">
        <f>COUNTIFS(CLEARANCE!G:G,'BYPRODUCT CHANGE'!$D$179,CLEARANCE!I:I,'BYPRODUCT CHANGE'!A181)</f>
        <v>0</v>
      </c>
      <c r="E181" s="32">
        <f>COUNTIFS(CLEARANCE!G:G,'BYPRODUCT CHANGE'!$E$179,CLEARANCE!I:I,'BYPRODUCT CHANGE'!A181)</f>
        <v>0</v>
      </c>
      <c r="F181" s="32">
        <f>COUNTIFS(CLEARANCE!G:G,'BYPRODUCT CHANGE'!$F$179,CLEARANCE!I:I,'BYPRODUCT CHANGE'!A181)</f>
        <v>0</v>
      </c>
      <c r="G181" s="32">
        <f>COUNTIFS(CLEARANCE!G:G,'BYPRODUCT CHANGE'!$G$179,CLEARANCE!I:I,'BYPRODUCT CHANGE'!A181)</f>
        <v>0</v>
      </c>
      <c r="H181" s="32">
        <f>COUNTIFS(CLEARANCE!G:G,'BYPRODUCT CHANGE'!$H$179,CLEARANCE!I:I,'BYPRODUCT CHANGE'!A181)</f>
        <v>0</v>
      </c>
      <c r="I181" s="32">
        <f>COUNTIFS(CLEARANCE!G:G,'BYPRODUCT CHANGE'!$I$179,CLEARANCE!I:I,'BYPRODUCT CHANGE'!A181)</f>
        <v>0</v>
      </c>
      <c r="J181" s="32">
        <f t="shared" ref="J181:J188" si="45">I181+H181+G181+F181+E181+D181+C181+B181</f>
        <v>0</v>
      </c>
    </row>
    <row r="182" spans="1:10">
      <c r="A182" s="21" t="s">
        <v>508</v>
      </c>
      <c r="B182" s="264">
        <f>COUNTIFS(CLEARANCE!G:G,'BYPRODUCT CHANGE'!$B$179,CLEARANCE!I:I,'BYPRODUCT CHANGE'!A182)</f>
        <v>0</v>
      </c>
      <c r="C182" s="119">
        <f>COUNTIFS(CLEARANCE!G:G,'BYPRODUCT CHANGE'!$C$179,CLEARANCE!I:I,'BYPRODUCT CHANGE'!A182)</f>
        <v>0</v>
      </c>
      <c r="D182" s="32">
        <f>COUNTIFS(CLEARANCE!G:G,'BYPRODUCT CHANGE'!$D$179,CLEARANCE!I:I,'BYPRODUCT CHANGE'!A182)</f>
        <v>0</v>
      </c>
      <c r="E182" s="32">
        <f>COUNTIFS(CLEARANCE!G:G,'BYPRODUCT CHANGE'!$E$179,CLEARANCE!I:I,'BYPRODUCT CHANGE'!A182)</f>
        <v>0</v>
      </c>
      <c r="F182" s="32">
        <f>COUNTIFS(CLEARANCE!G:G,'BYPRODUCT CHANGE'!$F$179,CLEARANCE!I:I,'BYPRODUCT CHANGE'!A182)</f>
        <v>0</v>
      </c>
      <c r="G182" s="32">
        <f>COUNTIFS(CLEARANCE!G:G,'BYPRODUCT CHANGE'!$G$179,CLEARANCE!I:I,'BYPRODUCT CHANGE'!A182)</f>
        <v>0</v>
      </c>
      <c r="H182" s="32">
        <f>COUNTIFS(CLEARANCE!G:G,'BYPRODUCT CHANGE'!$H$179,CLEARANCE!I:I,'BYPRODUCT CHANGE'!A182)</f>
        <v>0</v>
      </c>
      <c r="I182" s="32">
        <f>COUNTIFS(CLEARANCE!G:G,'BYPRODUCT CHANGE'!$I$179,CLEARANCE!I:I,'BYPRODUCT CHANGE'!A182)</f>
        <v>0</v>
      </c>
      <c r="J182" s="32">
        <f t="shared" si="45"/>
        <v>0</v>
      </c>
    </row>
    <row r="183" spans="1:10">
      <c r="A183" s="21" t="s">
        <v>510</v>
      </c>
      <c r="B183" s="264">
        <f>COUNTIFS(CLEARANCE!G:G,'BYPRODUCT CHANGE'!$B$179,CLEARANCE!I:I,'BYPRODUCT CHANGE'!A183)</f>
        <v>0</v>
      </c>
      <c r="C183" s="119">
        <f>COUNTIFS(CLEARANCE!G:G,'BYPRODUCT CHANGE'!$C$179,CLEARANCE!I:I,'BYPRODUCT CHANGE'!A183)</f>
        <v>0</v>
      </c>
      <c r="D183" s="32">
        <f>COUNTIFS(CLEARANCE!G:G,'BYPRODUCT CHANGE'!$D$179,CLEARANCE!I:I,'BYPRODUCT CHANGE'!A183)</f>
        <v>0</v>
      </c>
      <c r="E183" s="32">
        <f>COUNTIFS(CLEARANCE!G:G,'BYPRODUCT CHANGE'!$E$179,CLEARANCE!I:I,'BYPRODUCT CHANGE'!A183)</f>
        <v>0</v>
      </c>
      <c r="F183" s="32">
        <f>COUNTIFS(CLEARANCE!G:G,'BYPRODUCT CHANGE'!$F$179,CLEARANCE!I:I,'BYPRODUCT CHANGE'!A183)</f>
        <v>0</v>
      </c>
      <c r="G183" s="32">
        <f>COUNTIFS(CLEARANCE!G:G,'BYPRODUCT CHANGE'!$G$179,CLEARANCE!I:I,'BYPRODUCT CHANGE'!A183)</f>
        <v>0</v>
      </c>
      <c r="H183" s="32">
        <f>COUNTIFS(CLEARANCE!G:G,'BYPRODUCT CHANGE'!$H$179,CLEARANCE!I:I,'BYPRODUCT CHANGE'!A183)</f>
        <v>0</v>
      </c>
      <c r="I183" s="32">
        <f>COUNTIFS(CLEARANCE!G:G,'BYPRODUCT CHANGE'!$I$179,CLEARANCE!I:I,'BYPRODUCT CHANGE'!A183)</f>
        <v>0</v>
      </c>
      <c r="J183" s="32">
        <f t="shared" si="45"/>
        <v>0</v>
      </c>
    </row>
    <row r="184" spans="1:10">
      <c r="A184" s="21" t="s">
        <v>616</v>
      </c>
      <c r="B184" s="264">
        <f>COUNTIFS(CLEARANCE!G:G,'BYPRODUCT CHANGE'!$B$179,CLEARANCE!I:I,'BYPRODUCT CHANGE'!A184)</f>
        <v>0</v>
      </c>
      <c r="C184" s="119">
        <f>COUNTIFS(CLEARANCE!G:G,'BYPRODUCT CHANGE'!$C$179,CLEARANCE!I:I,'BYPRODUCT CHANGE'!A184)</f>
        <v>0</v>
      </c>
      <c r="D184" s="32">
        <f>COUNTIFS(CLEARANCE!G:G,'BYPRODUCT CHANGE'!$D$179,CLEARANCE!I:I,'BYPRODUCT CHANGE'!A184)</f>
        <v>0</v>
      </c>
      <c r="E184" s="32">
        <f>COUNTIFS(CLEARANCE!G:G,'BYPRODUCT CHANGE'!$E$179,CLEARANCE!I:I,'BYPRODUCT CHANGE'!A184)</f>
        <v>0</v>
      </c>
      <c r="F184" s="32">
        <f>COUNTIFS(CLEARANCE!G:G,'BYPRODUCT CHANGE'!$F$179,CLEARANCE!I:I,'BYPRODUCT CHANGE'!A184)</f>
        <v>0</v>
      </c>
      <c r="G184" s="32">
        <f>COUNTIFS(CLEARANCE!G:G,'BYPRODUCT CHANGE'!$G$179,CLEARANCE!I:I,'BYPRODUCT CHANGE'!A184)</f>
        <v>0</v>
      </c>
      <c r="H184" s="32">
        <f>COUNTIFS(CLEARANCE!G:G,'BYPRODUCT CHANGE'!$H$179,CLEARANCE!I:I,'BYPRODUCT CHANGE'!A184)</f>
        <v>0</v>
      </c>
      <c r="I184" s="32">
        <f>COUNTIFS(CLEARANCE!G:G,'BYPRODUCT CHANGE'!$I$179,CLEARANCE!I:I,'BYPRODUCT CHANGE'!A184)</f>
        <v>0</v>
      </c>
      <c r="J184" s="32">
        <f t="shared" si="45"/>
        <v>0</v>
      </c>
    </row>
    <row r="185" spans="1:10">
      <c r="A185" s="21" t="s">
        <v>389</v>
      </c>
      <c r="B185" s="264">
        <f>COUNTIFS(CLEARANCE!G:G,'BYPRODUCT CHANGE'!$B$179,CLEARANCE!I:I,'BYPRODUCT CHANGE'!A185)</f>
        <v>0</v>
      </c>
      <c r="C185" s="119">
        <f>COUNTIFS(CLEARANCE!G:G,'BYPRODUCT CHANGE'!$C$179,CLEARANCE!I:I,'BYPRODUCT CHANGE'!A185)</f>
        <v>0</v>
      </c>
      <c r="D185" s="32">
        <f>COUNTIFS(CLEARANCE!G:G,'BYPRODUCT CHANGE'!$D$179,CLEARANCE!I:I,'BYPRODUCT CHANGE'!A185)</f>
        <v>0</v>
      </c>
      <c r="E185" s="32">
        <f>COUNTIFS(CLEARANCE!G:G,'BYPRODUCT CHANGE'!$E$179,CLEARANCE!I:I,'BYPRODUCT CHANGE'!A185)</f>
        <v>0</v>
      </c>
      <c r="F185" s="32">
        <f>COUNTIFS(CLEARANCE!G:G,'BYPRODUCT CHANGE'!$F$179,CLEARANCE!I:I,'BYPRODUCT CHANGE'!A185)</f>
        <v>0</v>
      </c>
      <c r="G185" s="32">
        <f>COUNTIFS(CLEARANCE!G:G,'BYPRODUCT CHANGE'!$G$179,CLEARANCE!I:I,'BYPRODUCT CHANGE'!A185)</f>
        <v>0</v>
      </c>
      <c r="H185" s="32">
        <f>COUNTIFS(CLEARANCE!G:G,'BYPRODUCT CHANGE'!$H$179,CLEARANCE!I:I,'BYPRODUCT CHANGE'!A185)</f>
        <v>0</v>
      </c>
      <c r="I185" s="32">
        <f>COUNTIFS(CLEARANCE!G:G,'BYPRODUCT CHANGE'!$I$179,CLEARANCE!I:I,'BYPRODUCT CHANGE'!A185)</f>
        <v>0</v>
      </c>
      <c r="J185" s="32">
        <f t="shared" si="45"/>
        <v>0</v>
      </c>
    </row>
    <row r="186" spans="1:10">
      <c r="A186" s="21" t="s">
        <v>490</v>
      </c>
      <c r="B186" s="264">
        <f>COUNTIFS(CLEARANCE!G:G,'BYPRODUCT CHANGE'!$B$179,CLEARANCE!I:I,'BYPRODUCT CHANGE'!A186)</f>
        <v>0</v>
      </c>
      <c r="C186" s="119">
        <f>COUNTIFS(CLEARANCE!G:G,'BYPRODUCT CHANGE'!$C$179,CLEARANCE!I:I,'BYPRODUCT CHANGE'!A186)</f>
        <v>0</v>
      </c>
      <c r="D186" s="32">
        <f>COUNTIFS(CLEARANCE!G:G,'BYPRODUCT CHANGE'!$D$179,CLEARANCE!I:I,'BYPRODUCT CHANGE'!A186)</f>
        <v>0</v>
      </c>
      <c r="E186" s="32">
        <f>COUNTIFS(CLEARANCE!G:G,'BYPRODUCT CHANGE'!$E$179,CLEARANCE!I:I,'BYPRODUCT CHANGE'!A186)</f>
        <v>0</v>
      </c>
      <c r="F186" s="32">
        <f>COUNTIFS(CLEARANCE!G:G,'BYPRODUCT CHANGE'!$F$179,CLEARANCE!I:I,'BYPRODUCT CHANGE'!A186)</f>
        <v>0</v>
      </c>
      <c r="G186" s="32">
        <f>COUNTIFS(CLEARANCE!G:G,'BYPRODUCT CHANGE'!$G$179,CLEARANCE!I:I,'BYPRODUCT CHANGE'!A186)</f>
        <v>0</v>
      </c>
      <c r="H186" s="32">
        <f>COUNTIFS(CLEARANCE!G:G,'BYPRODUCT CHANGE'!$H$179,CLEARANCE!I:I,'BYPRODUCT CHANGE'!A186)</f>
        <v>0</v>
      </c>
      <c r="I186" s="32">
        <f>COUNTIFS(CLEARANCE!G:G,'BYPRODUCT CHANGE'!$I$179,CLEARANCE!I:I,'BYPRODUCT CHANGE'!A186)</f>
        <v>0</v>
      </c>
      <c r="J186" s="32">
        <f t="shared" si="45"/>
        <v>0</v>
      </c>
    </row>
    <row r="187" spans="1:10">
      <c r="A187" s="21" t="s">
        <v>513</v>
      </c>
      <c r="B187" s="264">
        <f>COUNTIFS(CLEARANCE!G:G,'BYPRODUCT CHANGE'!$B$179,CLEARANCE!I:I,'BYPRODUCT CHANGE'!A187)</f>
        <v>0</v>
      </c>
      <c r="C187" s="119">
        <f>COUNTIFS(CLEARANCE!G:G,'BYPRODUCT CHANGE'!$C$179,CLEARANCE!I:I,'BYPRODUCT CHANGE'!A187)</f>
        <v>0</v>
      </c>
      <c r="D187" s="32">
        <f>COUNTIFS(CLEARANCE!G:G,'BYPRODUCT CHANGE'!$D$179,CLEARANCE!I:I,'BYPRODUCT CHANGE'!A187)</f>
        <v>0</v>
      </c>
      <c r="E187" s="32">
        <f>COUNTIFS(CLEARANCE!G:G,'BYPRODUCT CHANGE'!$E$179,CLEARANCE!I:I,'BYPRODUCT CHANGE'!A187)</f>
        <v>0</v>
      </c>
      <c r="F187" s="32">
        <f>COUNTIFS(CLEARANCE!G:G,'BYPRODUCT CHANGE'!$F$179,CLEARANCE!I:I,'BYPRODUCT CHANGE'!A187)</f>
        <v>0</v>
      </c>
      <c r="G187" s="32">
        <f>COUNTIFS(CLEARANCE!G:G,'BYPRODUCT CHANGE'!$G$179,CLEARANCE!I:I,'BYPRODUCT CHANGE'!A187)</f>
        <v>0</v>
      </c>
      <c r="H187" s="32">
        <f>COUNTIFS(CLEARANCE!G:G,'BYPRODUCT CHANGE'!$H$179,CLEARANCE!I:I,'BYPRODUCT CHANGE'!A187)</f>
        <v>0</v>
      </c>
      <c r="I187" s="32">
        <f>COUNTIFS(CLEARANCE!G:G,'BYPRODUCT CHANGE'!$I$179,CLEARANCE!I:I,'BYPRODUCT CHANGE'!A187)</f>
        <v>0</v>
      </c>
      <c r="J187" s="32">
        <f t="shared" si="45"/>
        <v>0</v>
      </c>
    </row>
    <row r="188" spans="1:10">
      <c r="A188" s="21" t="s">
        <v>514</v>
      </c>
      <c r="B188" s="264">
        <f>COUNTIFS(CLEARANCE!G:G,'BYPRODUCT CHANGE'!$B$179,CLEARANCE!I:I,'BYPRODUCT CHANGE'!A188)</f>
        <v>0</v>
      </c>
      <c r="C188" s="119">
        <f>COUNTIFS(CLEARANCE!G:G,'BYPRODUCT CHANGE'!$C$179,CLEARANCE!I:I,'BYPRODUCT CHANGE'!A188)</f>
        <v>0</v>
      </c>
      <c r="D188" s="32">
        <f>COUNTIFS(CLEARANCE!G:G,'BYPRODUCT CHANGE'!$D$179,CLEARANCE!I:I,'BYPRODUCT CHANGE'!A188)</f>
        <v>0</v>
      </c>
      <c r="E188" s="32">
        <f>COUNTIFS(CLEARANCE!G:G,'BYPRODUCT CHANGE'!$E$179,CLEARANCE!I:I,'BYPRODUCT CHANGE'!A188)</f>
        <v>0</v>
      </c>
      <c r="F188" s="32">
        <f>COUNTIFS(CLEARANCE!G:G,'BYPRODUCT CHANGE'!$F$179,CLEARANCE!I:I,'BYPRODUCT CHANGE'!A188)</f>
        <v>0</v>
      </c>
      <c r="G188" s="32">
        <f>COUNTIFS(CLEARANCE!G:G,'BYPRODUCT CHANGE'!$G$179,CLEARANCE!I:I,'BYPRODUCT CHANGE'!A188)</f>
        <v>0</v>
      </c>
      <c r="H188" s="32">
        <f>COUNTIFS(CLEARANCE!G:G,'BYPRODUCT CHANGE'!$H$179,CLEARANCE!I:I,'BYPRODUCT CHANGE'!A188)</f>
        <v>0</v>
      </c>
      <c r="I188" s="32">
        <f>COUNTIFS(CLEARANCE!G:G,'BYPRODUCT CHANGE'!$I$179,CLEARANCE!I:I,'BYPRODUCT CHANGE'!A188)</f>
        <v>0</v>
      </c>
      <c r="J188" s="32">
        <f t="shared" si="45"/>
        <v>0</v>
      </c>
    </row>
    <row r="189" spans="1:10" ht="15.75">
      <c r="A189" s="86" t="s">
        <v>71</v>
      </c>
      <c r="B189" s="252">
        <f t="shared" ref="B189:J189" si="46">SUM(B180:B188)</f>
        <v>0</v>
      </c>
      <c r="C189" s="252">
        <f t="shared" si="46"/>
        <v>0</v>
      </c>
      <c r="D189" s="252">
        <f t="shared" si="46"/>
        <v>0</v>
      </c>
      <c r="E189" s="252">
        <f t="shared" si="46"/>
        <v>0</v>
      </c>
      <c r="F189" s="252">
        <f t="shared" si="46"/>
        <v>1</v>
      </c>
      <c r="G189" s="252">
        <f t="shared" si="46"/>
        <v>0</v>
      </c>
      <c r="H189" s="252">
        <f t="shared" si="46"/>
        <v>0</v>
      </c>
      <c r="I189" s="252">
        <f t="shared" si="46"/>
        <v>0</v>
      </c>
      <c r="J189" s="252">
        <f t="shared" si="46"/>
        <v>1</v>
      </c>
    </row>
    <row r="190" spans="1:10">
      <c r="A190" s="125"/>
      <c r="B190" s="204"/>
    </row>
    <row r="191" spans="1:10" ht="15.75">
      <c r="A191" s="201" t="s">
        <v>135</v>
      </c>
      <c r="B191" s="201" t="s">
        <v>148</v>
      </c>
      <c r="C191" s="201" t="s">
        <v>367</v>
      </c>
      <c r="D191" s="201" t="s">
        <v>21</v>
      </c>
      <c r="E191" s="201" t="s">
        <v>173</v>
      </c>
      <c r="F191" s="201" t="s">
        <v>329</v>
      </c>
      <c r="G191" s="201" t="s">
        <v>43</v>
      </c>
      <c r="H191" s="201" t="s">
        <v>128</v>
      </c>
      <c r="I191" s="201" t="s">
        <v>174</v>
      </c>
      <c r="J191" s="201" t="s">
        <v>71</v>
      </c>
    </row>
    <row r="192" spans="1:10">
      <c r="A192" s="21" t="s">
        <v>27</v>
      </c>
      <c r="B192" s="264">
        <f>COUNTIFS(CLEARANCE!J:J,'BYPRODUCT CHANGE'!A192,CLEARANCE!G:G,'BYPRODUCT CHANGE'!$B$191)</f>
        <v>0</v>
      </c>
      <c r="C192" s="119">
        <f>COUNTIFS(CLEARANCE!J:J,'BYPRODUCT CHANGE'!A192,CLEARANCE!G:G,'BYPRODUCT CHANGE'!$C$191)</f>
        <v>0</v>
      </c>
      <c r="D192" s="32">
        <f>COUNTIFS(CLEARANCE!J:J,'BYPRODUCT CHANGE'!A192,CLEARANCE!G:G,'BYPRODUCT CHANGE'!$D$191)</f>
        <v>0</v>
      </c>
      <c r="E192" s="32">
        <f>COUNTIFS(CLEARANCE!J:J,'BYPRODUCT CHANGE'!A192,CLEARANCE!G:G,'BYPRODUCT CHANGE'!$E$191)</f>
        <v>0</v>
      </c>
      <c r="F192" s="32">
        <f>COUNTIFS(CLEARANCE!J:J,'BYPRODUCT CHANGE'!A192,CLEARANCE!G:G,'BYPRODUCT CHANGE'!$F$191)</f>
        <v>0</v>
      </c>
      <c r="G192" s="32">
        <f>COUNTIFS(CLEARANCE!J:J,'BYPRODUCT CHANGE'!A192,CLEARANCE!G:G,'BYPRODUCT CHANGE'!$G$191)</f>
        <v>0</v>
      </c>
      <c r="H192" s="32">
        <f>COUNTIFS(CLEARANCE!J:J,'BYPRODUCT CHANGE'!A192,CLEARANCE!G:G,'BYPRODUCT CHANGE'!$H$191)</f>
        <v>0</v>
      </c>
      <c r="I192" s="32">
        <f>COUNTIFS(CLEARANCE!J:J,'BYPRODUCT CHANGE'!A192,CLEARANCE!G:G,'BYPRODUCT CHANGE'!$I$191)</f>
        <v>0</v>
      </c>
      <c r="J192" s="32">
        <f t="shared" ref="J192:J202" si="47">SUM(B192:I192)</f>
        <v>0</v>
      </c>
    </row>
    <row r="193" spans="1:14">
      <c r="A193" s="21" t="s">
        <v>184</v>
      </c>
      <c r="B193" s="264">
        <f>COUNTIFS(CLEARANCE!J:J,'BYPRODUCT CHANGE'!A193,CLEARANCE!G:G,'BYPRODUCT CHANGE'!$B$191)</f>
        <v>0</v>
      </c>
      <c r="C193" s="119">
        <f>COUNTIFS(CLEARANCE!J:J,'BYPRODUCT CHANGE'!A193,CLEARANCE!G:G,'BYPRODUCT CHANGE'!$C$191)</f>
        <v>0</v>
      </c>
      <c r="D193" s="32">
        <f>COUNTIFS(CLEARANCE!J:J,'BYPRODUCT CHANGE'!A193,CLEARANCE!G:G,'BYPRODUCT CHANGE'!$D$191)</f>
        <v>0</v>
      </c>
      <c r="E193" s="32">
        <f>COUNTIFS(CLEARANCE!J:J,'BYPRODUCT CHANGE'!A193,CLEARANCE!G:G,'BYPRODUCT CHANGE'!$E$191)</f>
        <v>0</v>
      </c>
      <c r="F193" s="32">
        <f>COUNTIFS(CLEARANCE!J:J,'BYPRODUCT CHANGE'!A193,CLEARANCE!G:G,'BYPRODUCT CHANGE'!$F$191)</f>
        <v>0</v>
      </c>
      <c r="G193" s="32">
        <f>COUNTIFS(CLEARANCE!J:J,'BYPRODUCT CHANGE'!A193,CLEARANCE!G:G,'BYPRODUCT CHANGE'!$G$191)</f>
        <v>0</v>
      </c>
      <c r="H193" s="32">
        <f>COUNTIFS(CLEARANCE!J:J,'BYPRODUCT CHANGE'!A193,CLEARANCE!G:G,'BYPRODUCT CHANGE'!$H$191)</f>
        <v>0</v>
      </c>
      <c r="I193" s="32">
        <f>COUNTIFS(CLEARANCE!J:J,'BYPRODUCT CHANGE'!A193,CLEARANCE!G:G,'BYPRODUCT CHANGE'!$I$191)</f>
        <v>0</v>
      </c>
      <c r="J193" s="32">
        <f t="shared" si="47"/>
        <v>0</v>
      </c>
    </row>
    <row r="194" spans="1:14">
      <c r="A194" s="21" t="s">
        <v>47</v>
      </c>
      <c r="B194" s="264">
        <f>COUNTIFS(CLEARANCE!J:J,'BYPRODUCT CHANGE'!A194,CLEARANCE!G:G,'BYPRODUCT CHANGE'!$B$191)</f>
        <v>0</v>
      </c>
      <c r="C194" s="119">
        <f>COUNTIFS(CLEARANCE!J:J,'BYPRODUCT CHANGE'!A194,CLEARANCE!G:G,'BYPRODUCT CHANGE'!$C$191)</f>
        <v>0</v>
      </c>
      <c r="D194" s="32">
        <f>COUNTIFS(CLEARANCE!J:J,'BYPRODUCT CHANGE'!A194,CLEARANCE!G:G,'BYPRODUCT CHANGE'!$D$191)</f>
        <v>0</v>
      </c>
      <c r="E194" s="32">
        <f>COUNTIFS(CLEARANCE!J:J,'BYPRODUCT CHANGE'!A194,CLEARANCE!G:G,'BYPRODUCT CHANGE'!$E$191)</f>
        <v>0</v>
      </c>
      <c r="F194" s="32">
        <f>COUNTIFS(CLEARANCE!J:J,'BYPRODUCT CHANGE'!A194,CLEARANCE!G:G,'BYPRODUCT CHANGE'!$F$191)</f>
        <v>0</v>
      </c>
      <c r="G194" s="32">
        <f>COUNTIFS(CLEARANCE!J:J,'BYPRODUCT CHANGE'!A194,CLEARANCE!G:G,'BYPRODUCT CHANGE'!$G$191)</f>
        <v>0</v>
      </c>
      <c r="H194" s="32">
        <f>COUNTIFS(CLEARANCE!J:J,'BYPRODUCT CHANGE'!A194,CLEARANCE!G:G,'BYPRODUCT CHANGE'!$H$191)</f>
        <v>0</v>
      </c>
      <c r="I194" s="32">
        <f>COUNTIFS(CLEARANCE!J:J,'BYPRODUCT CHANGE'!A194,CLEARANCE!G:G,'BYPRODUCT CHANGE'!$I$191)</f>
        <v>0</v>
      </c>
      <c r="J194" s="32">
        <f t="shared" si="47"/>
        <v>0</v>
      </c>
    </row>
    <row r="195" spans="1:14">
      <c r="A195" s="21" t="s">
        <v>31</v>
      </c>
      <c r="B195" s="264">
        <f>COUNTIFS(CLEARANCE!J:J,'BYPRODUCT CHANGE'!A195,CLEARANCE!G:G,'BYPRODUCT CHANGE'!$B$191)</f>
        <v>0</v>
      </c>
      <c r="C195" s="119">
        <f>COUNTIFS(CLEARANCE!J:J,'BYPRODUCT CHANGE'!A195,CLEARANCE!G:G,'BYPRODUCT CHANGE'!$C$191)</f>
        <v>0</v>
      </c>
      <c r="D195" s="32">
        <f>COUNTIFS(CLEARANCE!J:J,'BYPRODUCT CHANGE'!A195,CLEARANCE!G:G,'BYPRODUCT CHANGE'!$D$191)</f>
        <v>0</v>
      </c>
      <c r="E195" s="32">
        <f>COUNTIFS(CLEARANCE!J:J,'BYPRODUCT CHANGE'!A195,CLEARANCE!G:G,'BYPRODUCT CHANGE'!$E$191)</f>
        <v>0</v>
      </c>
      <c r="F195" s="32">
        <f>COUNTIFS(CLEARANCE!J:J,'BYPRODUCT CHANGE'!A195,CLEARANCE!G:G,'BYPRODUCT CHANGE'!$F$191)</f>
        <v>1</v>
      </c>
      <c r="G195" s="32">
        <f>COUNTIFS(CLEARANCE!J:J,'BYPRODUCT CHANGE'!A195,CLEARANCE!G:G,'BYPRODUCT CHANGE'!$G$191)</f>
        <v>0</v>
      </c>
      <c r="H195" s="32">
        <f>COUNTIFS(CLEARANCE!J:J,'BYPRODUCT CHANGE'!A195,CLEARANCE!G:G,'BYPRODUCT CHANGE'!$H$191)</f>
        <v>0</v>
      </c>
      <c r="I195" s="32">
        <f>COUNTIFS(CLEARANCE!J:J,'BYPRODUCT CHANGE'!A195,CLEARANCE!G:G,'BYPRODUCT CHANGE'!$I$191)</f>
        <v>0</v>
      </c>
      <c r="J195" s="32">
        <f t="shared" si="47"/>
        <v>1</v>
      </c>
    </row>
    <row r="196" spans="1:14">
      <c r="A196" s="21" t="s">
        <v>23</v>
      </c>
      <c r="B196" s="264">
        <f>COUNTIFS(CLEARANCE!J:J,'BYPRODUCT CHANGE'!A196,CLEARANCE!G:G,'BYPRODUCT CHANGE'!$B$191)</f>
        <v>0</v>
      </c>
      <c r="C196" s="119">
        <f>COUNTIFS(CLEARANCE!J:J,'BYPRODUCT CHANGE'!A196,CLEARANCE!G:G,'BYPRODUCT CHANGE'!$C$191)</f>
        <v>0</v>
      </c>
      <c r="D196" s="32">
        <f>COUNTIFS(CLEARANCE!J:J,'BYPRODUCT CHANGE'!A196,CLEARANCE!G:G,'BYPRODUCT CHANGE'!$D$191)</f>
        <v>0</v>
      </c>
      <c r="E196" s="32">
        <f>COUNTIFS(CLEARANCE!J:J,'BYPRODUCT CHANGE'!A196,CLEARANCE!G:G,'BYPRODUCT CHANGE'!$E$191)</f>
        <v>0</v>
      </c>
      <c r="F196" s="32">
        <f>COUNTIFS(CLEARANCE!J:J,'BYPRODUCT CHANGE'!A196,CLEARANCE!G:G,'BYPRODUCT CHANGE'!$F$191)</f>
        <v>0</v>
      </c>
      <c r="G196" s="32">
        <f>COUNTIFS(CLEARANCE!J:J,'BYPRODUCT CHANGE'!A196,CLEARANCE!G:G,'BYPRODUCT CHANGE'!$G$191)</f>
        <v>0</v>
      </c>
      <c r="H196" s="32">
        <f>COUNTIFS(CLEARANCE!J:J,'BYPRODUCT CHANGE'!A196,CLEARANCE!G:G,'BYPRODUCT CHANGE'!$H$191)</f>
        <v>0</v>
      </c>
      <c r="I196" s="32">
        <f>COUNTIFS(CLEARANCE!J:J,'BYPRODUCT CHANGE'!A196,CLEARANCE!G:G,'BYPRODUCT CHANGE'!$I$191)</f>
        <v>0</v>
      </c>
      <c r="J196" s="32">
        <f t="shared" si="47"/>
        <v>0</v>
      </c>
    </row>
    <row r="197" spans="1:14">
      <c r="A197" s="21" t="s">
        <v>29</v>
      </c>
      <c r="B197" s="264">
        <f>COUNTIFS(CLEARANCE!J:J,'BYPRODUCT CHANGE'!A197,CLEARANCE!G:G,'BYPRODUCT CHANGE'!$B$191)</f>
        <v>0</v>
      </c>
      <c r="C197" s="119">
        <f>COUNTIFS(CLEARANCE!J:J,'BYPRODUCT CHANGE'!A197,CLEARANCE!G:G,'BYPRODUCT CHANGE'!$C$191)</f>
        <v>0</v>
      </c>
      <c r="D197" s="32">
        <f>COUNTIFS(CLEARANCE!J:J,'BYPRODUCT CHANGE'!A197,CLEARANCE!G:G,'BYPRODUCT CHANGE'!$D$191)</f>
        <v>0</v>
      </c>
      <c r="E197" s="32">
        <f>COUNTIFS(CLEARANCE!J:J,'BYPRODUCT CHANGE'!A197,CLEARANCE!G:G,'BYPRODUCT CHANGE'!$E$191)</f>
        <v>0</v>
      </c>
      <c r="F197" s="32">
        <f>COUNTIFS(CLEARANCE!J:J,'BYPRODUCT CHANGE'!A197,CLEARANCE!G:G,'BYPRODUCT CHANGE'!$F$191)</f>
        <v>0</v>
      </c>
      <c r="G197" s="32">
        <f>COUNTIFS(CLEARANCE!J:J,'BYPRODUCT CHANGE'!A197,CLEARANCE!G:G,'BYPRODUCT CHANGE'!$G$191)</f>
        <v>0</v>
      </c>
      <c r="H197" s="32">
        <f>COUNTIFS(CLEARANCE!J:J,'BYPRODUCT CHANGE'!A197,CLEARANCE!G:G,'BYPRODUCT CHANGE'!$H$191)</f>
        <v>0</v>
      </c>
      <c r="I197" s="32">
        <f>COUNTIFS(CLEARANCE!J:J,'BYPRODUCT CHANGE'!A197,CLEARANCE!G:G,'BYPRODUCT CHANGE'!$I$191)</f>
        <v>0</v>
      </c>
      <c r="J197" s="32">
        <f t="shared" si="47"/>
        <v>0</v>
      </c>
    </row>
    <row r="198" spans="1:14">
      <c r="A198" s="21" t="s">
        <v>38</v>
      </c>
      <c r="B198" s="264">
        <f>COUNTIFS(CLEARANCE!J:J,'BYPRODUCT CHANGE'!A198,CLEARANCE!G:G,'BYPRODUCT CHANGE'!$B$191)</f>
        <v>0</v>
      </c>
      <c r="C198" s="119">
        <f>COUNTIFS(CLEARANCE!J:J,'BYPRODUCT CHANGE'!A198,CLEARANCE!G:G,'BYPRODUCT CHANGE'!$C$191)</f>
        <v>0</v>
      </c>
      <c r="D198" s="32">
        <f>COUNTIFS(CLEARANCE!J:J,'BYPRODUCT CHANGE'!A198,CLEARANCE!G:G,'BYPRODUCT CHANGE'!$D$191)</f>
        <v>0</v>
      </c>
      <c r="E198" s="32">
        <f>COUNTIFS(CLEARANCE!J:J,'BYPRODUCT CHANGE'!A198,CLEARANCE!G:G,'BYPRODUCT CHANGE'!$E$191)</f>
        <v>0</v>
      </c>
      <c r="F198" s="32">
        <f>COUNTIFS(CLEARANCE!J:J,'BYPRODUCT CHANGE'!A198,CLEARANCE!G:G,'BYPRODUCT CHANGE'!$F$191)</f>
        <v>0</v>
      </c>
      <c r="G198" s="32">
        <f>COUNTIFS(CLEARANCE!J:J,'BYPRODUCT CHANGE'!A198,CLEARANCE!G:G,'BYPRODUCT CHANGE'!$G$191)</f>
        <v>0</v>
      </c>
      <c r="H198" s="32">
        <f>COUNTIFS(CLEARANCE!J:J,'BYPRODUCT CHANGE'!A198,CLEARANCE!G:G,'BYPRODUCT CHANGE'!$H$191)</f>
        <v>0</v>
      </c>
      <c r="I198" s="32">
        <f>COUNTIFS(CLEARANCE!J:J,'BYPRODUCT CHANGE'!A198,CLEARANCE!G:G,'BYPRODUCT CHANGE'!$I$191)</f>
        <v>0</v>
      </c>
      <c r="J198" s="32">
        <f t="shared" si="47"/>
        <v>0</v>
      </c>
    </row>
    <row r="199" spans="1:14">
      <c r="A199" s="21" t="s">
        <v>37</v>
      </c>
      <c r="B199" s="264">
        <f>COUNTIFS(CLEARANCE!J:J,'BYPRODUCT CHANGE'!A199,CLEARANCE!G:G,'BYPRODUCT CHANGE'!$B$191)</f>
        <v>0</v>
      </c>
      <c r="C199" s="119">
        <f>COUNTIFS(CLEARANCE!J:J,'BYPRODUCT CHANGE'!A199,CLEARANCE!G:G,'BYPRODUCT CHANGE'!$C$191)</f>
        <v>0</v>
      </c>
      <c r="D199" s="32">
        <f>COUNTIFS(CLEARANCE!J:J,'BYPRODUCT CHANGE'!A199,CLEARANCE!G:G,'BYPRODUCT CHANGE'!$D$191)</f>
        <v>0</v>
      </c>
      <c r="E199" s="32">
        <f>COUNTIFS(CLEARANCE!J:J,'BYPRODUCT CHANGE'!A199,CLEARANCE!G:G,'BYPRODUCT CHANGE'!$E$191)</f>
        <v>0</v>
      </c>
      <c r="F199" s="32">
        <f>COUNTIFS(CLEARANCE!J:J,'BYPRODUCT CHANGE'!A199,CLEARANCE!G:G,'BYPRODUCT CHANGE'!$F$191)</f>
        <v>0</v>
      </c>
      <c r="G199" s="32">
        <f>COUNTIFS(CLEARANCE!J:J,'BYPRODUCT CHANGE'!A199,CLEARANCE!G:G,'BYPRODUCT CHANGE'!$G$191)</f>
        <v>0</v>
      </c>
      <c r="H199" s="32">
        <f>COUNTIFS(CLEARANCE!J:J,'BYPRODUCT CHANGE'!A199,CLEARANCE!G:G,'BYPRODUCT CHANGE'!$H$191)</f>
        <v>0</v>
      </c>
      <c r="I199" s="32">
        <f>COUNTIFS(CLEARANCE!J:J,'BYPRODUCT CHANGE'!A199,CLEARANCE!G:G,'BYPRODUCT CHANGE'!$I$191)</f>
        <v>0</v>
      </c>
      <c r="J199" s="32">
        <f t="shared" si="47"/>
        <v>0</v>
      </c>
    </row>
    <row r="200" spans="1:14">
      <c r="A200" s="21" t="s">
        <v>49</v>
      </c>
      <c r="B200" s="264">
        <f>COUNTIFS(CLEARANCE!J:J,'BYPRODUCT CHANGE'!A200,CLEARANCE!G:G,'BYPRODUCT CHANGE'!$B$191)</f>
        <v>0</v>
      </c>
      <c r="C200" s="119">
        <f>COUNTIFS(CLEARANCE!J:J,'BYPRODUCT CHANGE'!A200,CLEARANCE!G:G,'BYPRODUCT CHANGE'!$C$191)</f>
        <v>0</v>
      </c>
      <c r="D200" s="32">
        <f>COUNTIFS(CLEARANCE!J:J,'BYPRODUCT CHANGE'!A200,CLEARANCE!G:G,'BYPRODUCT CHANGE'!$D$191)</f>
        <v>0</v>
      </c>
      <c r="E200" s="32">
        <f>COUNTIFS(CLEARANCE!J:J,'BYPRODUCT CHANGE'!A200,CLEARANCE!G:G,'BYPRODUCT CHANGE'!$E$191)</f>
        <v>1</v>
      </c>
      <c r="F200" s="32">
        <f>COUNTIFS(CLEARANCE!J:J,'BYPRODUCT CHANGE'!A200,CLEARANCE!G:G,'BYPRODUCT CHANGE'!$F$191)</f>
        <v>0</v>
      </c>
      <c r="G200" s="32">
        <f>COUNTIFS(CLEARANCE!J:J,'BYPRODUCT CHANGE'!A200,CLEARANCE!G:G,'BYPRODUCT CHANGE'!$G$191)</f>
        <v>1</v>
      </c>
      <c r="H200" s="32">
        <f>COUNTIFS(CLEARANCE!J:J,'BYPRODUCT CHANGE'!A200,CLEARANCE!G:G,'BYPRODUCT CHANGE'!$H$191)</f>
        <v>0</v>
      </c>
      <c r="I200" s="32">
        <f>COUNTIFS(CLEARANCE!J:J,'BYPRODUCT CHANGE'!A200,CLEARANCE!G:G,'BYPRODUCT CHANGE'!$I$191)</f>
        <v>0</v>
      </c>
      <c r="J200" s="32">
        <f t="shared" si="47"/>
        <v>2</v>
      </c>
    </row>
    <row r="201" spans="1:14">
      <c r="A201" s="21" t="s">
        <v>39</v>
      </c>
      <c r="B201" s="264">
        <f>COUNTIFS(CLEARANCE!J:J,'BYPRODUCT CHANGE'!A201,CLEARANCE!G:G,'BYPRODUCT CHANGE'!$B$191)</f>
        <v>0</v>
      </c>
      <c r="C201" s="119">
        <f>COUNTIFS(CLEARANCE!J:J,'BYPRODUCT CHANGE'!A201,CLEARANCE!G:G,'BYPRODUCT CHANGE'!$C$191)</f>
        <v>0</v>
      </c>
      <c r="D201" s="32">
        <f>COUNTIFS(CLEARANCE!J:J,'BYPRODUCT CHANGE'!A201,CLEARANCE!G:G,'BYPRODUCT CHANGE'!$D$191)</f>
        <v>0</v>
      </c>
      <c r="E201" s="32">
        <f>COUNTIFS(CLEARANCE!J:J,'BYPRODUCT CHANGE'!A201,CLEARANCE!G:G,'BYPRODUCT CHANGE'!$E$191)</f>
        <v>0</v>
      </c>
      <c r="F201" s="32">
        <f>COUNTIFS(CLEARANCE!J:J,'BYPRODUCT CHANGE'!A201,CLEARANCE!G:G,'BYPRODUCT CHANGE'!$F$191)</f>
        <v>0</v>
      </c>
      <c r="G201" s="32">
        <f>COUNTIFS(CLEARANCE!J:J,'BYPRODUCT CHANGE'!A201,CLEARANCE!G:G,'BYPRODUCT CHANGE'!$G$191)</f>
        <v>0</v>
      </c>
      <c r="H201" s="32">
        <f>COUNTIFS(CLEARANCE!J:J,'BYPRODUCT CHANGE'!A201,CLEARANCE!G:G,'BYPRODUCT CHANGE'!$H$191)</f>
        <v>0</v>
      </c>
      <c r="I201" s="32">
        <f>COUNTIFS(CLEARANCE!J:J,'BYPRODUCT CHANGE'!A201,CLEARANCE!G:G,'BYPRODUCT CHANGE'!$I$191)</f>
        <v>0</v>
      </c>
      <c r="J201" s="32">
        <f t="shared" si="47"/>
        <v>0</v>
      </c>
    </row>
    <row r="202" spans="1:14">
      <c r="A202" s="21" t="s">
        <v>241</v>
      </c>
      <c r="B202" s="264">
        <f>COUNTIFS(CLEARANCE!J:J,'BYPRODUCT CHANGE'!A202,CLEARANCE!G:G,'BYPRODUCT CHANGE'!$B$191)</f>
        <v>0</v>
      </c>
      <c r="C202" s="119">
        <f>COUNTIFS(CLEARANCE!J:J,'BYPRODUCT CHANGE'!A202,CLEARANCE!G:G,'BYPRODUCT CHANGE'!$C$191)</f>
        <v>0</v>
      </c>
      <c r="D202" s="32">
        <f>COUNTIFS(CLEARANCE!J:J,'BYPRODUCT CHANGE'!A202,CLEARANCE!G:G,'BYPRODUCT CHANGE'!$D$191)</f>
        <v>0</v>
      </c>
      <c r="E202" s="32">
        <f>COUNTIFS(CLEARANCE!J:J,'BYPRODUCT CHANGE'!A202,CLEARANCE!G:G,'BYPRODUCT CHANGE'!$E$191)</f>
        <v>0</v>
      </c>
      <c r="F202" s="32">
        <f>COUNTIFS(CLEARANCE!J:J,'BYPRODUCT CHANGE'!A202,CLEARANCE!G:G,'BYPRODUCT CHANGE'!$F$191)</f>
        <v>0</v>
      </c>
      <c r="G202" s="32">
        <f>COUNTIFS(CLEARANCE!J:J,'BYPRODUCT CHANGE'!A202,CLEARANCE!G:G,'BYPRODUCT CHANGE'!$G$191)</f>
        <v>0</v>
      </c>
      <c r="H202" s="32">
        <f>COUNTIFS(CLEARANCE!J:J,'BYPRODUCT CHANGE'!A202,CLEARANCE!G:G,'BYPRODUCT CHANGE'!$H$191)</f>
        <v>0</v>
      </c>
      <c r="I202" s="32">
        <f>COUNTIFS(CLEARANCE!J:J,'BYPRODUCT CHANGE'!A202,CLEARANCE!G:G,'BYPRODUCT CHANGE'!$I$191)</f>
        <v>0</v>
      </c>
      <c r="J202" s="32">
        <f t="shared" si="47"/>
        <v>0</v>
      </c>
    </row>
    <row r="203" spans="1:14" ht="15.75">
      <c r="A203" s="86" t="s">
        <v>71</v>
      </c>
      <c r="B203" s="252">
        <f>SUM(B192:B202)</f>
        <v>0</v>
      </c>
      <c r="C203" s="252">
        <f t="shared" ref="C203:I203" si="48">SUM(C192:C202)</f>
        <v>0</v>
      </c>
      <c r="D203" s="252">
        <f t="shared" si="48"/>
        <v>0</v>
      </c>
      <c r="E203" s="252">
        <f t="shared" si="48"/>
        <v>1</v>
      </c>
      <c r="F203" s="252">
        <f t="shared" si="48"/>
        <v>1</v>
      </c>
      <c r="G203" s="252">
        <f t="shared" si="48"/>
        <v>1</v>
      </c>
      <c r="H203" s="252">
        <f t="shared" si="48"/>
        <v>0</v>
      </c>
      <c r="I203" s="252">
        <f t="shared" si="48"/>
        <v>0</v>
      </c>
      <c r="J203" s="252">
        <f>SUM(J192:J202)</f>
        <v>3</v>
      </c>
    </row>
    <row r="204" spans="1:14">
      <c r="A204" s="317"/>
      <c r="B204" s="318"/>
      <c r="C204" s="320"/>
    </row>
    <row r="205" spans="1:14" ht="31.5">
      <c r="A205" s="201" t="s">
        <v>287</v>
      </c>
      <c r="B205" s="201" t="s">
        <v>417</v>
      </c>
      <c r="C205" s="201" t="s">
        <v>94</v>
      </c>
      <c r="D205" s="201" t="s">
        <v>415</v>
      </c>
      <c r="E205" s="201" t="s">
        <v>416</v>
      </c>
      <c r="F205" s="201" t="s">
        <v>521</v>
      </c>
      <c r="G205" s="263">
        <v>72</v>
      </c>
      <c r="H205" s="263">
        <v>84</v>
      </c>
      <c r="I205" s="263">
        <v>96</v>
      </c>
      <c r="J205" s="263">
        <v>120</v>
      </c>
      <c r="K205" s="263">
        <v>144</v>
      </c>
      <c r="L205" s="263">
        <v>156</v>
      </c>
      <c r="M205" s="294" t="s">
        <v>71</v>
      </c>
      <c r="N205" s="21"/>
    </row>
    <row r="206" spans="1:14">
      <c r="A206" s="125" t="s">
        <v>504</v>
      </c>
      <c r="B206" s="125" t="s">
        <v>487</v>
      </c>
      <c r="C206" s="125" t="s">
        <v>101</v>
      </c>
      <c r="D206" s="319">
        <f>COUNTIFS(CLEARANCE!A:A,'BYPRODUCT CHANGE'!A206,CLEARANCE!K:K,'BYPRODUCT CHANGE'!C206)</f>
        <v>0</v>
      </c>
      <c r="E206" s="29">
        <f>SUMIFS(CLEARANCE!E:E,CLEARANCE!A:A,'BYPRODUCT CHANGE'!A206,CLEARANCE!K:K,'BYPRODUCT CHANGE'!C206)</f>
        <v>0</v>
      </c>
      <c r="F206" s="29">
        <f>SUMIFS(CLEARANCE!D:D,CLEARANCE!A:A,'BYPRODUCT CHANGE'!A206,CLEARANCE!K:K,'BYPRODUCT CHANGE'!C206)</f>
        <v>0</v>
      </c>
      <c r="G206" s="32">
        <f>COUNTIFS(CLEARANCE!A:A,'BYPRODUCT CHANGE'!A206,CLEARANCE!H:H,'BYPRODUCT CHANGE'!$G$205,CLEARANCE!K:K,'BYPRODUCT CHANGE'!C206)</f>
        <v>0</v>
      </c>
      <c r="H206" s="32">
        <f>COUNTIFS(CLEARANCE!A:A,'BYPRODUCT CHANGE'!A206,CLEARANCE!H:H,'BYPRODUCT CHANGE'!$H$205,CLEARANCE!K:K,'BYPRODUCT CHANGE'!C206)</f>
        <v>0</v>
      </c>
      <c r="I206" s="21">
        <f>COUNTIFS(CLEARANCE!A:A,'BYPRODUCT CHANGE'!A206,CLEARANCE!H:H,'BYPRODUCT CHANGE'!$I$205,CLEARANCE!K:K,'BYPRODUCT CHANGE'!C206)</f>
        <v>0</v>
      </c>
      <c r="J206" s="21">
        <f>COUNTIFS(CLEARANCE!A:A,'BYPRODUCT CHANGE'!A206,CLEARANCE!H:H,'BYPRODUCT CHANGE'!$J$205,CLEARANCE!K:K,'BYPRODUCT CHANGE'!C206)</f>
        <v>0</v>
      </c>
      <c r="K206" s="21">
        <f>COUNTIFS(CLEARANCE!A:A,'BYPRODUCT CHANGE'!A206,CLEARANCE!H:H,'BYPRODUCT CHANGE'!$K$205,CLEARANCE!K:K,'BYPRODUCT CHANGE'!C206)</f>
        <v>0</v>
      </c>
      <c r="L206" s="21">
        <f>COUNTIFS(CLEARANCE!A:A,'BYPRODUCT CHANGE'!A206,CLEARANCE!H:H,'BYPRODUCT CHANGE'!$L$205,CLEARANCE!K:K,'BYPRODUCT CHANGE'!C206)</f>
        <v>0</v>
      </c>
      <c r="M206" s="21">
        <f>SUM(G206:L206)</f>
        <v>0</v>
      </c>
      <c r="N206" s="21"/>
    </row>
    <row r="207" spans="1:14">
      <c r="A207" s="125" t="s">
        <v>505</v>
      </c>
      <c r="B207" s="125" t="s">
        <v>487</v>
      </c>
      <c r="C207" s="125" t="s">
        <v>167</v>
      </c>
      <c r="D207" s="319">
        <f>COUNTIFS(CLEARANCE!A:A,'BYPRODUCT CHANGE'!A207,CLEARANCE!K:K,'BYPRODUCT CHANGE'!C207)</f>
        <v>0</v>
      </c>
      <c r="E207" s="29">
        <f>SUMIFS(CLEARANCE!E:E,CLEARANCE!A:A,'BYPRODUCT CHANGE'!A207,CLEARANCE!K:K,'BYPRODUCT CHANGE'!C207)</f>
        <v>0</v>
      </c>
      <c r="F207" s="29">
        <f>SUMIFS(CLEARANCE!D:D,CLEARANCE!A:A,'BYPRODUCT CHANGE'!A207,CLEARANCE!K:K,'BYPRODUCT CHANGE'!C207)</f>
        <v>0</v>
      </c>
      <c r="G207" s="32">
        <f>COUNTIFS(CLEARANCE!A:A,'BYPRODUCT CHANGE'!A207,CLEARANCE!H:H,'BYPRODUCT CHANGE'!$G$205,CLEARANCE!K:K,'BYPRODUCT CHANGE'!C207)</f>
        <v>0</v>
      </c>
      <c r="H207" s="32">
        <f>COUNTIFS(CLEARANCE!A:A,'BYPRODUCT CHANGE'!A207,CLEARANCE!H:H,'BYPRODUCT CHANGE'!$H$205,CLEARANCE!K:K,'BYPRODUCT CHANGE'!C207)</f>
        <v>0</v>
      </c>
      <c r="I207" s="21">
        <f>COUNTIFS(CLEARANCE!A:A,'BYPRODUCT CHANGE'!A207,CLEARANCE!H:H,'BYPRODUCT CHANGE'!$I$205,CLEARANCE!K:K,'BYPRODUCT CHANGE'!C207)</f>
        <v>0</v>
      </c>
      <c r="J207" s="21">
        <f>COUNTIFS(CLEARANCE!A:A,'BYPRODUCT CHANGE'!A207,CLEARANCE!H:H,'BYPRODUCT CHANGE'!$J$205,CLEARANCE!K:K,'BYPRODUCT CHANGE'!C207)</f>
        <v>0</v>
      </c>
      <c r="K207" s="21">
        <f>COUNTIFS(CLEARANCE!A:A,'BYPRODUCT CHANGE'!A207,CLEARANCE!H:H,'BYPRODUCT CHANGE'!$K$205,CLEARANCE!K:K,'BYPRODUCT CHANGE'!C207)</f>
        <v>0</v>
      </c>
      <c r="L207" s="21">
        <f>COUNTIFS(CLEARANCE!A:A,'BYPRODUCT CHANGE'!A207,CLEARANCE!H:H,'BYPRODUCT CHANGE'!$L$205,CLEARANCE!K:K,'BYPRODUCT CHANGE'!C207)</f>
        <v>0</v>
      </c>
      <c r="M207" s="21">
        <f t="shared" ref="M207:M218" si="49">SUM(G207:L207)</f>
        <v>0</v>
      </c>
      <c r="N207" s="21"/>
    </row>
    <row r="208" spans="1:14">
      <c r="A208" s="125" t="s">
        <v>255</v>
      </c>
      <c r="B208" s="125" t="s">
        <v>487</v>
      </c>
      <c r="C208" s="125" t="s">
        <v>101</v>
      </c>
      <c r="D208" s="319">
        <f>COUNTIFS(CLEARANCE!A:A,'BYPRODUCT CHANGE'!A208,CLEARANCE!K:K,'BYPRODUCT CHANGE'!C208)</f>
        <v>0</v>
      </c>
      <c r="E208" s="29">
        <f>SUMIFS(CLEARANCE!E:E,CLEARANCE!A:A,'BYPRODUCT CHANGE'!A208,CLEARANCE!K:K,'BYPRODUCT CHANGE'!C208)</f>
        <v>0</v>
      </c>
      <c r="F208" s="29">
        <f>SUMIFS(CLEARANCE!D:D,CLEARANCE!A:A,'BYPRODUCT CHANGE'!A208,CLEARANCE!K:K,'BYPRODUCT CHANGE'!C208)</f>
        <v>0</v>
      </c>
      <c r="G208" s="32">
        <f>COUNTIFS(CLEARANCE!A:A,'BYPRODUCT CHANGE'!A208,CLEARANCE!H:H,'BYPRODUCT CHANGE'!$G$205,CLEARANCE!K:K,'BYPRODUCT CHANGE'!C208)</f>
        <v>0</v>
      </c>
      <c r="H208" s="32">
        <f>COUNTIFS(CLEARANCE!A:A,'BYPRODUCT CHANGE'!A208,CLEARANCE!H:H,'BYPRODUCT CHANGE'!$H$205,CLEARANCE!K:K,'BYPRODUCT CHANGE'!C208)</f>
        <v>0</v>
      </c>
      <c r="I208" s="21">
        <f>COUNTIFS(CLEARANCE!A:A,'BYPRODUCT CHANGE'!A208,CLEARANCE!H:H,'BYPRODUCT CHANGE'!$I$205,CLEARANCE!K:K,'BYPRODUCT CHANGE'!C208)</f>
        <v>0</v>
      </c>
      <c r="J208" s="21">
        <f>COUNTIFS(CLEARANCE!A:A,'BYPRODUCT CHANGE'!A208,CLEARANCE!H:H,'BYPRODUCT CHANGE'!$J$205,CLEARANCE!K:K,'BYPRODUCT CHANGE'!C208)</f>
        <v>0</v>
      </c>
      <c r="K208" s="21">
        <f>COUNTIFS(CLEARANCE!A:A,'BYPRODUCT CHANGE'!A208,CLEARANCE!H:H,'BYPRODUCT CHANGE'!$K$205,CLEARANCE!K:K,'BYPRODUCT CHANGE'!C208)</f>
        <v>0</v>
      </c>
      <c r="L208" s="21">
        <f>COUNTIFS(CLEARANCE!A:A,'BYPRODUCT CHANGE'!A208,CLEARANCE!H:H,'BYPRODUCT CHANGE'!$L$205,CLEARANCE!K:K,'BYPRODUCT CHANGE'!C208)</f>
        <v>0</v>
      </c>
      <c r="M208" s="21">
        <f t="shared" si="49"/>
        <v>0</v>
      </c>
      <c r="N208" s="21"/>
    </row>
    <row r="209" spans="1:14">
      <c r="A209" s="125" t="s">
        <v>500</v>
      </c>
      <c r="B209" s="125" t="s">
        <v>501</v>
      </c>
      <c r="C209" s="125" t="s">
        <v>133</v>
      </c>
      <c r="D209" s="319">
        <f>COUNTIFS(CLEARANCE!A:A,'BYPRODUCT CHANGE'!A209,CLEARANCE!K:K,'BYPRODUCT CHANGE'!C209)</f>
        <v>0</v>
      </c>
      <c r="E209" s="29">
        <f>SUMIFS(CLEARANCE!E:E,CLEARANCE!A:A,'BYPRODUCT CHANGE'!A209,CLEARANCE!K:K,'BYPRODUCT CHANGE'!C209)</f>
        <v>0</v>
      </c>
      <c r="F209" s="29">
        <f>SUMIFS(CLEARANCE!D:D,CLEARANCE!A:A,'BYPRODUCT CHANGE'!A209,CLEARANCE!K:K,'BYPRODUCT CHANGE'!C209)</f>
        <v>0</v>
      </c>
      <c r="G209" s="32">
        <f>COUNTIFS(CLEARANCE!A:A,'BYPRODUCT CHANGE'!A209,CLEARANCE!H:H,'BYPRODUCT CHANGE'!$G$205,CLEARANCE!K:K,'BYPRODUCT CHANGE'!C209)</f>
        <v>0</v>
      </c>
      <c r="H209" s="32">
        <f>COUNTIFS(CLEARANCE!A:A,'BYPRODUCT CHANGE'!A209,CLEARANCE!H:H,'BYPRODUCT CHANGE'!$H$205,CLEARANCE!K:K,'BYPRODUCT CHANGE'!C209)</f>
        <v>0</v>
      </c>
      <c r="I209" s="21">
        <f>COUNTIFS(CLEARANCE!A:A,'BYPRODUCT CHANGE'!A209,CLEARANCE!H:H,'BYPRODUCT CHANGE'!$I$205,CLEARANCE!K:K,'BYPRODUCT CHANGE'!C209)</f>
        <v>0</v>
      </c>
      <c r="J209" s="21">
        <f>COUNTIFS(CLEARANCE!A:A,'BYPRODUCT CHANGE'!A209,CLEARANCE!H:H,'BYPRODUCT CHANGE'!$J$205,CLEARANCE!K:K,'BYPRODUCT CHANGE'!C209)</f>
        <v>0</v>
      </c>
      <c r="K209" s="21">
        <f>COUNTIFS(CLEARANCE!A:A,'BYPRODUCT CHANGE'!A209,CLEARANCE!H:H,'BYPRODUCT CHANGE'!$K$205,CLEARANCE!K:K,'BYPRODUCT CHANGE'!C209)</f>
        <v>0</v>
      </c>
      <c r="L209" s="21">
        <f>COUNTIFS(CLEARANCE!A:A,'BYPRODUCT CHANGE'!A209,CLEARANCE!H:H,'BYPRODUCT CHANGE'!$L$205,CLEARANCE!K:K,'BYPRODUCT CHANGE'!C209)</f>
        <v>0</v>
      </c>
      <c r="M209" s="21">
        <f t="shared" si="49"/>
        <v>0</v>
      </c>
      <c r="N209" s="21"/>
    </row>
    <row r="210" spans="1:14">
      <c r="A210" s="125" t="s">
        <v>491</v>
      </c>
      <c r="B210" s="125" t="s">
        <v>491</v>
      </c>
      <c r="C210" s="125" t="s">
        <v>167</v>
      </c>
      <c r="D210" s="319">
        <f>COUNTIFS(CLEARANCE!A:A,'BYPRODUCT CHANGE'!A210,CLEARANCE!K:K,'BYPRODUCT CHANGE'!C210)</f>
        <v>0</v>
      </c>
      <c r="E210" s="29">
        <f>SUMIFS(CLEARANCE!E:E,CLEARANCE!A:A,'BYPRODUCT CHANGE'!A210,CLEARANCE!K:K,'BYPRODUCT CHANGE'!C210)</f>
        <v>0</v>
      </c>
      <c r="F210" s="29">
        <f>SUMIFS(CLEARANCE!D:D,CLEARANCE!A:A,'BYPRODUCT CHANGE'!A210,CLEARANCE!K:K,'BYPRODUCT CHANGE'!C210)</f>
        <v>0</v>
      </c>
      <c r="G210" s="32">
        <f>COUNTIFS(CLEARANCE!A:A,'BYPRODUCT CHANGE'!A210,CLEARANCE!H:H,'BYPRODUCT CHANGE'!$G$205,CLEARANCE!K:K,'BYPRODUCT CHANGE'!C210)</f>
        <v>0</v>
      </c>
      <c r="H210" s="32">
        <f>COUNTIFS(CLEARANCE!A:A,'BYPRODUCT CHANGE'!A210,CLEARANCE!H:H,'BYPRODUCT CHANGE'!$H$205,CLEARANCE!K:K,'BYPRODUCT CHANGE'!C210)</f>
        <v>0</v>
      </c>
      <c r="I210" s="21">
        <f>COUNTIFS(CLEARANCE!A:A,'BYPRODUCT CHANGE'!A210,CLEARANCE!H:H,'BYPRODUCT CHANGE'!$I$205,CLEARANCE!K:K,'BYPRODUCT CHANGE'!C210)</f>
        <v>0</v>
      </c>
      <c r="J210" s="21">
        <f>COUNTIFS(CLEARANCE!A:A,'BYPRODUCT CHANGE'!A210,CLEARANCE!H:H,'BYPRODUCT CHANGE'!$J$205,CLEARANCE!K:K,'BYPRODUCT CHANGE'!C210)</f>
        <v>0</v>
      </c>
      <c r="K210" s="21">
        <f>COUNTIFS(CLEARANCE!A:A,'BYPRODUCT CHANGE'!A210,CLEARANCE!H:H,'BYPRODUCT CHANGE'!$K$205,CLEARANCE!K:K,'BYPRODUCT CHANGE'!C210)</f>
        <v>0</v>
      </c>
      <c r="L210" s="21">
        <f>COUNTIFS(CLEARANCE!A:A,'BYPRODUCT CHANGE'!A210,CLEARANCE!H:H,'BYPRODUCT CHANGE'!$L$205,CLEARANCE!K:K,'BYPRODUCT CHANGE'!C210)</f>
        <v>0</v>
      </c>
      <c r="M210" s="21">
        <f t="shared" si="49"/>
        <v>0</v>
      </c>
      <c r="N210" s="21"/>
    </row>
    <row r="211" spans="1:14">
      <c r="A211" s="125" t="s">
        <v>519</v>
      </c>
      <c r="B211" s="125" t="s">
        <v>487</v>
      </c>
      <c r="C211" s="125" t="s">
        <v>101</v>
      </c>
      <c r="D211" s="319">
        <f>COUNTIFS(CLEARANCE!A:A,'BYPRODUCT CHANGE'!A211,CLEARANCE!K:K,'BYPRODUCT CHANGE'!C211)</f>
        <v>0</v>
      </c>
      <c r="E211" s="29">
        <f>SUMIFS(CLEARANCE!E:E,CLEARANCE!A:A,'BYPRODUCT CHANGE'!A211,CLEARANCE!K:K,'BYPRODUCT CHANGE'!C211)</f>
        <v>0</v>
      </c>
      <c r="F211" s="29">
        <f>SUMIFS(CLEARANCE!D:D,CLEARANCE!A:A,'BYPRODUCT CHANGE'!A211,CLEARANCE!K:K,'BYPRODUCT CHANGE'!C211)</f>
        <v>0</v>
      </c>
      <c r="G211" s="32">
        <f>COUNTIFS(CLEARANCE!A:A,'BYPRODUCT CHANGE'!A211,CLEARANCE!H:H,'BYPRODUCT CHANGE'!$G$205,CLEARANCE!K:K,'BYPRODUCT CHANGE'!C211)</f>
        <v>0</v>
      </c>
      <c r="H211" s="32">
        <f>COUNTIFS(CLEARANCE!A:A,'BYPRODUCT CHANGE'!A211,CLEARANCE!H:H,'BYPRODUCT CHANGE'!$H$205,CLEARANCE!K:K,'BYPRODUCT CHANGE'!C211)</f>
        <v>0</v>
      </c>
      <c r="I211" s="21">
        <f>COUNTIFS(CLEARANCE!A:A,'BYPRODUCT CHANGE'!A211,CLEARANCE!H:H,'BYPRODUCT CHANGE'!$I$205,CLEARANCE!K:K,'BYPRODUCT CHANGE'!C211)</f>
        <v>0</v>
      </c>
      <c r="J211" s="21">
        <f>COUNTIFS(CLEARANCE!A:A,'BYPRODUCT CHANGE'!A211,CLEARANCE!H:H,'BYPRODUCT CHANGE'!$J$205,CLEARANCE!K:K,'BYPRODUCT CHANGE'!C211)</f>
        <v>0</v>
      </c>
      <c r="K211" s="21">
        <f>COUNTIFS(CLEARANCE!A:A,'BYPRODUCT CHANGE'!A211,CLEARANCE!H:H,'BYPRODUCT CHANGE'!$K$205,CLEARANCE!K:K,'BYPRODUCT CHANGE'!C211)</f>
        <v>0</v>
      </c>
      <c r="L211" s="21">
        <f>COUNTIFS(CLEARANCE!A:A,'BYPRODUCT CHANGE'!A211,CLEARANCE!H:H,'BYPRODUCT CHANGE'!$L$205,CLEARANCE!K:K,'BYPRODUCT CHANGE'!C211)</f>
        <v>0</v>
      </c>
      <c r="M211" s="21">
        <f t="shared" si="49"/>
        <v>0</v>
      </c>
      <c r="N211" s="21"/>
    </row>
    <row r="212" spans="1:14">
      <c r="A212" s="125" t="s">
        <v>491</v>
      </c>
      <c r="B212" s="125" t="s">
        <v>491</v>
      </c>
      <c r="C212" s="125" t="s">
        <v>101</v>
      </c>
      <c r="D212" s="319">
        <f>COUNTIFS(CLEARANCE!A:A,'BYPRODUCT CHANGE'!A212,CLEARANCE!K:K,'BYPRODUCT CHANGE'!C212)</f>
        <v>1</v>
      </c>
      <c r="E212" s="29">
        <f>SUMIFS(CLEARANCE!E:E,CLEARANCE!A:A,'BYPRODUCT CHANGE'!A212,CLEARANCE!K:K,'BYPRODUCT CHANGE'!C212)</f>
        <v>14577</v>
      </c>
      <c r="F212" s="29">
        <f>SUMIFS(CLEARANCE!D:D,CLEARANCE!A:A,'BYPRODUCT CHANGE'!A212,CLEARANCE!K:K,'BYPRODUCT CHANGE'!C212)</f>
        <v>541010</v>
      </c>
      <c r="G212" s="32">
        <f>COUNTIFS(CLEARANCE!A:A,'BYPRODUCT CHANGE'!A212,CLEARANCE!H:H,'BYPRODUCT CHANGE'!$G$205,CLEARANCE!K:K,'BYPRODUCT CHANGE'!C212)</f>
        <v>0</v>
      </c>
      <c r="H212" s="32">
        <f>COUNTIFS(CLEARANCE!A:A,'BYPRODUCT CHANGE'!A212,CLEARANCE!H:H,'BYPRODUCT CHANGE'!$H$205,CLEARANCE!K:K,'BYPRODUCT CHANGE'!C212)</f>
        <v>0</v>
      </c>
      <c r="I212" s="21">
        <f>COUNTIFS(CLEARANCE!A:A,'BYPRODUCT CHANGE'!A212,CLEARANCE!H:H,'BYPRODUCT CHANGE'!$I$205,CLEARANCE!K:K,'BYPRODUCT CHANGE'!C212)</f>
        <v>0</v>
      </c>
      <c r="J212" s="21">
        <f>COUNTIFS(CLEARANCE!A:A,'BYPRODUCT CHANGE'!A212,CLEARANCE!H:H,'BYPRODUCT CHANGE'!$J$205,CLEARANCE!K:K,'BYPRODUCT CHANGE'!C212)</f>
        <v>0</v>
      </c>
      <c r="K212" s="21">
        <f>COUNTIFS(CLEARANCE!A:A,'BYPRODUCT CHANGE'!A212,CLEARANCE!H:H,'BYPRODUCT CHANGE'!$K$205,CLEARANCE!K:K,'BYPRODUCT CHANGE'!C212)</f>
        <v>1</v>
      </c>
      <c r="L212" s="21">
        <f>COUNTIFS(CLEARANCE!A:A,'BYPRODUCT CHANGE'!A212,CLEARANCE!H:H,'BYPRODUCT CHANGE'!$L$205,CLEARANCE!K:K,'BYPRODUCT CHANGE'!C212)</f>
        <v>0</v>
      </c>
      <c r="M212" s="21">
        <f t="shared" si="49"/>
        <v>1</v>
      </c>
      <c r="N212" s="21"/>
    </row>
    <row r="213" spans="1:14">
      <c r="A213" s="125" t="s">
        <v>491</v>
      </c>
      <c r="B213" s="125" t="s">
        <v>491</v>
      </c>
      <c r="C213" s="125" t="s">
        <v>133</v>
      </c>
      <c r="D213" s="319">
        <f>COUNTIFS(CLEARANCE!A:A,'BYPRODUCT CHANGE'!A213,CLEARANCE!K:K,'BYPRODUCT CHANGE'!C213)</f>
        <v>1</v>
      </c>
      <c r="E213" s="29">
        <f>SUMIFS(CLEARANCE!E:E,CLEARANCE!A:A,'BYPRODUCT CHANGE'!A213,CLEARANCE!K:K,'BYPRODUCT CHANGE'!C213)</f>
        <v>9232.09</v>
      </c>
      <c r="F213" s="29">
        <f>SUMIFS(CLEARANCE!D:D,CLEARANCE!A:A,'BYPRODUCT CHANGE'!A213,CLEARANCE!K:K,'BYPRODUCT CHANGE'!C213)</f>
        <v>299419</v>
      </c>
      <c r="G213" s="32">
        <f>COUNTIFS(CLEARANCE!A:A,'BYPRODUCT CHANGE'!A213,CLEARANCE!H:H,'BYPRODUCT CHANGE'!$G$205,CLEARANCE!K:K,'BYPRODUCT CHANGE'!C213)</f>
        <v>0</v>
      </c>
      <c r="H213" s="32">
        <f>COUNTIFS(CLEARANCE!A:A,'BYPRODUCT CHANGE'!A213,CLEARANCE!H:H,'BYPRODUCT CHANGE'!$H$205,CLEARANCE!K:K,'BYPRODUCT CHANGE'!C213)</f>
        <v>0</v>
      </c>
      <c r="I213" s="21">
        <f>COUNTIFS(CLEARANCE!A:A,'BYPRODUCT CHANGE'!A213,CLEARANCE!H:H,'BYPRODUCT CHANGE'!$I$205,CLEARANCE!K:K,'BYPRODUCT CHANGE'!C213)</f>
        <v>0</v>
      </c>
      <c r="J213" s="21">
        <f>COUNTIFS(CLEARANCE!A:A,'BYPRODUCT CHANGE'!A213,CLEARANCE!H:H,'BYPRODUCT CHANGE'!$J$205,CLEARANCE!K:K,'BYPRODUCT CHANGE'!C213)</f>
        <v>1</v>
      </c>
      <c r="K213" s="21">
        <f>COUNTIFS(CLEARANCE!A:A,'BYPRODUCT CHANGE'!A213,CLEARANCE!H:H,'BYPRODUCT CHANGE'!$K$205,CLEARANCE!K:K,'BYPRODUCT CHANGE'!C213)</f>
        <v>0</v>
      </c>
      <c r="L213" s="21">
        <f>COUNTIFS(CLEARANCE!A:A,'BYPRODUCT CHANGE'!A213,CLEARANCE!H:H,'BYPRODUCT CHANGE'!$L$205,CLEARANCE!K:K,'BYPRODUCT CHANGE'!C213)</f>
        <v>0</v>
      </c>
      <c r="M213" s="21">
        <f t="shared" si="49"/>
        <v>1</v>
      </c>
      <c r="N213" s="21"/>
    </row>
    <row r="214" spans="1:14">
      <c r="A214" s="125" t="s">
        <v>511</v>
      </c>
      <c r="B214" s="125" t="s">
        <v>487</v>
      </c>
      <c r="C214" s="125" t="s">
        <v>101</v>
      </c>
      <c r="D214" s="319">
        <f>COUNTIFS(CLEARANCE!A:A,'BYPRODUCT CHANGE'!A214,CLEARANCE!K:K,'BYPRODUCT CHANGE'!C214)</f>
        <v>0</v>
      </c>
      <c r="E214" s="29">
        <f>SUMIFS(CLEARANCE!E:E,CLEARANCE!A:A,'BYPRODUCT CHANGE'!A214,CLEARANCE!K:K,'BYPRODUCT CHANGE'!C214)</f>
        <v>0</v>
      </c>
      <c r="F214" s="29">
        <f>SUMIFS(CLEARANCE!D:D,CLEARANCE!A:A,'BYPRODUCT CHANGE'!A214,CLEARANCE!K:K,'BYPRODUCT CHANGE'!C214)</f>
        <v>0</v>
      </c>
      <c r="G214" s="32">
        <f>COUNTIFS(CLEARANCE!A:A,'BYPRODUCT CHANGE'!A214,CLEARANCE!H:H,'BYPRODUCT CHANGE'!$G$205,CLEARANCE!K:K,'BYPRODUCT CHANGE'!C214)</f>
        <v>0</v>
      </c>
      <c r="H214" s="32">
        <f>COUNTIFS(CLEARANCE!A:A,'BYPRODUCT CHANGE'!A214,CLEARANCE!H:H,'BYPRODUCT CHANGE'!$H$205,CLEARANCE!K:K,'BYPRODUCT CHANGE'!C214)</f>
        <v>0</v>
      </c>
      <c r="I214" s="21">
        <f>COUNTIFS(CLEARANCE!A:A,'BYPRODUCT CHANGE'!A214,CLEARANCE!H:H,'BYPRODUCT CHANGE'!$I$205,CLEARANCE!K:K,'BYPRODUCT CHANGE'!C214)</f>
        <v>0</v>
      </c>
      <c r="J214" s="21">
        <f>COUNTIFS(CLEARANCE!A:A,'BYPRODUCT CHANGE'!A214,CLEARANCE!H:H,'BYPRODUCT CHANGE'!$J$205,CLEARANCE!K:K,'BYPRODUCT CHANGE'!C214)</f>
        <v>0</v>
      </c>
      <c r="K214" s="21">
        <f>COUNTIFS(CLEARANCE!A:A,'BYPRODUCT CHANGE'!A214,CLEARANCE!H:H,'BYPRODUCT CHANGE'!$K$205,CLEARANCE!K:K,'BYPRODUCT CHANGE'!C214)</f>
        <v>0</v>
      </c>
      <c r="L214" s="21">
        <f>COUNTIFS(CLEARANCE!A:A,'BYPRODUCT CHANGE'!A214,CLEARANCE!H:H,'BYPRODUCT CHANGE'!$L$205,CLEARANCE!K:K,'BYPRODUCT CHANGE'!C214)</f>
        <v>0</v>
      </c>
      <c r="M214" s="21">
        <f t="shared" si="49"/>
        <v>0</v>
      </c>
      <c r="N214" s="21"/>
    </row>
    <row r="215" spans="1:14">
      <c r="A215" s="125" t="s">
        <v>520</v>
      </c>
      <c r="B215" s="125" t="s">
        <v>487</v>
      </c>
      <c r="C215" s="125" t="s">
        <v>133</v>
      </c>
      <c r="D215" s="319">
        <f>COUNTIFS(CLEARANCE!A:A,'BYPRODUCT CHANGE'!A215,CLEARANCE!K:K,'BYPRODUCT CHANGE'!C215)</f>
        <v>0</v>
      </c>
      <c r="E215" s="29">
        <f>SUMIFS(CLEARANCE!E:E,CLEARANCE!A:A,'BYPRODUCT CHANGE'!A215,CLEARANCE!K:K,'BYPRODUCT CHANGE'!C215)</f>
        <v>0</v>
      </c>
      <c r="F215" s="29">
        <f>SUMIFS(CLEARANCE!D:D,CLEARANCE!A:A,'BYPRODUCT CHANGE'!A215,CLEARANCE!K:K,'BYPRODUCT CHANGE'!C215)</f>
        <v>0</v>
      </c>
      <c r="G215" s="32">
        <f>COUNTIFS(CLEARANCE!A:A,'BYPRODUCT CHANGE'!A215,CLEARANCE!H:H,'BYPRODUCT CHANGE'!$G$205,CLEARANCE!K:K,'BYPRODUCT CHANGE'!C215)</f>
        <v>0</v>
      </c>
      <c r="H215" s="32">
        <f>COUNTIFS(CLEARANCE!A:A,'BYPRODUCT CHANGE'!A215,CLEARANCE!H:H,'BYPRODUCT CHANGE'!$H$205,CLEARANCE!K:K,'BYPRODUCT CHANGE'!C215)</f>
        <v>0</v>
      </c>
      <c r="I215" s="21">
        <f>COUNTIFS(CLEARANCE!A:A,'BYPRODUCT CHANGE'!A215,CLEARANCE!H:H,'BYPRODUCT CHANGE'!$I$205,CLEARANCE!K:K,'BYPRODUCT CHANGE'!C215)</f>
        <v>0</v>
      </c>
      <c r="J215" s="21">
        <f>COUNTIFS(CLEARANCE!A:A,'BYPRODUCT CHANGE'!A215,CLEARANCE!H:H,'BYPRODUCT CHANGE'!$J$205,CLEARANCE!K:K,'BYPRODUCT CHANGE'!C215)</f>
        <v>0</v>
      </c>
      <c r="K215" s="21">
        <f>COUNTIFS(CLEARANCE!A:A,'BYPRODUCT CHANGE'!A215,CLEARANCE!H:H,'BYPRODUCT CHANGE'!$K$205,CLEARANCE!K:K,'BYPRODUCT CHANGE'!C215)</f>
        <v>0</v>
      </c>
      <c r="L215" s="21">
        <f>COUNTIFS(CLEARANCE!A:A,'BYPRODUCT CHANGE'!A215,CLEARANCE!H:H,'BYPRODUCT CHANGE'!$L$205,CLEARANCE!K:K,'BYPRODUCT CHANGE'!C215)</f>
        <v>0</v>
      </c>
      <c r="M215" s="21">
        <f t="shared" si="49"/>
        <v>0</v>
      </c>
      <c r="N215" s="21"/>
    </row>
    <row r="216" spans="1:14">
      <c r="A216" s="125" t="s">
        <v>515</v>
      </c>
      <c r="B216" s="125" t="s">
        <v>522</v>
      </c>
      <c r="C216" s="125" t="s">
        <v>97</v>
      </c>
      <c r="D216" s="319">
        <f>COUNTIFS(CLEARANCE!A:A,'BYPRODUCT CHANGE'!A216,CLEARANCE!K:K,'BYPRODUCT CHANGE'!C216)</f>
        <v>0</v>
      </c>
      <c r="E216" s="29">
        <f>SUMIFS(CLEARANCE!E:E,CLEARANCE!A:A,'BYPRODUCT CHANGE'!A216,CLEARANCE!K:K,'BYPRODUCT CHANGE'!C216)</f>
        <v>0</v>
      </c>
      <c r="F216" s="29">
        <f>SUMIFS(CLEARANCE!D:D,CLEARANCE!A:A,'BYPRODUCT CHANGE'!A216,CLEARANCE!K:K,'BYPRODUCT CHANGE'!C216)</f>
        <v>0</v>
      </c>
      <c r="G216" s="32">
        <f>COUNTIFS(CLEARANCE!A:A,'BYPRODUCT CHANGE'!A216,CLEARANCE!H:H,'BYPRODUCT CHANGE'!$G$205,CLEARANCE!K:K,'BYPRODUCT CHANGE'!C216)</f>
        <v>0</v>
      </c>
      <c r="H216" s="32">
        <f>COUNTIFS(CLEARANCE!A:A,'BYPRODUCT CHANGE'!A216,CLEARANCE!H:H,'BYPRODUCT CHANGE'!$H$205,CLEARANCE!K:K,'BYPRODUCT CHANGE'!C216)</f>
        <v>0</v>
      </c>
      <c r="I216" s="21">
        <f>COUNTIFS(CLEARANCE!A:A,'BYPRODUCT CHANGE'!A216,CLEARANCE!H:H,'BYPRODUCT CHANGE'!$I$205,CLEARANCE!K:K,'BYPRODUCT CHANGE'!C216)</f>
        <v>0</v>
      </c>
      <c r="J216" s="21">
        <f>COUNTIFS(CLEARANCE!A:A,'BYPRODUCT CHANGE'!A216,CLEARANCE!H:H,'BYPRODUCT CHANGE'!$J$205,CLEARANCE!K:K,'BYPRODUCT CHANGE'!C216)</f>
        <v>0</v>
      </c>
      <c r="K216" s="21">
        <f>COUNTIFS(CLEARANCE!A:A,'BYPRODUCT CHANGE'!A216,CLEARANCE!H:H,'BYPRODUCT CHANGE'!$K$205,CLEARANCE!K:K,'BYPRODUCT CHANGE'!C216)</f>
        <v>0</v>
      </c>
      <c r="L216" s="21">
        <f>COUNTIFS(CLEARANCE!A:A,'BYPRODUCT CHANGE'!A216,CLEARANCE!H:H,'BYPRODUCT CHANGE'!$L$205,CLEARANCE!K:K,'BYPRODUCT CHANGE'!C216)</f>
        <v>0</v>
      </c>
      <c r="M216" s="21">
        <f t="shared" si="49"/>
        <v>0</v>
      </c>
      <c r="N216" s="21"/>
    </row>
    <row r="217" spans="1:14">
      <c r="A217" s="125" t="s">
        <v>516</v>
      </c>
      <c r="B217" s="125" t="s">
        <v>487</v>
      </c>
      <c r="C217" s="125" t="s">
        <v>133</v>
      </c>
      <c r="D217" s="319">
        <f>COUNTIFS(CLEARANCE!A:A,'BYPRODUCT CHANGE'!A217,CLEARANCE!K:K,'BYPRODUCT CHANGE'!C217)</f>
        <v>1</v>
      </c>
      <c r="E217" s="29">
        <f>SUMIFS(CLEARANCE!E:E,CLEARANCE!A:A,'BYPRODUCT CHANGE'!A217,CLEARANCE!K:K,'BYPRODUCT CHANGE'!C217)</f>
        <v>6763.06</v>
      </c>
      <c r="F217" s="29">
        <f>SUMIFS(CLEARANCE!D:D,CLEARANCE!A:A,'BYPRODUCT CHANGE'!A217,CLEARANCE!K:K,'BYPRODUCT CHANGE'!C217)</f>
        <v>251000</v>
      </c>
      <c r="G217" s="32">
        <f>COUNTIFS(CLEARANCE!A:A,'BYPRODUCT CHANGE'!A217,CLEARANCE!H:H,'BYPRODUCT CHANGE'!$G$205,CLEARANCE!K:K,'BYPRODUCT CHANGE'!C217)</f>
        <v>0</v>
      </c>
      <c r="H217" s="32">
        <f>COUNTIFS(CLEARANCE!A:A,'BYPRODUCT CHANGE'!A217,CLEARANCE!H:H,'BYPRODUCT CHANGE'!$H$205,CLEARANCE!K:K,'BYPRODUCT CHANGE'!C217)</f>
        <v>0</v>
      </c>
      <c r="I217" s="21">
        <f>COUNTIFS(CLEARANCE!A:A,'BYPRODUCT CHANGE'!A217,CLEARANCE!H:H,'BYPRODUCT CHANGE'!$I$205,CLEARANCE!K:K,'BYPRODUCT CHANGE'!C217)</f>
        <v>0</v>
      </c>
      <c r="J217" s="21">
        <f>COUNTIFS(CLEARANCE!A:A,'BYPRODUCT CHANGE'!A217,CLEARANCE!H:H,'BYPRODUCT CHANGE'!$J$205,CLEARANCE!K:K,'BYPRODUCT CHANGE'!C217)</f>
        <v>0</v>
      </c>
      <c r="K217" s="21">
        <f>COUNTIFS(CLEARANCE!A:A,'BYPRODUCT CHANGE'!A217,CLEARANCE!H:H,'BYPRODUCT CHANGE'!$K$205,CLEARANCE!K:K,'BYPRODUCT CHANGE'!C217)</f>
        <v>1</v>
      </c>
      <c r="L217" s="21">
        <f>COUNTIFS(CLEARANCE!A:A,'BYPRODUCT CHANGE'!A217,CLEARANCE!H:H,'BYPRODUCT CHANGE'!$L$205,CLEARANCE!K:K,'BYPRODUCT CHANGE'!C217)</f>
        <v>0</v>
      </c>
      <c r="M217" s="21">
        <f t="shared" si="49"/>
        <v>1</v>
      </c>
      <c r="N217" s="21"/>
    </row>
    <row r="218" spans="1:14">
      <c r="A218" s="125" t="s">
        <v>50</v>
      </c>
      <c r="B218" s="125" t="s">
        <v>487</v>
      </c>
      <c r="C218" s="125" t="s">
        <v>101</v>
      </c>
      <c r="D218" s="319">
        <f>COUNTIFS(CLEARANCE!A:A,'BYPRODUCT CHANGE'!A218,CLEARANCE!K:K,'BYPRODUCT CHANGE'!C218)</f>
        <v>0</v>
      </c>
      <c r="E218" s="29">
        <f>SUMIFS(CLEARANCE!E:E,CLEARANCE!A:A,'BYPRODUCT CHANGE'!A218,CLEARANCE!K:K,'BYPRODUCT CHANGE'!C218)</f>
        <v>0</v>
      </c>
      <c r="F218" s="29">
        <f>SUMIFS(CLEARANCE!D:D,CLEARANCE!A:A,'BYPRODUCT CHANGE'!A218,CLEARANCE!K:K,'BYPRODUCT CHANGE'!C218)</f>
        <v>0</v>
      </c>
      <c r="G218" s="32">
        <f>COUNTIFS(CLEARANCE!A:A,'BYPRODUCT CHANGE'!A218,CLEARANCE!H:H,'BYPRODUCT CHANGE'!$G$205,CLEARANCE!K:K,'BYPRODUCT CHANGE'!C218)</f>
        <v>0</v>
      </c>
      <c r="H218" s="32">
        <f>COUNTIFS(CLEARANCE!A:A,'BYPRODUCT CHANGE'!A218,CLEARANCE!H:H,'BYPRODUCT CHANGE'!$H$205,CLEARANCE!K:K,'BYPRODUCT CHANGE'!C218)</f>
        <v>0</v>
      </c>
      <c r="I218" s="21">
        <f>COUNTIFS(CLEARANCE!A:A,'BYPRODUCT CHANGE'!A218,CLEARANCE!H:H,'BYPRODUCT CHANGE'!$I$205,CLEARANCE!K:K,'BYPRODUCT CHANGE'!C218)</f>
        <v>0</v>
      </c>
      <c r="J218" s="21">
        <f>COUNTIFS(CLEARANCE!A:A,'BYPRODUCT CHANGE'!A218,CLEARANCE!H:H,'BYPRODUCT CHANGE'!$J$205,CLEARANCE!K:K,'BYPRODUCT CHANGE'!C218)</f>
        <v>0</v>
      </c>
      <c r="K218" s="21">
        <f>COUNTIFS(CLEARANCE!A:A,'BYPRODUCT CHANGE'!A218,CLEARANCE!H:H,'BYPRODUCT CHANGE'!$K$205,CLEARANCE!K:K,'BYPRODUCT CHANGE'!C218)</f>
        <v>0</v>
      </c>
      <c r="L218" s="21">
        <f>COUNTIFS(CLEARANCE!A:A,'BYPRODUCT CHANGE'!A218,CLEARANCE!H:H,'BYPRODUCT CHANGE'!$L$205,CLEARANCE!K:K,'BYPRODUCT CHANGE'!C218)</f>
        <v>0</v>
      </c>
      <c r="M218" s="21">
        <f t="shared" si="49"/>
        <v>0</v>
      </c>
      <c r="N218" s="21"/>
    </row>
    <row r="219" spans="1:14" ht="15.75">
      <c r="A219" s="717" t="s">
        <v>71</v>
      </c>
      <c r="B219" s="732"/>
      <c r="C219" s="718"/>
      <c r="D219" s="252">
        <f t="shared" ref="D219:M219" si="50">SUM(D206:D218)</f>
        <v>3</v>
      </c>
      <c r="E219" s="86">
        <f t="shared" si="50"/>
        <v>30572.15</v>
      </c>
      <c r="F219" s="86">
        <f t="shared" si="50"/>
        <v>1091429</v>
      </c>
      <c r="G219" s="252">
        <f t="shared" si="50"/>
        <v>0</v>
      </c>
      <c r="H219" s="252">
        <f t="shared" si="50"/>
        <v>0</v>
      </c>
      <c r="I219" s="252">
        <f t="shared" si="50"/>
        <v>0</v>
      </c>
      <c r="J219" s="252">
        <f t="shared" si="50"/>
        <v>1</v>
      </c>
      <c r="K219" s="252">
        <f t="shared" si="50"/>
        <v>2</v>
      </c>
      <c r="L219" s="252">
        <f t="shared" si="50"/>
        <v>0</v>
      </c>
      <c r="M219" s="252">
        <f t="shared" si="50"/>
        <v>3</v>
      </c>
    </row>
    <row r="220" spans="1:14">
      <c r="A220" s="8"/>
      <c r="B220" s="8"/>
      <c r="C220" s="343"/>
      <c r="D220" s="37"/>
      <c r="E220" s="37"/>
      <c r="F220" s="37"/>
    </row>
    <row r="221" spans="1:14">
      <c r="A221" s="125"/>
      <c r="B221" s="204"/>
    </row>
    <row r="222" spans="1:14">
      <c r="A222" s="125"/>
      <c r="B222" s="204"/>
    </row>
    <row r="223" spans="1:14">
      <c r="A223" s="125"/>
      <c r="B223" s="204"/>
    </row>
    <row r="224" spans="1:14">
      <c r="A224" s="125"/>
      <c r="B224" s="204"/>
    </row>
    <row r="225" spans="1:11">
      <c r="A225" s="125"/>
      <c r="B225" s="204"/>
    </row>
    <row r="226" spans="1:11">
      <c r="A226" s="125"/>
      <c r="B226" s="204"/>
    </row>
    <row r="227" spans="1:11">
      <c r="A227" s="125"/>
      <c r="B227" s="204"/>
      <c r="I227"/>
      <c r="J227"/>
      <c r="K227"/>
    </row>
    <row r="228" spans="1:11">
      <c r="A228" s="125"/>
      <c r="B228" s="204"/>
    </row>
    <row r="229" spans="1:11">
      <c r="A229" s="125"/>
      <c r="B229" s="204"/>
    </row>
    <row r="230" spans="1:11">
      <c r="A230" s="125"/>
      <c r="B230" s="204"/>
    </row>
    <row r="231" spans="1:11">
      <c r="A231" s="125"/>
      <c r="B231" s="204"/>
    </row>
    <row r="232" spans="1:11">
      <c r="A232" s="125"/>
      <c r="B232" s="204"/>
    </row>
    <row r="233" spans="1:11">
      <c r="A233" s="125"/>
      <c r="B233" s="204"/>
    </row>
    <row r="234" spans="1:11">
      <c r="A234" s="125"/>
      <c r="B234" s="204"/>
    </row>
    <row r="235" spans="1:11">
      <c r="A235" s="125"/>
      <c r="B235" s="204"/>
    </row>
    <row r="236" spans="1:11">
      <c r="A236" s="125"/>
      <c r="B236" s="204"/>
    </row>
    <row r="237" spans="1:11">
      <c r="A237" s="125"/>
      <c r="B237" s="204"/>
    </row>
    <row r="238" spans="1:11">
      <c r="A238" s="125"/>
      <c r="B238" s="204"/>
    </row>
    <row r="239" spans="1:11">
      <c r="A239" s="125"/>
      <c r="B239" s="204"/>
    </row>
    <row r="240" spans="1:11">
      <c r="A240" s="125"/>
      <c r="B240" s="204"/>
    </row>
    <row r="241" spans="1:2">
      <c r="A241" s="125"/>
      <c r="B241" s="204"/>
    </row>
    <row r="242" spans="1:2">
      <c r="A242" s="125"/>
      <c r="B242" s="204"/>
    </row>
  </sheetData>
  <sortState ref="I203:L218">
    <sortCondition descending="1" ref="L203:L218"/>
  </sortState>
  <mergeCells count="3">
    <mergeCell ref="C1:E1"/>
    <mergeCell ref="G1:L1"/>
    <mergeCell ref="A219:C219"/>
  </mergeCells>
  <conditionalFormatting sqref="A60:A63 A65:A100">
    <cfRule type="duplicateValues" dxfId="221" priority="1196"/>
  </conditionalFormatting>
  <conditionalFormatting sqref="A205">
    <cfRule type="duplicateValues" dxfId="220" priority="1058"/>
  </conditionalFormatting>
  <conditionalFormatting sqref="A21:A56">
    <cfRule type="duplicateValues" dxfId="219" priority="1559"/>
  </conditionalFormatting>
  <conditionalFormatting sqref="J60:J78 A60:A100">
    <cfRule type="duplicateValues" dxfId="218" priority="1"/>
  </conditionalFormatting>
  <pageMargins left="0.7" right="0.7" top="0.75" bottom="0.75" header="0.3" footer="0.3"/>
  <ignoredErrors>
    <ignoredError sqref="F57 F111 F127" formula="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4"/>
  <sheetViews>
    <sheetView topLeftCell="B1" workbookViewId="0">
      <selection activeCell="D9" sqref="D9"/>
    </sheetView>
  </sheetViews>
  <sheetFormatPr defaultColWidth="9.140625" defaultRowHeight="15"/>
  <cols>
    <col min="1" max="2" width="29.42578125" style="8" customWidth="1"/>
    <col min="3" max="3" width="33" style="8" bestFit="1" customWidth="1"/>
    <col min="4" max="4" width="23.28515625" style="60" bestFit="1" customWidth="1"/>
    <col min="5" max="5" width="13.28515625" style="60" bestFit="1" customWidth="1"/>
    <col min="6" max="6" width="16.42578125" style="8" bestFit="1" customWidth="1"/>
    <col min="7" max="7" width="19.28515625" style="8" bestFit="1" customWidth="1"/>
    <col min="8" max="8" width="9.140625" style="8"/>
    <col min="9" max="9" width="23.140625" style="8" customWidth="1"/>
    <col min="10" max="10" width="14" style="8" bestFit="1" customWidth="1"/>
    <col min="11" max="11" width="24" style="153" customWidth="1"/>
    <col min="12" max="16384" width="9.140625" style="8"/>
  </cols>
  <sheetData>
    <row r="1" spans="1:11" s="198" customFormat="1">
      <c r="A1" s="198" t="s">
        <v>287</v>
      </c>
      <c r="B1" s="198" t="s">
        <v>414</v>
      </c>
      <c r="C1" s="198" t="s">
        <v>374</v>
      </c>
      <c r="D1" s="367" t="s">
        <v>376</v>
      </c>
      <c r="E1" s="367" t="s">
        <v>377</v>
      </c>
      <c r="F1" s="198" t="s">
        <v>65</v>
      </c>
      <c r="G1" s="198" t="s">
        <v>366</v>
      </c>
      <c r="H1" s="198" t="s">
        <v>375</v>
      </c>
      <c r="I1" s="198" t="s">
        <v>378</v>
      </c>
      <c r="J1" s="198" t="s">
        <v>135</v>
      </c>
      <c r="K1" s="368" t="s">
        <v>94</v>
      </c>
    </row>
    <row r="2" spans="1:11">
      <c r="A2" s="524" t="s">
        <v>491</v>
      </c>
      <c r="B2" s="524" t="s">
        <v>491</v>
      </c>
      <c r="C2" s="526" t="s">
        <v>2496</v>
      </c>
      <c r="D2" s="60">
        <v>541010</v>
      </c>
      <c r="E2" s="60">
        <v>14577</v>
      </c>
      <c r="F2" s="526" t="s">
        <v>329</v>
      </c>
      <c r="G2" s="526" t="s">
        <v>329</v>
      </c>
      <c r="H2" s="8">
        <v>144</v>
      </c>
      <c r="I2" s="526" t="s">
        <v>388</v>
      </c>
      <c r="J2" s="524" t="s">
        <v>31</v>
      </c>
      <c r="K2" s="525" t="s">
        <v>101</v>
      </c>
    </row>
    <row r="3" spans="1:11">
      <c r="A3" s="554" t="s">
        <v>491</v>
      </c>
      <c r="B3" s="554" t="s">
        <v>491</v>
      </c>
      <c r="C3" s="8" t="s">
        <v>2797</v>
      </c>
      <c r="D3" s="60">
        <v>299419</v>
      </c>
      <c r="E3" s="60">
        <v>9232.09</v>
      </c>
      <c r="F3" s="8" t="s">
        <v>2799</v>
      </c>
      <c r="G3" s="554" t="s">
        <v>173</v>
      </c>
      <c r="H3" s="8">
        <v>120</v>
      </c>
      <c r="I3" s="8" t="s">
        <v>2800</v>
      </c>
      <c r="J3" s="554" t="s">
        <v>49</v>
      </c>
      <c r="K3" s="555" t="s">
        <v>133</v>
      </c>
    </row>
    <row r="4" spans="1:11">
      <c r="A4" s="8" t="s">
        <v>516</v>
      </c>
      <c r="B4" s="554" t="s">
        <v>487</v>
      </c>
      <c r="C4" s="8" t="s">
        <v>2798</v>
      </c>
      <c r="D4" s="60">
        <v>251000</v>
      </c>
      <c r="E4" s="60">
        <v>6763.06</v>
      </c>
      <c r="F4" s="8" t="s">
        <v>43</v>
      </c>
      <c r="G4" s="8" t="s">
        <v>43</v>
      </c>
      <c r="H4" s="8">
        <v>144</v>
      </c>
      <c r="I4" s="8" t="s">
        <v>1352</v>
      </c>
      <c r="J4" s="554" t="s">
        <v>49</v>
      </c>
      <c r="K4" s="555" t="s">
        <v>133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96"/>
  <sheetViews>
    <sheetView topLeftCell="A77" workbookViewId="0">
      <selection activeCell="B98" sqref="B98"/>
    </sheetView>
  </sheetViews>
  <sheetFormatPr defaultRowHeight="15"/>
  <cols>
    <col min="1" max="1" width="56.140625" bestFit="1" customWidth="1"/>
    <col min="2" max="2" width="56.140625" customWidth="1"/>
    <col min="3" max="3" width="31" bestFit="1" customWidth="1"/>
    <col min="4" max="4" width="31" customWidth="1"/>
    <col min="5" max="5" width="11.7109375" bestFit="1" customWidth="1"/>
  </cols>
  <sheetData>
    <row r="1" spans="1:7">
      <c r="A1" t="s">
        <v>2467</v>
      </c>
      <c r="B1" s="523" t="s">
        <v>173</v>
      </c>
      <c r="C1" s="384">
        <v>3024</v>
      </c>
      <c r="D1" s="384"/>
    </row>
    <row r="2" spans="1:7">
      <c r="A2" t="s">
        <v>620</v>
      </c>
      <c r="B2" t="s">
        <v>148</v>
      </c>
      <c r="C2" s="384">
        <v>392634.7</v>
      </c>
      <c r="D2" s="384"/>
      <c r="E2" s="386">
        <v>277448.59999999998</v>
      </c>
      <c r="G2" t="s">
        <v>620</v>
      </c>
    </row>
    <row r="3" spans="1:7">
      <c r="A3" t="s">
        <v>266</v>
      </c>
      <c r="B3" t="s">
        <v>148</v>
      </c>
      <c r="C3" s="384">
        <v>166185.35</v>
      </c>
      <c r="D3" s="384"/>
      <c r="E3" s="386">
        <v>129901.35</v>
      </c>
      <c r="G3" t="s">
        <v>266</v>
      </c>
    </row>
    <row r="4" spans="1:7">
      <c r="A4" t="s">
        <v>251</v>
      </c>
      <c r="B4" t="s">
        <v>148</v>
      </c>
      <c r="C4" s="386">
        <v>200065</v>
      </c>
      <c r="D4" s="384"/>
      <c r="E4" s="386">
        <v>119495</v>
      </c>
      <c r="G4" t="s">
        <v>251</v>
      </c>
    </row>
    <row r="5" spans="1:7">
      <c r="A5" t="s">
        <v>924</v>
      </c>
      <c r="B5" s="441" t="s">
        <v>148</v>
      </c>
      <c r="C5" s="384">
        <v>31606</v>
      </c>
      <c r="D5" s="384"/>
      <c r="E5" s="386">
        <v>93855</v>
      </c>
      <c r="G5" t="s">
        <v>338</v>
      </c>
    </row>
    <row r="6" spans="1:7">
      <c r="A6" t="s">
        <v>338</v>
      </c>
      <c r="B6" t="s">
        <v>338</v>
      </c>
      <c r="C6" s="384">
        <v>41616</v>
      </c>
      <c r="D6" s="384"/>
      <c r="E6" s="386">
        <v>212211</v>
      </c>
      <c r="G6" t="s">
        <v>218</v>
      </c>
    </row>
    <row r="7" spans="1:7">
      <c r="A7" t="s">
        <v>218</v>
      </c>
      <c r="B7" s="441" t="s">
        <v>218</v>
      </c>
      <c r="C7" s="384">
        <v>238592</v>
      </c>
      <c r="D7" s="384"/>
      <c r="E7">
        <v>0</v>
      </c>
      <c r="G7" t="s">
        <v>467</v>
      </c>
    </row>
    <row r="8" spans="1:7">
      <c r="A8" t="s">
        <v>467</v>
      </c>
      <c r="B8" s="385" t="s">
        <v>173</v>
      </c>
      <c r="C8" s="384">
        <v>0</v>
      </c>
      <c r="D8" s="384"/>
      <c r="E8" s="386">
        <v>124032</v>
      </c>
      <c r="G8" t="s">
        <v>468</v>
      </c>
    </row>
    <row r="9" spans="1:7">
      <c r="A9" t="s">
        <v>468</v>
      </c>
      <c r="B9" s="441" t="s">
        <v>173</v>
      </c>
      <c r="C9" s="384">
        <v>140932</v>
      </c>
      <c r="D9" s="384"/>
      <c r="E9" s="386">
        <v>161960</v>
      </c>
      <c r="G9" t="s">
        <v>56</v>
      </c>
    </row>
    <row r="10" spans="1:7">
      <c r="A10" t="s">
        <v>56</v>
      </c>
      <c r="B10" s="441" t="s">
        <v>56</v>
      </c>
      <c r="C10" s="384">
        <v>201558</v>
      </c>
      <c r="D10" s="384"/>
      <c r="E10" s="386">
        <v>8232</v>
      </c>
      <c r="G10" t="s">
        <v>469</v>
      </c>
    </row>
    <row r="11" spans="1:7">
      <c r="A11" t="s">
        <v>469</v>
      </c>
      <c r="B11" s="441" t="s">
        <v>173</v>
      </c>
      <c r="C11" s="386">
        <v>8232</v>
      </c>
      <c r="D11" s="384"/>
      <c r="E11" s="386">
        <v>39567</v>
      </c>
      <c r="G11" t="s">
        <v>339</v>
      </c>
    </row>
    <row r="12" spans="1:7">
      <c r="A12" t="s">
        <v>339</v>
      </c>
      <c r="B12" t="s">
        <v>148</v>
      </c>
      <c r="C12" s="386">
        <v>40577</v>
      </c>
      <c r="D12" s="384"/>
      <c r="E12" s="386">
        <v>94034</v>
      </c>
      <c r="G12" t="s">
        <v>340</v>
      </c>
    </row>
    <row r="13" spans="1:7">
      <c r="A13" t="s">
        <v>340</v>
      </c>
      <c r="B13" t="s">
        <v>148</v>
      </c>
      <c r="C13" s="386">
        <v>94034</v>
      </c>
      <c r="D13" s="384"/>
      <c r="E13" s="386">
        <v>240839</v>
      </c>
      <c r="G13" t="s">
        <v>258</v>
      </c>
    </row>
    <row r="14" spans="1:7">
      <c r="A14" t="s">
        <v>258</v>
      </c>
      <c r="B14" s="441" t="s">
        <v>148</v>
      </c>
      <c r="C14" s="384">
        <v>513928</v>
      </c>
      <c r="D14" s="384"/>
      <c r="E14" s="386">
        <v>3940</v>
      </c>
      <c r="G14" t="s">
        <v>470</v>
      </c>
    </row>
    <row r="15" spans="1:7">
      <c r="A15" t="s">
        <v>470</v>
      </c>
      <c r="B15" s="385" t="s">
        <v>173</v>
      </c>
      <c r="C15" s="384">
        <v>3940</v>
      </c>
      <c r="D15" s="384"/>
      <c r="E15" s="386">
        <v>89697</v>
      </c>
      <c r="G15" t="s">
        <v>471</v>
      </c>
    </row>
    <row r="16" spans="1:7">
      <c r="A16" t="s">
        <v>471</v>
      </c>
      <c r="B16" s="385" t="s">
        <v>173</v>
      </c>
      <c r="C16" s="384">
        <v>89542</v>
      </c>
      <c r="D16" s="384"/>
      <c r="E16" s="386">
        <v>317713</v>
      </c>
      <c r="G16" t="s">
        <v>466</v>
      </c>
    </row>
    <row r="17" spans="1:7">
      <c r="A17" t="s">
        <v>466</v>
      </c>
      <c r="B17" s="441" t="s">
        <v>173</v>
      </c>
      <c r="C17" s="384">
        <v>446547</v>
      </c>
      <c r="D17" s="384"/>
      <c r="E17" s="386">
        <v>50495</v>
      </c>
      <c r="G17" t="s">
        <v>496</v>
      </c>
    </row>
    <row r="18" spans="1:7">
      <c r="A18" t="s">
        <v>496</v>
      </c>
      <c r="B18" s="385" t="s">
        <v>148</v>
      </c>
      <c r="C18" s="384">
        <v>61281</v>
      </c>
      <c r="D18" s="384"/>
      <c r="E18" s="386">
        <v>286522.2</v>
      </c>
      <c r="G18" t="s">
        <v>45</v>
      </c>
    </row>
    <row r="19" spans="1:7">
      <c r="A19" t="s">
        <v>45</v>
      </c>
      <c r="B19" t="s">
        <v>148</v>
      </c>
      <c r="C19" s="384">
        <v>394200.85</v>
      </c>
      <c r="D19" s="384"/>
      <c r="E19" s="386">
        <v>230577</v>
      </c>
      <c r="G19" t="s">
        <v>341</v>
      </c>
    </row>
    <row r="20" spans="1:7">
      <c r="A20" t="s">
        <v>341</v>
      </c>
      <c r="B20" s="441" t="s">
        <v>148</v>
      </c>
      <c r="C20" s="384">
        <v>301865</v>
      </c>
      <c r="D20" s="384"/>
      <c r="E20" s="386">
        <v>36644</v>
      </c>
      <c r="G20" t="s">
        <v>472</v>
      </c>
    </row>
    <row r="21" spans="1:7">
      <c r="A21" t="s">
        <v>472</v>
      </c>
      <c r="B21" s="385" t="s">
        <v>368</v>
      </c>
      <c r="C21" s="384">
        <v>113403</v>
      </c>
      <c r="D21" s="384"/>
      <c r="E21" s="386">
        <v>277582</v>
      </c>
      <c r="G21" t="s">
        <v>333</v>
      </c>
    </row>
    <row r="22" spans="1:7">
      <c r="A22" t="s">
        <v>333</v>
      </c>
      <c r="B22" s="441" t="s">
        <v>368</v>
      </c>
      <c r="C22" s="386">
        <v>231701</v>
      </c>
      <c r="D22" s="384"/>
      <c r="E22" s="386">
        <v>111238</v>
      </c>
      <c r="G22" t="s">
        <v>342</v>
      </c>
    </row>
    <row r="23" spans="1:7">
      <c r="A23" t="s">
        <v>342</v>
      </c>
      <c r="B23" s="385" t="s">
        <v>148</v>
      </c>
      <c r="C23" s="384">
        <v>213214</v>
      </c>
      <c r="D23" s="384"/>
      <c r="E23" s="386">
        <v>20212</v>
      </c>
      <c r="G23" t="s">
        <v>53</v>
      </c>
    </row>
    <row r="24" spans="1:7">
      <c r="A24" t="s">
        <v>53</v>
      </c>
      <c r="B24" t="s">
        <v>148</v>
      </c>
      <c r="C24" s="384">
        <v>67681.149999999994</v>
      </c>
      <c r="D24" s="384"/>
      <c r="E24" s="386">
        <v>114457</v>
      </c>
      <c r="G24" t="s">
        <v>273</v>
      </c>
    </row>
    <row r="25" spans="1:7">
      <c r="A25" t="s">
        <v>273</v>
      </c>
      <c r="B25" t="s">
        <v>148</v>
      </c>
      <c r="C25" s="386">
        <v>106949</v>
      </c>
      <c r="D25" s="384"/>
      <c r="E25" s="386">
        <v>422942.5</v>
      </c>
      <c r="G25" t="s">
        <v>264</v>
      </c>
    </row>
    <row r="26" spans="1:7">
      <c r="A26" t="s">
        <v>264</v>
      </c>
      <c r="B26" t="s">
        <v>148</v>
      </c>
      <c r="C26" s="386">
        <v>567205.44999999995</v>
      </c>
      <c r="D26" s="384"/>
      <c r="E26" s="386">
        <v>196439.6</v>
      </c>
      <c r="G26" t="s">
        <v>289</v>
      </c>
    </row>
    <row r="27" spans="1:7">
      <c r="A27" t="s">
        <v>289</v>
      </c>
      <c r="B27" s="441" t="s">
        <v>148</v>
      </c>
      <c r="C27" s="384">
        <v>390537.05</v>
      </c>
      <c r="D27" s="384"/>
      <c r="E27" s="386">
        <v>67130</v>
      </c>
      <c r="G27" t="s">
        <v>431</v>
      </c>
    </row>
    <row r="28" spans="1:7">
      <c r="A28" t="s">
        <v>431</v>
      </c>
      <c r="B28" s="441" t="s">
        <v>368</v>
      </c>
      <c r="C28" s="384">
        <v>81001</v>
      </c>
      <c r="D28" s="384"/>
      <c r="E28" s="386">
        <v>95592</v>
      </c>
      <c r="G28" t="s">
        <v>336</v>
      </c>
    </row>
    <row r="29" spans="1:7">
      <c r="A29" t="s">
        <v>336</v>
      </c>
      <c r="B29" s="441" t="s">
        <v>148</v>
      </c>
      <c r="C29" s="386">
        <v>60803</v>
      </c>
      <c r="D29" s="384"/>
      <c r="E29" s="386">
        <v>21333.33</v>
      </c>
      <c r="G29" t="s">
        <v>343</v>
      </c>
    </row>
    <row r="30" spans="1:7">
      <c r="A30" t="s">
        <v>343</v>
      </c>
      <c r="B30" s="441" t="s">
        <v>343</v>
      </c>
      <c r="C30" s="386">
        <v>50000</v>
      </c>
      <c r="D30" s="384"/>
      <c r="E30" s="386">
        <v>41676</v>
      </c>
      <c r="G30" t="s">
        <v>344</v>
      </c>
    </row>
    <row r="31" spans="1:7">
      <c r="A31" t="s">
        <v>344</v>
      </c>
      <c r="B31" t="s">
        <v>148</v>
      </c>
      <c r="C31" s="384">
        <v>41112</v>
      </c>
      <c r="D31" s="384"/>
      <c r="E31" s="386">
        <v>149709</v>
      </c>
      <c r="G31" t="s">
        <v>334</v>
      </c>
    </row>
    <row r="32" spans="1:7">
      <c r="A32" t="s">
        <v>2682</v>
      </c>
      <c r="B32" t="s">
        <v>148</v>
      </c>
      <c r="C32" s="384">
        <v>34110</v>
      </c>
      <c r="D32" s="384"/>
      <c r="E32" s="386">
        <v>38778</v>
      </c>
      <c r="G32" t="s">
        <v>345</v>
      </c>
    </row>
    <row r="33" spans="1:7">
      <c r="A33" t="s">
        <v>334</v>
      </c>
      <c r="B33" t="s">
        <v>148</v>
      </c>
      <c r="C33" s="386">
        <v>270870</v>
      </c>
      <c r="D33" s="384"/>
      <c r="E33" s="386">
        <v>28216</v>
      </c>
      <c r="G33" t="s">
        <v>335</v>
      </c>
    </row>
    <row r="34" spans="1:7">
      <c r="A34" t="s">
        <v>345</v>
      </c>
      <c r="B34" s="441" t="s">
        <v>148</v>
      </c>
      <c r="C34" s="384">
        <v>133738</v>
      </c>
      <c r="D34" s="384"/>
      <c r="E34" s="386">
        <v>94860</v>
      </c>
      <c r="G34" t="s">
        <v>524</v>
      </c>
    </row>
    <row r="35" spans="1:7">
      <c r="A35" t="s">
        <v>335</v>
      </c>
      <c r="B35" s="441" t="s">
        <v>148</v>
      </c>
      <c r="C35" s="386">
        <v>24119</v>
      </c>
      <c r="D35" s="384"/>
      <c r="E35" s="386">
        <v>201704</v>
      </c>
      <c r="G35" t="s">
        <v>263</v>
      </c>
    </row>
    <row r="36" spans="1:7">
      <c r="A36" t="s">
        <v>524</v>
      </c>
      <c r="B36" s="441" t="s">
        <v>367</v>
      </c>
      <c r="C36" s="384">
        <v>102124.2</v>
      </c>
      <c r="D36" s="384"/>
      <c r="E36" s="386">
        <v>27472</v>
      </c>
      <c r="G36" t="s">
        <v>346</v>
      </c>
    </row>
    <row r="37" spans="1:7">
      <c r="A37" t="s">
        <v>263</v>
      </c>
      <c r="B37" s="441" t="s">
        <v>148</v>
      </c>
      <c r="C37" s="384">
        <v>243877</v>
      </c>
      <c r="D37" s="384"/>
      <c r="E37" s="386">
        <v>174045</v>
      </c>
      <c r="G37" t="s">
        <v>330</v>
      </c>
    </row>
    <row r="38" spans="1:7">
      <c r="A38" t="s">
        <v>346</v>
      </c>
      <c r="B38" t="s">
        <v>173</v>
      </c>
      <c r="C38" s="386">
        <v>18789</v>
      </c>
      <c r="D38" s="384"/>
      <c r="E38" s="386">
        <v>36489</v>
      </c>
      <c r="G38" t="s">
        <v>347</v>
      </c>
    </row>
    <row r="39" spans="1:7">
      <c r="A39" t="s">
        <v>330</v>
      </c>
      <c r="B39" t="s">
        <v>173</v>
      </c>
      <c r="C39" s="384">
        <v>192963</v>
      </c>
      <c r="D39" s="384"/>
      <c r="E39" s="386">
        <v>16710</v>
      </c>
      <c r="G39" t="s">
        <v>348</v>
      </c>
    </row>
    <row r="40" spans="1:7">
      <c r="A40" t="s">
        <v>347</v>
      </c>
      <c r="B40" t="s">
        <v>173</v>
      </c>
      <c r="C40" s="384">
        <v>42885</v>
      </c>
      <c r="D40" s="384"/>
      <c r="E40" s="386">
        <v>29382</v>
      </c>
      <c r="G40" t="s">
        <v>349</v>
      </c>
    </row>
    <row r="41" spans="1:7">
      <c r="A41" t="s">
        <v>348</v>
      </c>
      <c r="B41" t="s">
        <v>173</v>
      </c>
      <c r="C41" s="384">
        <v>19191</v>
      </c>
      <c r="D41" s="384"/>
      <c r="E41" s="386">
        <v>4903</v>
      </c>
      <c r="G41" t="s">
        <v>350</v>
      </c>
    </row>
    <row r="42" spans="1:7">
      <c r="A42" t="s">
        <v>349</v>
      </c>
      <c r="B42" t="s">
        <v>173</v>
      </c>
      <c r="C42" s="384">
        <v>29382</v>
      </c>
      <c r="D42" s="384"/>
      <c r="E42" s="386">
        <v>36844</v>
      </c>
      <c r="G42" t="s">
        <v>351</v>
      </c>
    </row>
    <row r="43" spans="1:7">
      <c r="A43" t="s">
        <v>350</v>
      </c>
      <c r="B43" t="s">
        <v>173</v>
      </c>
      <c r="C43" s="384">
        <v>4903</v>
      </c>
      <c r="D43" s="384"/>
      <c r="E43" s="386">
        <v>40219</v>
      </c>
      <c r="G43" t="s">
        <v>352</v>
      </c>
    </row>
    <row r="44" spans="1:7">
      <c r="A44" t="s">
        <v>351</v>
      </c>
      <c r="B44" t="s">
        <v>173</v>
      </c>
      <c r="C44" s="384">
        <v>10367</v>
      </c>
      <c r="D44" s="384"/>
      <c r="E44" s="386">
        <v>5160</v>
      </c>
      <c r="G44" t="s">
        <v>497</v>
      </c>
    </row>
    <row r="45" spans="1:7">
      <c r="A45" t="s">
        <v>352</v>
      </c>
      <c r="B45" t="s">
        <v>173</v>
      </c>
      <c r="C45" s="384">
        <v>40219</v>
      </c>
      <c r="D45" s="384"/>
      <c r="E45" s="386">
        <v>105158</v>
      </c>
      <c r="G45" t="s">
        <v>353</v>
      </c>
    </row>
    <row r="46" spans="1:7">
      <c r="A46" t="s">
        <v>497</v>
      </c>
      <c r="B46" t="s">
        <v>173</v>
      </c>
      <c r="C46" s="384">
        <v>5170</v>
      </c>
      <c r="D46" s="384"/>
      <c r="E46" s="386">
        <v>38713</v>
      </c>
      <c r="G46" t="s">
        <v>355</v>
      </c>
    </row>
    <row r="47" spans="1:7">
      <c r="A47" t="s">
        <v>353</v>
      </c>
      <c r="B47" t="s">
        <v>173</v>
      </c>
      <c r="C47" s="384">
        <v>83157</v>
      </c>
      <c r="D47" s="384"/>
      <c r="E47" s="386">
        <v>81749</v>
      </c>
      <c r="G47" t="s">
        <v>354</v>
      </c>
    </row>
    <row r="48" spans="1:7">
      <c r="A48" t="s">
        <v>355</v>
      </c>
      <c r="B48" t="s">
        <v>173</v>
      </c>
      <c r="C48" s="384">
        <v>66668</v>
      </c>
      <c r="D48" s="384"/>
      <c r="E48" s="386">
        <v>7764</v>
      </c>
      <c r="G48" t="s">
        <v>356</v>
      </c>
    </row>
    <row r="49" spans="1:7">
      <c r="A49" t="s">
        <v>354</v>
      </c>
      <c r="B49" t="s">
        <v>173</v>
      </c>
      <c r="C49" s="384">
        <v>159003</v>
      </c>
      <c r="D49" s="384"/>
      <c r="E49" s="386">
        <v>8000</v>
      </c>
      <c r="G49" t="s">
        <v>525</v>
      </c>
    </row>
    <row r="50" spans="1:7">
      <c r="A50" t="s">
        <v>356</v>
      </c>
      <c r="B50" t="s">
        <v>173</v>
      </c>
      <c r="C50" s="384">
        <v>31606</v>
      </c>
      <c r="D50" s="384"/>
      <c r="E50" s="386">
        <v>7031</v>
      </c>
      <c r="G50" t="s">
        <v>526</v>
      </c>
    </row>
    <row r="51" spans="1:7">
      <c r="A51" t="s">
        <v>525</v>
      </c>
      <c r="B51" t="s">
        <v>173</v>
      </c>
      <c r="C51" s="384">
        <v>10990</v>
      </c>
      <c r="D51" s="384"/>
      <c r="E51" s="386">
        <v>22589</v>
      </c>
      <c r="G51" t="s">
        <v>473</v>
      </c>
    </row>
    <row r="52" spans="1:7">
      <c r="A52" t="s">
        <v>526</v>
      </c>
      <c r="B52" t="s">
        <v>173</v>
      </c>
      <c r="C52" s="384">
        <v>7981</v>
      </c>
      <c r="D52" s="384"/>
      <c r="E52" s="386">
        <v>24784</v>
      </c>
      <c r="G52" t="s">
        <v>474</v>
      </c>
    </row>
    <row r="53" spans="1:7">
      <c r="A53" t="s">
        <v>1269</v>
      </c>
      <c r="B53" s="646" t="s">
        <v>148</v>
      </c>
      <c r="C53" s="386">
        <v>86474</v>
      </c>
      <c r="D53" s="384"/>
      <c r="E53" s="386">
        <v>307324</v>
      </c>
      <c r="G53" t="s">
        <v>357</v>
      </c>
    </row>
    <row r="54" spans="1:7">
      <c r="A54" t="s">
        <v>473</v>
      </c>
      <c r="B54" t="s">
        <v>173</v>
      </c>
      <c r="C54" s="384">
        <v>2625</v>
      </c>
      <c r="D54" s="384"/>
      <c r="E54" s="386">
        <v>3789</v>
      </c>
      <c r="G54" t="s">
        <v>475</v>
      </c>
    </row>
    <row r="55" spans="1:7">
      <c r="A55" t="s">
        <v>798</v>
      </c>
      <c r="B55" s="385" t="s">
        <v>173</v>
      </c>
      <c r="C55" s="384">
        <v>65042</v>
      </c>
      <c r="D55" s="384"/>
      <c r="E55" s="386">
        <v>9114</v>
      </c>
      <c r="G55" t="s">
        <v>476</v>
      </c>
    </row>
    <row r="56" spans="1:7">
      <c r="A56" t="s">
        <v>474</v>
      </c>
      <c r="B56" t="s">
        <v>173</v>
      </c>
      <c r="C56" s="384">
        <v>26903</v>
      </c>
      <c r="D56" s="384"/>
      <c r="E56" s="386">
        <v>562176.80000000005</v>
      </c>
      <c r="G56" t="s">
        <v>253</v>
      </c>
    </row>
    <row r="57" spans="1:7">
      <c r="A57" t="s">
        <v>357</v>
      </c>
      <c r="B57" s="414" t="s">
        <v>173</v>
      </c>
      <c r="C57" s="384">
        <v>390917</v>
      </c>
      <c r="D57" s="384"/>
      <c r="E57" s="386">
        <v>246412</v>
      </c>
      <c r="G57" t="s">
        <v>260</v>
      </c>
    </row>
    <row r="58" spans="1:7">
      <c r="A58" t="s">
        <v>475</v>
      </c>
      <c r="B58" s="441" t="s">
        <v>173</v>
      </c>
      <c r="C58" s="384">
        <v>3789</v>
      </c>
      <c r="D58" s="384"/>
      <c r="E58" s="386">
        <v>84463.45</v>
      </c>
      <c r="G58" t="s">
        <v>292</v>
      </c>
    </row>
    <row r="59" spans="1:7">
      <c r="A59" t="s">
        <v>3760</v>
      </c>
      <c r="B59" s="527" t="s">
        <v>173</v>
      </c>
      <c r="C59" s="386">
        <v>4300</v>
      </c>
      <c r="D59" s="384"/>
      <c r="E59" s="386">
        <v>29623</v>
      </c>
      <c r="G59" t="s">
        <v>358</v>
      </c>
    </row>
    <row r="60" spans="1:7">
      <c r="A60" t="s">
        <v>476</v>
      </c>
      <c r="B60" s="527" t="s">
        <v>173</v>
      </c>
      <c r="C60" s="386">
        <v>3714</v>
      </c>
      <c r="D60" s="384"/>
      <c r="E60" s="386">
        <v>89765</v>
      </c>
      <c r="G60" t="s">
        <v>257</v>
      </c>
    </row>
    <row r="61" spans="1:7">
      <c r="A61" t="s">
        <v>4238</v>
      </c>
      <c r="B61" t="s">
        <v>148</v>
      </c>
      <c r="C61" s="384">
        <v>10262</v>
      </c>
      <c r="D61" s="384"/>
      <c r="E61" s="386">
        <v>151682</v>
      </c>
      <c r="G61" t="s">
        <v>359</v>
      </c>
    </row>
    <row r="62" spans="1:7">
      <c r="A62" t="s">
        <v>253</v>
      </c>
      <c r="B62" t="s">
        <v>148</v>
      </c>
      <c r="C62" s="384">
        <v>600425.80000000005</v>
      </c>
      <c r="D62" s="384"/>
      <c r="E62" s="386">
        <v>12460</v>
      </c>
      <c r="G62" t="s">
        <v>477</v>
      </c>
    </row>
    <row r="63" spans="1:7">
      <c r="A63" t="s">
        <v>260</v>
      </c>
      <c r="B63" t="s">
        <v>148</v>
      </c>
      <c r="C63" s="384">
        <v>325728</v>
      </c>
      <c r="D63" s="384"/>
      <c r="E63" s="386">
        <v>34985</v>
      </c>
      <c r="G63" t="s">
        <v>221</v>
      </c>
    </row>
    <row r="64" spans="1:7">
      <c r="A64" t="s">
        <v>292</v>
      </c>
      <c r="B64" t="s">
        <v>148</v>
      </c>
      <c r="C64" s="386">
        <v>195707.45</v>
      </c>
      <c r="D64" s="384"/>
      <c r="E64" s="386">
        <v>106770</v>
      </c>
      <c r="G64" t="s">
        <v>157</v>
      </c>
    </row>
    <row r="65" spans="1:7">
      <c r="A65" t="s">
        <v>358</v>
      </c>
      <c r="B65" t="s">
        <v>148</v>
      </c>
      <c r="C65" s="384">
        <v>24119</v>
      </c>
      <c r="D65" s="384"/>
      <c r="E65" s="386">
        <v>59442</v>
      </c>
      <c r="G65" t="s">
        <v>478</v>
      </c>
    </row>
    <row r="66" spans="1:7">
      <c r="A66" t="s">
        <v>257</v>
      </c>
      <c r="B66" t="s">
        <v>148</v>
      </c>
      <c r="C66" s="384">
        <v>48207</v>
      </c>
      <c r="D66" s="384"/>
      <c r="E66" s="386">
        <v>1038458</v>
      </c>
      <c r="G66" t="s">
        <v>174</v>
      </c>
    </row>
    <row r="67" spans="1:7">
      <c r="A67" t="s">
        <v>359</v>
      </c>
      <c r="B67" s="388" t="s">
        <v>173</v>
      </c>
      <c r="C67" s="384">
        <v>167211</v>
      </c>
      <c r="D67" s="384"/>
      <c r="E67" s="386">
        <v>5290356</v>
      </c>
      <c r="G67" t="s">
        <v>128</v>
      </c>
    </row>
    <row r="68" spans="1:7">
      <c r="A68" t="s">
        <v>477</v>
      </c>
      <c r="B68" s="441" t="s">
        <v>173</v>
      </c>
      <c r="C68" s="384">
        <v>0</v>
      </c>
      <c r="D68" s="384"/>
      <c r="E68" s="386">
        <v>3114878</v>
      </c>
      <c r="G68" t="s">
        <v>329</v>
      </c>
    </row>
    <row r="69" spans="1:7">
      <c r="A69" t="s">
        <v>221</v>
      </c>
      <c r="B69" s="441" t="s">
        <v>148</v>
      </c>
      <c r="C69" s="384">
        <v>63885</v>
      </c>
      <c r="D69" s="384"/>
      <c r="E69" s="386">
        <v>3399876.35</v>
      </c>
      <c r="G69" t="s">
        <v>21</v>
      </c>
    </row>
    <row r="70" spans="1:7">
      <c r="A70" t="s">
        <v>157</v>
      </c>
      <c r="B70" s="441" t="s">
        <v>157</v>
      </c>
      <c r="C70" s="384">
        <v>104958</v>
      </c>
      <c r="D70" s="384"/>
      <c r="E70" s="386">
        <v>11263</v>
      </c>
      <c r="G70" t="s">
        <v>363</v>
      </c>
    </row>
    <row r="71" spans="1:7">
      <c r="A71" t="s">
        <v>478</v>
      </c>
      <c r="B71" s="441" t="s">
        <v>173</v>
      </c>
      <c r="C71" s="386">
        <v>60363</v>
      </c>
      <c r="D71" s="384"/>
      <c r="E71" s="386">
        <v>18132</v>
      </c>
      <c r="G71" t="s">
        <v>267</v>
      </c>
    </row>
    <row r="72" spans="1:7">
      <c r="A72" t="s">
        <v>174</v>
      </c>
      <c r="B72" t="s">
        <v>174</v>
      </c>
      <c r="C72" s="386">
        <v>1285771</v>
      </c>
      <c r="D72" s="384"/>
      <c r="E72" s="386">
        <v>12988</v>
      </c>
      <c r="G72" t="s">
        <v>479</v>
      </c>
    </row>
    <row r="73" spans="1:7">
      <c r="A73" t="s">
        <v>128</v>
      </c>
      <c r="B73" t="s">
        <v>128</v>
      </c>
      <c r="C73" s="384">
        <v>5567431</v>
      </c>
      <c r="D73" s="384"/>
      <c r="E73" s="386">
        <v>1520</v>
      </c>
      <c r="G73" t="s">
        <v>498</v>
      </c>
    </row>
    <row r="74" spans="1:7">
      <c r="A74" t="s">
        <v>329</v>
      </c>
      <c r="B74" t="s">
        <v>329</v>
      </c>
      <c r="C74" s="384">
        <v>3394195</v>
      </c>
      <c r="D74" s="384"/>
      <c r="E74" s="386">
        <v>15784</v>
      </c>
      <c r="G74" t="s">
        <v>360</v>
      </c>
    </row>
    <row r="75" spans="1:7">
      <c r="A75" t="s">
        <v>21</v>
      </c>
      <c r="B75" t="s">
        <v>21</v>
      </c>
      <c r="C75" s="384">
        <v>3628860.65</v>
      </c>
      <c r="D75" s="384"/>
      <c r="E75" s="386">
        <v>4278</v>
      </c>
      <c r="G75" t="s">
        <v>480</v>
      </c>
    </row>
    <row r="76" spans="1:7">
      <c r="A76" t="s">
        <v>363</v>
      </c>
      <c r="B76" s="441" t="s">
        <v>173</v>
      </c>
      <c r="C76" s="384">
        <v>15840</v>
      </c>
      <c r="D76" s="384"/>
      <c r="E76" s="386">
        <v>35549</v>
      </c>
      <c r="G76" t="s">
        <v>332</v>
      </c>
    </row>
    <row r="77" spans="1:7">
      <c r="A77" t="s">
        <v>267</v>
      </c>
      <c r="B77" s="441" t="s">
        <v>148</v>
      </c>
      <c r="C77" s="386">
        <v>144580</v>
      </c>
      <c r="D77" s="384"/>
      <c r="E77" s="386">
        <v>4625</v>
      </c>
      <c r="G77" t="s">
        <v>332</v>
      </c>
    </row>
    <row r="78" spans="1:7">
      <c r="A78" t="s">
        <v>479</v>
      </c>
      <c r="B78" s="385" t="s">
        <v>173</v>
      </c>
      <c r="C78" s="384">
        <v>25556</v>
      </c>
      <c r="D78" s="384"/>
      <c r="E78" s="386">
        <v>270813</v>
      </c>
      <c r="G78" t="s">
        <v>252</v>
      </c>
    </row>
    <row r="79" spans="1:7">
      <c r="A79" t="s">
        <v>498</v>
      </c>
      <c r="B79" s="385" t="s">
        <v>173</v>
      </c>
      <c r="C79" s="386">
        <v>1520</v>
      </c>
      <c r="D79" s="384"/>
      <c r="E79" s="386">
        <v>21900</v>
      </c>
      <c r="G79" t="s">
        <v>426</v>
      </c>
    </row>
    <row r="80" spans="1:7">
      <c r="A80" t="s">
        <v>799</v>
      </c>
      <c r="B80" s="385" t="s">
        <v>173</v>
      </c>
      <c r="C80" s="386">
        <v>25207</v>
      </c>
      <c r="D80" s="384"/>
      <c r="E80" s="386">
        <v>120820</v>
      </c>
      <c r="G80" t="s">
        <v>481</v>
      </c>
    </row>
    <row r="81" spans="1:7">
      <c r="A81" t="s">
        <v>360</v>
      </c>
      <c r="B81" s="389" t="s">
        <v>173</v>
      </c>
      <c r="C81" s="386">
        <v>24000</v>
      </c>
      <c r="D81" s="384"/>
      <c r="E81" s="386">
        <v>63115</v>
      </c>
      <c r="G81" t="s">
        <v>482</v>
      </c>
    </row>
    <row r="82" spans="1:7">
      <c r="A82" t="s">
        <v>3761</v>
      </c>
      <c r="B82" s="441" t="s">
        <v>173</v>
      </c>
      <c r="C82" s="384">
        <v>5167</v>
      </c>
      <c r="D82" s="384"/>
      <c r="E82" s="386">
        <v>3754</v>
      </c>
      <c r="G82" t="s">
        <v>361</v>
      </c>
    </row>
    <row r="83" spans="1:7">
      <c r="A83" t="s">
        <v>480</v>
      </c>
      <c r="B83" s="441" t="s">
        <v>173</v>
      </c>
      <c r="C83" s="384">
        <v>4278</v>
      </c>
      <c r="D83" s="384"/>
      <c r="E83" s="386">
        <v>7199219</v>
      </c>
      <c r="G83" t="s">
        <v>43</v>
      </c>
    </row>
    <row r="84" spans="1:7">
      <c r="A84" t="s">
        <v>332</v>
      </c>
      <c r="B84" t="s">
        <v>148</v>
      </c>
      <c r="C84" s="384">
        <v>37713.85</v>
      </c>
      <c r="D84" s="384"/>
      <c r="E84" s="386">
        <v>41961</v>
      </c>
      <c r="G84" t="s">
        <v>362</v>
      </c>
    </row>
    <row r="85" spans="1:7">
      <c r="A85" t="s">
        <v>332</v>
      </c>
      <c r="B85" s="388" t="s">
        <v>148</v>
      </c>
      <c r="C85" s="386">
        <v>5700</v>
      </c>
      <c r="D85" s="386"/>
      <c r="E85" s="386">
        <v>241569</v>
      </c>
      <c r="G85" t="s">
        <v>331</v>
      </c>
    </row>
    <row r="86" spans="1:7">
      <c r="A86" t="s">
        <v>252</v>
      </c>
      <c r="B86" s="388" t="s">
        <v>148</v>
      </c>
      <c r="C86" s="386">
        <v>350753.8</v>
      </c>
      <c r="D86" s="386"/>
      <c r="E86" s="386">
        <v>49498</v>
      </c>
      <c r="G86" t="s">
        <v>364</v>
      </c>
    </row>
    <row r="87" spans="1:7">
      <c r="A87" t="s">
        <v>426</v>
      </c>
      <c r="B87" s="388" t="s">
        <v>148</v>
      </c>
      <c r="C87" s="386">
        <v>40964</v>
      </c>
      <c r="D87" s="386"/>
    </row>
    <row r="88" spans="1:7">
      <c r="A88" t="s">
        <v>481</v>
      </c>
      <c r="B88" s="441" t="s">
        <v>173</v>
      </c>
      <c r="C88" s="386">
        <v>102627</v>
      </c>
    </row>
    <row r="89" spans="1:7">
      <c r="A89" t="s">
        <v>482</v>
      </c>
      <c r="B89" s="441" t="s">
        <v>173</v>
      </c>
      <c r="C89" s="386">
        <v>35910</v>
      </c>
      <c r="D89" s="386"/>
    </row>
    <row r="90" spans="1:7">
      <c r="A90" t="s">
        <v>361</v>
      </c>
      <c r="B90" s="388" t="s">
        <v>148</v>
      </c>
      <c r="C90" s="386">
        <v>3754</v>
      </c>
    </row>
    <row r="91" spans="1:7">
      <c r="A91" t="s">
        <v>43</v>
      </c>
      <c r="B91" t="s">
        <v>43</v>
      </c>
      <c r="C91" s="386">
        <v>9097176</v>
      </c>
    </row>
    <row r="92" spans="1:7">
      <c r="A92" t="s">
        <v>362</v>
      </c>
      <c r="B92" t="s">
        <v>362</v>
      </c>
      <c r="C92" s="386">
        <v>63823</v>
      </c>
    </row>
    <row r="93" spans="1:7">
      <c r="A93" t="s">
        <v>331</v>
      </c>
      <c r="B93" t="s">
        <v>148</v>
      </c>
      <c r="C93" s="386">
        <v>257917</v>
      </c>
    </row>
    <row r="94" spans="1:7">
      <c r="A94" t="s">
        <v>543</v>
      </c>
      <c r="B94" s="388" t="s">
        <v>148</v>
      </c>
      <c r="C94" s="386">
        <v>43183</v>
      </c>
    </row>
    <row r="95" spans="1:7">
      <c r="A95" t="s">
        <v>364</v>
      </c>
      <c r="B95" s="388" t="s">
        <v>148</v>
      </c>
      <c r="C95">
        <v>38646</v>
      </c>
    </row>
    <row r="96" spans="1:7">
      <c r="B96" s="523"/>
    </row>
  </sheetData>
  <pageMargins left="0.7" right="0.7" top="0.75" bottom="0.75" header="0.3" footer="0.3"/>
  <pageSetup orientation="portrait" horizontalDpi="360" verticalDpi="36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F6F6-F1BF-46D7-A39B-E494492D8703}">
  <dimension ref="A1:E95"/>
  <sheetViews>
    <sheetView topLeftCell="A73" workbookViewId="0">
      <selection activeCell="B1" sqref="B1:B95"/>
    </sheetView>
  </sheetViews>
  <sheetFormatPr defaultRowHeight="15"/>
  <cols>
    <col min="1" max="1" width="59.140625" bestFit="1" customWidth="1"/>
    <col min="5" max="5" width="11.42578125" bestFit="1" customWidth="1"/>
  </cols>
  <sheetData>
    <row r="1" spans="1:5">
      <c r="A1" t="s">
        <v>2467</v>
      </c>
      <c r="B1">
        <v>3024</v>
      </c>
      <c r="C1">
        <v>2</v>
      </c>
      <c r="E1" s="386">
        <v>3224</v>
      </c>
    </row>
    <row r="2" spans="1:5">
      <c r="A2" t="s">
        <v>620</v>
      </c>
      <c r="B2">
        <v>392634.7</v>
      </c>
      <c r="C2">
        <v>34</v>
      </c>
      <c r="E2" s="386">
        <v>396034.7</v>
      </c>
    </row>
    <row r="3" spans="1:5">
      <c r="A3" t="s">
        <v>266</v>
      </c>
      <c r="B3">
        <v>166185.35</v>
      </c>
      <c r="C3">
        <v>20</v>
      </c>
      <c r="E3" s="386">
        <v>168185.35</v>
      </c>
    </row>
    <row r="4" spans="1:5">
      <c r="A4" t="s">
        <v>251</v>
      </c>
      <c r="B4">
        <v>200065</v>
      </c>
      <c r="C4">
        <v>23</v>
      </c>
      <c r="E4" s="386">
        <v>202365</v>
      </c>
    </row>
    <row r="5" spans="1:5">
      <c r="A5" t="s">
        <v>924</v>
      </c>
      <c r="B5">
        <v>31606</v>
      </c>
      <c r="C5">
        <v>1</v>
      </c>
      <c r="E5" s="386">
        <v>31706</v>
      </c>
    </row>
    <row r="6" spans="1:5">
      <c r="A6" t="s">
        <v>338</v>
      </c>
      <c r="B6">
        <v>41616</v>
      </c>
      <c r="E6" s="386">
        <v>41616</v>
      </c>
    </row>
    <row r="7" spans="1:5">
      <c r="A7" t="s">
        <v>218</v>
      </c>
      <c r="B7">
        <v>238592</v>
      </c>
      <c r="C7">
        <v>28</v>
      </c>
      <c r="E7" s="386">
        <v>241392</v>
      </c>
    </row>
    <row r="8" spans="1:5">
      <c r="A8" t="s">
        <v>467</v>
      </c>
      <c r="B8">
        <v>0</v>
      </c>
    </row>
    <row r="9" spans="1:5">
      <c r="A9" t="s">
        <v>468</v>
      </c>
      <c r="B9">
        <v>140932</v>
      </c>
      <c r="C9">
        <v>10</v>
      </c>
      <c r="E9" s="386">
        <v>141932</v>
      </c>
    </row>
    <row r="10" spans="1:5">
      <c r="A10" t="s">
        <v>56</v>
      </c>
      <c r="B10">
        <v>201558</v>
      </c>
      <c r="C10">
        <v>26</v>
      </c>
      <c r="E10" s="386">
        <v>204158</v>
      </c>
    </row>
    <row r="11" spans="1:5">
      <c r="A11" t="s">
        <v>469</v>
      </c>
      <c r="B11">
        <v>8232</v>
      </c>
      <c r="C11">
        <v>1</v>
      </c>
      <c r="E11" s="386">
        <v>8332</v>
      </c>
    </row>
    <row r="12" spans="1:5">
      <c r="A12" t="s">
        <v>339</v>
      </c>
      <c r="B12">
        <v>40577</v>
      </c>
      <c r="C12">
        <v>4</v>
      </c>
      <c r="E12" s="386">
        <v>40977</v>
      </c>
    </row>
    <row r="13" spans="1:5">
      <c r="A13" t="s">
        <v>340</v>
      </c>
      <c r="B13">
        <v>94034</v>
      </c>
      <c r="C13">
        <v>3</v>
      </c>
      <c r="E13" s="386">
        <v>94334</v>
      </c>
    </row>
    <row r="14" spans="1:5">
      <c r="A14" t="s">
        <v>258</v>
      </c>
      <c r="B14">
        <v>513928</v>
      </c>
      <c r="C14">
        <v>55</v>
      </c>
      <c r="E14" s="386">
        <v>519428</v>
      </c>
    </row>
    <row r="15" spans="1:5">
      <c r="A15" t="s">
        <v>470</v>
      </c>
      <c r="B15">
        <v>3940</v>
      </c>
      <c r="C15">
        <v>1</v>
      </c>
      <c r="E15" s="386">
        <v>4040</v>
      </c>
    </row>
    <row r="16" spans="1:5">
      <c r="A16" t="s">
        <v>471</v>
      </c>
      <c r="B16">
        <v>89542</v>
      </c>
      <c r="C16">
        <v>8</v>
      </c>
      <c r="E16" s="386">
        <v>90342</v>
      </c>
    </row>
    <row r="17" spans="1:5">
      <c r="A17" t="s">
        <v>466</v>
      </c>
      <c r="B17">
        <v>446547</v>
      </c>
      <c r="C17">
        <v>60</v>
      </c>
      <c r="E17" s="386">
        <v>452547</v>
      </c>
    </row>
    <row r="18" spans="1:5">
      <c r="A18" t="s">
        <v>496</v>
      </c>
      <c r="B18">
        <v>61281</v>
      </c>
      <c r="C18">
        <v>2</v>
      </c>
      <c r="E18" s="386">
        <v>61481</v>
      </c>
    </row>
    <row r="19" spans="1:5">
      <c r="A19" t="s">
        <v>45</v>
      </c>
      <c r="B19">
        <v>394200.85</v>
      </c>
      <c r="C19">
        <v>30</v>
      </c>
      <c r="E19" s="386">
        <v>397200.85</v>
      </c>
    </row>
    <row r="20" spans="1:5">
      <c r="A20" t="s">
        <v>341</v>
      </c>
      <c r="B20">
        <v>301865</v>
      </c>
      <c r="C20">
        <v>25</v>
      </c>
      <c r="E20" s="386">
        <v>304365</v>
      </c>
    </row>
    <row r="21" spans="1:5">
      <c r="A21" t="s">
        <v>472</v>
      </c>
      <c r="B21">
        <v>113403</v>
      </c>
      <c r="C21">
        <v>10</v>
      </c>
      <c r="E21" s="386">
        <v>114403</v>
      </c>
    </row>
    <row r="22" spans="1:5">
      <c r="A22" t="s">
        <v>333</v>
      </c>
      <c r="B22">
        <v>231701</v>
      </c>
      <c r="C22">
        <v>19</v>
      </c>
      <c r="E22" s="386">
        <v>233601</v>
      </c>
    </row>
    <row r="23" spans="1:5">
      <c r="A23" t="s">
        <v>342</v>
      </c>
      <c r="B23">
        <v>213214</v>
      </c>
      <c r="C23">
        <v>20</v>
      </c>
      <c r="E23" s="386">
        <v>215214</v>
      </c>
    </row>
    <row r="24" spans="1:5">
      <c r="A24" t="s">
        <v>53</v>
      </c>
      <c r="B24">
        <v>67681.149999999994</v>
      </c>
      <c r="C24">
        <v>11</v>
      </c>
      <c r="E24" s="386">
        <v>68781.149999999994</v>
      </c>
    </row>
    <row r="25" spans="1:5">
      <c r="A25" t="s">
        <v>273</v>
      </c>
      <c r="B25">
        <v>106949</v>
      </c>
      <c r="C25">
        <v>21</v>
      </c>
      <c r="E25" s="386">
        <v>109049</v>
      </c>
    </row>
    <row r="26" spans="1:5">
      <c r="A26" t="s">
        <v>264</v>
      </c>
      <c r="B26">
        <v>567205.44999999995</v>
      </c>
      <c r="C26">
        <v>51</v>
      </c>
      <c r="E26" s="386">
        <v>572305.44999999995</v>
      </c>
    </row>
    <row r="27" spans="1:5">
      <c r="A27" t="s">
        <v>289</v>
      </c>
      <c r="B27">
        <v>390537.05</v>
      </c>
      <c r="C27">
        <v>51</v>
      </c>
      <c r="E27" s="386">
        <v>395637.05</v>
      </c>
    </row>
    <row r="28" spans="1:5">
      <c r="A28" t="s">
        <v>431</v>
      </c>
      <c r="B28">
        <v>81001</v>
      </c>
      <c r="C28">
        <v>11</v>
      </c>
      <c r="E28" s="386">
        <v>82101</v>
      </c>
    </row>
    <row r="29" spans="1:5">
      <c r="A29" t="s">
        <v>336</v>
      </c>
      <c r="B29">
        <v>60803</v>
      </c>
      <c r="C29">
        <v>13</v>
      </c>
      <c r="E29" s="386">
        <v>62103</v>
      </c>
    </row>
    <row r="30" spans="1:5">
      <c r="A30" t="s">
        <v>343</v>
      </c>
      <c r="B30">
        <v>50000</v>
      </c>
      <c r="E30" s="386">
        <v>50000</v>
      </c>
    </row>
    <row r="31" spans="1:5">
      <c r="A31" t="s">
        <v>344</v>
      </c>
      <c r="B31">
        <v>41112</v>
      </c>
      <c r="C31">
        <v>2</v>
      </c>
      <c r="E31" s="386">
        <v>41312</v>
      </c>
    </row>
    <row r="32" spans="1:5">
      <c r="A32" t="s">
        <v>2682</v>
      </c>
      <c r="B32">
        <v>34110</v>
      </c>
      <c r="C32">
        <v>5</v>
      </c>
      <c r="E32" s="386">
        <v>34610</v>
      </c>
    </row>
    <row r="33" spans="1:5">
      <c r="A33" t="s">
        <v>334</v>
      </c>
      <c r="B33">
        <v>270870</v>
      </c>
      <c r="C33">
        <v>35</v>
      </c>
      <c r="E33" s="386">
        <v>274370</v>
      </c>
    </row>
    <row r="34" spans="1:5">
      <c r="A34" t="s">
        <v>345</v>
      </c>
      <c r="B34">
        <v>133738</v>
      </c>
      <c r="C34">
        <v>10</v>
      </c>
      <c r="E34" s="386">
        <v>134738</v>
      </c>
    </row>
    <row r="35" spans="1:5">
      <c r="A35" t="s">
        <v>335</v>
      </c>
      <c r="B35">
        <v>24119</v>
      </c>
      <c r="C35">
        <v>5</v>
      </c>
      <c r="E35" s="386">
        <v>24619</v>
      </c>
    </row>
    <row r="36" spans="1:5">
      <c r="A36" t="s">
        <v>524</v>
      </c>
      <c r="B36">
        <v>102124.2</v>
      </c>
      <c r="E36" s="386">
        <v>102124.2</v>
      </c>
    </row>
    <row r="37" spans="1:5">
      <c r="A37" t="s">
        <v>263</v>
      </c>
      <c r="B37">
        <v>243877</v>
      </c>
      <c r="C37">
        <v>21</v>
      </c>
      <c r="E37" s="386">
        <v>245977</v>
      </c>
    </row>
    <row r="38" spans="1:5">
      <c r="A38" t="s">
        <v>346</v>
      </c>
      <c r="B38">
        <v>18789</v>
      </c>
      <c r="C38">
        <v>2</v>
      </c>
      <c r="E38" s="386">
        <v>18989</v>
      </c>
    </row>
    <row r="39" spans="1:5">
      <c r="A39" t="s">
        <v>330</v>
      </c>
      <c r="B39">
        <v>192963</v>
      </c>
      <c r="C39">
        <v>27</v>
      </c>
      <c r="E39" s="386">
        <v>195663</v>
      </c>
    </row>
    <row r="40" spans="1:5">
      <c r="A40" t="s">
        <v>347</v>
      </c>
      <c r="B40">
        <v>42885</v>
      </c>
      <c r="C40">
        <v>4</v>
      </c>
      <c r="E40" s="386">
        <v>43285</v>
      </c>
    </row>
    <row r="41" spans="1:5">
      <c r="A41" t="s">
        <v>348</v>
      </c>
      <c r="B41">
        <v>19191</v>
      </c>
      <c r="C41">
        <v>7</v>
      </c>
      <c r="E41" s="386">
        <v>19891</v>
      </c>
    </row>
    <row r="42" spans="1:5">
      <c r="A42" t="s">
        <v>349</v>
      </c>
      <c r="B42">
        <v>29382</v>
      </c>
      <c r="C42">
        <v>3</v>
      </c>
      <c r="E42" s="386">
        <v>29682</v>
      </c>
    </row>
    <row r="43" spans="1:5">
      <c r="A43" t="s">
        <v>350</v>
      </c>
      <c r="B43">
        <v>4903</v>
      </c>
      <c r="C43">
        <v>2</v>
      </c>
      <c r="E43" s="386">
        <v>5103</v>
      </c>
    </row>
    <row r="44" spans="1:5">
      <c r="A44" t="s">
        <v>351</v>
      </c>
      <c r="B44">
        <v>10367</v>
      </c>
      <c r="C44">
        <v>2</v>
      </c>
      <c r="E44" s="386">
        <v>10567</v>
      </c>
    </row>
    <row r="45" spans="1:5">
      <c r="A45" t="s">
        <v>352</v>
      </c>
      <c r="B45">
        <v>40219</v>
      </c>
      <c r="C45">
        <v>1</v>
      </c>
      <c r="E45" s="386">
        <v>40319</v>
      </c>
    </row>
    <row r="46" spans="1:5">
      <c r="A46" t="s">
        <v>497</v>
      </c>
      <c r="B46">
        <v>5170</v>
      </c>
      <c r="C46">
        <v>1</v>
      </c>
      <c r="E46" s="386">
        <v>5270</v>
      </c>
    </row>
    <row r="47" spans="1:5">
      <c r="A47" t="s">
        <v>353</v>
      </c>
      <c r="B47">
        <v>83157</v>
      </c>
      <c r="C47">
        <v>12</v>
      </c>
      <c r="E47" s="386">
        <v>84357</v>
      </c>
    </row>
    <row r="48" spans="1:5">
      <c r="A48" t="s">
        <v>355</v>
      </c>
      <c r="B48">
        <v>66668</v>
      </c>
      <c r="C48">
        <v>7</v>
      </c>
      <c r="E48" s="386">
        <v>67368</v>
      </c>
    </row>
    <row r="49" spans="1:5">
      <c r="A49" t="s">
        <v>354</v>
      </c>
      <c r="B49">
        <v>159003</v>
      </c>
      <c r="C49">
        <v>19</v>
      </c>
      <c r="E49" s="386">
        <v>160903</v>
      </c>
    </row>
    <row r="50" spans="1:5">
      <c r="A50" t="s">
        <v>356</v>
      </c>
      <c r="B50">
        <v>31606</v>
      </c>
      <c r="C50">
        <v>6</v>
      </c>
      <c r="E50" s="386">
        <v>32206</v>
      </c>
    </row>
    <row r="51" spans="1:5">
      <c r="A51" t="s">
        <v>525</v>
      </c>
      <c r="B51">
        <v>10990</v>
      </c>
      <c r="C51">
        <v>1</v>
      </c>
      <c r="E51" s="386">
        <v>11090</v>
      </c>
    </row>
    <row r="52" spans="1:5">
      <c r="A52" t="s">
        <v>526</v>
      </c>
      <c r="B52">
        <v>7981</v>
      </c>
      <c r="C52">
        <v>3</v>
      </c>
      <c r="E52" s="386">
        <v>8281</v>
      </c>
    </row>
    <row r="53" spans="1:5">
      <c r="A53" t="s">
        <v>1269</v>
      </c>
      <c r="B53">
        <v>86474</v>
      </c>
      <c r="C53">
        <v>6</v>
      </c>
      <c r="E53" s="386">
        <v>87074</v>
      </c>
    </row>
    <row r="54" spans="1:5">
      <c r="A54" t="s">
        <v>473</v>
      </c>
      <c r="B54">
        <v>2625</v>
      </c>
      <c r="C54">
        <v>1</v>
      </c>
      <c r="E54" s="386">
        <v>2725</v>
      </c>
    </row>
    <row r="55" spans="1:5">
      <c r="A55" t="s">
        <v>798</v>
      </c>
      <c r="B55">
        <v>65042</v>
      </c>
      <c r="C55">
        <v>7</v>
      </c>
      <c r="E55" s="386">
        <v>65742</v>
      </c>
    </row>
    <row r="56" spans="1:5">
      <c r="A56" t="s">
        <v>474</v>
      </c>
      <c r="B56">
        <v>26903</v>
      </c>
      <c r="C56">
        <v>2</v>
      </c>
      <c r="E56" s="386">
        <v>27103</v>
      </c>
    </row>
    <row r="57" spans="1:5">
      <c r="A57" t="s">
        <v>357</v>
      </c>
      <c r="B57">
        <v>390917</v>
      </c>
      <c r="C57">
        <v>38</v>
      </c>
      <c r="E57" s="386">
        <v>394717</v>
      </c>
    </row>
    <row r="58" spans="1:5">
      <c r="A58" t="s">
        <v>475</v>
      </c>
      <c r="B58">
        <v>3789</v>
      </c>
      <c r="C58">
        <v>1</v>
      </c>
      <c r="E58" s="386">
        <v>3889</v>
      </c>
    </row>
    <row r="59" spans="1:5">
      <c r="A59" t="s">
        <v>3760</v>
      </c>
      <c r="B59">
        <v>4300</v>
      </c>
      <c r="C59">
        <v>1</v>
      </c>
      <c r="E59" s="386">
        <v>4400</v>
      </c>
    </row>
    <row r="60" spans="1:5">
      <c r="A60" t="s">
        <v>476</v>
      </c>
      <c r="B60">
        <v>3714</v>
      </c>
      <c r="C60">
        <v>2</v>
      </c>
      <c r="E60" s="386">
        <v>3914</v>
      </c>
    </row>
    <row r="61" spans="1:5">
      <c r="A61" t="s">
        <v>4238</v>
      </c>
      <c r="B61">
        <v>10262</v>
      </c>
      <c r="C61">
        <v>1</v>
      </c>
      <c r="E61" s="386">
        <v>10362</v>
      </c>
    </row>
    <row r="62" spans="1:5">
      <c r="A62" t="s">
        <v>253</v>
      </c>
      <c r="B62">
        <v>600425.80000000005</v>
      </c>
      <c r="C62">
        <v>83</v>
      </c>
      <c r="E62" s="386">
        <v>608725.80000000005</v>
      </c>
    </row>
    <row r="63" spans="1:5">
      <c r="A63" t="s">
        <v>260</v>
      </c>
      <c r="B63">
        <v>325728</v>
      </c>
      <c r="C63">
        <v>43</v>
      </c>
      <c r="E63" s="386">
        <v>330028</v>
      </c>
    </row>
    <row r="64" spans="1:5">
      <c r="A64" t="s">
        <v>292</v>
      </c>
      <c r="B64">
        <v>195707.45</v>
      </c>
      <c r="C64">
        <v>13</v>
      </c>
      <c r="E64" s="386">
        <v>197007.45</v>
      </c>
    </row>
    <row r="65" spans="1:5">
      <c r="A65" t="s">
        <v>358</v>
      </c>
      <c r="B65">
        <v>24119</v>
      </c>
      <c r="C65">
        <v>5</v>
      </c>
      <c r="E65" s="386">
        <v>24619</v>
      </c>
    </row>
    <row r="66" spans="1:5">
      <c r="A66" t="s">
        <v>257</v>
      </c>
      <c r="B66">
        <v>48207</v>
      </c>
      <c r="C66">
        <v>15</v>
      </c>
      <c r="E66" s="386">
        <v>49707</v>
      </c>
    </row>
    <row r="67" spans="1:5">
      <c r="A67" t="s">
        <v>359</v>
      </c>
      <c r="B67">
        <v>167211</v>
      </c>
      <c r="C67">
        <v>13</v>
      </c>
      <c r="E67" s="386">
        <v>168511</v>
      </c>
    </row>
    <row r="68" spans="1:5">
      <c r="A68" t="s">
        <v>477</v>
      </c>
      <c r="B68">
        <v>0</v>
      </c>
    </row>
    <row r="69" spans="1:5">
      <c r="A69" t="s">
        <v>221</v>
      </c>
      <c r="B69">
        <v>63885</v>
      </c>
      <c r="C69">
        <v>15</v>
      </c>
      <c r="E69" s="386">
        <v>65385</v>
      </c>
    </row>
    <row r="70" spans="1:5">
      <c r="A70" t="s">
        <v>157</v>
      </c>
      <c r="B70">
        <v>104958</v>
      </c>
      <c r="C70">
        <v>13</v>
      </c>
      <c r="E70" s="386">
        <v>106258</v>
      </c>
    </row>
    <row r="71" spans="1:5">
      <c r="A71" t="s">
        <v>478</v>
      </c>
      <c r="B71">
        <v>60363</v>
      </c>
      <c r="C71">
        <v>8</v>
      </c>
      <c r="E71" s="386">
        <v>61163</v>
      </c>
    </row>
    <row r="72" spans="1:5">
      <c r="A72" t="s">
        <v>174</v>
      </c>
      <c r="B72">
        <v>1285771</v>
      </c>
      <c r="C72">
        <v>112</v>
      </c>
      <c r="E72" s="386">
        <v>1296971</v>
      </c>
    </row>
    <row r="73" spans="1:5">
      <c r="A73" t="s">
        <v>128</v>
      </c>
      <c r="B73">
        <v>5567431</v>
      </c>
      <c r="C73">
        <v>634</v>
      </c>
      <c r="E73" s="386">
        <v>5630831</v>
      </c>
    </row>
    <row r="74" spans="1:5">
      <c r="A74" t="s">
        <v>329</v>
      </c>
      <c r="B74">
        <v>3394195</v>
      </c>
      <c r="C74">
        <v>352</v>
      </c>
      <c r="E74" s="386">
        <v>3429395</v>
      </c>
    </row>
    <row r="75" spans="1:5">
      <c r="A75" t="s">
        <v>21</v>
      </c>
      <c r="B75">
        <v>3628860.65</v>
      </c>
      <c r="C75">
        <v>591</v>
      </c>
      <c r="E75" s="386">
        <v>3687960.65</v>
      </c>
    </row>
    <row r="76" spans="1:5">
      <c r="A76" t="s">
        <v>363</v>
      </c>
      <c r="B76">
        <v>15840</v>
      </c>
      <c r="C76">
        <v>4</v>
      </c>
      <c r="E76" s="386">
        <v>16240</v>
      </c>
    </row>
    <row r="77" spans="1:5">
      <c r="A77" t="s">
        <v>267</v>
      </c>
      <c r="B77">
        <v>144580</v>
      </c>
      <c r="C77">
        <v>7</v>
      </c>
      <c r="E77" s="386">
        <v>145280</v>
      </c>
    </row>
    <row r="78" spans="1:5">
      <c r="A78" t="s">
        <v>479</v>
      </c>
      <c r="B78">
        <v>25556</v>
      </c>
      <c r="C78">
        <v>5</v>
      </c>
      <c r="E78" s="386">
        <v>26056</v>
      </c>
    </row>
    <row r="79" spans="1:5">
      <c r="A79" t="s">
        <v>498</v>
      </c>
      <c r="B79">
        <v>1520</v>
      </c>
      <c r="C79">
        <v>1</v>
      </c>
      <c r="E79" s="386">
        <v>1620</v>
      </c>
    </row>
    <row r="80" spans="1:5">
      <c r="A80" t="s">
        <v>799</v>
      </c>
      <c r="B80">
        <v>25207</v>
      </c>
      <c r="C80">
        <v>3</v>
      </c>
      <c r="E80" s="386">
        <v>25507</v>
      </c>
    </row>
    <row r="81" spans="1:5">
      <c r="A81" t="s">
        <v>360</v>
      </c>
      <c r="B81">
        <v>24000</v>
      </c>
      <c r="C81">
        <v>1</v>
      </c>
      <c r="E81" s="386">
        <v>24100</v>
      </c>
    </row>
    <row r="82" spans="1:5">
      <c r="A82" t="s">
        <v>3761</v>
      </c>
      <c r="B82">
        <v>5167</v>
      </c>
      <c r="C82">
        <v>1</v>
      </c>
      <c r="E82" s="386">
        <v>5267</v>
      </c>
    </row>
    <row r="83" spans="1:5">
      <c r="A83" t="s">
        <v>480</v>
      </c>
      <c r="B83">
        <v>4278</v>
      </c>
      <c r="C83">
        <v>1</v>
      </c>
      <c r="E83" s="386">
        <v>4378</v>
      </c>
    </row>
    <row r="84" spans="1:5">
      <c r="A84" t="s">
        <v>332</v>
      </c>
      <c r="B84">
        <v>37713.85</v>
      </c>
      <c r="C84">
        <v>10</v>
      </c>
      <c r="E84" s="386">
        <v>38713.85</v>
      </c>
    </row>
    <row r="85" spans="1:5">
      <c r="A85" t="s">
        <v>332</v>
      </c>
      <c r="B85">
        <v>5700</v>
      </c>
      <c r="C85">
        <v>1</v>
      </c>
      <c r="E85" s="386">
        <v>5800</v>
      </c>
    </row>
    <row r="86" spans="1:5">
      <c r="A86" t="s">
        <v>252</v>
      </c>
      <c r="B86">
        <v>350753.8</v>
      </c>
      <c r="C86">
        <v>90</v>
      </c>
      <c r="E86" s="386">
        <v>359753.8</v>
      </c>
    </row>
    <row r="87" spans="1:5">
      <c r="A87" t="s">
        <v>426</v>
      </c>
      <c r="B87">
        <v>40964</v>
      </c>
      <c r="C87">
        <v>2</v>
      </c>
      <c r="E87" s="386">
        <v>41164</v>
      </c>
    </row>
    <row r="88" spans="1:5">
      <c r="A88" t="s">
        <v>481</v>
      </c>
      <c r="B88">
        <v>102627</v>
      </c>
      <c r="C88">
        <v>7</v>
      </c>
      <c r="E88" s="386">
        <v>103327</v>
      </c>
    </row>
    <row r="89" spans="1:5">
      <c r="A89" t="s">
        <v>482</v>
      </c>
      <c r="B89">
        <v>35910</v>
      </c>
      <c r="C89">
        <v>5</v>
      </c>
      <c r="E89" s="386">
        <v>36410</v>
      </c>
    </row>
    <row r="90" spans="1:5">
      <c r="A90" t="s">
        <v>361</v>
      </c>
      <c r="B90">
        <v>3754</v>
      </c>
      <c r="C90">
        <v>1</v>
      </c>
      <c r="E90" s="386">
        <v>3854</v>
      </c>
    </row>
    <row r="91" spans="1:5">
      <c r="A91" t="s">
        <v>43</v>
      </c>
      <c r="B91">
        <v>9097176</v>
      </c>
      <c r="C91" s="667">
        <v>1751</v>
      </c>
      <c r="E91" s="386">
        <v>9272276</v>
      </c>
    </row>
    <row r="92" spans="1:5">
      <c r="A92" t="s">
        <v>362</v>
      </c>
      <c r="B92">
        <v>63823</v>
      </c>
      <c r="C92">
        <v>9</v>
      </c>
      <c r="E92" s="386">
        <v>64723</v>
      </c>
    </row>
    <row r="93" spans="1:5">
      <c r="A93" t="s">
        <v>331</v>
      </c>
      <c r="B93">
        <v>257917</v>
      </c>
      <c r="C93">
        <v>22</v>
      </c>
      <c r="E93" s="386">
        <v>260117</v>
      </c>
    </row>
    <row r="94" spans="1:5">
      <c r="A94" t="s">
        <v>543</v>
      </c>
      <c r="B94">
        <v>43183</v>
      </c>
      <c r="C94">
        <v>3</v>
      </c>
      <c r="E94" s="386">
        <v>43483</v>
      </c>
    </row>
    <row r="95" spans="1:5">
      <c r="A95" t="s">
        <v>364</v>
      </c>
      <c r="B95">
        <v>38646</v>
      </c>
      <c r="C95">
        <v>5</v>
      </c>
      <c r="E95" s="386">
        <v>39146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62"/>
  <sheetViews>
    <sheetView topLeftCell="A26" workbookViewId="0">
      <selection activeCell="A14" sqref="A14:B60"/>
    </sheetView>
  </sheetViews>
  <sheetFormatPr defaultColWidth="9" defaultRowHeight="15"/>
  <cols>
    <col min="1" max="1" width="21.85546875" style="8" bestFit="1" customWidth="1"/>
    <col min="2" max="2" width="24.5703125" style="8" bestFit="1" customWidth="1"/>
    <col min="3" max="3" width="15.42578125" style="8" customWidth="1"/>
    <col min="4" max="4" width="14.140625" style="8" customWidth="1"/>
    <col min="5" max="5" width="15.42578125" style="8" customWidth="1"/>
    <col min="6" max="6" width="14.28515625" style="8" bestFit="1" customWidth="1"/>
    <col min="7" max="7" width="15.28515625" style="8" bestFit="1" customWidth="1"/>
    <col min="8" max="8" width="15.140625" style="8" customWidth="1"/>
    <col min="9" max="9" width="15" style="8" customWidth="1"/>
    <col min="10" max="10" width="19.28515625" style="117" bestFit="1" customWidth="1"/>
    <col min="11" max="11" width="14.42578125" style="8" customWidth="1"/>
    <col min="12" max="16384" width="9" style="8"/>
  </cols>
  <sheetData>
    <row r="1" spans="1:10" ht="45">
      <c r="A1" s="352" t="s">
        <v>94</v>
      </c>
      <c r="B1" s="352" t="s">
        <v>176</v>
      </c>
      <c r="C1" s="352" t="s">
        <v>393</v>
      </c>
      <c r="D1" s="352" t="s">
        <v>394</v>
      </c>
      <c r="E1" s="352" t="s">
        <v>17</v>
      </c>
      <c r="F1" s="352" t="s">
        <v>16</v>
      </c>
      <c r="G1" s="352" t="s">
        <v>73</v>
      </c>
      <c r="H1" s="352" t="s">
        <v>445</v>
      </c>
      <c r="I1" s="353" t="s">
        <v>396</v>
      </c>
      <c r="J1" s="281"/>
    </row>
    <row r="2" spans="1:10">
      <c r="A2" s="172" t="s">
        <v>101</v>
      </c>
      <c r="B2" s="8" t="str">
        <f>A2</f>
        <v>NAIROBI REGION</v>
      </c>
      <c r="C2" s="116">
        <f>SUMIFS('Fully Booked'!AH:AH,'Fully Booked'!C:C,'CHECKOFF P&amp;L'!A2)</f>
        <v>220999.20930000005</v>
      </c>
      <c r="D2" s="116">
        <f>SUMIFS('Fully Booked'!S:S,'Fully Booked'!C:C,'CHECKOFF P&amp;L'!A2)</f>
        <v>2934598.0500000003</v>
      </c>
      <c r="E2" s="116">
        <f>SUMIFS('Fully Booked'!AF:AF,'Fully Booked'!C:C,'CHECKOFF P&amp;L'!A2)</f>
        <v>202423.48726332924</v>
      </c>
      <c r="F2" s="116">
        <f>SUMIFS('Fully Booked'!AE:AE,'Fully Booked'!C:C,'CHECKOFF P&amp;L'!A2)</f>
        <v>144326.19549999997</v>
      </c>
      <c r="G2" s="116">
        <v>42000000</v>
      </c>
      <c r="H2" s="116">
        <f>SUMIFS('Fully Booked'!AB:AB,'Fully Booked'!C:C,'CHECKOFF P&amp;L'!A2)*G2</f>
        <v>40572000.000000022</v>
      </c>
      <c r="I2" s="117">
        <f>IFERROR(F2/H2,0)</f>
        <v>3.5572857019619416E-3</v>
      </c>
      <c r="J2" s="282"/>
    </row>
    <row r="3" spans="1:10">
      <c r="A3" s="8" t="s">
        <v>99</v>
      </c>
      <c r="B3" s="8" t="str">
        <f t="shared" ref="B3:B9" si="0">A3</f>
        <v>COASTAL  REGION</v>
      </c>
      <c r="C3" s="116">
        <f>SUMIFS('Fully Booked'!AH:AH,'Fully Booked'!C:C,'CHECKOFF P&amp;L'!A3)</f>
        <v>142151.67989999999</v>
      </c>
      <c r="D3" s="116">
        <f>SUMIFS('Fully Booked'!S:S,'Fully Booked'!C:C,'CHECKOFF P&amp;L'!A3)</f>
        <v>1296948.7600000002</v>
      </c>
      <c r="E3" s="116">
        <f>SUMIFS('Fully Booked'!AF:AF,'Fully Booked'!C:C,'CHECKOFF P&amp;L'!A3)</f>
        <v>128290.85609259261</v>
      </c>
      <c r="F3" s="116">
        <f>SUMIFS('Fully Booked'!AE:AE,'Fully Booked'!C:C,'CHECKOFF P&amp;L'!A3)</f>
        <v>94356.425999999992</v>
      </c>
      <c r="G3" s="116">
        <v>24000000</v>
      </c>
      <c r="H3" s="116">
        <f>SUMIFS('Fully Booked'!AB:AB,'Fully Booked'!C:C,'CHECKOFF P&amp;L'!A3)*G3</f>
        <v>15084000.000000004</v>
      </c>
      <c r="I3" s="117">
        <f t="shared" ref="I3:I9" si="1">IFERROR(F3/H3,0)</f>
        <v>6.2553981702466168E-3</v>
      </c>
      <c r="J3" s="282"/>
    </row>
    <row r="4" spans="1:10">
      <c r="A4" s="8" t="s">
        <v>98</v>
      </c>
      <c r="B4" s="8" t="str">
        <f t="shared" si="0"/>
        <v>LOWER EASTERN</v>
      </c>
      <c r="C4" s="116">
        <f>SUMIFS('Fully Booked'!AH:AH,'Fully Booked'!C:C,'CHECKOFF P&amp;L'!A4)</f>
        <v>230131.52249999996</v>
      </c>
      <c r="D4" s="116">
        <f>SUMIFS('Fully Booked'!S:S,'Fully Booked'!C:C,'CHECKOFF P&amp;L'!A4)</f>
        <v>2155893.37</v>
      </c>
      <c r="E4" s="116">
        <f>SUMIFS('Fully Booked'!AF:AF,'Fully Booked'!C:C,'CHECKOFF P&amp;L'!A4)</f>
        <v>175296.68951719574</v>
      </c>
      <c r="F4" s="116">
        <f>SUMIFS('Fully Booked'!AE:AE,'Fully Booked'!C:C,'CHECKOFF P&amp;L'!A4)</f>
        <v>127114.66250000002</v>
      </c>
      <c r="G4" s="116">
        <v>24000000</v>
      </c>
      <c r="H4" s="116">
        <f>SUMIFS('Fully Booked'!AB:AB,'Fully Booked'!C:C,'CHECKOFF P&amp;L'!A4)*G4</f>
        <v>11424000.000000006</v>
      </c>
      <c r="I4" s="117">
        <f t="shared" si="1"/>
        <v>1.1126983762254898E-2</v>
      </c>
      <c r="J4" s="282"/>
    </row>
    <row r="5" spans="1:10">
      <c r="A5" s="8" t="s">
        <v>167</v>
      </c>
      <c r="B5" s="8" t="str">
        <f t="shared" si="0"/>
        <v>NYANZA REGION</v>
      </c>
      <c r="C5" s="116">
        <f>SUMIFS('Fully Booked'!AH:AH,'Fully Booked'!C:C,'CHECKOFF P&amp;L'!A5)</f>
        <v>95627.249999999985</v>
      </c>
      <c r="D5" s="116">
        <f>SUMIFS('Fully Booked'!S:S,'Fully Booked'!C:C,'CHECKOFF P&amp;L'!A5)</f>
        <v>867399</v>
      </c>
      <c r="E5" s="116">
        <f>SUMIFS('Fully Booked'!AF:AF,'Fully Booked'!C:C,'CHECKOFF P&amp;L'!A5)</f>
        <v>74231.59811904763</v>
      </c>
      <c r="F5" s="116">
        <f>SUMIFS('Fully Booked'!AE:AE,'Fully Booked'!C:C,'CHECKOFF P&amp;L'!A5)</f>
        <v>54055.2255</v>
      </c>
      <c r="G5" s="116">
        <v>24000000</v>
      </c>
      <c r="H5" s="116">
        <f>SUMIFS('Fully Booked'!AB:AB,'Fully Booked'!C:C,'CHECKOFF P&amp;L'!A5)*G5</f>
        <v>8820000.0000000019</v>
      </c>
      <c r="I5" s="117">
        <f t="shared" si="1"/>
        <v>6.1287103741496582E-3</v>
      </c>
      <c r="J5" s="282"/>
    </row>
    <row r="6" spans="1:10">
      <c r="A6" s="8" t="s">
        <v>97</v>
      </c>
      <c r="B6" s="8" t="str">
        <f t="shared" si="0"/>
        <v>RIFT VALLEY REGION</v>
      </c>
      <c r="C6" s="116">
        <f>SUMIFS('Fully Booked'!AH:AH,'Fully Booked'!C:C,'CHECKOFF P&amp;L'!A6)</f>
        <v>89287.049999999988</v>
      </c>
      <c r="D6" s="116">
        <f>SUMIFS('Fully Booked'!S:S,'Fully Booked'!C:C,'CHECKOFF P&amp;L'!A6)</f>
        <v>1190981</v>
      </c>
      <c r="E6" s="116">
        <f>SUMIFS('Fully Booked'!AF:AF,'Fully Booked'!C:C,'CHECKOFF P&amp;L'!A6)</f>
        <v>90600.808761904744</v>
      </c>
      <c r="F6" s="116">
        <f>SUMIFS('Fully Booked'!AE:AE,'Fully Booked'!C:C,'CHECKOFF P&amp;L'!A6)</f>
        <v>66379.52900000001</v>
      </c>
      <c r="G6" s="116">
        <v>30000000</v>
      </c>
      <c r="H6" s="116">
        <f>SUMIFS('Fully Booked'!AB:AB,'Fully Booked'!C:C,'CHECKOFF P&amp;L'!A6)*G6</f>
        <v>10875000.000000004</v>
      </c>
      <c r="I6" s="117">
        <f t="shared" si="1"/>
        <v>6.1038647356321824E-3</v>
      </c>
      <c r="J6" s="282"/>
    </row>
    <row r="7" spans="1:10">
      <c r="A7" s="8" t="s">
        <v>422</v>
      </c>
      <c r="B7" s="8" t="str">
        <f t="shared" si="0"/>
        <v>EASTERN REGION</v>
      </c>
      <c r="C7" s="116">
        <f>SUMIFS('Fully Booked'!AH:AH,'Fully Booked'!C:C,'CHECKOFF P&amp;L'!A7)</f>
        <v>131673.51989999998</v>
      </c>
      <c r="D7" s="116">
        <f>SUMIFS('Fully Booked'!S:S,'Fully Booked'!C:C,'CHECKOFF P&amp;L'!A7)</f>
        <v>1818170.55</v>
      </c>
      <c r="E7" s="116">
        <f>SUMIFS('Fully Booked'!AF:AF,'Fully Booked'!C:C,'CHECKOFF P&amp;L'!A7)</f>
        <v>81333.048140211642</v>
      </c>
      <c r="F7" s="116">
        <f>SUMIFS('Fully Booked'!AE:AE,'Fully Booked'!C:C,'CHECKOFF P&amp;L'!A7)</f>
        <v>59667.52399999999</v>
      </c>
      <c r="G7" s="116">
        <v>16000000</v>
      </c>
      <c r="H7" s="116">
        <f>SUMIFS('Fully Booked'!AB:AB,'Fully Booked'!C:C,'CHECKOFF P&amp;L'!A7)*G7</f>
        <v>7968000.0000000028</v>
      </c>
      <c r="I7" s="117">
        <f t="shared" si="1"/>
        <v>7.4883940763052171E-3</v>
      </c>
      <c r="J7" s="282"/>
    </row>
    <row r="8" spans="1:10">
      <c r="A8" s="8" t="s">
        <v>133</v>
      </c>
      <c r="B8" s="8" t="str">
        <f t="shared" si="0"/>
        <v>MOUNT KENYA REGION</v>
      </c>
      <c r="C8" s="116">
        <f>SUMIFS('Fully Booked'!AH:AH,'Fully Booked'!C:C,'CHECKOFF P&amp;L'!A8)</f>
        <v>198563.61000000002</v>
      </c>
      <c r="D8" s="116">
        <f>SUMIFS('Fully Booked'!S:S,'Fully Booked'!C:C,'CHECKOFF P&amp;L'!A8)</f>
        <v>1356334.16</v>
      </c>
      <c r="E8" s="116">
        <f>SUMIFS('Fully Booked'!AF:AF,'Fully Booked'!C:C,'CHECKOFF P&amp;L'!A8)</f>
        <v>134691.27602645499</v>
      </c>
      <c r="F8" s="116">
        <f>SUMIFS('Fully Booked'!AE:AE,'Fully Booked'!C:C,'CHECKOFF P&amp;L'!A8)</f>
        <v>99736.358500000017</v>
      </c>
      <c r="G8" s="116">
        <v>24000000</v>
      </c>
      <c r="H8" s="116">
        <f>SUMIFS('Fully Booked'!AB:AB,'Fully Booked'!C:C,'CHECKOFF P&amp;L'!A8)*G8</f>
        <v>9072000.0000000037</v>
      </c>
      <c r="I8" s="117">
        <f t="shared" si="1"/>
        <v>1.0993866677689592E-2</v>
      </c>
      <c r="J8" s="282"/>
    </row>
    <row r="9" spans="1:10">
      <c r="A9" s="8" t="s">
        <v>168</v>
      </c>
      <c r="B9" s="8" t="str">
        <f t="shared" si="0"/>
        <v>WESTERN REGION</v>
      </c>
      <c r="C9" s="116">
        <f>SUMIFS('Fully Booked'!AH:AH,'Fully Booked'!C:C,'CHECKOFF P&amp;L'!A9)</f>
        <v>91592.931899999996</v>
      </c>
      <c r="D9" s="116">
        <f>SUMIFS('Fully Booked'!S:S,'Fully Booked'!C:C,'CHECKOFF P&amp;L'!A9)</f>
        <v>663542.5</v>
      </c>
      <c r="E9" s="116">
        <f>SUMIFS('Fully Booked'!AF:AF,'Fully Booked'!C:C,'CHECKOFF P&amp;L'!A9)</f>
        <v>89442.44090572391</v>
      </c>
      <c r="F9" s="116">
        <f>SUMIFS('Fully Booked'!AE:AE,'Fully Booked'!C:C,'CHECKOFF P&amp;L'!A9)</f>
        <v>65964.741999999998</v>
      </c>
      <c r="G9" s="116">
        <v>30000000</v>
      </c>
      <c r="H9" s="116">
        <f>SUMIFS('Fully Booked'!AB:AB,'Fully Booked'!C:C,'CHECKOFF P&amp;L'!A9)*G9</f>
        <v>12420000.000000002</v>
      </c>
      <c r="I9" s="117">
        <f t="shared" si="1"/>
        <v>5.3111708534621565E-3</v>
      </c>
    </row>
    <row r="10" spans="1:10">
      <c r="A10" s="733" t="s">
        <v>446</v>
      </c>
      <c r="B10" s="704"/>
      <c r="C10" s="118">
        <f>SUM(C2:C9)</f>
        <v>1200026.7735000001</v>
      </c>
      <c r="D10" s="118">
        <f>SUM(D2:D9)</f>
        <v>12283867.390000001</v>
      </c>
      <c r="E10" s="118">
        <f>SUM(E2:E9)</f>
        <v>976310.20482646045</v>
      </c>
      <c r="F10" s="118">
        <f>SUM(F2:F9)</f>
        <v>711600.66299999994</v>
      </c>
      <c r="G10" s="118">
        <v>177641848.16403913</v>
      </c>
      <c r="H10" s="118">
        <f>I62</f>
        <v>15026900</v>
      </c>
      <c r="I10" s="262">
        <f>IFERROR(F10/H10,0)</f>
        <v>4.7355120683574121E-2</v>
      </c>
      <c r="J10" s="282"/>
    </row>
    <row r="11" spans="1:10">
      <c r="J11" s="8"/>
    </row>
    <row r="13" spans="1:10" ht="45">
      <c r="A13" s="354" t="s">
        <v>163</v>
      </c>
      <c r="B13" s="354" t="s">
        <v>72</v>
      </c>
      <c r="C13" s="354" t="s">
        <v>448</v>
      </c>
      <c r="D13" s="352" t="s">
        <v>393</v>
      </c>
      <c r="E13" s="352" t="s">
        <v>394</v>
      </c>
      <c r="F13" s="352" t="s">
        <v>17</v>
      </c>
      <c r="G13" s="352" t="s">
        <v>16</v>
      </c>
      <c r="H13" s="352" t="s">
        <v>73</v>
      </c>
      <c r="I13" s="352" t="s">
        <v>395</v>
      </c>
      <c r="J13" s="353" t="s">
        <v>447</v>
      </c>
    </row>
    <row r="14" spans="1:10">
      <c r="A14" s="19" t="s">
        <v>32</v>
      </c>
      <c r="B14" s="19" t="s">
        <v>31</v>
      </c>
      <c r="C14" s="46">
        <f>SUMIFS('Fully Booked'!Q:Q,'Fully Booked'!D:D,'CHECKOFF P&amp;L'!A14)</f>
        <v>1735265</v>
      </c>
      <c r="D14" s="72">
        <f>SUMIFS('Fully Booked'!AH:AH,'Fully Booked'!D:D,'CHECKOFF P&amp;L'!A14)</f>
        <v>42486.27</v>
      </c>
      <c r="E14" s="72">
        <f>SUMIFS('Fully Booked'!S:S,'Fully Booked'!D:D,'CHECKOFF P&amp;L'!A14)</f>
        <v>983211</v>
      </c>
      <c r="F14" s="72">
        <f>SUMIFS('Fully Booked'!AF:AF,'Fully Booked'!D:D,'CHECKOFF P&amp;L'!A14)</f>
        <v>40616.558571428577</v>
      </c>
      <c r="G14" s="72">
        <f>SUMIFS('Fully Booked'!AE:AE,'Fully Booked'!D:D,'CHECKOFF P&amp;L'!A14)</f>
        <v>30049.505000000005</v>
      </c>
      <c r="H14" s="72">
        <v>7500000</v>
      </c>
      <c r="I14" s="72">
        <f>SUMIFS('Fully Booked'!AB:AB,'Fully Booked'!D:D,'CHECKOFF P&amp;L'!A14)*H14</f>
        <v>1061250</v>
      </c>
      <c r="J14" s="95">
        <f>IFERROR(G14/I14,0)</f>
        <v>2.8315199057714964E-2</v>
      </c>
    </row>
    <row r="15" spans="1:10">
      <c r="A15" s="19" t="s">
        <v>458</v>
      </c>
      <c r="B15" s="19" t="s">
        <v>31</v>
      </c>
      <c r="C15" s="46">
        <f>SUMIFS('Fully Booked'!Q:Q,'Fully Booked'!D:D,'CHECKOFF P&amp;L'!A15)</f>
        <v>936358</v>
      </c>
      <c r="D15" s="72">
        <f>SUMIFS('Fully Booked'!AH:AH,'Fully Booked'!D:D,'CHECKOFF P&amp;L'!A15)</f>
        <v>48733.439999999995</v>
      </c>
      <c r="E15" s="72">
        <f>SUMIFS('Fully Booked'!S:S,'Fully Booked'!D:D,'CHECKOFF P&amp;L'!A15)</f>
        <v>138611</v>
      </c>
      <c r="F15" s="72">
        <f>SUMIFS('Fully Booked'!AF:AF,'Fully Booked'!D:D,'CHECKOFF P&amp;L'!A15)</f>
        <v>24238.544492063491</v>
      </c>
      <c r="G15" s="72">
        <f>SUMIFS('Fully Booked'!AE:AE,'Fully Booked'!D:D,'CHECKOFF P&amp;L'!A15)</f>
        <v>17982.356</v>
      </c>
      <c r="H15" s="72">
        <v>5000000</v>
      </c>
      <c r="I15" s="72">
        <f>SUMIFS('Fully Booked'!AB:AB,'Fully Booked'!D:D,'CHECKOFF P&amp;L'!A15)*H15</f>
        <v>370000.00000000006</v>
      </c>
      <c r="J15" s="95">
        <f t="shared" ref="J15:J61" si="2">IFERROR(G15/I15,0)</f>
        <v>4.8600962162162156E-2</v>
      </c>
    </row>
    <row r="16" spans="1:10">
      <c r="A16" s="19" t="s">
        <v>211</v>
      </c>
      <c r="B16" s="19" t="s">
        <v>23</v>
      </c>
      <c r="C16" s="46">
        <f>SUMIFS('Fully Booked'!Q:Q,'Fully Booked'!D:D,'CHECKOFF P&amp;L'!A16)</f>
        <v>0</v>
      </c>
      <c r="D16" s="72">
        <f>SUMIFS('Fully Booked'!AH:AH,'Fully Booked'!D:D,'CHECKOFF P&amp;L'!A16)</f>
        <v>0</v>
      </c>
      <c r="E16" s="72">
        <f>SUMIFS('Fully Booked'!S:S,'Fully Booked'!D:D,'CHECKOFF P&amp;L'!A16)</f>
        <v>0</v>
      </c>
      <c r="F16" s="72">
        <f>SUMIFS('Fully Booked'!AF:AF,'Fully Booked'!D:D,'CHECKOFF P&amp;L'!A16)</f>
        <v>0</v>
      </c>
      <c r="G16" s="72">
        <f>SUMIFS('Fully Booked'!AE:AE,'Fully Booked'!D:D,'CHECKOFF P&amp;L'!A16)</f>
        <v>0</v>
      </c>
      <c r="H16" s="72">
        <v>5000000</v>
      </c>
      <c r="I16" s="72">
        <f>SUMIFS('Fully Booked'!AB:AB,'Fully Booked'!D:D,'CHECKOFF P&amp;L'!A16)*H16</f>
        <v>0</v>
      </c>
      <c r="J16" s="95">
        <f t="shared" si="2"/>
        <v>0</v>
      </c>
    </row>
    <row r="17" spans="1:10">
      <c r="A17" s="19" t="s">
        <v>449</v>
      </c>
      <c r="B17" s="19" t="s">
        <v>23</v>
      </c>
      <c r="C17" s="46">
        <f>SUMIFS('Fully Booked'!Q:Q,'Fully Booked'!D:D,'CHECKOFF P&amp;L'!A17)</f>
        <v>2010488</v>
      </c>
      <c r="D17" s="72">
        <f>SUMIFS('Fully Booked'!AH:AH,'Fully Booked'!D:D,'CHECKOFF P&amp;L'!A17)</f>
        <v>37108.049999999996</v>
      </c>
      <c r="E17" s="72">
        <f>SUMIFS('Fully Booked'!S:S,'Fully Booked'!D:D,'CHECKOFF P&amp;L'!A17)</f>
        <v>156717</v>
      </c>
      <c r="F17" s="72">
        <f>SUMIFS('Fully Booked'!AF:AF,'Fully Booked'!D:D,'CHECKOFF P&amp;L'!A17)</f>
        <v>47414.255809523813</v>
      </c>
      <c r="G17" s="72">
        <f>SUMIFS('Fully Booked'!AE:AE,'Fully Booked'!D:D,'CHECKOFF P&amp;L'!A17)</f>
        <v>34941.982000000004</v>
      </c>
      <c r="H17" s="72">
        <v>4000000</v>
      </c>
      <c r="I17" s="72">
        <f>SUMIFS('Fully Booked'!AB:AB,'Fully Booked'!D:D,'CHECKOFF P&amp;L'!A17)*H17</f>
        <v>404000</v>
      </c>
      <c r="J17" s="95">
        <f t="shared" si="2"/>
        <v>8.6490054455445553E-2</v>
      </c>
    </row>
    <row r="18" spans="1:10">
      <c r="A18" s="19" t="s">
        <v>48</v>
      </c>
      <c r="B18" s="19" t="s">
        <v>23</v>
      </c>
      <c r="C18" s="46">
        <f>SUMIFS('Fully Booked'!Q:Q,'Fully Booked'!D:D,'CHECKOFF P&amp;L'!A18)</f>
        <v>979928</v>
      </c>
      <c r="D18" s="72">
        <f>SUMIFS('Fully Booked'!AH:AH,'Fully Booked'!D:D,'CHECKOFF P&amp;L'!A18)</f>
        <v>30447.84</v>
      </c>
      <c r="E18" s="72">
        <f>SUMIFS('Fully Booked'!S:S,'Fully Booked'!D:D,'CHECKOFF P&amp;L'!A18)</f>
        <v>152702</v>
      </c>
      <c r="F18" s="72">
        <f>SUMIFS('Fully Booked'!AF:AF,'Fully Booked'!D:D,'CHECKOFF P&amp;L'!A18)</f>
        <v>25421.680761904761</v>
      </c>
      <c r="G18" s="72">
        <f>SUMIFS('Fully Booked'!AE:AE,'Fully Booked'!D:D,'CHECKOFF P&amp;L'!A18)</f>
        <v>18338.776000000002</v>
      </c>
      <c r="H18" s="72">
        <v>4000000</v>
      </c>
      <c r="I18" s="72">
        <f>SUMIFS('Fully Booked'!AB:AB,'Fully Booked'!D:D,'CHECKOFF P&amp;L'!A18)*H18</f>
        <v>396000</v>
      </c>
      <c r="J18" s="95">
        <f t="shared" si="2"/>
        <v>4.6310040404040409E-2</v>
      </c>
    </row>
    <row r="19" spans="1:10">
      <c r="A19" s="19" t="s">
        <v>982</v>
      </c>
      <c r="B19" s="19" t="s">
        <v>23</v>
      </c>
      <c r="C19" s="46">
        <f>SUMIFS('Fully Booked'!Q:Q,'Fully Booked'!D:D,'CHECKOFF P&amp;L'!A19)</f>
        <v>0</v>
      </c>
      <c r="D19" s="72">
        <f>SUMIFS('Fully Booked'!AH:AH,'Fully Booked'!D:D,'CHECKOFF P&amp;L'!A19)</f>
        <v>0</v>
      </c>
      <c r="E19" s="72">
        <f>SUMIFS('Fully Booked'!S:S,'Fully Booked'!D:D,'CHECKOFF P&amp;L'!A19)</f>
        <v>0</v>
      </c>
      <c r="F19" s="72">
        <f>SUMIFS('Fully Booked'!AF:AF,'Fully Booked'!D:D,'CHECKOFF P&amp;L'!A19)</f>
        <v>0</v>
      </c>
      <c r="G19" s="72">
        <f>SUMIFS('Fully Booked'!AE:AE,'Fully Booked'!D:D,'CHECKOFF P&amp;L'!A19)</f>
        <v>0</v>
      </c>
      <c r="H19" s="72">
        <v>3500000</v>
      </c>
      <c r="I19" s="72">
        <f>SUMIFS('Fully Booked'!AB:AB,'Fully Booked'!D:D,'CHECKOFF P&amp;L'!A19)*H19</f>
        <v>0</v>
      </c>
      <c r="J19" s="95">
        <f t="shared" si="2"/>
        <v>0</v>
      </c>
    </row>
    <row r="20" spans="1:10">
      <c r="A20" s="19" t="s">
        <v>3731</v>
      </c>
      <c r="B20" s="19" t="s">
        <v>23</v>
      </c>
      <c r="C20" s="46">
        <f>SUMIFS('Fully Booked'!Q:Q,'Fully Booked'!D:D,'CHECKOFF P&amp;L'!A20)</f>
        <v>0</v>
      </c>
      <c r="D20" s="72">
        <f>SUMIFS('Fully Booked'!AH:AH,'Fully Booked'!D:D,'CHECKOFF P&amp;L'!A20)</f>
        <v>0</v>
      </c>
      <c r="E20" s="72">
        <f>SUMIFS('Fully Booked'!S:S,'Fully Booked'!D:D,'CHECKOFF P&amp;L'!A20)</f>
        <v>0</v>
      </c>
      <c r="F20" s="72">
        <f>SUMIFS('Fully Booked'!AF:AF,'Fully Booked'!D:D,'CHECKOFF P&amp;L'!A20)</f>
        <v>0</v>
      </c>
      <c r="G20" s="72">
        <f>SUMIFS('Fully Booked'!AE:AE,'Fully Booked'!D:D,'CHECKOFF P&amp;L'!A20)</f>
        <v>0</v>
      </c>
      <c r="H20" s="72">
        <v>4000000</v>
      </c>
      <c r="I20" s="72">
        <f>SUMIFS('Fully Booked'!AB:AB,'Fully Booked'!D:D,'CHECKOFF P&amp;L'!A20)*H20</f>
        <v>0</v>
      </c>
      <c r="J20" s="95">
        <f t="shared" si="2"/>
        <v>0</v>
      </c>
    </row>
    <row r="21" spans="1:10">
      <c r="A21" s="19" t="s">
        <v>3857</v>
      </c>
      <c r="B21" s="19" t="s">
        <v>39</v>
      </c>
      <c r="C21" s="46">
        <f>SUMIFS('Fully Booked'!Q:Q,'Fully Booked'!D:D,'CHECKOFF P&amp;L'!A21)</f>
        <v>0</v>
      </c>
      <c r="D21" s="72">
        <f>SUMIFS('Fully Booked'!AH:AH,'Fully Booked'!D:D,'CHECKOFF P&amp;L'!A21)</f>
        <v>0</v>
      </c>
      <c r="E21" s="72">
        <f>SUMIFS('Fully Booked'!S:S,'Fully Booked'!D:D,'CHECKOFF P&amp;L'!A21)</f>
        <v>0</v>
      </c>
      <c r="F21" s="72">
        <f>SUMIFS('Fully Booked'!AF:AF,'Fully Booked'!D:D,'CHECKOFF P&amp;L'!A21)</f>
        <v>0</v>
      </c>
      <c r="G21" s="72">
        <f>SUMIFS('Fully Booked'!AE:AE,'Fully Booked'!D:D,'CHECKOFF P&amp;L'!A21)</f>
        <v>0</v>
      </c>
      <c r="H21" s="72">
        <v>5000000</v>
      </c>
      <c r="I21" s="72">
        <f>SUMIFS('Fully Booked'!AB:AB,'Fully Booked'!D:D,'CHECKOFF P&amp;L'!A21)*H21</f>
        <v>0</v>
      </c>
      <c r="J21" s="95">
        <f t="shared" si="2"/>
        <v>0</v>
      </c>
    </row>
    <row r="22" spans="1:10">
      <c r="A22" s="19" t="s">
        <v>453</v>
      </c>
      <c r="B22" s="19" t="s">
        <v>39</v>
      </c>
      <c r="C22" s="46">
        <f>SUMIFS('Fully Booked'!Q:Q,'Fully Booked'!D:D,'CHECKOFF P&amp;L'!A22)</f>
        <v>2301698</v>
      </c>
      <c r="D22" s="72">
        <f>SUMIFS('Fully Booked'!AH:AH,'Fully Booked'!D:D,'CHECKOFF P&amp;L'!A22)</f>
        <v>74544.149999999994</v>
      </c>
      <c r="E22" s="72">
        <f>SUMIFS('Fully Booked'!S:S,'Fully Booked'!D:D,'CHECKOFF P&amp;L'!A22)</f>
        <v>615814</v>
      </c>
      <c r="F22" s="72">
        <f>SUMIFS('Fully Booked'!AF:AF,'Fully Booked'!D:D,'CHECKOFF P&amp;L'!A22)</f>
        <v>56200.428960317469</v>
      </c>
      <c r="G22" s="72">
        <f>SUMIFS('Fully Booked'!AE:AE,'Fully Booked'!D:D,'CHECKOFF P&amp;L'!A22)</f>
        <v>41284.911500000002</v>
      </c>
      <c r="H22" s="72">
        <v>4000000</v>
      </c>
      <c r="I22" s="72">
        <f>SUMIFS('Fully Booked'!AB:AB,'Fully Booked'!D:D,'CHECKOFF P&amp;L'!A22)*H22</f>
        <v>983999.99999999988</v>
      </c>
      <c r="J22" s="95">
        <f t="shared" si="2"/>
        <v>4.1956210873983747E-2</v>
      </c>
    </row>
    <row r="23" spans="1:10">
      <c r="A23" s="19" t="s">
        <v>456</v>
      </c>
      <c r="B23" s="19" t="s">
        <v>29</v>
      </c>
      <c r="C23" s="46">
        <f>SUMIFS('Fully Booked'!Q:Q,'Fully Booked'!D:D,'CHECKOFF P&amp;L'!A23)</f>
        <v>1264826</v>
      </c>
      <c r="D23" s="72">
        <f>SUMIFS('Fully Booked'!AH:AH,'Fully Booked'!D:D,'CHECKOFF P&amp;L'!A23)</f>
        <v>24956.733899999999</v>
      </c>
      <c r="E23" s="72">
        <f>SUMIFS('Fully Booked'!S:S,'Fully Booked'!D:D,'CHECKOFF P&amp;L'!A23)</f>
        <v>321359.5</v>
      </c>
      <c r="F23" s="72">
        <f>SUMIFS('Fully Booked'!AF:AF,'Fully Booked'!D:D,'CHECKOFF P&amp;L'!A23)</f>
        <v>33951.010178210679</v>
      </c>
      <c r="G23" s="72">
        <f>SUMIFS('Fully Booked'!AE:AE,'Fully Booked'!D:D,'CHECKOFF P&amp;L'!A23)</f>
        <v>25150.699500000002</v>
      </c>
      <c r="H23" s="72">
        <v>4000000</v>
      </c>
      <c r="I23" s="72">
        <f>SUMIFS('Fully Booked'!AB:AB,'Fully Booked'!D:D,'CHECKOFF P&amp;L'!A23)*H23</f>
        <v>594000</v>
      </c>
      <c r="J23" s="95">
        <f t="shared" si="2"/>
        <v>4.2341244949494955E-2</v>
      </c>
    </row>
    <row r="24" spans="1:10">
      <c r="A24" s="19" t="s">
        <v>457</v>
      </c>
      <c r="B24" s="19" t="s">
        <v>29</v>
      </c>
      <c r="C24" s="46">
        <f>SUMIFS('Fully Booked'!Q:Q,'Fully Booked'!D:D,'CHECKOFF P&amp;L'!A24)</f>
        <v>2183798</v>
      </c>
      <c r="D24" s="72">
        <f>SUMIFS('Fully Booked'!AH:AH,'Fully Booked'!D:D,'CHECKOFF P&amp;L'!A24)</f>
        <v>63936.198000000004</v>
      </c>
      <c r="E24" s="72">
        <f>SUMIFS('Fully Booked'!S:S,'Fully Booked'!D:D,'CHECKOFF P&amp;L'!A24)</f>
        <v>300533</v>
      </c>
      <c r="F24" s="72">
        <f>SUMIFS('Fully Booked'!AF:AF,'Fully Booked'!D:D,'CHECKOFF P&amp;L'!A24)</f>
        <v>54103.930727513223</v>
      </c>
      <c r="G24" s="72">
        <f>SUMIFS('Fully Booked'!AE:AE,'Fully Booked'!D:D,'CHECKOFF P&amp;L'!A24)</f>
        <v>39801.542500000003</v>
      </c>
      <c r="H24" s="72">
        <v>5000000</v>
      </c>
      <c r="I24" s="72">
        <f>SUMIFS('Fully Booked'!AB:AB,'Fully Booked'!D:D,'CHECKOFF P&amp;L'!A24)*H24</f>
        <v>1215000</v>
      </c>
      <c r="J24" s="95">
        <f t="shared" si="2"/>
        <v>3.2758471193415642E-2</v>
      </c>
    </row>
    <row r="25" spans="1:10">
      <c r="A25" s="19" t="s">
        <v>3732</v>
      </c>
      <c r="B25" s="19" t="s">
        <v>29</v>
      </c>
      <c r="C25" s="46"/>
      <c r="D25" s="72"/>
      <c r="E25" s="72"/>
      <c r="F25" s="72"/>
      <c r="G25" s="72"/>
      <c r="H25" s="72"/>
      <c r="I25" s="72"/>
      <c r="J25" s="95"/>
    </row>
    <row r="26" spans="1:10">
      <c r="A26" s="19" t="s">
        <v>932</v>
      </c>
      <c r="B26" s="19" t="s">
        <v>29</v>
      </c>
      <c r="C26" s="46"/>
      <c r="D26" s="72"/>
      <c r="E26" s="72"/>
      <c r="F26" s="72"/>
      <c r="G26" s="72"/>
      <c r="H26" s="72"/>
      <c r="I26" s="72"/>
      <c r="J26" s="95"/>
    </row>
    <row r="27" spans="1:10">
      <c r="A27" s="19" t="s">
        <v>2098</v>
      </c>
      <c r="B27" s="19" t="s">
        <v>29</v>
      </c>
      <c r="C27" s="46">
        <f>SUMIFS('Fully Booked'!Q:Q,'Fully Booked'!D:D,'CHECKOFF P&amp;L'!A27)</f>
        <v>45000</v>
      </c>
      <c r="D27" s="72">
        <f>SUMIFS('Fully Booked'!AH:AH,'Fully Booked'!D:D,'CHECKOFF P&amp;L'!A27)</f>
        <v>2700</v>
      </c>
      <c r="E27" s="72">
        <f>SUMIFS('Fully Booked'!S:S,'Fully Booked'!D:D,'CHECKOFF P&amp;L'!A27)</f>
        <v>41650</v>
      </c>
      <c r="F27" s="72">
        <f>SUMIFS('Fully Booked'!AF:AF,'Fully Booked'!D:D,'CHECKOFF P&amp;L'!A27)</f>
        <v>1387.5</v>
      </c>
      <c r="G27" s="72">
        <f>SUMIFS('Fully Booked'!AE:AE,'Fully Booked'!D:D,'CHECKOFF P&amp;L'!A27)</f>
        <v>1012.5</v>
      </c>
      <c r="H27" s="72">
        <v>5000000</v>
      </c>
      <c r="I27" s="72">
        <f>SUMIFS('Fully Booked'!AB:AB,'Fully Booked'!D:D,'CHECKOFF P&amp;L'!A27)*H27</f>
        <v>112500</v>
      </c>
      <c r="J27" s="95">
        <f t="shared" si="2"/>
        <v>8.9999999999999993E-3</v>
      </c>
    </row>
    <row r="28" spans="1:10">
      <c r="A28" s="19" t="s">
        <v>212</v>
      </c>
      <c r="B28" s="19" t="s">
        <v>184</v>
      </c>
      <c r="C28" s="46">
        <f>SUMIFS('Fully Booked'!Q:Q,'Fully Booked'!D:D,'CHECKOFF P&amp;L'!A28)</f>
        <v>1263851</v>
      </c>
      <c r="D28" s="72">
        <f>SUMIFS('Fully Booked'!AH:AH,'Fully Booked'!D:D,'CHECKOFF P&amp;L'!A28)</f>
        <v>46056.9156</v>
      </c>
      <c r="E28" s="72">
        <f>SUMIFS('Fully Booked'!S:S,'Fully Booked'!D:D,'CHECKOFF P&amp;L'!A28)</f>
        <v>599725</v>
      </c>
      <c r="F28" s="72">
        <f>SUMIFS('Fully Booked'!AF:AF,'Fully Booked'!D:D,'CHECKOFF P&amp;L'!A28)</f>
        <v>41115.289410052908</v>
      </c>
      <c r="G28" s="72">
        <f>SUMIFS('Fully Booked'!AE:AE,'Fully Booked'!D:D,'CHECKOFF P&amp;L'!A28)</f>
        <v>29294.174000000003</v>
      </c>
      <c r="H28" s="72">
        <v>4000000</v>
      </c>
      <c r="I28" s="72">
        <f>SUMIFS('Fully Booked'!AB:AB,'Fully Booked'!D:D,'CHECKOFF P&amp;L'!A28)*H28</f>
        <v>620000</v>
      </c>
      <c r="J28" s="95">
        <f t="shared" si="2"/>
        <v>4.7248667741935486E-2</v>
      </c>
    </row>
    <row r="29" spans="1:10">
      <c r="A29" s="19" t="s">
        <v>206</v>
      </c>
      <c r="B29" s="19" t="s">
        <v>20</v>
      </c>
      <c r="C29" s="46">
        <f>SUMIFS('Fully Booked'!Q:Q,'Fully Booked'!D:D,'CHECKOFF P&amp;L'!A29)</f>
        <v>2592442</v>
      </c>
      <c r="D29" s="72">
        <f>SUMIFS('Fully Booked'!AH:AH,'Fully Booked'!D:D,'CHECKOFF P&amp;L'!A29)</f>
        <v>84381.54</v>
      </c>
      <c r="E29" s="72">
        <f>SUMIFS('Fully Booked'!S:S,'Fully Booked'!D:D,'CHECKOFF P&amp;L'!A29)</f>
        <v>838597</v>
      </c>
      <c r="F29" s="72">
        <f>SUMIFS('Fully Booked'!AF:AF,'Fully Booked'!D:D,'CHECKOFF P&amp;L'!A29)</f>
        <v>64609.794103174601</v>
      </c>
      <c r="G29" s="72">
        <f>SUMIFS('Fully Booked'!AE:AE,'Fully Booked'!D:D,'CHECKOFF P&amp;L'!A29)</f>
        <v>47039.944499999998</v>
      </c>
      <c r="H29" s="72">
        <v>4000000</v>
      </c>
      <c r="I29" s="72">
        <f>SUMIFS('Fully Booked'!AB:AB,'Fully Booked'!D:D,'CHECKOFF P&amp;L'!A29)*H29</f>
        <v>524000</v>
      </c>
      <c r="J29" s="95">
        <f t="shared" si="2"/>
        <v>8.9770886450381671E-2</v>
      </c>
    </row>
    <row r="30" spans="1:10">
      <c r="A30" s="19" t="s">
        <v>419</v>
      </c>
      <c r="B30" s="19" t="s">
        <v>184</v>
      </c>
      <c r="C30" s="46">
        <f>SUMIFS('Fully Booked'!Q:Q,'Fully Booked'!D:D,'CHECKOFF P&amp;L'!A30)</f>
        <v>409670</v>
      </c>
      <c r="D30" s="72">
        <f>SUMIFS('Fully Booked'!AH:AH,'Fully Booked'!D:D,'CHECKOFF P&amp;L'!A30)</f>
        <v>12290.1</v>
      </c>
      <c r="E30" s="72">
        <f>SUMIFS('Fully Booked'!S:S,'Fully Booked'!D:D,'CHECKOFF P&amp;L'!A30)</f>
        <v>45817</v>
      </c>
      <c r="F30" s="72">
        <f>SUMIFS('Fully Booked'!AF:AF,'Fully Booked'!D:D,'CHECKOFF P&amp;L'!A30)</f>
        <v>9402.901904761904</v>
      </c>
      <c r="G30" s="72">
        <f>SUMIFS('Fully Booked'!AE:AE,'Fully Booked'!D:D,'CHECKOFF P&amp;L'!A30)</f>
        <v>6964.39</v>
      </c>
      <c r="H30" s="72">
        <v>4000000</v>
      </c>
      <c r="I30" s="72">
        <f>SUMIFS('Fully Booked'!AB:AB,'Fully Booked'!D:D,'CHECKOFF P&amp;L'!A30)*H30</f>
        <v>68000</v>
      </c>
      <c r="J30" s="95">
        <f t="shared" si="2"/>
        <v>0.10241750000000001</v>
      </c>
    </row>
    <row r="31" spans="1:10">
      <c r="A31" s="19" t="s">
        <v>503</v>
      </c>
      <c r="B31" s="19" t="s">
        <v>184</v>
      </c>
      <c r="C31" s="46">
        <f>SUMIFS('Fully Booked'!Q:Q,'Fully Booked'!D:D,'CHECKOFF P&amp;L'!A31)</f>
        <v>0</v>
      </c>
      <c r="D31" s="72">
        <f>SUMIFS('Fully Booked'!AH:AH,'Fully Booked'!D:D,'CHECKOFF P&amp;L'!A31)</f>
        <v>0</v>
      </c>
      <c r="E31" s="72">
        <f>SUMIFS('Fully Booked'!S:S,'Fully Booked'!D:D,'CHECKOFF P&amp;L'!A31)</f>
        <v>0</v>
      </c>
      <c r="F31" s="72">
        <f>SUMIFS('Fully Booked'!AF:AF,'Fully Booked'!D:D,'CHECKOFF P&amp;L'!A31)</f>
        <v>0</v>
      </c>
      <c r="G31" s="72">
        <f>SUMIFS('Fully Booked'!AE:AE,'Fully Booked'!D:D,'CHECKOFF P&amp;L'!A31)</f>
        <v>0</v>
      </c>
      <c r="H31" s="72">
        <v>4000000</v>
      </c>
      <c r="I31" s="72">
        <f>SUMIFS('Fully Booked'!AB:AB,'Fully Booked'!D:D,'CHECKOFF P&amp;L'!A31)*H31</f>
        <v>0</v>
      </c>
      <c r="J31" s="95">
        <f t="shared" si="2"/>
        <v>0</v>
      </c>
    </row>
    <row r="32" spans="1:10">
      <c r="A32" s="19" t="s">
        <v>3733</v>
      </c>
      <c r="B32" s="19" t="s">
        <v>20</v>
      </c>
      <c r="C32" s="46">
        <f>SUMIFS('Fully Booked'!Q:Q,'Fully Booked'!D:D,'CHECKOFF P&amp;L'!A32)</f>
        <v>85021</v>
      </c>
      <c r="D32" s="72">
        <f>SUMIFS('Fully Booked'!AH:AH,'Fully Booked'!D:D,'CHECKOFF P&amp;L'!A32)</f>
        <v>5101.26</v>
      </c>
      <c r="E32" s="72">
        <f>SUMIFS('Fully Booked'!S:S,'Fully Booked'!D:D,'CHECKOFF P&amp;L'!A32)</f>
        <v>78366</v>
      </c>
      <c r="F32" s="72">
        <f>SUMIFS('Fully Booked'!AF:AF,'Fully Booked'!D:D,'CHECKOFF P&amp;L'!A32)</f>
        <v>3260.1575873015872</v>
      </c>
      <c r="G32" s="72">
        <f>SUMIFS('Fully Booked'!AE:AE,'Fully Booked'!D:D,'CHECKOFF P&amp;L'!A32)</f>
        <v>2340.6059999999998</v>
      </c>
      <c r="H32" s="72">
        <v>5000000</v>
      </c>
      <c r="I32" s="72">
        <f>SUMIFS('Fully Booked'!AB:AB,'Fully Booked'!D:D,'CHECKOFF P&amp;L'!A32)*H32</f>
        <v>270000</v>
      </c>
      <c r="J32" s="95">
        <f t="shared" si="2"/>
        <v>8.6689111111111095E-3</v>
      </c>
    </row>
    <row r="33" spans="1:10">
      <c r="A33" s="19" t="s">
        <v>3734</v>
      </c>
      <c r="B33" s="19" t="s">
        <v>24</v>
      </c>
      <c r="C33" s="46">
        <f>SUMIFS('Fully Booked'!Q:Q,'Fully Booked'!D:D,'CHECKOFF P&amp;L'!A33)</f>
        <v>537844</v>
      </c>
      <c r="D33" s="72">
        <f>SUMIFS('Fully Booked'!AH:AH,'Fully Booked'!D:D,'CHECKOFF P&amp;L'!A33)</f>
        <v>25865.97</v>
      </c>
      <c r="E33" s="72">
        <f>SUMIFS('Fully Booked'!S:S,'Fully Booked'!D:D,'CHECKOFF P&amp;L'!A33)</f>
        <v>242344.81</v>
      </c>
      <c r="F33" s="72">
        <f>SUMIFS('Fully Booked'!AF:AF,'Fully Booked'!D:D,'CHECKOFF P&amp;L'!A33)</f>
        <v>15566.09293121693</v>
      </c>
      <c r="G33" s="72">
        <f>SUMIFS('Fully Booked'!AE:AE,'Fully Booked'!D:D,'CHECKOFF P&amp;L'!A33)</f>
        <v>11353.563499999998</v>
      </c>
      <c r="H33" s="72">
        <v>5000000</v>
      </c>
      <c r="I33" s="72">
        <f>SUMIFS('Fully Booked'!AB:AB,'Fully Booked'!D:D,'CHECKOFF P&amp;L'!A33)*H33</f>
        <v>852499.99999999988</v>
      </c>
      <c r="J33" s="95">
        <f t="shared" si="2"/>
        <v>1.3317963049853372E-2</v>
      </c>
    </row>
    <row r="34" spans="1:10">
      <c r="A34" s="19" t="s">
        <v>200</v>
      </c>
      <c r="B34" s="19" t="s">
        <v>24</v>
      </c>
      <c r="C34" s="46">
        <f>SUMIFS('Fully Booked'!Q:Q,'Fully Booked'!D:D,'CHECKOFF P&amp;L'!A34)</f>
        <v>2060805</v>
      </c>
      <c r="D34" s="72">
        <f>SUMIFS('Fully Booked'!AH:AH,'Fully Booked'!D:D,'CHECKOFF P&amp;L'!A34)</f>
        <v>81626.769899999985</v>
      </c>
      <c r="E34" s="72">
        <f>SUMIFS('Fully Booked'!S:S,'Fully Booked'!D:D,'CHECKOFF P&amp;L'!A34)</f>
        <v>973470.26</v>
      </c>
      <c r="F34" s="72">
        <f>SUMIFS('Fully Booked'!AF:AF,'Fully Booked'!D:D,'CHECKOFF P&amp;L'!A34)</f>
        <v>49405.675732804237</v>
      </c>
      <c r="G34" s="72">
        <f>SUMIFS('Fully Booked'!AE:AE,'Fully Booked'!D:D,'CHECKOFF P&amp;L'!A34)</f>
        <v>36268.996500000001</v>
      </c>
      <c r="H34" s="72">
        <v>5000000</v>
      </c>
      <c r="I34" s="72">
        <f>SUMIFS('Fully Booked'!AB:AB,'Fully Booked'!D:D,'CHECKOFF P&amp;L'!A34)*H34</f>
        <v>1092500.0000000002</v>
      </c>
      <c r="J34" s="95">
        <f t="shared" si="2"/>
        <v>3.3198166132723105E-2</v>
      </c>
    </row>
    <row r="35" spans="1:10">
      <c r="A35" s="19" t="s">
        <v>538</v>
      </c>
      <c r="B35" s="19" t="s">
        <v>24</v>
      </c>
      <c r="C35" s="46">
        <f>SUMIFS('Fully Booked'!Q:Q,'Fully Booked'!D:D,'CHECKOFF P&amp;L'!A35)</f>
        <v>0</v>
      </c>
      <c r="D35" s="72">
        <f>SUMIFS('Fully Booked'!AH:AH,'Fully Booked'!D:D,'CHECKOFF P&amp;L'!A35)</f>
        <v>0</v>
      </c>
      <c r="E35" s="72">
        <f>SUMIFS('Fully Booked'!S:S,'Fully Booked'!D:D,'CHECKOFF P&amp;L'!A35)</f>
        <v>0</v>
      </c>
      <c r="F35" s="72">
        <f>SUMIFS('Fully Booked'!AF:AF,'Fully Booked'!D:D,'CHECKOFF P&amp;L'!A35)</f>
        <v>0</v>
      </c>
      <c r="G35" s="72">
        <f>SUMIFS('Fully Booked'!AE:AE,'Fully Booked'!D:D,'CHECKOFF P&amp;L'!A35)</f>
        <v>0</v>
      </c>
      <c r="H35" s="72">
        <v>4000000</v>
      </c>
      <c r="I35" s="72">
        <f>SUMIFS('Fully Booked'!AB:AB,'Fully Booked'!D:D,'CHECKOFF P&amp;L'!A35)*H35</f>
        <v>0</v>
      </c>
      <c r="J35" s="95">
        <f t="shared" si="2"/>
        <v>0</v>
      </c>
    </row>
    <row r="36" spans="1:10">
      <c r="A36" s="19" t="s">
        <v>423</v>
      </c>
      <c r="B36" s="19" t="s">
        <v>24</v>
      </c>
      <c r="C36" s="46">
        <f>SUMIFS('Fully Booked'!Q:Q,'Fully Booked'!D:D,'CHECKOFF P&amp;L'!A36)</f>
        <v>0</v>
      </c>
      <c r="D36" s="72">
        <f>SUMIFS('Fully Booked'!AH:AH,'Fully Booked'!D:D,'CHECKOFF P&amp;L'!A36)</f>
        <v>0</v>
      </c>
      <c r="E36" s="72">
        <f>SUMIFS('Fully Booked'!S:S,'Fully Booked'!D:D,'CHECKOFF P&amp;L'!A36)</f>
        <v>0</v>
      </c>
      <c r="F36" s="72">
        <f>SUMIFS('Fully Booked'!AF:AF,'Fully Booked'!D:D,'CHECKOFF P&amp;L'!A36)</f>
        <v>0</v>
      </c>
      <c r="G36" s="72">
        <f>SUMIFS('Fully Booked'!AE:AE,'Fully Booked'!D:D,'CHECKOFF P&amp;L'!A36)</f>
        <v>0</v>
      </c>
      <c r="H36" s="72">
        <v>4000000</v>
      </c>
      <c r="I36" s="72">
        <f>SUMIFS('Fully Booked'!AB:AB,'Fully Booked'!D:D,'CHECKOFF P&amp;L'!A36)*H36</f>
        <v>0</v>
      </c>
      <c r="J36" s="95">
        <f t="shared" si="2"/>
        <v>0</v>
      </c>
    </row>
    <row r="37" spans="1:10">
      <c r="A37" s="19" t="s">
        <v>2099</v>
      </c>
      <c r="B37" s="19" t="s">
        <v>24</v>
      </c>
      <c r="C37" s="46">
        <f>SUMIFS('Fully Booked'!Q:Q,'Fully Booked'!D:D,'CHECKOFF P&amp;L'!A37)</f>
        <v>0</v>
      </c>
      <c r="D37" s="72">
        <f>SUMIFS('Fully Booked'!AH:AH,'Fully Booked'!D:D,'CHECKOFF P&amp;L'!A37)</f>
        <v>0</v>
      </c>
      <c r="E37" s="72">
        <f>SUMIFS('Fully Booked'!S:S,'Fully Booked'!D:D,'CHECKOFF P&amp;L'!A37)</f>
        <v>0</v>
      </c>
      <c r="F37" s="72">
        <f>SUMIFS('Fully Booked'!AF:AF,'Fully Booked'!D:D,'CHECKOFF P&amp;L'!A37)</f>
        <v>0</v>
      </c>
      <c r="G37" s="72">
        <f>SUMIFS('Fully Booked'!AE:AE,'Fully Booked'!D:D,'CHECKOFF P&amp;L'!A37)</f>
        <v>0</v>
      </c>
      <c r="H37" s="72">
        <v>5000000</v>
      </c>
      <c r="I37" s="72">
        <f>SUMIFS('Fully Booked'!AB:AB,'Fully Booked'!D:D,'CHECKOFF P&amp;L'!A37)*H37</f>
        <v>0</v>
      </c>
      <c r="J37" s="95">
        <f t="shared" si="2"/>
        <v>0</v>
      </c>
    </row>
    <row r="38" spans="1:10">
      <c r="A38" s="19" t="s">
        <v>440</v>
      </c>
      <c r="B38" s="19" t="s">
        <v>37</v>
      </c>
      <c r="C38" s="46">
        <f>SUMIFS('Fully Booked'!Q:Q,'Fully Booked'!D:D,'CHECKOFF P&amp;L'!A38)</f>
        <v>954770</v>
      </c>
      <c r="D38" s="72">
        <f>SUMIFS('Fully Booked'!AH:AH,'Fully Booked'!D:D,'CHECKOFF P&amp;L'!A38)</f>
        <v>38670.54</v>
      </c>
      <c r="E38" s="72">
        <f>SUMIFS('Fully Booked'!S:S,'Fully Booked'!D:D,'CHECKOFF P&amp;L'!A38)</f>
        <v>494159</v>
      </c>
      <c r="F38" s="72">
        <f>SUMIFS('Fully Booked'!AF:AF,'Fully Booked'!D:D,'CHECKOFF P&amp;L'!A38)</f>
        <v>23650.550851851851</v>
      </c>
      <c r="G38" s="72">
        <f>SUMIFS('Fully Booked'!AE:AE,'Fully Booked'!D:D,'CHECKOFF P&amp;L'!A38)</f>
        <v>17490.899000000001</v>
      </c>
      <c r="H38" s="72">
        <v>3500000</v>
      </c>
      <c r="I38" s="72">
        <f>SUMIFS('Fully Booked'!AB:AB,'Fully Booked'!D:D,'CHECKOFF P&amp;L'!A38)*H38</f>
        <v>351750</v>
      </c>
      <c r="J38" s="95">
        <f t="shared" si="2"/>
        <v>4.9725370291400145E-2</v>
      </c>
    </row>
    <row r="39" spans="1:10">
      <c r="A39" s="19" t="s">
        <v>461</v>
      </c>
      <c r="B39" s="19" t="s">
        <v>37</v>
      </c>
      <c r="C39" s="46">
        <f>SUMIFS('Fully Booked'!Q:Q,'Fully Booked'!D:D,'CHECKOFF P&amp;L'!A39)</f>
        <v>1388187</v>
      </c>
      <c r="D39" s="72">
        <f>SUMIFS('Fully Booked'!AH:AH,'Fully Booked'!D:D,'CHECKOFF P&amp;L'!A39)</f>
        <v>40139.519999999997</v>
      </c>
      <c r="E39" s="72">
        <f>SUMIFS('Fully Booked'!S:S,'Fully Booked'!D:D,'CHECKOFF P&amp;L'!A39)</f>
        <v>144354</v>
      </c>
      <c r="F39" s="72">
        <f>SUMIFS('Fully Booked'!AF:AF,'Fully Booked'!D:D,'CHECKOFF P&amp;L'!A39)</f>
        <v>34064.549841269843</v>
      </c>
      <c r="G39" s="72">
        <f>SUMIFS('Fully Booked'!AE:AE,'Fully Booked'!D:D,'CHECKOFF P&amp;L'!A39)</f>
        <v>25132.154999999999</v>
      </c>
      <c r="H39" s="72">
        <v>5000000</v>
      </c>
      <c r="I39" s="72">
        <f>SUMIFS('Fully Booked'!AB:AB,'Fully Booked'!D:D,'CHECKOFF P&amp;L'!A39)*H39</f>
        <v>835000.00000000023</v>
      </c>
      <c r="J39" s="95">
        <f t="shared" si="2"/>
        <v>3.0098389221556877E-2</v>
      </c>
    </row>
    <row r="40" spans="1:10">
      <c r="A40" s="19" t="s">
        <v>911</v>
      </c>
      <c r="B40" s="19" t="s">
        <v>37</v>
      </c>
      <c r="C40" s="46">
        <f>SUMIFS('Fully Booked'!Q:Q,'Fully Booked'!D:D,'CHECKOFF P&amp;L'!A40)</f>
        <v>215256</v>
      </c>
      <c r="D40" s="72">
        <f>SUMIFS('Fully Booked'!AH:AH,'Fully Booked'!D:D,'CHECKOFF P&amp;L'!A40)</f>
        <v>12915.359999999999</v>
      </c>
      <c r="E40" s="72">
        <f>SUMIFS('Fully Booked'!S:S,'Fully Booked'!D:D,'CHECKOFF P&amp;L'!A40)</f>
        <v>136893.20000000001</v>
      </c>
      <c r="F40" s="72">
        <f>SUMIFS('Fully Booked'!AF:AF,'Fully Booked'!D:D,'CHECKOFF P&amp;L'!A40)</f>
        <v>6637.06</v>
      </c>
      <c r="G40" s="72">
        <f>SUMIFS('Fully Booked'!AE:AE,'Fully Booked'!D:D,'CHECKOFF P&amp;L'!A40)</f>
        <v>4843.26</v>
      </c>
      <c r="H40" s="72">
        <v>4750000</v>
      </c>
      <c r="I40" s="72">
        <f>SUMIFS('Fully Booked'!AB:AB,'Fully Booked'!D:D,'CHECKOFF P&amp;L'!A40)*H40</f>
        <v>106875</v>
      </c>
      <c r="J40" s="95">
        <f t="shared" ref="J40:J50" si="3">IFERROR(G40/I40,0)</f>
        <v>4.5317052631578952E-2</v>
      </c>
    </row>
    <row r="41" spans="1:10">
      <c r="A41" s="19" t="s">
        <v>933</v>
      </c>
      <c r="B41" s="19" t="s">
        <v>37</v>
      </c>
      <c r="C41" s="46">
        <f>SUMIFS('Fully Booked'!Q:Q,'Fully Booked'!D:D,'CHECKOFF P&amp;L'!A41)</f>
        <v>0</v>
      </c>
      <c r="D41" s="72">
        <f>SUMIFS('Fully Booked'!AH:AH,'Fully Booked'!D:D,'CHECKOFF P&amp;L'!A41)</f>
        <v>0</v>
      </c>
      <c r="E41" s="72">
        <f>SUMIFS('Fully Booked'!S:S,'Fully Booked'!D:D,'CHECKOFF P&amp;L'!A41)</f>
        <v>0</v>
      </c>
      <c r="F41" s="72">
        <f>SUMIFS('Fully Booked'!AF:AF,'Fully Booked'!D:D,'CHECKOFF P&amp;L'!A41)</f>
        <v>0</v>
      </c>
      <c r="G41" s="72">
        <f>SUMIFS('Fully Booked'!AE:AE,'Fully Booked'!D:D,'CHECKOFF P&amp;L'!A41)</f>
        <v>0</v>
      </c>
      <c r="H41" s="72">
        <v>4900000</v>
      </c>
      <c r="I41" s="72">
        <f>SUMIFS('Fully Booked'!AB:AB,'Fully Booked'!D:D,'CHECKOFF P&amp;L'!A41)*H41</f>
        <v>0</v>
      </c>
      <c r="J41" s="95">
        <f t="shared" si="3"/>
        <v>0</v>
      </c>
    </row>
    <row r="42" spans="1:10">
      <c r="A42" s="19" t="s">
        <v>926</v>
      </c>
      <c r="B42" s="19" t="s">
        <v>37</v>
      </c>
      <c r="C42" s="46">
        <f>SUMIFS('Fully Booked'!Q:Q,'Fully Booked'!D:D,'CHECKOFF P&amp;L'!A42)</f>
        <v>245677</v>
      </c>
      <c r="D42" s="72">
        <f>SUMIFS('Fully Booked'!AH:AH,'Fully Booked'!D:D,'CHECKOFF P&amp;L'!A42)</f>
        <v>4699.7538000000004</v>
      </c>
      <c r="E42" s="72">
        <f>SUMIFS('Fully Booked'!S:S,'Fully Booked'!D:D,'CHECKOFF P&amp;L'!A42)</f>
        <v>69398</v>
      </c>
      <c r="F42" s="72">
        <f>SUMIFS('Fully Booked'!AF:AF,'Fully Booked'!D:D,'CHECKOFF P&amp;L'!A42)</f>
        <v>7844.3924523809528</v>
      </c>
      <c r="G42" s="72">
        <f>SUMIFS('Fully Booked'!AE:AE,'Fully Booked'!D:D,'CHECKOFF P&amp;L'!A42)</f>
        <v>5580.4115000000002</v>
      </c>
      <c r="H42" s="72">
        <v>5050000</v>
      </c>
      <c r="I42" s="72">
        <f>SUMIFS('Fully Booked'!AB:AB,'Fully Booked'!D:D,'CHECKOFF P&amp;L'!A42)*H42</f>
        <v>565600</v>
      </c>
      <c r="J42" s="95">
        <f t="shared" si="3"/>
        <v>9.8663569660537489E-3</v>
      </c>
    </row>
    <row r="43" spans="1:10">
      <c r="A43" s="19" t="s">
        <v>935</v>
      </c>
      <c r="B43" s="19" t="s">
        <v>37</v>
      </c>
      <c r="C43" s="46">
        <f>SUMIFS('Fully Booked'!Q:Q,'Fully Booked'!D:D,'CHECKOFF P&amp;L'!A43)</f>
        <v>1350731</v>
      </c>
      <c r="D43" s="72">
        <f>SUMIFS('Fully Booked'!AH:AH,'Fully Booked'!D:D,'CHECKOFF P&amp;L'!A43)</f>
        <v>17048.078099999999</v>
      </c>
      <c r="E43" s="72">
        <f>SUMIFS('Fully Booked'!S:S,'Fully Booked'!D:D,'CHECKOFF P&amp;L'!A43)</f>
        <v>205933.64</v>
      </c>
      <c r="F43" s="72">
        <f>SUMIFS('Fully Booked'!AF:AF,'Fully Booked'!D:D,'CHECKOFF P&amp;L'!A43)</f>
        <v>31002.492476190477</v>
      </c>
      <c r="G43" s="72">
        <f>SUMIFS('Fully Booked'!AE:AE,'Fully Booked'!D:D,'CHECKOFF P&amp;L'!A43)</f>
        <v>22962.427</v>
      </c>
      <c r="H43" s="72">
        <v>5200000</v>
      </c>
      <c r="I43" s="72">
        <f>SUMIFS('Fully Booked'!AB:AB,'Fully Booked'!D:D,'CHECKOFF P&amp;L'!A43)*H43</f>
        <v>176800</v>
      </c>
      <c r="J43" s="95">
        <f t="shared" si="3"/>
        <v>0.12987798076923077</v>
      </c>
    </row>
    <row r="44" spans="1:10">
      <c r="A44" s="19" t="s">
        <v>209</v>
      </c>
      <c r="B44" s="19" t="s">
        <v>27</v>
      </c>
      <c r="C44" s="46">
        <f>SUMIFS('Fully Booked'!Q:Q,'Fully Booked'!D:D,'CHECKOFF P&amp;L'!A44)</f>
        <v>605401</v>
      </c>
      <c r="D44" s="72">
        <f>SUMIFS('Fully Booked'!AH:AH,'Fully Booked'!D:D,'CHECKOFF P&amp;L'!A44)</f>
        <v>17407.02</v>
      </c>
      <c r="E44" s="72">
        <f>SUMIFS('Fully Booked'!S:S,'Fully Booked'!D:D,'CHECKOFF P&amp;L'!A44)</f>
        <v>774510</v>
      </c>
      <c r="F44" s="72">
        <f>SUMIFS('Fully Booked'!AF:AF,'Fully Booked'!D:D,'CHECKOFF P&amp;L'!A44)</f>
        <v>14735.635502645502</v>
      </c>
      <c r="G44" s="72">
        <f>SUMIFS('Fully Booked'!AE:AE,'Fully Booked'!D:D,'CHECKOFF P&amp;L'!A44)</f>
        <v>10869.115000000002</v>
      </c>
      <c r="H44" s="72">
        <v>5350000</v>
      </c>
      <c r="I44" s="72">
        <f>SUMIFS('Fully Booked'!AB:AB,'Fully Booked'!D:D,'CHECKOFF P&amp;L'!A44)*H44</f>
        <v>650025</v>
      </c>
      <c r="J44" s="95">
        <f t="shared" si="3"/>
        <v>1.6721072266451292E-2</v>
      </c>
    </row>
    <row r="45" spans="1:10">
      <c r="A45" s="19" t="s">
        <v>891</v>
      </c>
      <c r="B45" s="19" t="s">
        <v>38</v>
      </c>
      <c r="C45" s="46">
        <f>SUMIFS('Fully Booked'!Q:Q,'Fully Booked'!D:D,'CHECKOFF P&amp;L'!A45)</f>
        <v>829084</v>
      </c>
      <c r="D45" s="72">
        <f>SUMIFS('Fully Booked'!AH:AH,'Fully Booked'!D:D,'CHECKOFF P&amp;L'!A45)</f>
        <v>29646.059999999998</v>
      </c>
      <c r="E45" s="72">
        <f>SUMIFS('Fully Booked'!S:S,'Fully Booked'!D:D,'CHECKOFF P&amp;L'!A45)</f>
        <v>465783</v>
      </c>
      <c r="F45" s="72">
        <f>SUMIFS('Fully Booked'!AF:AF,'Fully Booked'!D:D,'CHECKOFF P&amp;L'!A45)</f>
        <v>22346.794880952384</v>
      </c>
      <c r="G45" s="72">
        <f>SUMIFS('Fully Booked'!AE:AE,'Fully Booked'!D:D,'CHECKOFF P&amp;L'!A45)</f>
        <v>16297.392500000002</v>
      </c>
      <c r="H45" s="72">
        <v>5500000</v>
      </c>
      <c r="I45" s="72">
        <f>SUMIFS('Fully Booked'!AB:AB,'Fully Booked'!D:D,'CHECKOFF P&amp;L'!A45)*H45</f>
        <v>720500</v>
      </c>
      <c r="J45" s="95">
        <f t="shared" si="3"/>
        <v>2.2619559333795978E-2</v>
      </c>
    </row>
    <row r="46" spans="1:10">
      <c r="A46" s="19" t="s">
        <v>3735</v>
      </c>
      <c r="B46" s="19" t="s">
        <v>38</v>
      </c>
      <c r="C46" s="46">
        <f>SUMIFS('Fully Booked'!Q:Q,'Fully Booked'!D:D,'CHECKOFF P&amp;L'!A46)</f>
        <v>0</v>
      </c>
      <c r="D46" s="72">
        <f>SUMIFS('Fully Booked'!AH:AH,'Fully Booked'!D:D,'CHECKOFF P&amp;L'!A46)</f>
        <v>0</v>
      </c>
      <c r="E46" s="72">
        <f>SUMIFS('Fully Booked'!S:S,'Fully Booked'!D:D,'CHECKOFF P&amp;L'!A46)</f>
        <v>0</v>
      </c>
      <c r="F46" s="72">
        <f>SUMIFS('Fully Booked'!AF:AF,'Fully Booked'!D:D,'CHECKOFF P&amp;L'!A46)</f>
        <v>0</v>
      </c>
      <c r="G46" s="72">
        <f>SUMIFS('Fully Booked'!AE:AE,'Fully Booked'!D:D,'CHECKOFF P&amp;L'!A46)</f>
        <v>0</v>
      </c>
      <c r="H46" s="72">
        <v>5650000</v>
      </c>
      <c r="I46" s="72">
        <f>SUMIFS('Fully Booked'!AB:AB,'Fully Booked'!D:D,'CHECKOFF P&amp;L'!A46)*H46</f>
        <v>0</v>
      </c>
      <c r="J46" s="95">
        <f t="shared" si="3"/>
        <v>0</v>
      </c>
    </row>
    <row r="47" spans="1:10">
      <c r="A47" s="19" t="s">
        <v>3590</v>
      </c>
      <c r="B47" s="19" t="s">
        <v>38</v>
      </c>
      <c r="C47" s="46">
        <f>SUMIFS('Fully Booked'!Q:Q,'Fully Booked'!D:D,'CHECKOFF P&amp;L'!A47)</f>
        <v>64141</v>
      </c>
      <c r="D47" s="72">
        <f>SUMIFS('Fully Booked'!AH:AH,'Fully Booked'!D:D,'CHECKOFF P&amp;L'!A47)</f>
        <v>3848.46</v>
      </c>
      <c r="E47" s="72">
        <f>SUMIFS('Fully Booked'!S:S,'Fully Booked'!D:D,'CHECKOFF P&amp;L'!A47)</f>
        <v>59833</v>
      </c>
      <c r="F47" s="72">
        <f>SUMIFS('Fully Booked'!AF:AF,'Fully Booked'!D:D,'CHECKOFF P&amp;L'!A47)</f>
        <v>2399.9424166666668</v>
      </c>
      <c r="G47" s="72">
        <f>SUMIFS('Fully Booked'!AE:AE,'Fully Booked'!D:D,'CHECKOFF P&amp;L'!A47)</f>
        <v>1731.807</v>
      </c>
      <c r="H47" s="72">
        <v>5800000</v>
      </c>
      <c r="I47" s="72">
        <f>SUMIFS('Fully Booked'!AB:AB,'Fully Booked'!D:D,'CHECKOFF P&amp;L'!A47)*H47</f>
        <v>156600</v>
      </c>
      <c r="J47" s="95">
        <f t="shared" si="3"/>
        <v>1.1058793103448277E-2</v>
      </c>
    </row>
    <row r="48" spans="1:10">
      <c r="A48" s="19" t="s">
        <v>460</v>
      </c>
      <c r="B48" s="19" t="s">
        <v>49</v>
      </c>
      <c r="C48" s="46">
        <f>SUMIFS('Fully Booked'!Q:Q,'Fully Booked'!D:D,'CHECKOFF P&amp;L'!A48)</f>
        <v>732650</v>
      </c>
      <c r="D48" s="72">
        <f>SUMIFS('Fully Booked'!AH:AH,'Fully Booked'!D:D,'CHECKOFF P&amp;L'!A48)</f>
        <v>22732.5</v>
      </c>
      <c r="E48" s="72">
        <f>SUMIFS('Fully Booked'!S:S,'Fully Booked'!D:D,'CHECKOFF P&amp;L'!A48)</f>
        <v>221262</v>
      </c>
      <c r="F48" s="72">
        <f>SUMIFS('Fully Booked'!AF:AF,'Fully Booked'!D:D,'CHECKOFF P&amp;L'!A48)</f>
        <v>17074.76455026455</v>
      </c>
      <c r="G48" s="72">
        <f>SUMIFS('Fully Booked'!AE:AE,'Fully Booked'!D:D,'CHECKOFF P&amp;L'!A48)</f>
        <v>12630.75</v>
      </c>
      <c r="H48" s="72">
        <v>5950000</v>
      </c>
      <c r="I48" s="72">
        <f>SUMIFS('Fully Booked'!AB:AB,'Fully Booked'!D:D,'CHECKOFF P&amp;L'!A48)*H48</f>
        <v>345100</v>
      </c>
      <c r="J48" s="95">
        <f t="shared" si="3"/>
        <v>3.6600260793972758E-2</v>
      </c>
    </row>
    <row r="49" spans="1:10">
      <c r="A49" s="19" t="s">
        <v>189</v>
      </c>
      <c r="B49" s="19" t="s">
        <v>49</v>
      </c>
      <c r="C49" s="46">
        <f>SUMIFS('Fully Booked'!Q:Q,'Fully Booked'!D:D,'CHECKOFF P&amp;L'!A49)</f>
        <v>898541</v>
      </c>
      <c r="D49" s="72">
        <f>SUMIFS('Fully Booked'!AH:AH,'Fully Booked'!D:D,'CHECKOFF P&amp;L'!A49)</f>
        <v>45304.350000000006</v>
      </c>
      <c r="E49" s="72">
        <f>SUMIFS('Fully Booked'!S:S,'Fully Booked'!D:D,'CHECKOFF P&amp;L'!A49)</f>
        <v>446631</v>
      </c>
      <c r="F49" s="72">
        <f>SUMIFS('Fully Booked'!AF:AF,'Fully Booked'!D:D,'CHECKOFF P&amp;L'!A49)</f>
        <v>25876.191097883595</v>
      </c>
      <c r="G49" s="72">
        <f>SUMIFS('Fully Booked'!AE:AE,'Fully Booked'!D:D,'CHECKOFF P&amp;L'!A49)</f>
        <v>19187.744999999999</v>
      </c>
      <c r="H49" s="72">
        <v>6100000</v>
      </c>
      <c r="I49" s="72">
        <f>SUMIFS('Fully Booked'!AB:AB,'Fully Booked'!D:D,'CHECKOFF P&amp;L'!A49)*H49</f>
        <v>786900</v>
      </c>
      <c r="J49" s="95">
        <f t="shared" si="3"/>
        <v>2.4383968738086161E-2</v>
      </c>
    </row>
    <row r="50" spans="1:10">
      <c r="A50" s="19" t="s">
        <v>938</v>
      </c>
      <c r="B50" s="19" t="s">
        <v>49</v>
      </c>
      <c r="C50" s="46">
        <f>SUMIFS('Fully Booked'!Q:Q,'Fully Booked'!D:D,'CHECKOFF P&amp;L'!A50)</f>
        <v>0</v>
      </c>
      <c r="D50" s="72">
        <f>SUMIFS('Fully Booked'!AH:AH,'Fully Booked'!D:D,'CHECKOFF P&amp;L'!A50)</f>
        <v>0</v>
      </c>
      <c r="E50" s="72">
        <f>SUMIFS('Fully Booked'!S:S,'Fully Booked'!D:D,'CHECKOFF P&amp;L'!A50)</f>
        <v>0</v>
      </c>
      <c r="F50" s="72">
        <f>SUMIFS('Fully Booked'!AF:AF,'Fully Booked'!D:D,'CHECKOFF P&amp;L'!A50)</f>
        <v>0</v>
      </c>
      <c r="G50" s="72">
        <f>SUMIFS('Fully Booked'!AE:AE,'Fully Booked'!D:D,'CHECKOFF P&amp;L'!A50)</f>
        <v>0</v>
      </c>
      <c r="H50" s="72">
        <v>6250000</v>
      </c>
      <c r="I50" s="72">
        <f>SUMIFS('Fully Booked'!AB:AB,'Fully Booked'!D:D,'CHECKOFF P&amp;L'!A50)*H50</f>
        <v>0</v>
      </c>
      <c r="J50" s="95">
        <f t="shared" si="3"/>
        <v>0</v>
      </c>
    </row>
    <row r="51" spans="1:10">
      <c r="A51" s="19" t="s">
        <v>555</v>
      </c>
      <c r="B51" s="19" t="s">
        <v>49</v>
      </c>
      <c r="C51" s="46">
        <f>SUMIFS('Fully Booked'!Q:Q,'Fully Booked'!D:D,'CHECKOFF P&amp;L'!A51)</f>
        <v>507493</v>
      </c>
      <c r="D51" s="72">
        <f>SUMIFS('Fully Booked'!AH:AH,'Fully Booked'!D:D,'CHECKOFF P&amp;L'!A51)</f>
        <v>15224.789999999999</v>
      </c>
      <c r="E51" s="72">
        <f>SUMIFS('Fully Booked'!S:S,'Fully Booked'!D:D,'CHECKOFF P&amp;L'!A51)</f>
        <v>71364</v>
      </c>
      <c r="F51" s="72">
        <f>SUMIFS('Fully Booked'!AF:AF,'Fully Booked'!D:D,'CHECKOFF P&amp;L'!A51)</f>
        <v>11648.172666666667</v>
      </c>
      <c r="G51" s="72">
        <f>SUMIFS('Fully Booked'!AE:AE,'Fully Booked'!D:D,'CHECKOFF P&amp;L'!A51)</f>
        <v>8627.3810000000012</v>
      </c>
      <c r="H51" s="72">
        <v>3500000</v>
      </c>
      <c r="I51" s="72">
        <f>SUMIFS('Fully Booked'!AB:AB,'Fully Booked'!D:D,'CHECKOFF P&amp;L'!A51)*H51</f>
        <v>59500.000000000007</v>
      </c>
      <c r="J51" s="95">
        <f t="shared" si="2"/>
        <v>0.14499800000000002</v>
      </c>
    </row>
    <row r="52" spans="1:10">
      <c r="A52" s="19" t="s">
        <v>619</v>
      </c>
      <c r="B52" s="19" t="s">
        <v>49</v>
      </c>
      <c r="C52" s="46">
        <f>SUMIFS('Fully Booked'!Q:Q,'Fully Booked'!D:D,'CHECKOFF P&amp;L'!A52)</f>
        <v>42941</v>
      </c>
      <c r="D52" s="72">
        <f>SUMIFS('Fully Booked'!AH:AH,'Fully Booked'!D:D,'CHECKOFF P&amp;L'!A52)</f>
        <v>2576.46</v>
      </c>
      <c r="E52" s="72">
        <f>SUMIFS('Fully Booked'!S:S,'Fully Booked'!D:D,'CHECKOFF P&amp;L'!A52)</f>
        <v>39693</v>
      </c>
      <c r="F52" s="72">
        <f>SUMIFS('Fully Booked'!AF:AF,'Fully Booked'!D:D,'CHECKOFF P&amp;L'!A52)</f>
        <v>1324.0141666666666</v>
      </c>
      <c r="G52" s="72">
        <f>SUMIFS('Fully Booked'!AE:AE,'Fully Booked'!D:D,'CHECKOFF P&amp;L'!A52)</f>
        <v>966.17250000000001</v>
      </c>
      <c r="H52" s="72">
        <v>3500000</v>
      </c>
      <c r="I52" s="72">
        <f>SUMIFS('Fully Booked'!AB:AB,'Fully Booked'!D:D,'CHECKOFF P&amp;L'!A52)*H52</f>
        <v>78750</v>
      </c>
      <c r="J52" s="95">
        <f t="shared" si="2"/>
        <v>1.2268857142857144E-2</v>
      </c>
    </row>
    <row r="53" spans="1:10">
      <c r="A53" s="19" t="s">
        <v>940</v>
      </c>
      <c r="B53" s="19" t="s">
        <v>49</v>
      </c>
      <c r="C53" s="46">
        <f>SUMIFS('Fully Booked'!Q:Q,'Fully Booked'!D:D,'CHECKOFF P&amp;L'!A53)</f>
        <v>411894</v>
      </c>
      <c r="D53" s="72">
        <f>SUMIFS('Fully Booked'!AH:AH,'Fully Booked'!D:D,'CHECKOFF P&amp;L'!A53)</f>
        <v>24713.64</v>
      </c>
      <c r="E53" s="72">
        <f>SUMIFS('Fully Booked'!S:S,'Fully Booked'!D:D,'CHECKOFF P&amp;L'!A53)</f>
        <v>118081</v>
      </c>
      <c r="F53" s="72">
        <f>SUMIFS('Fully Booked'!AF:AF,'Fully Booked'!D:D,'CHECKOFF P&amp;L'!A53)</f>
        <v>11432.067925925927</v>
      </c>
      <c r="G53" s="72">
        <f>SUMIFS('Fully Booked'!AE:AE,'Fully Booked'!D:D,'CHECKOFF P&amp;L'!A53)</f>
        <v>8450.9170000000013</v>
      </c>
      <c r="H53" s="72">
        <v>3500000</v>
      </c>
      <c r="I53" s="72">
        <f>SUMIFS('Fully Booked'!AB:AB,'Fully Booked'!D:D,'CHECKOFF P&amp;L'!A53)*H53</f>
        <v>232750</v>
      </c>
      <c r="J53" s="95">
        <f t="shared" si="2"/>
        <v>3.6308988184747586E-2</v>
      </c>
    </row>
    <row r="54" spans="1:10">
      <c r="A54" s="19" t="s">
        <v>941</v>
      </c>
      <c r="B54" s="19" t="s">
        <v>49</v>
      </c>
      <c r="C54" s="46">
        <f>SUMIFS('Fully Booked'!Q:Q,'Fully Booked'!D:D,'CHECKOFF P&amp;L'!A54)</f>
        <v>0</v>
      </c>
      <c r="D54" s="72">
        <f>SUMIFS('Fully Booked'!AH:AH,'Fully Booked'!D:D,'CHECKOFF P&amp;L'!A54)</f>
        <v>0</v>
      </c>
      <c r="E54" s="72">
        <f>SUMIFS('Fully Booked'!S:S,'Fully Booked'!D:D,'CHECKOFF P&amp;L'!A54)</f>
        <v>0</v>
      </c>
      <c r="F54" s="72">
        <f>SUMIFS('Fully Booked'!AF:AF,'Fully Booked'!D:D,'CHECKOFF P&amp;L'!A54)</f>
        <v>0</v>
      </c>
      <c r="G54" s="72">
        <f>SUMIFS('Fully Booked'!AE:AE,'Fully Booked'!D:D,'CHECKOFF P&amp;L'!A54)</f>
        <v>0</v>
      </c>
      <c r="H54" s="72">
        <v>3500000</v>
      </c>
      <c r="I54" s="72">
        <f>SUMIFS('Fully Booked'!AB:AB,'Fully Booked'!D:D,'CHECKOFF P&amp;L'!A54)*H54</f>
        <v>0</v>
      </c>
      <c r="J54" s="95">
        <f t="shared" si="2"/>
        <v>0</v>
      </c>
    </row>
    <row r="55" spans="1:10">
      <c r="A55" s="19" t="s">
        <v>942</v>
      </c>
      <c r="B55" s="19" t="s">
        <v>49</v>
      </c>
      <c r="C55" s="46">
        <f>SUMIFS('Fully Booked'!Q:Q,'Fully Booked'!D:D,'CHECKOFF P&amp;L'!A55)</f>
        <v>1160464</v>
      </c>
      <c r="D55" s="72">
        <f>SUMIFS('Fully Booked'!AH:AH,'Fully Booked'!D:D,'CHECKOFF P&amp;L'!A55)</f>
        <v>34813.919999999998</v>
      </c>
      <c r="E55" s="72">
        <f>SUMIFS('Fully Booked'!S:S,'Fully Booked'!D:D,'CHECKOFF P&amp;L'!A55)</f>
        <v>58027</v>
      </c>
      <c r="F55" s="72">
        <f>SUMIFS('Fully Booked'!AF:AF,'Fully Booked'!D:D,'CHECKOFF P&amp;L'!A55)</f>
        <v>26635.411809523808</v>
      </c>
      <c r="G55" s="72">
        <f>SUMIFS('Fully Booked'!AE:AE,'Fully Booked'!D:D,'CHECKOFF P&amp;L'!A55)</f>
        <v>19727.887999999999</v>
      </c>
      <c r="H55" s="72">
        <v>3500000</v>
      </c>
      <c r="I55" s="72">
        <f>SUMIFS('Fully Booked'!AB:AB,'Fully Booked'!D:D,'CHECKOFF P&amp;L'!A55)*H55</f>
        <v>178500</v>
      </c>
      <c r="J55" s="95">
        <f t="shared" si="2"/>
        <v>0.11052038095238095</v>
      </c>
    </row>
    <row r="56" spans="1:10">
      <c r="A56" s="19" t="s">
        <v>3253</v>
      </c>
      <c r="B56" s="19" t="s">
        <v>49</v>
      </c>
      <c r="C56" s="46">
        <f>SUMIFS('Fully Booked'!Q:Q,'Fully Booked'!D:D,'CHECKOFF P&amp;L'!A56)</f>
        <v>1773265</v>
      </c>
      <c r="D56" s="72">
        <f>SUMIFS('Fully Booked'!AH:AH,'Fully Booked'!D:D,'CHECKOFF P&amp;L'!A56)</f>
        <v>53197.95</v>
      </c>
      <c r="E56" s="72">
        <f>SUMIFS('Fully Booked'!S:S,'Fully Booked'!D:D,'CHECKOFF P&amp;L'!A56)</f>
        <v>401276.16000000003</v>
      </c>
      <c r="F56" s="72">
        <f>SUMIFS('Fully Booked'!AF:AF,'Fully Booked'!D:D,'CHECKOFF P&amp;L'!A56)</f>
        <v>40700.653809523807</v>
      </c>
      <c r="G56" s="72">
        <f>SUMIFS('Fully Booked'!AE:AE,'Fully Booked'!D:D,'CHECKOFF P&amp;L'!A56)</f>
        <v>30145.505000000001</v>
      </c>
      <c r="H56" s="72">
        <v>3500000</v>
      </c>
      <c r="I56" s="72">
        <f>SUMIFS('Fully Booked'!AB:AB,'Fully Booked'!D:D,'CHECKOFF P&amp;L'!A56)*H56</f>
        <v>119000.00000000001</v>
      </c>
      <c r="J56" s="95">
        <f t="shared" si="2"/>
        <v>0.25332357142857143</v>
      </c>
    </row>
    <row r="57" spans="1:10">
      <c r="A57" s="19" t="s">
        <v>2691</v>
      </c>
      <c r="B57" s="19" t="s">
        <v>49</v>
      </c>
      <c r="C57" s="46">
        <f>SUMIFS('Fully Booked'!Q:Q,'Fully Booked'!D:D,'CHECKOFF P&amp;L'!A57)</f>
        <v>0</v>
      </c>
      <c r="D57" s="72">
        <f>SUMIFS('Fully Booked'!AH:AH,'Fully Booked'!D:D,'CHECKOFF P&amp;L'!A57)</f>
        <v>0</v>
      </c>
      <c r="E57" s="72">
        <f>SUMIFS('Fully Booked'!S:S,'Fully Booked'!D:D,'CHECKOFF P&amp;L'!A57)</f>
        <v>0</v>
      </c>
      <c r="F57" s="72">
        <f>SUMIFS('Fully Booked'!AF:AF,'Fully Booked'!D:D,'CHECKOFF P&amp;L'!A57)</f>
        <v>0</v>
      </c>
      <c r="G57" s="72">
        <f>SUMIFS('Fully Booked'!AE:AE,'Fully Booked'!D:D,'CHECKOFF P&amp;L'!A57)</f>
        <v>0</v>
      </c>
      <c r="H57" s="72">
        <v>5000000</v>
      </c>
      <c r="I57" s="72">
        <f>SUMIFS('Fully Booked'!AB:AB,'Fully Booked'!D:D,'CHECKOFF P&amp;L'!A57)*H57</f>
        <v>0</v>
      </c>
      <c r="J57" s="95">
        <f t="shared" si="2"/>
        <v>0</v>
      </c>
    </row>
    <row r="58" spans="1:10">
      <c r="A58" s="19" t="s">
        <v>492</v>
      </c>
      <c r="B58" s="19" t="s">
        <v>241</v>
      </c>
      <c r="C58" s="46">
        <f>SUMIFS('Fully Booked'!Q:Q,'Fully Booked'!D:D,'CHECKOFF P&amp;L'!A58)</f>
        <v>1295598</v>
      </c>
      <c r="D58" s="72">
        <f>SUMIFS('Fully Booked'!AH:AH,'Fully Booked'!D:D,'CHECKOFF P&amp;L'!A58)</f>
        <v>38976.57</v>
      </c>
      <c r="E58" s="72">
        <f>SUMIFS('Fully Booked'!S:S,'Fully Booked'!D:D,'CHECKOFF P&amp;L'!A58)</f>
        <v>488332.22</v>
      </c>
      <c r="F58" s="72">
        <f>SUMIFS('Fully Booked'!AF:AF,'Fully Booked'!D:D,'CHECKOFF P&amp;L'!A58)</f>
        <v>34201.368063492067</v>
      </c>
      <c r="G58" s="72">
        <f>SUMIFS('Fully Booked'!AE:AE,'Fully Booked'!D:D,'CHECKOFF P&amp;L'!A58)</f>
        <v>24614.376</v>
      </c>
      <c r="H58" s="72">
        <v>5000000</v>
      </c>
      <c r="I58" s="72">
        <f>SUMIFS('Fully Booked'!AB:AB,'Fully Booked'!D:D,'CHECKOFF P&amp;L'!A58)*H58</f>
        <v>785000.00000000012</v>
      </c>
      <c r="J58" s="95">
        <f t="shared" si="2"/>
        <v>3.135589299363057E-2</v>
      </c>
    </row>
    <row r="59" spans="1:10">
      <c r="A59" s="19" t="s">
        <v>3736</v>
      </c>
      <c r="B59" s="19" t="s">
        <v>241</v>
      </c>
      <c r="C59" s="46">
        <f>SUMIFS('Fully Booked'!Q:Q,'Fully Booked'!D:D,'CHECKOFF P&amp;L'!A59)</f>
        <v>35000</v>
      </c>
      <c r="D59" s="72">
        <f>SUMIFS('Fully Booked'!AH:AH,'Fully Booked'!D:D,'CHECKOFF P&amp;L'!A59)</f>
        <v>2100</v>
      </c>
      <c r="E59" s="72">
        <f>SUMIFS('Fully Booked'!S:S,'Fully Booked'!D:D,'CHECKOFF P&amp;L'!A59)</f>
        <v>31050</v>
      </c>
      <c r="F59" s="72">
        <f>SUMIFS('Fully Booked'!AF:AF,'Fully Booked'!D:D,'CHECKOFF P&amp;L'!A59)</f>
        <v>1226.4351851851852</v>
      </c>
      <c r="G59" s="72">
        <f>SUMIFS('Fully Booked'!AE:AE,'Fully Booked'!D:D,'CHECKOFF P&amp;L'!A59)</f>
        <v>885</v>
      </c>
      <c r="H59" s="72">
        <v>5000000</v>
      </c>
      <c r="I59" s="72">
        <f>SUMIFS('Fully Booked'!AB:AB,'Fully Booked'!D:D,'CHECKOFF P&amp;L'!A59)*H59</f>
        <v>255000.00000000003</v>
      </c>
      <c r="J59" s="95">
        <f t="shared" si="2"/>
        <v>3.4705882352941172E-3</v>
      </c>
    </row>
    <row r="60" spans="1:10">
      <c r="A60" s="19" t="s">
        <v>3737</v>
      </c>
      <c r="B60" s="19" t="s">
        <v>47</v>
      </c>
      <c r="C60" s="46">
        <f>SUMIFS('Fully Booked'!Q:Q,'Fully Booked'!D:D,'CHECKOFF P&amp;L'!A60)</f>
        <v>601254</v>
      </c>
      <c r="D60" s="72">
        <f>SUMIFS('Fully Booked'!AH:AH,'Fully Booked'!D:D,'CHECKOFF P&amp;L'!A60)</f>
        <v>18037.62</v>
      </c>
      <c r="E60" s="72">
        <f>SUMIFS('Fully Booked'!S:S,'Fully Booked'!D:D,'CHECKOFF P&amp;L'!A60)</f>
        <v>44926.36</v>
      </c>
      <c r="F60" s="72">
        <f>SUMIFS('Fully Booked'!AF:AF,'Fully Booked'!D:D,'CHECKOFF P&amp;L'!A60)</f>
        <v>13800.210857142858</v>
      </c>
      <c r="G60" s="72">
        <f>SUMIFS('Fully Booked'!AE:AE,'Fully Booked'!D:D,'CHECKOFF P&amp;L'!A60)</f>
        <v>10221.318000000001</v>
      </c>
      <c r="H60" s="72">
        <v>3500000</v>
      </c>
      <c r="I60" s="72">
        <f>SUMIFS('Fully Booked'!AB:AB,'Fully Booked'!D:D,'CHECKOFF P&amp;L'!A60)*H60</f>
        <v>59500.000000000007</v>
      </c>
      <c r="J60" s="95">
        <f t="shared" si="2"/>
        <v>0.17178685714285713</v>
      </c>
    </row>
    <row r="61" spans="1:10">
      <c r="A61" s="19" t="s">
        <v>407</v>
      </c>
      <c r="B61" s="19"/>
      <c r="C61" s="46">
        <f>SUMIFS('Fully Booked'!Q:Q,'Fully Booked'!D:D,'CHECKOFF P&amp;L'!A61)</f>
        <v>5818839.1000000006</v>
      </c>
      <c r="D61" s="72">
        <f>SUMIFS('Fully Booked'!AH:AH,'Fully Booked'!D:D,'CHECKOFF P&amp;L'!A61)</f>
        <v>192313.44420000003</v>
      </c>
      <c r="E61" s="72">
        <f>SUMIFS('Fully Booked'!S:S,'Fully Booked'!D:D,'CHECKOFF P&amp;L'!A61)</f>
        <v>2438640.2399999998</v>
      </c>
      <c r="F61" s="72">
        <f>SUMIFS('Fully Booked'!AF:AF,'Fully Booked'!D:D,'CHECKOFF P&amp;L'!A61)</f>
        <v>178343.71676862027</v>
      </c>
      <c r="G61" s="72">
        <f>SUMIFS('Fully Booked'!AE:AE,'Fully Booked'!D:D,'CHECKOFF P&amp;L'!A61)</f>
        <v>126247.32149999999</v>
      </c>
      <c r="H61" s="72"/>
      <c r="I61" s="72">
        <f>SUMIFS('Fully Booked'!AB:AB,'Fully Booked'!D:D,'CHECKOFF P&amp;L'!A61)*H61</f>
        <v>0</v>
      </c>
      <c r="J61" s="95">
        <f t="shared" si="2"/>
        <v>0</v>
      </c>
    </row>
    <row r="62" spans="1:10">
      <c r="A62" s="93" t="s">
        <v>71</v>
      </c>
      <c r="B62" s="93"/>
      <c r="C62" s="355">
        <f>SUM(C14:C61)</f>
        <v>37338180.100000001</v>
      </c>
      <c r="D62" s="355">
        <f>SUM(D14:D61)</f>
        <v>1194601.2734999997</v>
      </c>
      <c r="E62" s="355">
        <f>SUM(E14:E61)</f>
        <v>12199064.390000001</v>
      </c>
      <c r="F62" s="355">
        <f>SUM(F14:F61)</f>
        <v>971638.24649312731</v>
      </c>
      <c r="G62" s="355">
        <f>SUM(G14:G61)</f>
        <v>708435.78799999983</v>
      </c>
      <c r="H62" s="92">
        <v>177641848.16403913</v>
      </c>
      <c r="I62" s="92">
        <f>SUM(I14:I61)</f>
        <v>15026900</v>
      </c>
      <c r="J62" s="280">
        <f>IFERROR(G62/I62,0)</f>
        <v>4.7144506717952457E-2</v>
      </c>
    </row>
  </sheetData>
  <mergeCells count="1">
    <mergeCell ref="A10:B10"/>
  </mergeCells>
  <conditionalFormatting sqref="A14:A61">
    <cfRule type="duplicateValues" dxfId="217" priority="4155"/>
  </conditionalFormatting>
  <pageMargins left="0.7" right="0.7" top="0.75" bottom="0.75" header="0.3" footer="0.3"/>
  <pageSetup scale="67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1188"/>
  <sheetViews>
    <sheetView workbookViewId="0">
      <pane ySplit="1" topLeftCell="A1174" activePane="bottomLeft" state="frozen"/>
      <selection pane="bottomLeft" activeCell="H1194" sqref="H1194"/>
    </sheetView>
  </sheetViews>
  <sheetFormatPr defaultColWidth="9.140625" defaultRowHeight="15"/>
  <cols>
    <col min="1" max="1" width="11.140625" style="8" bestFit="1" customWidth="1"/>
    <col min="2" max="2" width="14" style="8" bestFit="1" customWidth="1"/>
    <col min="3" max="4" width="21.85546875" style="8" bestFit="1" customWidth="1"/>
    <col min="5" max="5" width="29" style="8" bestFit="1" customWidth="1"/>
    <col min="6" max="6" width="33.42578125" style="8" bestFit="1" customWidth="1"/>
    <col min="7" max="7" width="8" style="8" bestFit="1" customWidth="1"/>
    <col min="8" max="8" width="22.85546875" style="116" bestFit="1" customWidth="1"/>
    <col min="9" max="9" width="22.140625" style="8" bestFit="1" customWidth="1"/>
    <col min="10" max="10" width="21.7109375" style="8" bestFit="1" customWidth="1"/>
    <col min="11" max="11" width="28" style="8" bestFit="1" customWidth="1"/>
    <col min="12" max="12" width="10.5703125" style="8" bestFit="1" customWidth="1"/>
    <col min="13" max="13" width="14.85546875" style="38" bestFit="1" customWidth="1"/>
    <col min="14" max="14" width="12.28515625" style="8" bestFit="1" customWidth="1"/>
    <col min="15" max="15" width="17" style="8" bestFit="1" customWidth="1"/>
    <col min="16" max="16" width="15.85546875" style="8" bestFit="1" customWidth="1"/>
    <col min="17" max="17" width="20.5703125" style="8" bestFit="1" customWidth="1"/>
    <col min="18" max="18" width="19.85546875" style="8" bestFit="1" customWidth="1"/>
    <col min="19" max="19" width="18.85546875" style="8" bestFit="1" customWidth="1"/>
    <col min="20" max="20" width="12.85546875" style="8" bestFit="1" customWidth="1"/>
    <col min="21" max="21" width="11.42578125" style="8" bestFit="1" customWidth="1"/>
    <col min="22" max="22" width="16.5703125" style="8" bestFit="1" customWidth="1"/>
    <col min="23" max="23" width="21.42578125" style="8" bestFit="1" customWidth="1"/>
    <col min="24" max="24" width="14.5703125" style="8" bestFit="1" customWidth="1"/>
    <col min="25" max="25" width="33.42578125" style="8" bestFit="1" customWidth="1"/>
    <col min="26" max="26" width="9.28515625" style="8" bestFit="1" customWidth="1"/>
    <col min="27" max="27" width="7.140625" style="8" bestFit="1" customWidth="1"/>
    <col min="28" max="28" width="6.42578125" style="8" bestFit="1" customWidth="1"/>
    <col min="29" max="29" width="7" style="8" bestFit="1" customWidth="1"/>
    <col min="30" max="30" width="19" style="8" bestFit="1" customWidth="1"/>
    <col min="31" max="31" width="12" style="8" bestFit="1" customWidth="1"/>
    <col min="32" max="32" width="11" style="8" bestFit="1" customWidth="1"/>
    <col min="33" max="33" width="13.42578125" style="8" bestFit="1" customWidth="1"/>
    <col min="34" max="34" width="5.85546875" style="8" bestFit="1" customWidth="1"/>
    <col min="35" max="35" width="14.28515625" style="8" bestFit="1" customWidth="1"/>
    <col min="36" max="36" width="18.85546875" style="8" bestFit="1" customWidth="1"/>
    <col min="37" max="16384" width="9.140625" style="8"/>
  </cols>
  <sheetData>
    <row r="1" spans="1:36">
      <c r="A1" s="198" t="s">
        <v>621</v>
      </c>
      <c r="B1" s="173" t="s">
        <v>0</v>
      </c>
      <c r="C1" s="338" t="s">
        <v>130</v>
      </c>
      <c r="D1" s="174" t="s">
        <v>94</v>
      </c>
      <c r="E1" s="340" t="s">
        <v>171</v>
      </c>
      <c r="F1" s="173" t="s">
        <v>172</v>
      </c>
      <c r="G1" s="173" t="s">
        <v>1</v>
      </c>
      <c r="H1" s="175" t="s">
        <v>271</v>
      </c>
      <c r="I1" s="175" t="s">
        <v>272</v>
      </c>
      <c r="J1" s="175" t="s">
        <v>274</v>
      </c>
      <c r="K1" s="173" t="s">
        <v>2</v>
      </c>
      <c r="L1" s="173" t="s">
        <v>3</v>
      </c>
      <c r="M1" s="165" t="s">
        <v>4</v>
      </c>
      <c r="N1" s="165" t="s">
        <v>194</v>
      </c>
      <c r="O1" s="165" t="s">
        <v>65</v>
      </c>
      <c r="P1" s="173" t="s">
        <v>5</v>
      </c>
      <c r="Q1" s="283" t="s">
        <v>397</v>
      </c>
      <c r="R1" s="283" t="s">
        <v>398</v>
      </c>
      <c r="S1" s="176" t="s">
        <v>6</v>
      </c>
      <c r="T1" s="214" t="s">
        <v>80</v>
      </c>
      <c r="U1" s="173" t="s">
        <v>7</v>
      </c>
      <c r="V1" s="173" t="s">
        <v>129</v>
      </c>
      <c r="W1" s="173" t="s">
        <v>8</v>
      </c>
      <c r="X1" s="173" t="s">
        <v>278</v>
      </c>
      <c r="Y1" s="173" t="s">
        <v>9</v>
      </c>
      <c r="Z1" s="173" t="s">
        <v>10</v>
      </c>
      <c r="AA1" s="193" t="s">
        <v>392</v>
      </c>
      <c r="AB1" s="195" t="s">
        <v>12</v>
      </c>
      <c r="AC1" s="177" t="s">
        <v>13</v>
      </c>
      <c r="AD1" s="178" t="s">
        <v>14</v>
      </c>
      <c r="AE1" s="178" t="s">
        <v>15</v>
      </c>
      <c r="AF1" s="175" t="s">
        <v>16</v>
      </c>
      <c r="AG1" s="178" t="s">
        <v>17</v>
      </c>
      <c r="AH1" s="179" t="s">
        <v>231</v>
      </c>
      <c r="AI1" s="175" t="s">
        <v>19</v>
      </c>
      <c r="AJ1" s="173" t="s">
        <v>427</v>
      </c>
    </row>
    <row r="2" spans="1:36">
      <c r="A2" s="488" t="s">
        <v>639</v>
      </c>
      <c r="B2" s="171" t="s">
        <v>37</v>
      </c>
      <c r="C2" s="339" t="s">
        <v>37</v>
      </c>
      <c r="D2" s="180" t="s">
        <v>99</v>
      </c>
      <c r="E2" s="341" t="s">
        <v>459</v>
      </c>
      <c r="F2" s="171" t="s">
        <v>568</v>
      </c>
      <c r="G2" s="171" t="s">
        <v>569</v>
      </c>
      <c r="H2" s="181">
        <v>0</v>
      </c>
      <c r="I2" s="181">
        <v>20306</v>
      </c>
      <c r="J2" s="181">
        <f>IF(H2=0,I2,(I2-H2))</f>
        <v>20306</v>
      </c>
      <c r="K2" s="171" t="s">
        <v>1181</v>
      </c>
      <c r="L2" s="171">
        <v>30783990</v>
      </c>
      <c r="M2" s="166">
        <v>45317</v>
      </c>
      <c r="N2" s="166" t="s">
        <v>195</v>
      </c>
      <c r="O2" s="439" t="s">
        <v>148</v>
      </c>
      <c r="P2" s="440" t="s">
        <v>253</v>
      </c>
      <c r="Q2" s="181">
        <v>0</v>
      </c>
      <c r="R2" s="181">
        <v>884715</v>
      </c>
      <c r="S2" s="182">
        <f>R2-Q2</f>
        <v>884715</v>
      </c>
      <c r="T2" s="215"/>
      <c r="U2" s="171">
        <v>168</v>
      </c>
      <c r="V2" s="171" t="s">
        <v>64</v>
      </c>
      <c r="W2" s="171" t="s">
        <v>64</v>
      </c>
      <c r="X2" s="171" t="s">
        <v>276</v>
      </c>
      <c r="Y2" s="171" t="s">
        <v>115</v>
      </c>
      <c r="Z2" s="171" t="s">
        <v>949</v>
      </c>
      <c r="AA2" s="192">
        <v>0.04</v>
      </c>
      <c r="AB2" s="196" t="s">
        <v>558</v>
      </c>
      <c r="AC2" s="183">
        <v>1.7000000000000001E-2</v>
      </c>
      <c r="AD2" s="184">
        <f>AA2*R2</f>
        <v>35388.6</v>
      </c>
      <c r="AE2" s="184">
        <f>R2/U2</f>
        <v>5266.1607142857147</v>
      </c>
      <c r="AF2" s="181">
        <f>AC2*R2</f>
        <v>15040.155000000001</v>
      </c>
      <c r="AG2" s="184">
        <f>AE2+AF2</f>
        <v>20306.315714285716</v>
      </c>
      <c r="AH2" s="185">
        <v>0.03</v>
      </c>
      <c r="AI2" s="181">
        <f>S2*AH2</f>
        <v>26541.45</v>
      </c>
    </row>
    <row r="3" spans="1:36">
      <c r="A3" s="488" t="s">
        <v>639</v>
      </c>
      <c r="B3" s="180" t="s">
        <v>83</v>
      </c>
      <c r="C3" s="339" t="s">
        <v>23</v>
      </c>
      <c r="D3" s="180" t="s">
        <v>97</v>
      </c>
      <c r="E3" s="342" t="s">
        <v>211</v>
      </c>
      <c r="F3" s="8" t="s">
        <v>696</v>
      </c>
      <c r="G3" s="180" t="s">
        <v>697</v>
      </c>
      <c r="H3" s="186">
        <v>0</v>
      </c>
      <c r="I3" s="186">
        <v>8867</v>
      </c>
      <c r="J3" s="186">
        <f t="shared" ref="J3:J67" si="0">IF(H3=0,I3,(I3-H3))</f>
        <v>8867</v>
      </c>
      <c r="K3" s="180" t="s">
        <v>1000</v>
      </c>
      <c r="L3" s="180">
        <v>22252320</v>
      </c>
      <c r="M3" s="144">
        <v>45317</v>
      </c>
      <c r="N3" s="144" t="s">
        <v>195</v>
      </c>
      <c r="O3" s="180" t="s">
        <v>173</v>
      </c>
      <c r="P3" s="180" t="s">
        <v>466</v>
      </c>
      <c r="Q3" s="284">
        <v>0</v>
      </c>
      <c r="R3" s="284">
        <v>386327</v>
      </c>
      <c r="S3" s="182">
        <f t="shared" ref="S3:S66" si="1">R3-Q3</f>
        <v>386327</v>
      </c>
      <c r="T3" s="216">
        <v>46915</v>
      </c>
      <c r="U3" s="180">
        <v>168</v>
      </c>
      <c r="V3" s="180" t="s">
        <v>64</v>
      </c>
      <c r="W3" s="180" t="s">
        <v>64</v>
      </c>
      <c r="X3" s="180" t="s">
        <v>276</v>
      </c>
      <c r="Y3" s="180" t="s">
        <v>578</v>
      </c>
      <c r="Z3" s="180" t="s">
        <v>1010</v>
      </c>
      <c r="AA3" s="194">
        <v>0.04</v>
      </c>
      <c r="AB3" s="197" t="s">
        <v>558</v>
      </c>
      <c r="AC3" s="188">
        <v>1.7000000000000001E-2</v>
      </c>
      <c r="AD3" s="180">
        <f t="shared" ref="AD3:AD87" si="2">AA3*R3</f>
        <v>15453.08</v>
      </c>
      <c r="AE3" s="180">
        <f t="shared" ref="AE3:AE87" si="3">R3/U3</f>
        <v>2299.5654761904761</v>
      </c>
      <c r="AF3" s="189">
        <f t="shared" ref="AF3:AF87" si="4">AC3*R3</f>
        <v>6567.5590000000002</v>
      </c>
      <c r="AG3" s="379">
        <f t="shared" ref="AG3:AG87" si="5">AE3+AF3</f>
        <v>8867.1244761904763</v>
      </c>
      <c r="AH3" s="190">
        <v>0.03</v>
      </c>
      <c r="AI3" s="189">
        <f t="shared" ref="AI3:AI87" si="6">S3*AH3</f>
        <v>11589.81</v>
      </c>
    </row>
    <row r="4" spans="1:36">
      <c r="A4" s="488" t="s">
        <v>639</v>
      </c>
      <c r="B4" s="180" t="s">
        <v>47</v>
      </c>
      <c r="C4" s="339" t="s">
        <v>47</v>
      </c>
      <c r="D4" s="180" t="s">
        <v>99</v>
      </c>
      <c r="E4" s="342" t="s">
        <v>407</v>
      </c>
      <c r="F4" s="180" t="s">
        <v>1007</v>
      </c>
      <c r="G4" s="180" t="s">
        <v>1012</v>
      </c>
      <c r="H4" s="186">
        <v>20775</v>
      </c>
      <c r="I4" s="186">
        <v>20800</v>
      </c>
      <c r="J4" s="186">
        <f t="shared" si="0"/>
        <v>25</v>
      </c>
      <c r="K4" s="180" t="s">
        <v>1008</v>
      </c>
      <c r="L4" s="180">
        <v>25243417</v>
      </c>
      <c r="M4" s="144">
        <v>45317</v>
      </c>
      <c r="N4" s="144" t="s">
        <v>195</v>
      </c>
      <c r="O4" s="180" t="s">
        <v>173</v>
      </c>
      <c r="P4" s="21" t="s">
        <v>480</v>
      </c>
      <c r="Q4" s="284">
        <v>831996.3</v>
      </c>
      <c r="R4" s="284">
        <v>906239</v>
      </c>
      <c r="S4" s="182">
        <f t="shared" si="1"/>
        <v>74242.699999999953</v>
      </c>
      <c r="T4" s="216">
        <v>18768</v>
      </c>
      <c r="U4" s="180">
        <v>168</v>
      </c>
      <c r="V4" s="180" t="s">
        <v>63</v>
      </c>
      <c r="W4" s="180" t="s">
        <v>63</v>
      </c>
      <c r="X4" s="180" t="s">
        <v>277</v>
      </c>
      <c r="Y4" s="180"/>
      <c r="Z4" s="180" t="s">
        <v>1011</v>
      </c>
      <c r="AA4" s="194">
        <v>0.04</v>
      </c>
      <c r="AB4" s="197" t="s">
        <v>558</v>
      </c>
      <c r="AC4" s="188">
        <v>1.7000000000000001E-2</v>
      </c>
      <c r="AD4" s="180">
        <f t="shared" si="2"/>
        <v>36249.56</v>
      </c>
      <c r="AE4" s="180">
        <f t="shared" si="3"/>
        <v>5394.2797619047615</v>
      </c>
      <c r="AF4" s="189">
        <f t="shared" si="4"/>
        <v>15406.063000000002</v>
      </c>
      <c r="AG4" s="379">
        <f t="shared" si="5"/>
        <v>20800.342761904765</v>
      </c>
      <c r="AH4" s="190">
        <v>0.03</v>
      </c>
      <c r="AI4" s="189">
        <f t="shared" si="6"/>
        <v>2227.2809999999986</v>
      </c>
    </row>
    <row r="5" spans="1:36">
      <c r="A5" s="488" t="s">
        <v>639</v>
      </c>
      <c r="B5" s="180" t="s">
        <v>31</v>
      </c>
      <c r="C5" s="339" t="s">
        <v>31</v>
      </c>
      <c r="D5" s="180" t="s">
        <v>101</v>
      </c>
      <c r="E5" s="342" t="s">
        <v>32</v>
      </c>
      <c r="F5" s="180" t="s">
        <v>650</v>
      </c>
      <c r="G5" s="395" t="s">
        <v>2007</v>
      </c>
      <c r="H5" s="186">
        <v>0</v>
      </c>
      <c r="I5" s="186">
        <v>5420</v>
      </c>
      <c r="J5" s="186">
        <f t="shared" si="0"/>
        <v>5420</v>
      </c>
      <c r="K5" s="180" t="s">
        <v>956</v>
      </c>
      <c r="L5" s="180">
        <v>32933348</v>
      </c>
      <c r="M5" s="144">
        <v>45317</v>
      </c>
      <c r="N5" s="144" t="s">
        <v>195</v>
      </c>
      <c r="O5" s="180" t="s">
        <v>21</v>
      </c>
      <c r="P5" s="180" t="s">
        <v>21</v>
      </c>
      <c r="Q5" s="284">
        <v>0</v>
      </c>
      <c r="R5" s="284">
        <v>236140</v>
      </c>
      <c r="S5" s="182">
        <f t="shared" si="1"/>
        <v>236140</v>
      </c>
      <c r="T5" s="216">
        <v>46844</v>
      </c>
      <c r="U5" s="180">
        <v>168</v>
      </c>
      <c r="V5" s="180" t="s">
        <v>62</v>
      </c>
      <c r="W5" s="180" t="s">
        <v>62</v>
      </c>
      <c r="X5" s="180" t="s">
        <v>276</v>
      </c>
      <c r="Y5" s="180"/>
      <c r="Z5" s="180" t="s">
        <v>1013</v>
      </c>
      <c r="AA5" s="194">
        <v>0.04</v>
      </c>
      <c r="AB5" s="197" t="s">
        <v>558</v>
      </c>
      <c r="AC5" s="188">
        <v>1.7000000000000001E-2</v>
      </c>
      <c r="AD5" s="180">
        <f t="shared" si="2"/>
        <v>9445.6</v>
      </c>
      <c r="AE5" s="180">
        <f t="shared" si="3"/>
        <v>1405.5952380952381</v>
      </c>
      <c r="AF5" s="189">
        <f t="shared" si="4"/>
        <v>4014.38</v>
      </c>
      <c r="AG5" s="379">
        <f t="shared" si="5"/>
        <v>5419.9752380952377</v>
      </c>
      <c r="AH5" s="190">
        <v>0.03</v>
      </c>
      <c r="AI5" s="189">
        <f t="shared" si="6"/>
        <v>7084.2</v>
      </c>
    </row>
    <row r="6" spans="1:36">
      <c r="A6" s="488" t="s">
        <v>639</v>
      </c>
      <c r="B6" s="180" t="s">
        <v>27</v>
      </c>
      <c r="C6" s="339" t="s">
        <v>27</v>
      </c>
      <c r="D6" s="180" t="s">
        <v>97</v>
      </c>
      <c r="E6" s="342" t="s">
        <v>209</v>
      </c>
      <c r="F6" s="180" t="s">
        <v>570</v>
      </c>
      <c r="G6" s="171" t="s">
        <v>571</v>
      </c>
      <c r="H6" s="186">
        <v>28856</v>
      </c>
      <c r="I6" s="186">
        <v>29056</v>
      </c>
      <c r="J6" s="186">
        <f t="shared" si="0"/>
        <v>200</v>
      </c>
      <c r="K6" s="180" t="s">
        <v>1009</v>
      </c>
      <c r="L6" s="180">
        <v>26666008</v>
      </c>
      <c r="M6" s="144">
        <v>45317</v>
      </c>
      <c r="N6" s="144" t="s">
        <v>195</v>
      </c>
      <c r="O6" s="180" t="s">
        <v>43</v>
      </c>
      <c r="P6" s="180" t="s">
        <v>43</v>
      </c>
      <c r="Q6" s="284">
        <v>962759.81</v>
      </c>
      <c r="R6" s="284">
        <v>1262068</v>
      </c>
      <c r="S6" s="182">
        <f t="shared" si="1"/>
        <v>299308.18999999994</v>
      </c>
      <c r="T6" s="216">
        <v>222484</v>
      </c>
      <c r="U6" s="180">
        <v>168</v>
      </c>
      <c r="V6" s="180" t="s">
        <v>63</v>
      </c>
      <c r="W6" s="180" t="s">
        <v>63</v>
      </c>
      <c r="X6" s="180" t="s">
        <v>277</v>
      </c>
      <c r="Y6" s="180"/>
      <c r="Z6" s="180" t="s">
        <v>1014</v>
      </c>
      <c r="AA6" s="194">
        <v>0.04</v>
      </c>
      <c r="AB6" s="197" t="s">
        <v>558</v>
      </c>
      <c r="AC6" s="188">
        <v>1.7000000000000001E-2</v>
      </c>
      <c r="AD6" s="180">
        <f t="shared" si="2"/>
        <v>50482.720000000001</v>
      </c>
      <c r="AE6" s="180">
        <f t="shared" si="3"/>
        <v>7512.3095238095239</v>
      </c>
      <c r="AF6" s="189">
        <f t="shared" si="4"/>
        <v>21455.156000000003</v>
      </c>
      <c r="AG6" s="379">
        <f t="shared" si="5"/>
        <v>28967.465523809526</v>
      </c>
      <c r="AH6" s="190">
        <v>0.03</v>
      </c>
      <c r="AI6" s="189">
        <f t="shared" si="6"/>
        <v>8979.2456999999977</v>
      </c>
    </row>
    <row r="7" spans="1:36">
      <c r="A7" s="488" t="s">
        <v>639</v>
      </c>
      <c r="B7" s="180" t="s">
        <v>47</v>
      </c>
      <c r="C7" s="339" t="s">
        <v>47</v>
      </c>
      <c r="D7" s="180" t="s">
        <v>99</v>
      </c>
      <c r="E7" s="342" t="s">
        <v>407</v>
      </c>
      <c r="F7" s="180" t="s">
        <v>744</v>
      </c>
      <c r="G7" s="180" t="s">
        <v>745</v>
      </c>
      <c r="H7" s="186">
        <v>0</v>
      </c>
      <c r="I7" s="186">
        <v>2156</v>
      </c>
      <c r="J7" s="186">
        <f t="shared" si="0"/>
        <v>2156</v>
      </c>
      <c r="K7" s="180" t="s">
        <v>820</v>
      </c>
      <c r="L7" s="180">
        <v>25674416</v>
      </c>
      <c r="M7" s="144">
        <v>45317</v>
      </c>
      <c r="N7" s="144" t="s">
        <v>195</v>
      </c>
      <c r="O7" s="180" t="s">
        <v>43</v>
      </c>
      <c r="P7" s="180" t="s">
        <v>43</v>
      </c>
      <c r="Q7" s="284">
        <v>0</v>
      </c>
      <c r="R7" s="284">
        <v>80000</v>
      </c>
      <c r="S7" s="182">
        <f t="shared" si="1"/>
        <v>80000</v>
      </c>
      <c r="T7" s="216">
        <v>16616</v>
      </c>
      <c r="U7" s="180">
        <v>144</v>
      </c>
      <c r="V7" s="180" t="s">
        <v>64</v>
      </c>
      <c r="W7" s="180" t="s">
        <v>64</v>
      </c>
      <c r="X7" s="180" t="s">
        <v>276</v>
      </c>
      <c r="Y7" s="180" t="s">
        <v>115</v>
      </c>
      <c r="Z7" s="180" t="s">
        <v>832</v>
      </c>
      <c r="AA7" s="194">
        <v>0.03</v>
      </c>
      <c r="AB7" s="197" t="s">
        <v>558</v>
      </c>
      <c r="AC7" s="188">
        <v>0.02</v>
      </c>
      <c r="AD7" s="180">
        <f t="shared" si="2"/>
        <v>2400</v>
      </c>
      <c r="AE7" s="180">
        <f t="shared" si="3"/>
        <v>555.55555555555554</v>
      </c>
      <c r="AF7" s="189">
        <f t="shared" si="4"/>
        <v>1600</v>
      </c>
      <c r="AG7" s="379">
        <f t="shared" si="5"/>
        <v>2155.5555555555557</v>
      </c>
      <c r="AH7" s="190">
        <v>0.06</v>
      </c>
      <c r="AI7" s="189">
        <f t="shared" si="6"/>
        <v>4800</v>
      </c>
    </row>
    <row r="8" spans="1:36">
      <c r="A8" s="488" t="s">
        <v>639</v>
      </c>
      <c r="B8" s="180" t="s">
        <v>31</v>
      </c>
      <c r="C8" s="339" t="s">
        <v>31</v>
      </c>
      <c r="D8" s="180" t="s">
        <v>101</v>
      </c>
      <c r="E8" s="342" t="s">
        <v>32</v>
      </c>
      <c r="F8" s="180" t="s">
        <v>556</v>
      </c>
      <c r="G8" s="171" t="s">
        <v>584</v>
      </c>
      <c r="H8" s="186">
        <v>6159</v>
      </c>
      <c r="I8" s="186">
        <v>5465</v>
      </c>
      <c r="J8" s="186">
        <f t="shared" si="0"/>
        <v>-694</v>
      </c>
      <c r="K8" s="180" t="s">
        <v>1016</v>
      </c>
      <c r="L8" s="180">
        <v>27812623</v>
      </c>
      <c r="M8" s="144">
        <v>45317</v>
      </c>
      <c r="N8" s="144" t="s">
        <v>195</v>
      </c>
      <c r="O8" s="180" t="s">
        <v>128</v>
      </c>
      <c r="P8" s="180" t="s">
        <v>128</v>
      </c>
      <c r="Q8" s="284">
        <v>209908</v>
      </c>
      <c r="R8" s="284">
        <v>238100</v>
      </c>
      <c r="S8" s="182">
        <f t="shared" si="1"/>
        <v>28192</v>
      </c>
      <c r="T8" s="216">
        <v>12806</v>
      </c>
      <c r="U8" s="180">
        <v>168</v>
      </c>
      <c r="V8" s="180" t="s">
        <v>63</v>
      </c>
      <c r="W8" s="180" t="s">
        <v>63</v>
      </c>
      <c r="X8" s="180" t="s">
        <v>277</v>
      </c>
      <c r="Y8" s="180"/>
      <c r="Z8" s="180" t="s">
        <v>1017</v>
      </c>
      <c r="AA8" s="194">
        <v>0.04</v>
      </c>
      <c r="AB8" s="197" t="s">
        <v>558</v>
      </c>
      <c r="AC8" s="188">
        <v>1.7000000000000001E-2</v>
      </c>
      <c r="AD8" s="180">
        <f t="shared" si="2"/>
        <v>9524</v>
      </c>
      <c r="AE8" s="180">
        <f t="shared" si="3"/>
        <v>1417.2619047619048</v>
      </c>
      <c r="AF8" s="189">
        <f t="shared" si="4"/>
        <v>4047.7000000000003</v>
      </c>
      <c r="AG8" s="379">
        <f t="shared" si="5"/>
        <v>5464.9619047619053</v>
      </c>
      <c r="AH8" s="190">
        <v>0.03</v>
      </c>
      <c r="AI8" s="189">
        <f t="shared" si="6"/>
        <v>845.76</v>
      </c>
    </row>
    <row r="9" spans="1:36">
      <c r="A9" s="488" t="s">
        <v>639</v>
      </c>
      <c r="B9" s="180" t="s">
        <v>27</v>
      </c>
      <c r="C9" s="339" t="s">
        <v>27</v>
      </c>
      <c r="D9" s="180" t="s">
        <v>97</v>
      </c>
      <c r="E9" s="342" t="s">
        <v>209</v>
      </c>
      <c r="F9" s="180" t="s">
        <v>1018</v>
      </c>
      <c r="G9" s="180" t="s">
        <v>1021</v>
      </c>
      <c r="H9" s="186">
        <v>0</v>
      </c>
      <c r="I9" s="186">
        <v>550</v>
      </c>
      <c r="J9" s="186">
        <f t="shared" si="0"/>
        <v>550</v>
      </c>
      <c r="K9" s="180" t="s">
        <v>1019</v>
      </c>
      <c r="L9" s="180">
        <v>11323347</v>
      </c>
      <c r="M9" s="144">
        <v>45317</v>
      </c>
      <c r="N9" s="144" t="s">
        <v>195</v>
      </c>
      <c r="O9" s="180" t="s">
        <v>43</v>
      </c>
      <c r="P9" s="180" t="s">
        <v>43</v>
      </c>
      <c r="Q9" s="284">
        <v>0</v>
      </c>
      <c r="R9" s="284">
        <v>14699</v>
      </c>
      <c r="S9" s="182">
        <f t="shared" si="1"/>
        <v>14699</v>
      </c>
      <c r="T9" s="216">
        <v>12864</v>
      </c>
      <c r="U9" s="180">
        <v>96</v>
      </c>
      <c r="V9" s="180" t="s">
        <v>62</v>
      </c>
      <c r="W9" s="180" t="s">
        <v>62</v>
      </c>
      <c r="X9" s="180" t="s">
        <v>276</v>
      </c>
      <c r="Y9" s="180"/>
      <c r="Z9" s="180" t="s">
        <v>1020</v>
      </c>
      <c r="AA9" s="194">
        <v>0.03</v>
      </c>
      <c r="AB9" s="197" t="s">
        <v>558</v>
      </c>
      <c r="AC9" s="188">
        <v>2.7E-2</v>
      </c>
      <c r="AD9" s="180">
        <f t="shared" si="2"/>
        <v>440.96999999999997</v>
      </c>
      <c r="AE9" s="180">
        <f t="shared" si="3"/>
        <v>153.11458333333334</v>
      </c>
      <c r="AF9" s="189">
        <f t="shared" si="4"/>
        <v>396.87299999999999</v>
      </c>
      <c r="AG9" s="379">
        <f t="shared" si="5"/>
        <v>549.9875833333333</v>
      </c>
      <c r="AH9" s="190">
        <v>0.06</v>
      </c>
      <c r="AI9" s="189">
        <f t="shared" si="6"/>
        <v>881.93999999999994</v>
      </c>
    </row>
    <row r="10" spans="1:36">
      <c r="A10" s="488" t="s">
        <v>639</v>
      </c>
      <c r="B10" s="180" t="s">
        <v>29</v>
      </c>
      <c r="C10" s="339" t="s">
        <v>29</v>
      </c>
      <c r="D10" s="180" t="s">
        <v>168</v>
      </c>
      <c r="E10" s="342" t="s">
        <v>407</v>
      </c>
      <c r="F10" s="180" t="s">
        <v>818</v>
      </c>
      <c r="G10" s="171" t="s">
        <v>819</v>
      </c>
      <c r="H10" s="186">
        <v>1950</v>
      </c>
      <c r="I10" s="186">
        <v>2188</v>
      </c>
      <c r="J10" s="186">
        <f t="shared" si="0"/>
        <v>238</v>
      </c>
      <c r="K10" s="180" t="s">
        <v>1023</v>
      </c>
      <c r="L10" s="180">
        <v>24782376</v>
      </c>
      <c r="M10" s="144">
        <v>45317</v>
      </c>
      <c r="N10" s="144" t="s">
        <v>195</v>
      </c>
      <c r="O10" s="180" t="s">
        <v>43</v>
      </c>
      <c r="P10" s="180" t="s">
        <v>43</v>
      </c>
      <c r="Q10" s="284">
        <v>56050</v>
      </c>
      <c r="R10" s="284">
        <v>81205</v>
      </c>
      <c r="S10" s="182">
        <f t="shared" si="1"/>
        <v>25155</v>
      </c>
      <c r="T10" s="216">
        <v>19994</v>
      </c>
      <c r="U10" s="180">
        <v>144</v>
      </c>
      <c r="V10" s="180" t="s">
        <v>63</v>
      </c>
      <c r="W10" s="180" t="s">
        <v>63</v>
      </c>
      <c r="X10" s="180" t="s">
        <v>277</v>
      </c>
      <c r="Y10" s="180"/>
      <c r="Z10" s="180" t="s">
        <v>1024</v>
      </c>
      <c r="AA10" s="194">
        <v>0.03</v>
      </c>
      <c r="AB10" s="197" t="s">
        <v>558</v>
      </c>
      <c r="AC10" s="188">
        <v>0.02</v>
      </c>
      <c r="AD10" s="180">
        <f t="shared" si="2"/>
        <v>2436.15</v>
      </c>
      <c r="AE10" s="180">
        <f t="shared" si="3"/>
        <v>563.92361111111109</v>
      </c>
      <c r="AF10" s="189">
        <f t="shared" si="4"/>
        <v>1624.1000000000001</v>
      </c>
      <c r="AG10" s="379">
        <f t="shared" si="5"/>
        <v>2188.0236111111112</v>
      </c>
      <c r="AH10" s="190">
        <v>0.06</v>
      </c>
      <c r="AI10" s="189">
        <f t="shared" si="6"/>
        <v>1509.3</v>
      </c>
    </row>
    <row r="11" spans="1:36">
      <c r="A11" s="488" t="s">
        <v>639</v>
      </c>
      <c r="B11" s="180" t="s">
        <v>24</v>
      </c>
      <c r="C11" s="339" t="s">
        <v>24</v>
      </c>
      <c r="D11" s="180" t="s">
        <v>422</v>
      </c>
      <c r="E11" s="342" t="s">
        <v>538</v>
      </c>
      <c r="F11" s="437" t="s">
        <v>1025</v>
      </c>
      <c r="G11" s="180" t="s">
        <v>617</v>
      </c>
      <c r="H11" s="186">
        <v>0</v>
      </c>
      <c r="I11" s="186">
        <v>5066</v>
      </c>
      <c r="J11" s="186">
        <f t="shared" si="0"/>
        <v>5066</v>
      </c>
      <c r="K11" s="180" t="s">
        <v>1026</v>
      </c>
      <c r="L11" s="180">
        <v>32371677</v>
      </c>
      <c r="M11" s="144">
        <v>45317</v>
      </c>
      <c r="N11" s="144" t="s">
        <v>195</v>
      </c>
      <c r="O11" s="180" t="s">
        <v>148</v>
      </c>
      <c r="P11" s="180" t="s">
        <v>289</v>
      </c>
      <c r="Q11" s="284">
        <v>0</v>
      </c>
      <c r="R11" s="284">
        <v>220721</v>
      </c>
      <c r="S11" s="182">
        <f t="shared" si="1"/>
        <v>220721</v>
      </c>
      <c r="T11" s="216">
        <v>18575</v>
      </c>
      <c r="U11" s="180">
        <v>168</v>
      </c>
      <c r="V11" s="180" t="s">
        <v>64</v>
      </c>
      <c r="W11" s="180" t="s">
        <v>64</v>
      </c>
      <c r="X11" s="180" t="s">
        <v>276</v>
      </c>
      <c r="Y11" s="180" t="s">
        <v>672</v>
      </c>
      <c r="Z11" s="180" t="s">
        <v>1027</v>
      </c>
      <c r="AA11" s="194">
        <v>0.04</v>
      </c>
      <c r="AB11" s="197" t="s">
        <v>558</v>
      </c>
      <c r="AC11" s="188">
        <v>1.7000000000000001E-2</v>
      </c>
      <c r="AD11" s="180">
        <f t="shared" si="2"/>
        <v>8828.84</v>
      </c>
      <c r="AE11" s="180">
        <f t="shared" si="3"/>
        <v>1313.8154761904761</v>
      </c>
      <c r="AF11" s="189">
        <f t="shared" si="4"/>
        <v>3752.2570000000001</v>
      </c>
      <c r="AG11" s="379">
        <f t="shared" si="5"/>
        <v>5066.0724761904767</v>
      </c>
      <c r="AH11" s="190">
        <v>0.03</v>
      </c>
      <c r="AI11" s="189">
        <f t="shared" si="6"/>
        <v>6621.63</v>
      </c>
    </row>
    <row r="12" spans="1:36">
      <c r="A12" s="488" t="s">
        <v>639</v>
      </c>
      <c r="B12" s="180" t="s">
        <v>31</v>
      </c>
      <c r="C12" s="339" t="s">
        <v>31</v>
      </c>
      <c r="D12" s="180" t="s">
        <v>101</v>
      </c>
      <c r="E12" s="342" t="s">
        <v>32</v>
      </c>
      <c r="F12" s="180" t="s">
        <v>716</v>
      </c>
      <c r="G12" s="180" t="s">
        <v>717</v>
      </c>
      <c r="H12" s="186">
        <v>0</v>
      </c>
      <c r="I12" s="186">
        <v>2615</v>
      </c>
      <c r="J12" s="186">
        <f t="shared" si="0"/>
        <v>2615</v>
      </c>
      <c r="K12" s="180" t="s">
        <v>999</v>
      </c>
      <c r="L12" s="180">
        <v>14606412</v>
      </c>
      <c r="M12" s="144">
        <v>45317</v>
      </c>
      <c r="N12" s="144" t="s">
        <v>195</v>
      </c>
      <c r="O12" s="180" t="s">
        <v>173</v>
      </c>
      <c r="P12" s="180" t="s">
        <v>354</v>
      </c>
      <c r="Q12" s="284">
        <v>0</v>
      </c>
      <c r="R12" s="284">
        <v>84810</v>
      </c>
      <c r="S12" s="182">
        <f t="shared" si="1"/>
        <v>84810</v>
      </c>
      <c r="T12" s="216">
        <v>9088</v>
      </c>
      <c r="U12" s="180">
        <v>120</v>
      </c>
      <c r="V12" s="180" t="s">
        <v>64</v>
      </c>
      <c r="W12" s="180" t="s">
        <v>64</v>
      </c>
      <c r="X12" s="180" t="s">
        <v>276</v>
      </c>
      <c r="Y12" s="180" t="s">
        <v>669</v>
      </c>
      <c r="Z12" s="180" t="s">
        <v>1003</v>
      </c>
      <c r="AA12" s="194">
        <v>0.03</v>
      </c>
      <c r="AB12" s="197" t="s">
        <v>558</v>
      </c>
      <c r="AC12" s="188">
        <v>2.2499999999999999E-2</v>
      </c>
      <c r="AD12" s="180">
        <f t="shared" si="2"/>
        <v>2544.2999999999997</v>
      </c>
      <c r="AE12" s="180">
        <f t="shared" si="3"/>
        <v>706.75</v>
      </c>
      <c r="AF12" s="189">
        <f t="shared" si="4"/>
        <v>1908.2249999999999</v>
      </c>
      <c r="AG12" s="379">
        <f t="shared" si="5"/>
        <v>2614.9749999999999</v>
      </c>
      <c r="AH12" s="190">
        <v>0.06</v>
      </c>
      <c r="AI12" s="189">
        <f t="shared" si="6"/>
        <v>5088.5999999999995</v>
      </c>
    </row>
    <row r="13" spans="1:36">
      <c r="A13" s="488" t="s">
        <v>639</v>
      </c>
      <c r="B13" s="180" t="s">
        <v>44</v>
      </c>
      <c r="C13" s="339" t="s">
        <v>37</v>
      </c>
      <c r="D13" s="180" t="s">
        <v>99</v>
      </c>
      <c r="E13" s="342" t="s">
        <v>461</v>
      </c>
      <c r="F13" s="171" t="s">
        <v>767</v>
      </c>
      <c r="G13" s="171" t="s">
        <v>768</v>
      </c>
      <c r="H13" s="186">
        <v>0</v>
      </c>
      <c r="I13" s="186">
        <v>1123</v>
      </c>
      <c r="J13" s="186">
        <f t="shared" si="0"/>
        <v>1123</v>
      </c>
      <c r="K13" s="180" t="s">
        <v>1028</v>
      </c>
      <c r="L13" s="180">
        <v>11892007</v>
      </c>
      <c r="M13" s="144">
        <v>45317</v>
      </c>
      <c r="N13" s="144" t="s">
        <v>195</v>
      </c>
      <c r="O13" s="180" t="s">
        <v>148</v>
      </c>
      <c r="P13" s="180" t="s">
        <v>252</v>
      </c>
      <c r="Q13" s="284">
        <v>0</v>
      </c>
      <c r="R13" s="284">
        <v>30000</v>
      </c>
      <c r="S13" s="182">
        <f t="shared" si="1"/>
        <v>30000</v>
      </c>
      <c r="T13" s="216">
        <v>27400</v>
      </c>
      <c r="U13" s="180">
        <v>96</v>
      </c>
      <c r="V13" s="180" t="s">
        <v>62</v>
      </c>
      <c r="W13" s="180" t="s">
        <v>62</v>
      </c>
      <c r="X13" s="180" t="s">
        <v>276</v>
      </c>
      <c r="Y13" s="180"/>
      <c r="Z13" s="180" t="s">
        <v>1029</v>
      </c>
      <c r="AA13" s="194">
        <v>0.03</v>
      </c>
      <c r="AB13" s="197" t="s">
        <v>558</v>
      </c>
      <c r="AC13" s="188">
        <v>2.7E-2</v>
      </c>
      <c r="AD13" s="180">
        <f t="shared" si="2"/>
        <v>900</v>
      </c>
      <c r="AE13" s="180">
        <f t="shared" si="3"/>
        <v>312.5</v>
      </c>
      <c r="AF13" s="189">
        <f t="shared" si="4"/>
        <v>810</v>
      </c>
      <c r="AG13" s="379">
        <f t="shared" si="5"/>
        <v>1122.5</v>
      </c>
      <c r="AH13" s="190">
        <v>0.06</v>
      </c>
      <c r="AI13" s="189">
        <f t="shared" si="6"/>
        <v>1800</v>
      </c>
    </row>
    <row r="14" spans="1:36">
      <c r="A14" s="488" t="s">
        <v>639</v>
      </c>
      <c r="B14" s="180" t="s">
        <v>31</v>
      </c>
      <c r="C14" s="339" t="s">
        <v>31</v>
      </c>
      <c r="D14" s="180" t="s">
        <v>101</v>
      </c>
      <c r="E14" s="342" t="s">
        <v>32</v>
      </c>
      <c r="F14" s="180" t="s">
        <v>535</v>
      </c>
      <c r="G14" s="171" t="s">
        <v>575</v>
      </c>
      <c r="H14" s="186">
        <v>8344</v>
      </c>
      <c r="I14" s="186">
        <v>7925</v>
      </c>
      <c r="J14" s="186">
        <f t="shared" si="0"/>
        <v>-419</v>
      </c>
      <c r="K14" s="180" t="s">
        <v>1030</v>
      </c>
      <c r="L14" s="180">
        <v>28650516</v>
      </c>
      <c r="M14" s="144">
        <v>45317</v>
      </c>
      <c r="N14" s="144" t="s">
        <v>195</v>
      </c>
      <c r="O14" s="180" t="s">
        <v>128</v>
      </c>
      <c r="P14" s="180" t="s">
        <v>128</v>
      </c>
      <c r="Q14" s="284">
        <v>280480</v>
      </c>
      <c r="R14" s="284">
        <v>345275</v>
      </c>
      <c r="S14" s="182">
        <f t="shared" si="1"/>
        <v>64795</v>
      </c>
      <c r="T14" s="216">
        <v>42978</v>
      </c>
      <c r="U14" s="180">
        <v>168</v>
      </c>
      <c r="V14" s="180" t="s">
        <v>63</v>
      </c>
      <c r="W14" s="180" t="s">
        <v>63</v>
      </c>
      <c r="X14" s="180" t="s">
        <v>277</v>
      </c>
      <c r="Y14" s="180"/>
      <c r="Z14" s="180" t="s">
        <v>1031</v>
      </c>
      <c r="AA14" s="194">
        <v>0.04</v>
      </c>
      <c r="AB14" s="197" t="s">
        <v>558</v>
      </c>
      <c r="AC14" s="188">
        <v>1.7000000000000001E-2</v>
      </c>
      <c r="AD14" s="180">
        <f t="shared" si="2"/>
        <v>13811</v>
      </c>
      <c r="AE14" s="180">
        <f t="shared" si="3"/>
        <v>2055.2083333333335</v>
      </c>
      <c r="AF14" s="189">
        <f t="shared" si="4"/>
        <v>5869.6750000000002</v>
      </c>
      <c r="AG14" s="379">
        <f t="shared" si="5"/>
        <v>7924.8833333333332</v>
      </c>
      <c r="AH14" s="190">
        <v>0.03</v>
      </c>
      <c r="AI14" s="189">
        <f t="shared" si="6"/>
        <v>1943.85</v>
      </c>
    </row>
    <row r="15" spans="1:36">
      <c r="A15" s="488" t="s">
        <v>639</v>
      </c>
      <c r="B15" s="180" t="s">
        <v>23</v>
      </c>
      <c r="C15" s="339" t="s">
        <v>23</v>
      </c>
      <c r="D15" s="180" t="s">
        <v>97</v>
      </c>
      <c r="E15" s="342" t="s">
        <v>48</v>
      </c>
      <c r="F15" s="180" t="s">
        <v>536</v>
      </c>
      <c r="G15" s="180" t="s">
        <v>666</v>
      </c>
      <c r="H15" s="186">
        <v>27500</v>
      </c>
      <c r="I15" s="186">
        <v>26745</v>
      </c>
      <c r="J15" s="186">
        <f t="shared" si="0"/>
        <v>-755</v>
      </c>
      <c r="K15" s="180" t="s">
        <v>1032</v>
      </c>
      <c r="L15" s="180">
        <v>23876821</v>
      </c>
      <c r="M15" s="144">
        <v>45317</v>
      </c>
      <c r="N15" s="144" t="s">
        <v>195</v>
      </c>
      <c r="O15" s="180" t="s">
        <v>128</v>
      </c>
      <c r="P15" s="180" t="s">
        <v>128</v>
      </c>
      <c r="Q15" s="284">
        <v>926777.78</v>
      </c>
      <c r="R15" s="284">
        <v>992614</v>
      </c>
      <c r="S15" s="182">
        <f t="shared" si="1"/>
        <v>65836.219999999972</v>
      </c>
      <c r="T15" s="216">
        <v>25032</v>
      </c>
      <c r="U15" s="180">
        <v>144</v>
      </c>
      <c r="V15" s="180" t="s">
        <v>63</v>
      </c>
      <c r="W15" s="180" t="s">
        <v>63</v>
      </c>
      <c r="X15" s="180" t="s">
        <v>277</v>
      </c>
      <c r="Y15" s="180"/>
      <c r="Z15" s="180" t="s">
        <v>1033</v>
      </c>
      <c r="AA15" s="194">
        <v>0.03</v>
      </c>
      <c r="AB15" s="197" t="s">
        <v>558</v>
      </c>
      <c r="AC15" s="188">
        <v>0.02</v>
      </c>
      <c r="AD15" s="180">
        <f t="shared" si="2"/>
        <v>29778.42</v>
      </c>
      <c r="AE15" s="180">
        <f t="shared" si="3"/>
        <v>6893.1527777777774</v>
      </c>
      <c r="AF15" s="189">
        <f t="shared" si="4"/>
        <v>19852.28</v>
      </c>
      <c r="AG15" s="379">
        <f t="shared" si="5"/>
        <v>26745.432777777776</v>
      </c>
      <c r="AH15" s="190">
        <v>0.06</v>
      </c>
      <c r="AI15" s="189">
        <f t="shared" si="6"/>
        <v>3950.1731999999984</v>
      </c>
    </row>
    <row r="16" spans="1:36">
      <c r="A16" s="488" t="s">
        <v>639</v>
      </c>
      <c r="B16" s="180" t="s">
        <v>49</v>
      </c>
      <c r="C16" s="339" t="s">
        <v>49</v>
      </c>
      <c r="D16" s="180" t="s">
        <v>133</v>
      </c>
      <c r="E16" s="342" t="s">
        <v>460</v>
      </c>
      <c r="F16" s="180" t="s">
        <v>796</v>
      </c>
      <c r="G16" s="171" t="s">
        <v>845</v>
      </c>
      <c r="H16" s="186">
        <v>0</v>
      </c>
      <c r="I16" s="186">
        <v>717</v>
      </c>
      <c r="J16" s="186">
        <f t="shared" si="0"/>
        <v>717</v>
      </c>
      <c r="K16" s="180" t="s">
        <v>1034</v>
      </c>
      <c r="L16" s="180">
        <v>27587677</v>
      </c>
      <c r="M16" s="144">
        <v>45317</v>
      </c>
      <c r="N16" s="144" t="s">
        <v>195</v>
      </c>
      <c r="O16" s="180" t="s">
        <v>43</v>
      </c>
      <c r="P16" s="180" t="s">
        <v>43</v>
      </c>
      <c r="Q16" s="284">
        <v>0</v>
      </c>
      <c r="R16" s="284">
        <v>21560</v>
      </c>
      <c r="S16" s="182">
        <f t="shared" si="1"/>
        <v>21560</v>
      </c>
      <c r="T16" s="216">
        <v>19382</v>
      </c>
      <c r="U16" s="180">
        <v>108</v>
      </c>
      <c r="V16" s="180" t="s">
        <v>62</v>
      </c>
      <c r="W16" s="180" t="s">
        <v>62</v>
      </c>
      <c r="X16" s="180" t="s">
        <v>276</v>
      </c>
      <c r="Y16" s="180"/>
      <c r="Z16" s="180" t="s">
        <v>1035</v>
      </c>
      <c r="AA16" s="194">
        <v>0.03</v>
      </c>
      <c r="AB16" s="197" t="s">
        <v>558</v>
      </c>
      <c r="AC16" s="188">
        <v>2.4E-2</v>
      </c>
      <c r="AD16" s="180">
        <f t="shared" si="2"/>
        <v>646.79999999999995</v>
      </c>
      <c r="AE16" s="180">
        <f t="shared" si="3"/>
        <v>199.62962962962962</v>
      </c>
      <c r="AF16" s="189">
        <f t="shared" si="4"/>
        <v>517.44000000000005</v>
      </c>
      <c r="AG16" s="379">
        <f t="shared" si="5"/>
        <v>717.06962962962962</v>
      </c>
      <c r="AH16" s="190">
        <v>0.06</v>
      </c>
      <c r="AI16" s="189">
        <f t="shared" si="6"/>
        <v>1293.5999999999999</v>
      </c>
    </row>
    <row r="17" spans="1:35">
      <c r="A17" s="488" t="s">
        <v>639</v>
      </c>
      <c r="B17" s="180" t="s">
        <v>29</v>
      </c>
      <c r="C17" s="339" t="s">
        <v>29</v>
      </c>
      <c r="D17" s="180" t="s">
        <v>168</v>
      </c>
      <c r="E17" s="342" t="s">
        <v>457</v>
      </c>
      <c r="F17" s="180" t="s">
        <v>593</v>
      </c>
      <c r="G17" s="171" t="s">
        <v>599</v>
      </c>
      <c r="H17" s="186">
        <v>0</v>
      </c>
      <c r="I17" s="186">
        <v>1087</v>
      </c>
      <c r="J17" s="186">
        <f t="shared" si="0"/>
        <v>1087</v>
      </c>
      <c r="K17" s="180" t="s">
        <v>925</v>
      </c>
      <c r="L17" s="180">
        <v>31304948</v>
      </c>
      <c r="M17" s="144">
        <v>45317</v>
      </c>
      <c r="N17" s="144" t="s">
        <v>195</v>
      </c>
      <c r="O17" s="180" t="s">
        <v>173</v>
      </c>
      <c r="P17" s="21" t="s">
        <v>478</v>
      </c>
      <c r="Q17" s="284">
        <v>0</v>
      </c>
      <c r="R17" s="284">
        <v>32682</v>
      </c>
      <c r="S17" s="182">
        <f t="shared" si="1"/>
        <v>32682</v>
      </c>
      <c r="T17" s="216">
        <v>29947</v>
      </c>
      <c r="U17" s="180">
        <v>108</v>
      </c>
      <c r="V17" s="180" t="s">
        <v>62</v>
      </c>
      <c r="W17" s="180" t="s">
        <v>62</v>
      </c>
      <c r="X17" s="180" t="s">
        <v>276</v>
      </c>
      <c r="Y17" s="180"/>
      <c r="Z17" s="180" t="s">
        <v>1036</v>
      </c>
      <c r="AA17" s="194">
        <v>0.03</v>
      </c>
      <c r="AB17" s="197" t="s">
        <v>558</v>
      </c>
      <c r="AC17" s="188">
        <v>2.4E-2</v>
      </c>
      <c r="AD17" s="180">
        <f t="shared" si="2"/>
        <v>980.45999999999992</v>
      </c>
      <c r="AE17" s="180">
        <f t="shared" si="3"/>
        <v>302.61111111111109</v>
      </c>
      <c r="AF17" s="189">
        <f t="shared" si="4"/>
        <v>784.36800000000005</v>
      </c>
      <c r="AG17" s="379">
        <f t="shared" si="5"/>
        <v>1086.9791111111113</v>
      </c>
      <c r="AH17" s="190">
        <v>0.06</v>
      </c>
      <c r="AI17" s="189">
        <f t="shared" si="6"/>
        <v>1960.9199999999998</v>
      </c>
    </row>
    <row r="18" spans="1:35">
      <c r="A18" s="488" t="s">
        <v>639</v>
      </c>
      <c r="B18" s="180" t="s">
        <v>29</v>
      </c>
      <c r="C18" s="339" t="s">
        <v>29</v>
      </c>
      <c r="D18" s="180" t="s">
        <v>168</v>
      </c>
      <c r="E18" s="342" t="s">
        <v>456</v>
      </c>
      <c r="F18" s="180" t="s">
        <v>642</v>
      </c>
      <c r="G18" s="171" t="s">
        <v>643</v>
      </c>
      <c r="H18" s="186">
        <v>0</v>
      </c>
      <c r="I18" s="186">
        <v>4432</v>
      </c>
      <c r="J18" s="186">
        <f t="shared" si="0"/>
        <v>4432</v>
      </c>
      <c r="K18" s="180" t="s">
        <v>1037</v>
      </c>
      <c r="L18" s="180">
        <v>23429517</v>
      </c>
      <c r="M18" s="144">
        <v>45317</v>
      </c>
      <c r="N18" s="144" t="s">
        <v>195</v>
      </c>
      <c r="O18" s="180" t="s">
        <v>43</v>
      </c>
      <c r="P18" s="180" t="s">
        <v>43</v>
      </c>
      <c r="Q18" s="284">
        <v>0</v>
      </c>
      <c r="R18" s="284">
        <v>193098</v>
      </c>
      <c r="S18" s="182">
        <f t="shared" si="1"/>
        <v>193098</v>
      </c>
      <c r="T18" s="216">
        <v>36176</v>
      </c>
      <c r="U18" s="180">
        <v>168</v>
      </c>
      <c r="V18" s="180" t="s">
        <v>64</v>
      </c>
      <c r="W18" s="180" t="s">
        <v>64</v>
      </c>
      <c r="X18" s="180" t="s">
        <v>276</v>
      </c>
      <c r="Y18" s="180" t="s">
        <v>669</v>
      </c>
      <c r="Z18" s="180" t="s">
        <v>921</v>
      </c>
      <c r="AA18" s="194">
        <v>0.04</v>
      </c>
      <c r="AB18" s="197" t="s">
        <v>558</v>
      </c>
      <c r="AC18" s="188">
        <v>1.7000000000000001E-2</v>
      </c>
      <c r="AD18" s="180">
        <f t="shared" si="2"/>
        <v>7723.92</v>
      </c>
      <c r="AE18" s="180">
        <f t="shared" si="3"/>
        <v>1149.3928571428571</v>
      </c>
      <c r="AF18" s="189">
        <f t="shared" si="4"/>
        <v>3282.6660000000002</v>
      </c>
      <c r="AG18" s="379">
        <f t="shared" si="5"/>
        <v>4432.0588571428571</v>
      </c>
      <c r="AH18" s="190">
        <v>0.03</v>
      </c>
      <c r="AI18" s="189">
        <f t="shared" si="6"/>
        <v>5792.94</v>
      </c>
    </row>
    <row r="19" spans="1:35">
      <c r="A19" s="488" t="s">
        <v>639</v>
      </c>
      <c r="B19" s="180" t="s">
        <v>47</v>
      </c>
      <c r="C19" s="339" t="s">
        <v>47</v>
      </c>
      <c r="D19" s="180" t="s">
        <v>99</v>
      </c>
      <c r="E19" s="342" t="s">
        <v>407</v>
      </c>
      <c r="F19" s="180" t="s">
        <v>1007</v>
      </c>
      <c r="G19" s="180" t="s">
        <v>1012</v>
      </c>
      <c r="H19" s="186">
        <v>11400</v>
      </c>
      <c r="I19" s="186">
        <v>10635</v>
      </c>
      <c r="J19" s="186">
        <f t="shared" si="0"/>
        <v>-765</v>
      </c>
      <c r="K19" s="180" t="s">
        <v>1038</v>
      </c>
      <c r="L19" s="180">
        <v>22154877</v>
      </c>
      <c r="M19" s="144">
        <v>45317</v>
      </c>
      <c r="N19" s="144" t="s">
        <v>195</v>
      </c>
      <c r="O19" s="180" t="s">
        <v>128</v>
      </c>
      <c r="P19" s="180" t="s">
        <v>128</v>
      </c>
      <c r="Q19" s="284">
        <v>403774.56</v>
      </c>
      <c r="R19" s="284">
        <v>463358</v>
      </c>
      <c r="S19" s="182">
        <f t="shared" si="1"/>
        <v>59583.44</v>
      </c>
      <c r="T19" s="216">
        <v>30681</v>
      </c>
      <c r="U19" s="180">
        <v>168</v>
      </c>
      <c r="V19" s="180" t="s">
        <v>63</v>
      </c>
      <c r="W19" s="180" t="s">
        <v>63</v>
      </c>
      <c r="X19" s="180" t="s">
        <v>277</v>
      </c>
      <c r="Y19" s="180"/>
      <c r="Z19" s="180" t="s">
        <v>1039</v>
      </c>
      <c r="AA19" s="194">
        <v>0.04</v>
      </c>
      <c r="AB19" s="197" t="s">
        <v>558</v>
      </c>
      <c r="AC19" s="188">
        <v>1.7000000000000001E-2</v>
      </c>
      <c r="AD19" s="180">
        <f t="shared" si="2"/>
        <v>18534.32</v>
      </c>
      <c r="AE19" s="180">
        <f t="shared" si="3"/>
        <v>2758.0833333333335</v>
      </c>
      <c r="AF19" s="189">
        <f t="shared" si="4"/>
        <v>7877.0860000000002</v>
      </c>
      <c r="AG19" s="379">
        <f t="shared" si="5"/>
        <v>10635.169333333333</v>
      </c>
      <c r="AH19" s="190">
        <v>0.03</v>
      </c>
      <c r="AI19" s="189">
        <f t="shared" si="6"/>
        <v>1787.5032000000001</v>
      </c>
    </row>
    <row r="20" spans="1:35">
      <c r="A20" s="488" t="s">
        <v>639</v>
      </c>
      <c r="B20" s="180" t="s">
        <v>184</v>
      </c>
      <c r="C20" s="339" t="s">
        <v>184</v>
      </c>
      <c r="D20" s="180" t="s">
        <v>98</v>
      </c>
      <c r="E20" s="342" t="s">
        <v>212</v>
      </c>
      <c r="F20" s="180" t="s">
        <v>690</v>
      </c>
      <c r="G20" s="171" t="s">
        <v>663</v>
      </c>
      <c r="H20" s="186">
        <v>0</v>
      </c>
      <c r="I20" s="186">
        <v>25241</v>
      </c>
      <c r="J20" s="186">
        <f t="shared" si="0"/>
        <v>25241</v>
      </c>
      <c r="K20" s="180" t="s">
        <v>1040</v>
      </c>
      <c r="L20" s="180">
        <v>24704946</v>
      </c>
      <c r="M20" s="144">
        <v>45318</v>
      </c>
      <c r="N20" s="144" t="s">
        <v>195</v>
      </c>
      <c r="O20" s="180" t="s">
        <v>43</v>
      </c>
      <c r="P20" s="180" t="s">
        <v>43</v>
      </c>
      <c r="Q20" s="284">
        <v>0</v>
      </c>
      <c r="R20" s="284">
        <v>1099729</v>
      </c>
      <c r="S20" s="182">
        <f t="shared" si="1"/>
        <v>1099729</v>
      </c>
      <c r="T20" s="216">
        <v>164071.26</v>
      </c>
      <c r="U20" s="180">
        <v>168</v>
      </c>
      <c r="V20" s="180" t="s">
        <v>64</v>
      </c>
      <c r="W20" s="180" t="s">
        <v>64</v>
      </c>
      <c r="X20" s="180" t="s">
        <v>276</v>
      </c>
      <c r="Y20" s="180" t="s">
        <v>115</v>
      </c>
      <c r="Z20" s="180" t="s">
        <v>859</v>
      </c>
      <c r="AA20" s="194">
        <v>0.04</v>
      </c>
      <c r="AB20" s="197" t="s">
        <v>558</v>
      </c>
      <c r="AC20" s="188">
        <v>1.7000000000000001E-2</v>
      </c>
      <c r="AD20" s="180">
        <f t="shared" si="2"/>
        <v>43989.16</v>
      </c>
      <c r="AE20" s="180">
        <f t="shared" si="3"/>
        <v>6546.0059523809523</v>
      </c>
      <c r="AF20" s="189">
        <f t="shared" si="4"/>
        <v>18695.393</v>
      </c>
      <c r="AG20" s="379">
        <f t="shared" si="5"/>
        <v>25241.398952380951</v>
      </c>
      <c r="AH20" s="190">
        <v>0.03</v>
      </c>
      <c r="AI20" s="189">
        <f t="shared" si="6"/>
        <v>32991.869999999995</v>
      </c>
    </row>
    <row r="21" spans="1:35">
      <c r="A21" s="488" t="s">
        <v>639</v>
      </c>
      <c r="B21" s="180" t="s">
        <v>49</v>
      </c>
      <c r="C21" s="339" t="s">
        <v>49</v>
      </c>
      <c r="D21" s="180" t="s">
        <v>133</v>
      </c>
      <c r="E21" s="342" t="s">
        <v>460</v>
      </c>
      <c r="F21" s="180" t="s">
        <v>963</v>
      </c>
      <c r="G21" s="180" t="s">
        <v>1042</v>
      </c>
      <c r="H21" s="186">
        <v>0</v>
      </c>
      <c r="I21" s="186">
        <v>6065</v>
      </c>
      <c r="J21" s="186">
        <f t="shared" si="0"/>
        <v>6065</v>
      </c>
      <c r="K21" s="180" t="s">
        <v>1041</v>
      </c>
      <c r="L21" s="180">
        <v>29865947</v>
      </c>
      <c r="M21" s="144">
        <v>45318</v>
      </c>
      <c r="N21" s="144" t="s">
        <v>195</v>
      </c>
      <c r="O21" s="180" t="s">
        <v>43</v>
      </c>
      <c r="P21" s="180" t="s">
        <v>43</v>
      </c>
      <c r="Q21" s="284">
        <v>0</v>
      </c>
      <c r="R21" s="284">
        <v>264246</v>
      </c>
      <c r="S21" s="182">
        <f t="shared" si="1"/>
        <v>264246</v>
      </c>
      <c r="T21" s="216">
        <v>38178</v>
      </c>
      <c r="U21" s="180">
        <v>168</v>
      </c>
      <c r="V21" s="180" t="s">
        <v>64</v>
      </c>
      <c r="W21" s="180" t="s">
        <v>64</v>
      </c>
      <c r="X21" s="180" t="s">
        <v>276</v>
      </c>
      <c r="Y21" s="180" t="s">
        <v>115</v>
      </c>
      <c r="Z21" s="180" t="s">
        <v>967</v>
      </c>
      <c r="AA21" s="194">
        <v>0.04</v>
      </c>
      <c r="AB21" s="197" t="s">
        <v>558</v>
      </c>
      <c r="AC21" s="188">
        <v>1.7000000000000001E-2</v>
      </c>
      <c r="AD21" s="180">
        <f t="shared" si="2"/>
        <v>10569.84</v>
      </c>
      <c r="AE21" s="180">
        <f t="shared" si="3"/>
        <v>1572.8928571428571</v>
      </c>
      <c r="AF21" s="189">
        <f t="shared" si="4"/>
        <v>4492.1820000000007</v>
      </c>
      <c r="AG21" s="379">
        <f t="shared" si="5"/>
        <v>6065.0748571428576</v>
      </c>
      <c r="AH21" s="190">
        <v>0.03</v>
      </c>
      <c r="AI21" s="189">
        <f t="shared" si="6"/>
        <v>7927.38</v>
      </c>
    </row>
    <row r="22" spans="1:35">
      <c r="A22" s="488" t="s">
        <v>639</v>
      </c>
      <c r="B22" s="180" t="s">
        <v>37</v>
      </c>
      <c r="C22" s="339" t="s">
        <v>37</v>
      </c>
      <c r="D22" s="180" t="s">
        <v>99</v>
      </c>
      <c r="E22" s="342" t="s">
        <v>459</v>
      </c>
      <c r="F22" s="180" t="s">
        <v>742</v>
      </c>
      <c r="G22" s="180" t="s">
        <v>743</v>
      </c>
      <c r="H22" s="186">
        <v>2899</v>
      </c>
      <c r="I22" s="186">
        <v>2872</v>
      </c>
      <c r="J22" s="186">
        <f t="shared" si="0"/>
        <v>-27</v>
      </c>
      <c r="K22" s="180" t="s">
        <v>794</v>
      </c>
      <c r="L22" s="180">
        <v>31878664</v>
      </c>
      <c r="M22" s="144">
        <v>45318</v>
      </c>
      <c r="N22" s="144" t="s">
        <v>195</v>
      </c>
      <c r="O22" s="180" t="s">
        <v>43</v>
      </c>
      <c r="P22" s="180" t="s">
        <v>43</v>
      </c>
      <c r="Q22" s="284">
        <v>14136</v>
      </c>
      <c r="R22" s="284">
        <v>106591</v>
      </c>
      <c r="S22" s="182">
        <f t="shared" si="1"/>
        <v>92455</v>
      </c>
      <c r="T22" s="216">
        <v>86025</v>
      </c>
      <c r="U22" s="180">
        <v>144</v>
      </c>
      <c r="V22" s="180" t="s">
        <v>63</v>
      </c>
      <c r="W22" s="180" t="s">
        <v>63</v>
      </c>
      <c r="X22" s="180" t="s">
        <v>277</v>
      </c>
      <c r="Y22" s="180"/>
      <c r="Z22" s="180" t="s">
        <v>1043</v>
      </c>
      <c r="AA22" s="194">
        <v>0.03</v>
      </c>
      <c r="AB22" s="197" t="s">
        <v>558</v>
      </c>
      <c r="AC22" s="188">
        <v>0.02</v>
      </c>
      <c r="AD22" s="180">
        <f t="shared" si="2"/>
        <v>3197.73</v>
      </c>
      <c r="AE22" s="180">
        <f t="shared" si="3"/>
        <v>740.21527777777783</v>
      </c>
      <c r="AF22" s="189">
        <f t="shared" si="4"/>
        <v>2131.8200000000002</v>
      </c>
      <c r="AG22" s="379">
        <f t="shared" si="5"/>
        <v>2872.035277777778</v>
      </c>
      <c r="AH22" s="190">
        <v>0.06</v>
      </c>
      <c r="AI22" s="189">
        <f t="shared" si="6"/>
        <v>5547.3</v>
      </c>
    </row>
    <row r="23" spans="1:35">
      <c r="A23" s="488" t="s">
        <v>639</v>
      </c>
      <c r="B23" s="180" t="s">
        <v>184</v>
      </c>
      <c r="C23" s="339" t="s">
        <v>184</v>
      </c>
      <c r="D23" s="180" t="s">
        <v>98</v>
      </c>
      <c r="E23" s="342" t="s">
        <v>419</v>
      </c>
      <c r="F23" s="180" t="s">
        <v>836</v>
      </c>
      <c r="G23" s="180" t="s">
        <v>1044</v>
      </c>
      <c r="H23" s="186">
        <v>0</v>
      </c>
      <c r="I23" s="186">
        <v>2310</v>
      </c>
      <c r="J23" s="186">
        <f t="shared" si="0"/>
        <v>2310</v>
      </c>
      <c r="K23" s="180" t="s">
        <v>958</v>
      </c>
      <c r="L23" s="180">
        <v>22298585</v>
      </c>
      <c r="M23" s="144">
        <v>45318</v>
      </c>
      <c r="N23" s="144" t="s">
        <v>195</v>
      </c>
      <c r="O23" s="180" t="s">
        <v>43</v>
      </c>
      <c r="P23" s="180" t="s">
        <v>43</v>
      </c>
      <c r="Q23" s="284">
        <v>0</v>
      </c>
      <c r="R23" s="284">
        <v>100644</v>
      </c>
      <c r="S23" s="182">
        <f t="shared" si="1"/>
        <v>100644</v>
      </c>
      <c r="T23" s="216">
        <v>14496</v>
      </c>
      <c r="U23" s="180">
        <v>168</v>
      </c>
      <c r="V23" s="180" t="s">
        <v>64</v>
      </c>
      <c r="W23" s="180" t="s">
        <v>64</v>
      </c>
      <c r="X23" s="180" t="s">
        <v>276</v>
      </c>
      <c r="Y23" s="180" t="s">
        <v>115</v>
      </c>
      <c r="Z23" s="180" t="s">
        <v>968</v>
      </c>
      <c r="AA23" s="194">
        <v>0.04</v>
      </c>
      <c r="AB23" s="197" t="s">
        <v>558</v>
      </c>
      <c r="AC23" s="188">
        <v>1.7000000000000001E-2</v>
      </c>
      <c r="AD23" s="180">
        <f t="shared" si="2"/>
        <v>4025.76</v>
      </c>
      <c r="AE23" s="180">
        <f t="shared" si="3"/>
        <v>599.07142857142856</v>
      </c>
      <c r="AF23" s="189">
        <f t="shared" si="4"/>
        <v>1710.9480000000001</v>
      </c>
      <c r="AG23" s="379">
        <f t="shared" si="5"/>
        <v>2310.0194285714288</v>
      </c>
      <c r="AH23" s="190">
        <v>0.03</v>
      </c>
      <c r="AI23" s="189">
        <f t="shared" si="6"/>
        <v>3019.3199999999997</v>
      </c>
    </row>
    <row r="24" spans="1:35">
      <c r="A24" s="488" t="s">
        <v>639</v>
      </c>
      <c r="B24" s="180" t="s">
        <v>49</v>
      </c>
      <c r="C24" s="339" t="s">
        <v>49</v>
      </c>
      <c r="D24" s="180" t="s">
        <v>133</v>
      </c>
      <c r="E24" s="342" t="s">
        <v>938</v>
      </c>
      <c r="F24" s="180" t="s">
        <v>1045</v>
      </c>
      <c r="G24" s="180" t="s">
        <v>1047</v>
      </c>
      <c r="H24" s="186">
        <v>0</v>
      </c>
      <c r="I24" s="186">
        <v>5436</v>
      </c>
      <c r="J24" s="186">
        <f t="shared" si="0"/>
        <v>5436</v>
      </c>
      <c r="K24" s="180" t="s">
        <v>1046</v>
      </c>
      <c r="L24" s="180">
        <v>28679286</v>
      </c>
      <c r="M24" s="144">
        <v>45318</v>
      </c>
      <c r="N24" s="144" t="s">
        <v>195</v>
      </c>
      <c r="O24" s="180" t="s">
        <v>43</v>
      </c>
      <c r="P24" s="180" t="s">
        <v>43</v>
      </c>
      <c r="Q24" s="284">
        <v>0</v>
      </c>
      <c r="R24" s="284">
        <v>232525</v>
      </c>
      <c r="S24" s="182">
        <f t="shared" si="1"/>
        <v>232525</v>
      </c>
      <c r="T24" s="216">
        <v>39454</v>
      </c>
      <c r="U24" s="180">
        <v>168</v>
      </c>
      <c r="V24" s="180" t="s">
        <v>64</v>
      </c>
      <c r="W24" s="180" t="s">
        <v>64</v>
      </c>
      <c r="X24" s="180" t="s">
        <v>276</v>
      </c>
      <c r="Y24" s="180" t="s">
        <v>679</v>
      </c>
      <c r="Z24" s="180" t="s">
        <v>965</v>
      </c>
      <c r="AA24" s="194">
        <v>0.04</v>
      </c>
      <c r="AB24" s="197" t="s">
        <v>558</v>
      </c>
      <c r="AC24" s="188">
        <v>1.7000000000000001E-2</v>
      </c>
      <c r="AD24" s="180">
        <f t="shared" si="2"/>
        <v>9301</v>
      </c>
      <c r="AE24" s="180">
        <f t="shared" si="3"/>
        <v>1384.077380952381</v>
      </c>
      <c r="AF24" s="189">
        <f t="shared" si="4"/>
        <v>3952.9250000000002</v>
      </c>
      <c r="AG24" s="379">
        <f t="shared" si="5"/>
        <v>5337.0023809523809</v>
      </c>
      <c r="AH24" s="190">
        <v>0.03</v>
      </c>
      <c r="AI24" s="189">
        <f t="shared" si="6"/>
        <v>6975.75</v>
      </c>
    </row>
    <row r="25" spans="1:35">
      <c r="A25" s="488" t="s">
        <v>639</v>
      </c>
      <c r="B25" s="180" t="s">
        <v>27</v>
      </c>
      <c r="C25" s="339" t="s">
        <v>27</v>
      </c>
      <c r="D25" s="180" t="s">
        <v>97</v>
      </c>
      <c r="E25" s="342" t="s">
        <v>407</v>
      </c>
      <c r="F25" s="180" t="s">
        <v>737</v>
      </c>
      <c r="G25" s="171" t="s">
        <v>607</v>
      </c>
      <c r="H25" s="186">
        <v>4796</v>
      </c>
      <c r="I25" s="186">
        <v>5123</v>
      </c>
      <c r="J25" s="186">
        <f t="shared" si="0"/>
        <v>327</v>
      </c>
      <c r="K25" s="180" t="s">
        <v>1048</v>
      </c>
      <c r="L25" s="180">
        <v>24001501</v>
      </c>
      <c r="M25" s="144">
        <v>45318</v>
      </c>
      <c r="N25" s="144" t="s">
        <v>195</v>
      </c>
      <c r="O25" s="180" t="s">
        <v>43</v>
      </c>
      <c r="P25" s="180" t="s">
        <v>43</v>
      </c>
      <c r="Q25" s="284">
        <v>168900</v>
      </c>
      <c r="R25" s="284">
        <v>223204</v>
      </c>
      <c r="S25" s="182">
        <f t="shared" si="1"/>
        <v>54304</v>
      </c>
      <c r="T25" s="216">
        <v>39811</v>
      </c>
      <c r="U25" s="180">
        <v>168</v>
      </c>
      <c r="V25" s="180" t="s">
        <v>63</v>
      </c>
      <c r="W25" s="180" t="s">
        <v>63</v>
      </c>
      <c r="X25" s="180" t="s">
        <v>277</v>
      </c>
      <c r="Y25" s="180"/>
      <c r="Z25" s="180" t="s">
        <v>1049</v>
      </c>
      <c r="AA25" s="194">
        <v>0.04</v>
      </c>
      <c r="AB25" s="197" t="s">
        <v>558</v>
      </c>
      <c r="AC25" s="188">
        <v>1.7000000000000001E-2</v>
      </c>
      <c r="AD25" s="180">
        <f t="shared" si="2"/>
        <v>8928.16</v>
      </c>
      <c r="AE25" s="180">
        <f t="shared" si="3"/>
        <v>1328.5952380952381</v>
      </c>
      <c r="AF25" s="189">
        <f t="shared" si="4"/>
        <v>3794.4680000000003</v>
      </c>
      <c r="AG25" s="379">
        <f t="shared" si="5"/>
        <v>5123.0632380952384</v>
      </c>
      <c r="AH25" s="190">
        <v>0.03</v>
      </c>
      <c r="AI25" s="189">
        <f t="shared" si="6"/>
        <v>1629.12</v>
      </c>
    </row>
    <row r="26" spans="1:35">
      <c r="A26" s="488" t="s">
        <v>639</v>
      </c>
      <c r="B26" s="180" t="s">
        <v>29</v>
      </c>
      <c r="C26" s="339" t="s">
        <v>29</v>
      </c>
      <c r="D26" s="180" t="s">
        <v>168</v>
      </c>
      <c r="E26" s="342" t="s">
        <v>406</v>
      </c>
      <c r="F26" s="180" t="s">
        <v>615</v>
      </c>
      <c r="G26" s="180" t="s">
        <v>953</v>
      </c>
      <c r="H26" s="186">
        <v>0</v>
      </c>
      <c r="I26" s="186">
        <v>3894</v>
      </c>
      <c r="J26" s="186">
        <f t="shared" si="0"/>
        <v>3894</v>
      </c>
      <c r="K26" s="180" t="s">
        <v>749</v>
      </c>
      <c r="L26" s="180">
        <v>22186352</v>
      </c>
      <c r="M26" s="144">
        <v>45320</v>
      </c>
      <c r="N26" s="144" t="s">
        <v>195</v>
      </c>
      <c r="O26" s="180" t="s">
        <v>43</v>
      </c>
      <c r="P26" s="180" t="s">
        <v>43</v>
      </c>
      <c r="Q26" s="284">
        <v>0</v>
      </c>
      <c r="R26" s="284">
        <v>165301</v>
      </c>
      <c r="S26" s="182">
        <f t="shared" si="1"/>
        <v>165301</v>
      </c>
      <c r="T26" s="216">
        <v>27688.94</v>
      </c>
      <c r="U26" s="180">
        <v>168</v>
      </c>
      <c r="V26" s="180" t="s">
        <v>64</v>
      </c>
      <c r="W26" s="180" t="s">
        <v>64</v>
      </c>
      <c r="X26" s="180" t="s">
        <v>276</v>
      </c>
      <c r="Y26" s="180" t="s">
        <v>115</v>
      </c>
      <c r="Z26" s="180" t="s">
        <v>964</v>
      </c>
      <c r="AA26" s="194">
        <v>0.04</v>
      </c>
      <c r="AB26" s="197" t="s">
        <v>558</v>
      </c>
      <c r="AC26" s="188">
        <v>1.7000000000000001E-2</v>
      </c>
      <c r="AD26" s="180">
        <f t="shared" si="2"/>
        <v>6612.04</v>
      </c>
      <c r="AE26" s="180">
        <f t="shared" si="3"/>
        <v>983.93452380952385</v>
      </c>
      <c r="AF26" s="189">
        <f t="shared" si="4"/>
        <v>2810.1170000000002</v>
      </c>
      <c r="AG26" s="379">
        <f t="shared" si="5"/>
        <v>3794.051523809524</v>
      </c>
      <c r="AH26" s="190">
        <v>0.03</v>
      </c>
      <c r="AI26" s="189">
        <f t="shared" si="6"/>
        <v>4959.03</v>
      </c>
    </row>
    <row r="27" spans="1:35">
      <c r="A27" s="488" t="s">
        <v>639</v>
      </c>
      <c r="B27" s="180" t="s">
        <v>27</v>
      </c>
      <c r="C27" s="339" t="s">
        <v>27</v>
      </c>
      <c r="D27" s="180" t="s">
        <v>97</v>
      </c>
      <c r="E27" s="342" t="s">
        <v>462</v>
      </c>
      <c r="F27" s="180" t="s">
        <v>1005</v>
      </c>
      <c r="G27" s="180" t="s">
        <v>1053</v>
      </c>
      <c r="H27" s="186">
        <v>0</v>
      </c>
      <c r="I27" s="186">
        <v>40315</v>
      </c>
      <c r="J27" s="186">
        <f t="shared" si="0"/>
        <v>40315</v>
      </c>
      <c r="K27" s="180" t="s">
        <v>1050</v>
      </c>
      <c r="L27" s="180">
        <v>21866691</v>
      </c>
      <c r="M27" s="144">
        <v>45320</v>
      </c>
      <c r="N27" s="144" t="s">
        <v>195</v>
      </c>
      <c r="O27" s="180" t="s">
        <v>43</v>
      </c>
      <c r="P27" s="180" t="s">
        <v>43</v>
      </c>
      <c r="Q27" s="186">
        <v>0</v>
      </c>
      <c r="R27" s="186">
        <v>1756491</v>
      </c>
      <c r="S27" s="182">
        <f t="shared" si="1"/>
        <v>1756491</v>
      </c>
      <c r="T27" s="216">
        <v>119514</v>
      </c>
      <c r="U27" s="180">
        <v>168</v>
      </c>
      <c r="V27" s="180" t="s">
        <v>64</v>
      </c>
      <c r="W27" s="180" t="s">
        <v>64</v>
      </c>
      <c r="X27" s="180" t="s">
        <v>276</v>
      </c>
      <c r="Y27" s="180" t="s">
        <v>115</v>
      </c>
      <c r="Z27" s="180" t="s">
        <v>1006</v>
      </c>
      <c r="AA27" s="194">
        <v>0.04</v>
      </c>
      <c r="AB27" s="197" t="s">
        <v>558</v>
      </c>
      <c r="AC27" s="188">
        <v>1.7000000000000001E-2</v>
      </c>
      <c r="AD27" s="180">
        <f t="shared" si="2"/>
        <v>70259.64</v>
      </c>
      <c r="AE27" s="180">
        <f t="shared" si="3"/>
        <v>10455.303571428571</v>
      </c>
      <c r="AF27" s="189">
        <f t="shared" si="4"/>
        <v>29860.347000000002</v>
      </c>
      <c r="AG27" s="379">
        <f t="shared" si="5"/>
        <v>40315.650571428574</v>
      </c>
      <c r="AH27" s="190">
        <v>0.03</v>
      </c>
      <c r="AI27" s="189">
        <f t="shared" si="6"/>
        <v>52694.729999999996</v>
      </c>
    </row>
    <row r="28" spans="1:35">
      <c r="A28" s="488" t="s">
        <v>639</v>
      </c>
      <c r="B28" s="180" t="s">
        <v>49</v>
      </c>
      <c r="C28" s="339" t="s">
        <v>49</v>
      </c>
      <c r="D28" s="180" t="s">
        <v>133</v>
      </c>
      <c r="E28" s="342" t="s">
        <v>619</v>
      </c>
      <c r="F28" s="180" t="s">
        <v>898</v>
      </c>
      <c r="G28" s="180" t="s">
        <v>899</v>
      </c>
      <c r="H28" s="186">
        <v>0</v>
      </c>
      <c r="I28" s="186">
        <v>999</v>
      </c>
      <c r="J28" s="186">
        <f t="shared" si="0"/>
        <v>999</v>
      </c>
      <c r="K28" s="180" t="s">
        <v>1051</v>
      </c>
      <c r="L28" s="180">
        <v>10709368</v>
      </c>
      <c r="M28" s="144">
        <v>45320</v>
      </c>
      <c r="N28" s="144" t="s">
        <v>195</v>
      </c>
      <c r="O28" s="180" t="s">
        <v>21</v>
      </c>
      <c r="P28" s="180" t="s">
        <v>21</v>
      </c>
      <c r="Q28" s="284">
        <v>0</v>
      </c>
      <c r="R28" s="284">
        <v>30036</v>
      </c>
      <c r="S28" s="182">
        <f t="shared" si="1"/>
        <v>30036</v>
      </c>
      <c r="T28" s="216">
        <v>27434</v>
      </c>
      <c r="U28" s="180">
        <v>108</v>
      </c>
      <c r="V28" s="180" t="s">
        <v>62</v>
      </c>
      <c r="W28" s="180" t="s">
        <v>62</v>
      </c>
      <c r="X28" s="180" t="s">
        <v>276</v>
      </c>
      <c r="Y28" s="180"/>
      <c r="Z28" s="180" t="s">
        <v>1054</v>
      </c>
      <c r="AA28" s="194">
        <v>0.03</v>
      </c>
      <c r="AB28" s="197" t="s">
        <v>558</v>
      </c>
      <c r="AC28" s="188">
        <v>2.4E-2</v>
      </c>
      <c r="AD28" s="180">
        <f t="shared" si="2"/>
        <v>901.07999999999993</v>
      </c>
      <c r="AE28" s="180">
        <f t="shared" si="3"/>
        <v>278.11111111111109</v>
      </c>
      <c r="AF28" s="189">
        <f t="shared" si="4"/>
        <v>720.86400000000003</v>
      </c>
      <c r="AG28" s="379">
        <f t="shared" si="5"/>
        <v>998.97511111111112</v>
      </c>
      <c r="AH28" s="190">
        <v>0.06</v>
      </c>
      <c r="AI28" s="189">
        <f t="shared" si="6"/>
        <v>1802.1599999999999</v>
      </c>
    </row>
    <row r="29" spans="1:35">
      <c r="A29" s="488" t="s">
        <v>639</v>
      </c>
      <c r="B29" s="180" t="s">
        <v>49</v>
      </c>
      <c r="C29" s="339" t="s">
        <v>49</v>
      </c>
      <c r="D29" s="180" t="s">
        <v>133</v>
      </c>
      <c r="E29" s="342" t="s">
        <v>619</v>
      </c>
      <c r="F29" s="180" t="s">
        <v>898</v>
      </c>
      <c r="G29" s="180" t="s">
        <v>899</v>
      </c>
      <c r="H29" s="186">
        <v>0</v>
      </c>
      <c r="I29" s="186">
        <v>4963</v>
      </c>
      <c r="J29" s="186">
        <f t="shared" si="0"/>
        <v>4963</v>
      </c>
      <c r="K29" s="180" t="s">
        <v>1052</v>
      </c>
      <c r="L29" s="180">
        <v>30548115</v>
      </c>
      <c r="M29" s="144">
        <v>45320</v>
      </c>
      <c r="N29" s="144" t="s">
        <v>195</v>
      </c>
      <c r="O29" s="180" t="s">
        <v>128</v>
      </c>
      <c r="P29" s="180" t="s">
        <v>128</v>
      </c>
      <c r="Q29" s="284">
        <v>0</v>
      </c>
      <c r="R29" s="284">
        <v>160963</v>
      </c>
      <c r="S29" s="182">
        <f t="shared" si="1"/>
        <v>160963</v>
      </c>
      <c r="T29" s="216">
        <v>160963</v>
      </c>
      <c r="U29" s="180">
        <v>120</v>
      </c>
      <c r="V29" s="180" t="s">
        <v>62</v>
      </c>
      <c r="W29" s="180" t="s">
        <v>62</v>
      </c>
      <c r="X29" s="180" t="s">
        <v>276</v>
      </c>
      <c r="Y29" s="180"/>
      <c r="Z29" s="180" t="s">
        <v>1055</v>
      </c>
      <c r="AA29" s="194">
        <v>0.03</v>
      </c>
      <c r="AB29" s="197" t="s">
        <v>558</v>
      </c>
      <c r="AC29" s="188">
        <v>2.2499999999999999E-2</v>
      </c>
      <c r="AD29" s="180">
        <f t="shared" si="2"/>
        <v>4828.8899999999994</v>
      </c>
      <c r="AE29" s="180">
        <f t="shared" si="3"/>
        <v>1341.3583333333333</v>
      </c>
      <c r="AF29" s="189">
        <f t="shared" si="4"/>
        <v>3621.6675</v>
      </c>
      <c r="AG29" s="379">
        <f t="shared" si="5"/>
        <v>4963.0258333333331</v>
      </c>
      <c r="AH29" s="190">
        <v>0.06</v>
      </c>
      <c r="AI29" s="189">
        <f t="shared" si="6"/>
        <v>9657.7799999999988</v>
      </c>
    </row>
    <row r="30" spans="1:35">
      <c r="A30" s="488" t="s">
        <v>639</v>
      </c>
      <c r="B30" s="180" t="s">
        <v>241</v>
      </c>
      <c r="C30" s="339" t="s">
        <v>241</v>
      </c>
      <c r="D30" s="180" t="s">
        <v>101</v>
      </c>
      <c r="E30" s="342" t="s">
        <v>492</v>
      </c>
      <c r="F30" s="180" t="s">
        <v>844</v>
      </c>
      <c r="G30" s="171" t="s">
        <v>612</v>
      </c>
      <c r="H30" s="186">
        <v>0</v>
      </c>
      <c r="I30" s="186">
        <v>537</v>
      </c>
      <c r="J30" s="186">
        <f t="shared" si="0"/>
        <v>537</v>
      </c>
      <c r="K30" s="180" t="s">
        <v>1056</v>
      </c>
      <c r="L30" s="180">
        <v>32507427</v>
      </c>
      <c r="M30" s="144">
        <v>45320</v>
      </c>
      <c r="N30" s="144" t="s">
        <v>195</v>
      </c>
      <c r="O30" s="180" t="s">
        <v>43</v>
      </c>
      <c r="P30" s="180" t="s">
        <v>43</v>
      </c>
      <c r="Q30" s="284">
        <v>0</v>
      </c>
      <c r="R30" s="284">
        <v>16145</v>
      </c>
      <c r="S30" s="182">
        <f t="shared" si="1"/>
        <v>16145</v>
      </c>
      <c r="T30" s="216">
        <v>14237.75</v>
      </c>
      <c r="U30" s="180">
        <v>108</v>
      </c>
      <c r="V30" s="180" t="s">
        <v>62</v>
      </c>
      <c r="W30" s="180" t="s">
        <v>62</v>
      </c>
      <c r="X30" s="180" t="s">
        <v>276</v>
      </c>
      <c r="Y30" s="180"/>
      <c r="Z30" s="180" t="s">
        <v>1058</v>
      </c>
      <c r="AA30" s="194">
        <v>0.03</v>
      </c>
      <c r="AB30" s="197" t="s">
        <v>558</v>
      </c>
      <c r="AC30" s="188">
        <v>2.4E-2</v>
      </c>
      <c r="AD30" s="180">
        <f t="shared" si="2"/>
        <v>484.34999999999997</v>
      </c>
      <c r="AE30" s="180">
        <f t="shared" si="3"/>
        <v>149.49074074074073</v>
      </c>
      <c r="AF30" s="189">
        <f t="shared" si="4"/>
        <v>387.48</v>
      </c>
      <c r="AG30" s="379">
        <f t="shared" si="5"/>
        <v>536.97074074074078</v>
      </c>
      <c r="AH30" s="190">
        <v>0.06</v>
      </c>
      <c r="AI30" s="189">
        <f t="shared" si="6"/>
        <v>968.69999999999993</v>
      </c>
    </row>
    <row r="31" spans="1:35">
      <c r="A31" s="488" t="s">
        <v>639</v>
      </c>
      <c r="B31" s="180" t="s">
        <v>27</v>
      </c>
      <c r="C31" s="339" t="s">
        <v>27</v>
      </c>
      <c r="D31" s="180" t="s">
        <v>97</v>
      </c>
      <c r="E31" s="342" t="s">
        <v>209</v>
      </c>
      <c r="F31" s="180" t="s">
        <v>570</v>
      </c>
      <c r="G31" s="171" t="s">
        <v>571</v>
      </c>
      <c r="H31" s="186">
        <v>3084</v>
      </c>
      <c r="I31" s="186">
        <v>3536</v>
      </c>
      <c r="J31" s="186">
        <f t="shared" si="0"/>
        <v>452</v>
      </c>
      <c r="K31" s="180" t="s">
        <v>1057</v>
      </c>
      <c r="L31" s="180">
        <v>25944092</v>
      </c>
      <c r="M31" s="144">
        <v>45320</v>
      </c>
      <c r="N31" s="144" t="s">
        <v>195</v>
      </c>
      <c r="O31" s="180" t="s">
        <v>173</v>
      </c>
      <c r="P31" s="180" t="s">
        <v>466</v>
      </c>
      <c r="Q31" s="284">
        <v>102605</v>
      </c>
      <c r="R31" s="284">
        <v>154060</v>
      </c>
      <c r="S31" s="182">
        <f t="shared" si="1"/>
        <v>51455</v>
      </c>
      <c r="T31" s="216">
        <v>41110</v>
      </c>
      <c r="U31" s="180">
        <v>168</v>
      </c>
      <c r="V31" s="180" t="s">
        <v>63</v>
      </c>
      <c r="W31" s="180" t="s">
        <v>63</v>
      </c>
      <c r="X31" s="180" t="s">
        <v>277</v>
      </c>
      <c r="Y31" s="180"/>
      <c r="Z31" s="180" t="s">
        <v>1059</v>
      </c>
      <c r="AA31" s="194">
        <v>0.04</v>
      </c>
      <c r="AB31" s="197" t="s">
        <v>558</v>
      </c>
      <c r="AC31" s="188">
        <v>1.7000000000000001E-2</v>
      </c>
      <c r="AD31" s="180">
        <f t="shared" si="2"/>
        <v>6162.4000000000005</v>
      </c>
      <c r="AE31" s="180">
        <f t="shared" si="3"/>
        <v>917.02380952380952</v>
      </c>
      <c r="AF31" s="189">
        <f t="shared" si="4"/>
        <v>2619.02</v>
      </c>
      <c r="AG31" s="379">
        <f t="shared" si="5"/>
        <v>3536.0438095238096</v>
      </c>
      <c r="AH31" s="190">
        <v>0.03</v>
      </c>
      <c r="AI31" s="189">
        <f t="shared" si="6"/>
        <v>1543.6499999999999</v>
      </c>
    </row>
    <row r="32" spans="1:35">
      <c r="A32" s="488" t="s">
        <v>639</v>
      </c>
      <c r="B32" s="180" t="s">
        <v>23</v>
      </c>
      <c r="C32" s="339" t="s">
        <v>23</v>
      </c>
      <c r="D32" s="180" t="s">
        <v>97</v>
      </c>
      <c r="E32" s="342" t="s">
        <v>48</v>
      </c>
      <c r="F32" s="180" t="s">
        <v>536</v>
      </c>
      <c r="G32" s="180" t="s">
        <v>666</v>
      </c>
      <c r="H32" s="186">
        <v>6248</v>
      </c>
      <c r="I32" s="186">
        <v>5918</v>
      </c>
      <c r="J32" s="186">
        <f t="shared" si="0"/>
        <v>-330</v>
      </c>
      <c r="K32" s="180" t="s">
        <v>1060</v>
      </c>
      <c r="L32" s="180">
        <v>28596539</v>
      </c>
      <c r="M32" s="144">
        <v>45320</v>
      </c>
      <c r="N32" s="144" t="s">
        <v>195</v>
      </c>
      <c r="O32" s="180" t="s">
        <v>128</v>
      </c>
      <c r="P32" s="180" t="s">
        <v>128</v>
      </c>
      <c r="Q32" s="284">
        <v>233929.19</v>
      </c>
      <c r="R32" s="284">
        <v>257842</v>
      </c>
      <c r="S32" s="182">
        <f t="shared" si="1"/>
        <v>23912.809999999998</v>
      </c>
      <c r="T32" s="216">
        <v>7892</v>
      </c>
      <c r="U32" s="180">
        <v>168</v>
      </c>
      <c r="V32" s="180" t="s">
        <v>63</v>
      </c>
      <c r="W32" s="180" t="s">
        <v>63</v>
      </c>
      <c r="X32" s="180" t="s">
        <v>277</v>
      </c>
      <c r="Y32" s="180"/>
      <c r="Z32" s="180" t="s">
        <v>1061</v>
      </c>
      <c r="AA32" s="194">
        <v>0.04</v>
      </c>
      <c r="AB32" s="197" t="s">
        <v>558</v>
      </c>
      <c r="AC32" s="188">
        <v>1.7000000000000001E-2</v>
      </c>
      <c r="AD32" s="180">
        <f t="shared" si="2"/>
        <v>10313.68</v>
      </c>
      <c r="AE32" s="180">
        <f t="shared" si="3"/>
        <v>1534.7738095238096</v>
      </c>
      <c r="AF32" s="189">
        <f t="shared" si="4"/>
        <v>4383.3140000000003</v>
      </c>
      <c r="AG32" s="379">
        <f t="shared" si="5"/>
        <v>5918.0878095238095</v>
      </c>
      <c r="AH32" s="190">
        <v>0.03</v>
      </c>
      <c r="AI32" s="189">
        <f t="shared" si="6"/>
        <v>717.38429999999994</v>
      </c>
    </row>
    <row r="33" spans="1:35">
      <c r="A33" s="488" t="s">
        <v>639</v>
      </c>
      <c r="B33" s="180" t="s">
        <v>39</v>
      </c>
      <c r="C33" s="339" t="s">
        <v>39</v>
      </c>
      <c r="D33" s="180" t="s">
        <v>167</v>
      </c>
      <c r="E33" s="342" t="s">
        <v>407</v>
      </c>
      <c r="F33" s="180" t="s">
        <v>900</v>
      </c>
      <c r="G33" s="171" t="s">
        <v>604</v>
      </c>
      <c r="H33" s="186">
        <v>14696</v>
      </c>
      <c r="I33" s="186">
        <v>13754</v>
      </c>
      <c r="J33" s="186">
        <f t="shared" si="0"/>
        <v>-942</v>
      </c>
      <c r="K33" s="180" t="s">
        <v>1062</v>
      </c>
      <c r="L33" s="180">
        <v>28457967</v>
      </c>
      <c r="M33" s="144">
        <v>45320</v>
      </c>
      <c r="N33" s="144" t="s">
        <v>195</v>
      </c>
      <c r="O33" s="180" t="s">
        <v>128</v>
      </c>
      <c r="P33" s="180" t="s">
        <v>128</v>
      </c>
      <c r="Q33" s="284">
        <v>529075</v>
      </c>
      <c r="R33" s="284">
        <v>599250</v>
      </c>
      <c r="S33" s="182">
        <f t="shared" si="1"/>
        <v>70175</v>
      </c>
      <c r="T33" s="187">
        <v>33120</v>
      </c>
      <c r="U33" s="180">
        <v>168</v>
      </c>
      <c r="V33" s="180" t="s">
        <v>63</v>
      </c>
      <c r="W33" s="180" t="s">
        <v>63</v>
      </c>
      <c r="X33" s="180" t="s">
        <v>277</v>
      </c>
      <c r="Y33" s="180"/>
      <c r="Z33" s="180" t="s">
        <v>1067</v>
      </c>
      <c r="AA33" s="194">
        <v>0.04</v>
      </c>
      <c r="AB33" s="197" t="s">
        <v>558</v>
      </c>
      <c r="AC33" s="188">
        <v>1.7000000000000001E-2</v>
      </c>
      <c r="AD33" s="180">
        <f t="shared" si="2"/>
        <v>23970</v>
      </c>
      <c r="AE33" s="180">
        <f t="shared" si="3"/>
        <v>3566.9642857142858</v>
      </c>
      <c r="AF33" s="189">
        <f t="shared" si="4"/>
        <v>10187.25</v>
      </c>
      <c r="AG33" s="379">
        <f t="shared" si="5"/>
        <v>13754.214285714286</v>
      </c>
      <c r="AH33" s="190">
        <v>0.03</v>
      </c>
      <c r="AI33" s="189">
        <f t="shared" si="6"/>
        <v>2105.25</v>
      </c>
    </row>
    <row r="34" spans="1:35">
      <c r="A34" s="488" t="s">
        <v>639</v>
      </c>
      <c r="B34" s="180" t="s">
        <v>24</v>
      </c>
      <c r="C34" s="339" t="s">
        <v>24</v>
      </c>
      <c r="D34" s="180" t="s">
        <v>422</v>
      </c>
      <c r="E34" s="342" t="s">
        <v>200</v>
      </c>
      <c r="F34" s="180" t="s">
        <v>1063</v>
      </c>
      <c r="G34" s="180" t="s">
        <v>1066</v>
      </c>
      <c r="H34" s="186">
        <v>0</v>
      </c>
      <c r="I34" s="186">
        <v>1331</v>
      </c>
      <c r="J34" s="186">
        <f t="shared" si="0"/>
        <v>1331</v>
      </c>
      <c r="K34" s="180" t="s">
        <v>1064</v>
      </c>
      <c r="L34" s="180">
        <v>22202492</v>
      </c>
      <c r="M34" s="144">
        <v>45320</v>
      </c>
      <c r="N34" s="144" t="s">
        <v>195</v>
      </c>
      <c r="O34" s="180" t="s">
        <v>43</v>
      </c>
      <c r="P34" s="180" t="s">
        <v>43</v>
      </c>
      <c r="Q34" s="284">
        <v>0</v>
      </c>
      <c r="R34" s="284">
        <v>40019</v>
      </c>
      <c r="S34" s="182">
        <f t="shared" si="1"/>
        <v>40019</v>
      </c>
      <c r="T34" s="216">
        <v>36918</v>
      </c>
      <c r="U34" s="180">
        <v>108</v>
      </c>
      <c r="V34" s="180" t="s">
        <v>62</v>
      </c>
      <c r="W34" s="180" t="s">
        <v>62</v>
      </c>
      <c r="X34" s="180" t="s">
        <v>276</v>
      </c>
      <c r="Y34" s="180"/>
      <c r="Z34" s="180" t="s">
        <v>1065</v>
      </c>
      <c r="AA34" s="194">
        <v>0.03</v>
      </c>
      <c r="AB34" s="197" t="s">
        <v>558</v>
      </c>
      <c r="AC34" s="188">
        <v>2.4E-2</v>
      </c>
      <c r="AD34" s="180">
        <f t="shared" si="2"/>
        <v>1200.57</v>
      </c>
      <c r="AE34" s="180">
        <f t="shared" si="3"/>
        <v>370.5462962962963</v>
      </c>
      <c r="AF34" s="189">
        <f t="shared" si="4"/>
        <v>960.45600000000002</v>
      </c>
      <c r="AG34" s="379">
        <f t="shared" si="5"/>
        <v>1331.0022962962962</v>
      </c>
      <c r="AH34" s="190">
        <v>0.06</v>
      </c>
      <c r="AI34" s="189">
        <f t="shared" si="6"/>
        <v>2401.14</v>
      </c>
    </row>
    <row r="35" spans="1:35">
      <c r="A35" s="488" t="s">
        <v>639</v>
      </c>
      <c r="B35" s="180" t="s">
        <v>38</v>
      </c>
      <c r="C35" s="339" t="s">
        <v>38</v>
      </c>
      <c r="D35" s="180" t="s">
        <v>101</v>
      </c>
      <c r="E35" s="342" t="s">
        <v>891</v>
      </c>
      <c r="F35" s="180" t="s">
        <v>687</v>
      </c>
      <c r="G35" s="180" t="s">
        <v>624</v>
      </c>
      <c r="H35" s="186">
        <v>15517</v>
      </c>
      <c r="I35" s="186">
        <v>31171</v>
      </c>
      <c r="J35" s="186">
        <f t="shared" si="0"/>
        <v>15654</v>
      </c>
      <c r="K35" s="180" t="s">
        <v>916</v>
      </c>
      <c r="L35" s="180">
        <v>26449917</v>
      </c>
      <c r="M35" s="144">
        <v>45320</v>
      </c>
      <c r="N35" s="144" t="s">
        <v>195</v>
      </c>
      <c r="O35" s="180" t="s">
        <v>21</v>
      </c>
      <c r="P35" s="180" t="s">
        <v>21</v>
      </c>
      <c r="Q35" s="284">
        <v>572186</v>
      </c>
      <c r="R35" s="284">
        <v>1358051</v>
      </c>
      <c r="S35" s="182">
        <f t="shared" si="1"/>
        <v>785865</v>
      </c>
      <c r="T35" s="216"/>
      <c r="U35" s="180">
        <v>168</v>
      </c>
      <c r="V35" s="180" t="s">
        <v>64</v>
      </c>
      <c r="W35" s="180" t="s">
        <v>64</v>
      </c>
      <c r="X35" s="180" t="s">
        <v>277</v>
      </c>
      <c r="Y35" s="395" t="s">
        <v>2127</v>
      </c>
      <c r="Z35" s="180" t="s">
        <v>920</v>
      </c>
      <c r="AA35" s="194">
        <v>0.04</v>
      </c>
      <c r="AB35" s="197" t="s">
        <v>558</v>
      </c>
      <c r="AC35" s="188">
        <v>1.7000000000000001E-2</v>
      </c>
      <c r="AD35" s="180">
        <f t="shared" si="2"/>
        <v>54322.04</v>
      </c>
      <c r="AE35" s="180">
        <f t="shared" si="3"/>
        <v>8083.6369047619046</v>
      </c>
      <c r="AF35" s="189">
        <f t="shared" si="4"/>
        <v>23086.867000000002</v>
      </c>
      <c r="AG35" s="379">
        <f t="shared" si="5"/>
        <v>31170.503904761907</v>
      </c>
      <c r="AH35" s="190">
        <v>0.03</v>
      </c>
      <c r="AI35" s="189">
        <f t="shared" si="6"/>
        <v>23575.95</v>
      </c>
    </row>
    <row r="36" spans="1:35">
      <c r="A36" s="488" t="s">
        <v>639</v>
      </c>
      <c r="B36" s="180" t="s">
        <v>23</v>
      </c>
      <c r="C36" s="339" t="s">
        <v>23</v>
      </c>
      <c r="D36" s="180" t="s">
        <v>97</v>
      </c>
      <c r="E36" s="342" t="s">
        <v>449</v>
      </c>
      <c r="F36" s="180" t="s">
        <v>682</v>
      </c>
      <c r="G36" s="180" t="s">
        <v>671</v>
      </c>
      <c r="H36" s="186">
        <v>3714</v>
      </c>
      <c r="I36" s="186">
        <v>2833</v>
      </c>
      <c r="J36" s="186">
        <f t="shared" si="0"/>
        <v>-881</v>
      </c>
      <c r="K36" s="180" t="s">
        <v>1069</v>
      </c>
      <c r="L36" s="180">
        <v>29428742</v>
      </c>
      <c r="M36" s="144">
        <v>45320</v>
      </c>
      <c r="N36" s="144" t="s">
        <v>195</v>
      </c>
      <c r="O36" s="180" t="s">
        <v>148</v>
      </c>
      <c r="P36" s="180" t="s">
        <v>45</v>
      </c>
      <c r="Q36" s="284">
        <v>104698.28</v>
      </c>
      <c r="R36" s="284">
        <v>123431</v>
      </c>
      <c r="S36" s="182">
        <f t="shared" si="1"/>
        <v>18732.72</v>
      </c>
      <c r="T36" s="216">
        <v>10226</v>
      </c>
      <c r="U36" s="180">
        <v>168</v>
      </c>
      <c r="V36" s="180" t="s">
        <v>63</v>
      </c>
      <c r="W36" s="180" t="s">
        <v>63</v>
      </c>
      <c r="X36" s="180" t="s">
        <v>277</v>
      </c>
      <c r="Y36" s="180"/>
      <c r="Z36" s="180" t="s">
        <v>1070</v>
      </c>
      <c r="AA36" s="194">
        <v>0.04</v>
      </c>
      <c r="AB36" s="197" t="s">
        <v>558</v>
      </c>
      <c r="AC36" s="188">
        <v>1.7000000000000001E-2</v>
      </c>
      <c r="AD36" s="180">
        <f t="shared" si="2"/>
        <v>4937.24</v>
      </c>
      <c r="AE36" s="180">
        <f t="shared" si="3"/>
        <v>734.70833333333337</v>
      </c>
      <c r="AF36" s="189">
        <f t="shared" si="4"/>
        <v>2098.3270000000002</v>
      </c>
      <c r="AG36" s="379">
        <f t="shared" si="5"/>
        <v>2833.0353333333337</v>
      </c>
      <c r="AH36" s="190">
        <v>0.03</v>
      </c>
      <c r="AI36" s="189">
        <f t="shared" si="6"/>
        <v>561.98159999999996</v>
      </c>
    </row>
    <row r="37" spans="1:35">
      <c r="A37" s="488" t="s">
        <v>639</v>
      </c>
      <c r="B37" s="180" t="s">
        <v>29</v>
      </c>
      <c r="C37" s="339" t="s">
        <v>29</v>
      </c>
      <c r="D37" s="180" t="s">
        <v>168</v>
      </c>
      <c r="E37" s="342" t="s">
        <v>456</v>
      </c>
      <c r="F37" s="180" t="s">
        <v>642</v>
      </c>
      <c r="G37" s="171" t="s">
        <v>643</v>
      </c>
      <c r="H37" s="186">
        <v>2300</v>
      </c>
      <c r="I37" s="186">
        <v>2669</v>
      </c>
      <c r="J37" s="186">
        <f t="shared" si="0"/>
        <v>369</v>
      </c>
      <c r="K37" s="180" t="s">
        <v>1071</v>
      </c>
      <c r="L37" s="180">
        <v>22200534</v>
      </c>
      <c r="M37" s="144">
        <v>45320</v>
      </c>
      <c r="N37" s="144" t="s">
        <v>195</v>
      </c>
      <c r="O37" s="180" t="s">
        <v>43</v>
      </c>
      <c r="P37" s="180" t="s">
        <v>43</v>
      </c>
      <c r="Q37" s="284">
        <v>82580</v>
      </c>
      <c r="R37" s="284">
        <v>116286</v>
      </c>
      <c r="S37" s="182">
        <f t="shared" si="1"/>
        <v>33706</v>
      </c>
      <c r="T37" s="216">
        <v>25629</v>
      </c>
      <c r="U37" s="180">
        <v>168</v>
      </c>
      <c r="V37" s="180" t="s">
        <v>63</v>
      </c>
      <c r="W37" s="180" t="s">
        <v>63</v>
      </c>
      <c r="X37" s="180" t="s">
        <v>277</v>
      </c>
      <c r="Y37" s="180"/>
      <c r="Z37" s="180" t="s">
        <v>1072</v>
      </c>
      <c r="AA37" s="194">
        <v>0.04</v>
      </c>
      <c r="AB37" s="197" t="s">
        <v>558</v>
      </c>
      <c r="AC37" s="188">
        <v>1.7000000000000001E-2</v>
      </c>
      <c r="AD37" s="180">
        <f t="shared" si="2"/>
        <v>4651.4400000000005</v>
      </c>
      <c r="AE37" s="180">
        <f t="shared" si="3"/>
        <v>692.17857142857144</v>
      </c>
      <c r="AF37" s="189">
        <f t="shared" si="4"/>
        <v>1976.8620000000001</v>
      </c>
      <c r="AG37" s="379">
        <f t="shared" si="5"/>
        <v>2669.0405714285716</v>
      </c>
      <c r="AH37" s="190">
        <v>0.03</v>
      </c>
      <c r="AI37" s="189">
        <f t="shared" si="6"/>
        <v>1011.18</v>
      </c>
    </row>
    <row r="38" spans="1:35">
      <c r="A38" s="488" t="s">
        <v>639</v>
      </c>
      <c r="B38" s="180" t="s">
        <v>24</v>
      </c>
      <c r="C38" s="339" t="s">
        <v>24</v>
      </c>
      <c r="D38" s="180" t="s">
        <v>422</v>
      </c>
      <c r="E38" s="342" t="s">
        <v>200</v>
      </c>
      <c r="F38" s="180" t="s">
        <v>775</v>
      </c>
      <c r="G38" s="180" t="s">
        <v>635</v>
      </c>
      <c r="H38" s="186">
        <v>0</v>
      </c>
      <c r="I38" s="186">
        <v>3850</v>
      </c>
      <c r="J38" s="186">
        <f t="shared" si="0"/>
        <v>3850</v>
      </c>
      <c r="K38" s="180" t="s">
        <v>1073</v>
      </c>
      <c r="L38" s="180">
        <v>20826244</v>
      </c>
      <c r="M38" s="144">
        <v>45321</v>
      </c>
      <c r="N38" s="144" t="s">
        <v>195</v>
      </c>
      <c r="O38" s="180" t="s">
        <v>368</v>
      </c>
      <c r="P38" s="21" t="s">
        <v>431</v>
      </c>
      <c r="Q38" s="284">
        <v>0</v>
      </c>
      <c r="R38" s="284">
        <v>157722</v>
      </c>
      <c r="S38" s="182">
        <f t="shared" si="1"/>
        <v>157722</v>
      </c>
      <c r="T38" s="216">
        <v>14410</v>
      </c>
      <c r="U38" s="180">
        <v>156</v>
      </c>
      <c r="V38" s="180" t="s">
        <v>64</v>
      </c>
      <c r="W38" s="180" t="s">
        <v>64</v>
      </c>
      <c r="X38" s="180" t="s">
        <v>276</v>
      </c>
      <c r="Y38" s="180" t="s">
        <v>115</v>
      </c>
      <c r="Z38" s="180" t="s">
        <v>1086</v>
      </c>
      <c r="AA38" s="194">
        <v>0.04</v>
      </c>
      <c r="AB38" s="197" t="s">
        <v>558</v>
      </c>
      <c r="AC38" s="188">
        <v>1.7000000000000001E-2</v>
      </c>
      <c r="AD38" s="180">
        <f t="shared" si="2"/>
        <v>6308.88</v>
      </c>
      <c r="AE38" s="180">
        <f t="shared" si="3"/>
        <v>1011.0384615384615</v>
      </c>
      <c r="AF38" s="189">
        <f t="shared" si="4"/>
        <v>2681.2740000000003</v>
      </c>
      <c r="AG38" s="379">
        <f t="shared" si="5"/>
        <v>3692.3124615384618</v>
      </c>
      <c r="AH38" s="190">
        <v>0.03</v>
      </c>
      <c r="AI38" s="189">
        <f t="shared" si="6"/>
        <v>4731.66</v>
      </c>
    </row>
    <row r="39" spans="1:35">
      <c r="A39" s="488" t="s">
        <v>639</v>
      </c>
      <c r="B39" s="180" t="s">
        <v>49</v>
      </c>
      <c r="C39" s="339" t="s">
        <v>49</v>
      </c>
      <c r="D39" s="180" t="s">
        <v>133</v>
      </c>
      <c r="E39" s="342" t="s">
        <v>189</v>
      </c>
      <c r="F39" s="8" t="s">
        <v>978</v>
      </c>
      <c r="G39" s="180" t="s">
        <v>979</v>
      </c>
      <c r="H39" s="186">
        <v>0</v>
      </c>
      <c r="I39" s="186">
        <v>18958</v>
      </c>
      <c r="J39" s="186">
        <f t="shared" si="0"/>
        <v>18958</v>
      </c>
      <c r="K39" s="180" t="s">
        <v>918</v>
      </c>
      <c r="L39" s="180">
        <v>22386697</v>
      </c>
      <c r="M39" s="144">
        <v>45321</v>
      </c>
      <c r="N39" s="144" t="s">
        <v>195</v>
      </c>
      <c r="O39" s="180" t="s">
        <v>174</v>
      </c>
      <c r="P39" s="180" t="s">
        <v>174</v>
      </c>
      <c r="Q39" s="284">
        <v>0</v>
      </c>
      <c r="R39" s="284">
        <v>825958</v>
      </c>
      <c r="S39" s="182">
        <f t="shared" si="1"/>
        <v>825958</v>
      </c>
      <c r="T39" s="216">
        <v>106206</v>
      </c>
      <c r="U39" s="180">
        <v>168</v>
      </c>
      <c r="V39" s="180" t="s">
        <v>64</v>
      </c>
      <c r="W39" s="180" t="s">
        <v>64</v>
      </c>
      <c r="X39" s="180" t="s">
        <v>276</v>
      </c>
      <c r="Y39" s="180" t="s">
        <v>115</v>
      </c>
      <c r="Z39" s="180" t="s">
        <v>1087</v>
      </c>
      <c r="AA39" s="194">
        <v>0.04</v>
      </c>
      <c r="AB39" s="197" t="s">
        <v>558</v>
      </c>
      <c r="AC39" s="188">
        <v>1.7000000000000001E-2</v>
      </c>
      <c r="AD39" s="180">
        <f t="shared" si="2"/>
        <v>33038.32</v>
      </c>
      <c r="AE39" s="180">
        <f t="shared" si="3"/>
        <v>4916.416666666667</v>
      </c>
      <c r="AF39" s="189">
        <f t="shared" si="4"/>
        <v>14041.286000000002</v>
      </c>
      <c r="AG39" s="379">
        <f t="shared" si="5"/>
        <v>18957.702666666668</v>
      </c>
      <c r="AH39" s="190">
        <v>0.03</v>
      </c>
      <c r="AI39" s="189">
        <f t="shared" si="6"/>
        <v>24778.739999999998</v>
      </c>
    </row>
    <row r="40" spans="1:35">
      <c r="A40" s="488" t="s">
        <v>639</v>
      </c>
      <c r="B40" s="180" t="s">
        <v>27</v>
      </c>
      <c r="C40" s="339" t="s">
        <v>27</v>
      </c>
      <c r="D40" s="180" t="s">
        <v>97</v>
      </c>
      <c r="E40" s="19" t="s">
        <v>936</v>
      </c>
      <c r="F40" s="180" t="s">
        <v>1074</v>
      </c>
      <c r="G40" s="180" t="s">
        <v>1089</v>
      </c>
      <c r="H40" s="186">
        <v>0</v>
      </c>
      <c r="I40" s="186">
        <v>1191</v>
      </c>
      <c r="J40" s="186">
        <f t="shared" si="0"/>
        <v>1191</v>
      </c>
      <c r="K40" s="180" t="s">
        <v>1075</v>
      </c>
      <c r="L40" s="180">
        <v>24217771</v>
      </c>
      <c r="M40" s="144">
        <v>45321</v>
      </c>
      <c r="N40" s="144" t="s">
        <v>195</v>
      </c>
      <c r="O40" s="180" t="s">
        <v>128</v>
      </c>
      <c r="P40" s="180" t="s">
        <v>128</v>
      </c>
      <c r="Q40" s="186">
        <v>0</v>
      </c>
      <c r="R40" s="186">
        <v>35809</v>
      </c>
      <c r="S40" s="182">
        <f t="shared" si="1"/>
        <v>35809</v>
      </c>
      <c r="T40" s="216"/>
      <c r="U40" s="180">
        <v>108</v>
      </c>
      <c r="V40" s="180" t="s">
        <v>62</v>
      </c>
      <c r="W40" s="180" t="s">
        <v>62</v>
      </c>
      <c r="X40" s="180" t="s">
        <v>276</v>
      </c>
      <c r="Y40" s="180"/>
      <c r="Z40" s="180" t="s">
        <v>1088</v>
      </c>
      <c r="AA40" s="194">
        <v>0.03</v>
      </c>
      <c r="AB40" s="197" t="s">
        <v>558</v>
      </c>
      <c r="AC40" s="188">
        <v>2.4E-2</v>
      </c>
      <c r="AD40" s="180">
        <f t="shared" si="2"/>
        <v>1074.27</v>
      </c>
      <c r="AE40" s="180">
        <f t="shared" si="3"/>
        <v>331.56481481481484</v>
      </c>
      <c r="AF40" s="189">
        <f t="shared" si="4"/>
        <v>859.41600000000005</v>
      </c>
      <c r="AG40" s="379">
        <f t="shared" si="5"/>
        <v>1190.9808148148149</v>
      </c>
      <c r="AH40" s="190">
        <v>0.06</v>
      </c>
      <c r="AI40" s="189">
        <f t="shared" si="6"/>
        <v>2148.54</v>
      </c>
    </row>
    <row r="41" spans="1:35">
      <c r="A41" s="488" t="s">
        <v>639</v>
      </c>
      <c r="B41" s="180" t="s">
        <v>184</v>
      </c>
      <c r="C41" s="339" t="s">
        <v>184</v>
      </c>
      <c r="D41" s="180" t="s">
        <v>98</v>
      </c>
      <c r="E41" s="342" t="s">
        <v>407</v>
      </c>
      <c r="F41" s="180" t="s">
        <v>1076</v>
      </c>
      <c r="G41" s="180" t="s">
        <v>623</v>
      </c>
      <c r="H41" s="186">
        <v>0</v>
      </c>
      <c r="I41" s="186">
        <v>3959</v>
      </c>
      <c r="J41" s="186">
        <f t="shared" si="0"/>
        <v>3959</v>
      </c>
      <c r="K41" s="180" t="s">
        <v>1077</v>
      </c>
      <c r="L41" s="180">
        <v>23561764</v>
      </c>
      <c r="M41" s="144">
        <v>45321</v>
      </c>
      <c r="N41" s="144" t="s">
        <v>195</v>
      </c>
      <c r="O41" s="180" t="s">
        <v>43</v>
      </c>
      <c r="P41" s="180" t="s">
        <v>43</v>
      </c>
      <c r="Q41" s="284">
        <v>0</v>
      </c>
      <c r="R41" s="284">
        <v>89999</v>
      </c>
      <c r="S41" s="182">
        <f t="shared" si="1"/>
        <v>89999</v>
      </c>
      <c r="T41" s="216">
        <v>84399</v>
      </c>
      <c r="U41" s="180">
        <v>72</v>
      </c>
      <c r="V41" s="180" t="s">
        <v>62</v>
      </c>
      <c r="W41" s="180" t="s">
        <v>62</v>
      </c>
      <c r="X41" s="180" t="s">
        <v>276</v>
      </c>
      <c r="Y41" s="180"/>
      <c r="Z41" s="180" t="s">
        <v>1090</v>
      </c>
      <c r="AA41" s="194">
        <v>0.03</v>
      </c>
      <c r="AB41" s="197" t="s">
        <v>558</v>
      </c>
      <c r="AC41" s="188">
        <v>0.03</v>
      </c>
      <c r="AD41" s="180">
        <f t="shared" si="2"/>
        <v>2699.97</v>
      </c>
      <c r="AE41" s="180">
        <f t="shared" si="3"/>
        <v>1249.9861111111111</v>
      </c>
      <c r="AF41" s="189">
        <f t="shared" si="4"/>
        <v>2699.97</v>
      </c>
      <c r="AG41" s="379">
        <f t="shared" si="5"/>
        <v>3949.9561111111107</v>
      </c>
      <c r="AH41" s="190">
        <v>0.06</v>
      </c>
      <c r="AI41" s="189">
        <f t="shared" si="6"/>
        <v>5399.94</v>
      </c>
    </row>
    <row r="42" spans="1:35">
      <c r="A42" s="488" t="s">
        <v>639</v>
      </c>
      <c r="B42" s="180" t="s">
        <v>37</v>
      </c>
      <c r="C42" s="339" t="s">
        <v>37</v>
      </c>
      <c r="D42" s="180" t="s">
        <v>99</v>
      </c>
      <c r="E42" s="342" t="s">
        <v>407</v>
      </c>
      <c r="F42" s="180" t="s">
        <v>737</v>
      </c>
      <c r="G42" s="171" t="s">
        <v>607</v>
      </c>
      <c r="H42" s="186">
        <v>2019</v>
      </c>
      <c r="I42" s="186">
        <v>2156</v>
      </c>
      <c r="J42" s="186">
        <f t="shared" si="0"/>
        <v>137</v>
      </c>
      <c r="K42" s="180" t="s">
        <v>1078</v>
      </c>
      <c r="L42" s="180">
        <v>26524417</v>
      </c>
      <c r="M42" s="144">
        <v>45321</v>
      </c>
      <c r="N42" s="144" t="s">
        <v>195</v>
      </c>
      <c r="O42" s="180" t="s">
        <v>43</v>
      </c>
      <c r="P42" s="180" t="s">
        <v>43</v>
      </c>
      <c r="Q42" s="284">
        <v>60733.919999999998</v>
      </c>
      <c r="R42" s="284">
        <v>80000</v>
      </c>
      <c r="S42" s="182">
        <f t="shared" si="1"/>
        <v>19266.080000000002</v>
      </c>
      <c r="T42" s="216">
        <v>14200</v>
      </c>
      <c r="U42" s="180">
        <v>144</v>
      </c>
      <c r="V42" s="180" t="s">
        <v>63</v>
      </c>
      <c r="W42" s="180" t="s">
        <v>63</v>
      </c>
      <c r="X42" s="180" t="s">
        <v>277</v>
      </c>
      <c r="Y42" s="180"/>
      <c r="Z42" s="180" t="s">
        <v>1091</v>
      </c>
      <c r="AA42" s="194">
        <v>0.03</v>
      </c>
      <c r="AB42" s="197" t="s">
        <v>558</v>
      </c>
      <c r="AC42" s="188">
        <v>0.02</v>
      </c>
      <c r="AD42" s="180">
        <f t="shared" si="2"/>
        <v>2400</v>
      </c>
      <c r="AE42" s="180">
        <f t="shared" si="3"/>
        <v>555.55555555555554</v>
      </c>
      <c r="AF42" s="189">
        <f t="shared" si="4"/>
        <v>1600</v>
      </c>
      <c r="AG42" s="379">
        <f t="shared" si="5"/>
        <v>2155.5555555555557</v>
      </c>
      <c r="AH42" s="190">
        <v>0.06</v>
      </c>
      <c r="AI42" s="189">
        <f t="shared" si="6"/>
        <v>1155.9648</v>
      </c>
    </row>
    <row r="43" spans="1:35">
      <c r="A43" s="488" t="s">
        <v>639</v>
      </c>
      <c r="B43" s="180" t="s">
        <v>27</v>
      </c>
      <c r="C43" s="339" t="s">
        <v>27</v>
      </c>
      <c r="D43" s="180" t="s">
        <v>97</v>
      </c>
      <c r="E43" s="342" t="s">
        <v>209</v>
      </c>
      <c r="F43" s="180" t="s">
        <v>570</v>
      </c>
      <c r="G43" s="171" t="s">
        <v>571</v>
      </c>
      <c r="H43" s="186">
        <v>901</v>
      </c>
      <c r="I43" s="186">
        <v>853</v>
      </c>
      <c r="J43" s="186">
        <f t="shared" si="0"/>
        <v>-48</v>
      </c>
      <c r="K43" s="180" t="s">
        <v>1079</v>
      </c>
      <c r="L43" s="180">
        <v>33060051</v>
      </c>
      <c r="M43" s="144">
        <v>45321</v>
      </c>
      <c r="N43" s="144" t="s">
        <v>195</v>
      </c>
      <c r="O43" s="180" t="s">
        <v>173</v>
      </c>
      <c r="P43" s="180" t="s">
        <v>466</v>
      </c>
      <c r="Q43" s="284">
        <v>14220.17</v>
      </c>
      <c r="R43" s="284">
        <v>25617</v>
      </c>
      <c r="S43" s="182">
        <f t="shared" si="1"/>
        <v>11396.83</v>
      </c>
      <c r="T43" s="216">
        <v>9015</v>
      </c>
      <c r="U43" s="180">
        <v>108</v>
      </c>
      <c r="V43" s="180" t="s">
        <v>63</v>
      </c>
      <c r="W43" s="180" t="s">
        <v>63</v>
      </c>
      <c r="X43" s="180" t="s">
        <v>277</v>
      </c>
      <c r="Y43" s="180"/>
      <c r="Z43" s="180" t="s">
        <v>1092</v>
      </c>
      <c r="AA43" s="194">
        <v>0.03</v>
      </c>
      <c r="AB43" s="197" t="s">
        <v>558</v>
      </c>
      <c r="AC43" s="188">
        <v>2.4E-2</v>
      </c>
      <c r="AD43" s="180">
        <f t="shared" si="2"/>
        <v>768.51</v>
      </c>
      <c r="AE43" s="180">
        <f t="shared" si="3"/>
        <v>237.19444444444446</v>
      </c>
      <c r="AF43" s="189">
        <f t="shared" si="4"/>
        <v>614.80799999999999</v>
      </c>
      <c r="AG43" s="379">
        <f t="shared" si="5"/>
        <v>852.00244444444445</v>
      </c>
      <c r="AH43" s="190">
        <v>0.06</v>
      </c>
      <c r="AI43" s="189">
        <f t="shared" si="6"/>
        <v>683.8098</v>
      </c>
    </row>
    <row r="44" spans="1:35">
      <c r="A44" s="488" t="s">
        <v>639</v>
      </c>
      <c r="B44" s="180" t="s">
        <v>24</v>
      </c>
      <c r="C44" s="339" t="s">
        <v>24</v>
      </c>
      <c r="D44" s="180" t="s">
        <v>422</v>
      </c>
      <c r="E44" s="342" t="s">
        <v>420</v>
      </c>
      <c r="F44" s="180" t="s">
        <v>1080</v>
      </c>
      <c r="G44" s="180" t="s">
        <v>1094</v>
      </c>
      <c r="H44" s="186">
        <v>0</v>
      </c>
      <c r="I44" s="186">
        <v>2146</v>
      </c>
      <c r="J44" s="186">
        <f t="shared" si="0"/>
        <v>2146</v>
      </c>
      <c r="K44" s="180" t="s">
        <v>1081</v>
      </c>
      <c r="L44" s="180">
        <v>24539536</v>
      </c>
      <c r="M44" s="144">
        <v>45321</v>
      </c>
      <c r="N44" s="144" t="s">
        <v>195</v>
      </c>
      <c r="O44" s="180" t="s">
        <v>43</v>
      </c>
      <c r="P44" s="180" t="s">
        <v>43</v>
      </c>
      <c r="Q44" s="284">
        <v>0</v>
      </c>
      <c r="R44" s="284">
        <v>69600</v>
      </c>
      <c r="S44" s="182">
        <f t="shared" si="1"/>
        <v>69600</v>
      </c>
      <c r="T44" s="216">
        <v>65020</v>
      </c>
      <c r="U44" s="180">
        <v>120</v>
      </c>
      <c r="V44" s="180" t="s">
        <v>62</v>
      </c>
      <c r="W44" s="180" t="s">
        <v>62</v>
      </c>
      <c r="X44" s="180" t="s">
        <v>276</v>
      </c>
      <c r="Y44" s="180"/>
      <c r="Z44" s="180" t="s">
        <v>1093</v>
      </c>
      <c r="AA44" s="194">
        <v>0.03</v>
      </c>
      <c r="AB44" s="197" t="s">
        <v>558</v>
      </c>
      <c r="AC44" s="188">
        <v>2.2499999999999999E-2</v>
      </c>
      <c r="AD44" s="180">
        <f t="shared" si="2"/>
        <v>2088</v>
      </c>
      <c r="AE44" s="180">
        <f t="shared" si="3"/>
        <v>580</v>
      </c>
      <c r="AF44" s="189">
        <f t="shared" si="4"/>
        <v>1566</v>
      </c>
      <c r="AG44" s="379">
        <f t="shared" si="5"/>
        <v>2146</v>
      </c>
      <c r="AH44" s="190">
        <v>0.06</v>
      </c>
      <c r="AI44" s="189">
        <f t="shared" si="6"/>
        <v>4176</v>
      </c>
    </row>
    <row r="45" spans="1:35">
      <c r="A45" s="488" t="s">
        <v>639</v>
      </c>
      <c r="B45" s="180" t="s">
        <v>47</v>
      </c>
      <c r="C45" s="339" t="s">
        <v>47</v>
      </c>
      <c r="D45" s="180" t="s">
        <v>99</v>
      </c>
      <c r="E45" s="342" t="s">
        <v>407</v>
      </c>
      <c r="F45" s="180" t="s">
        <v>1082</v>
      </c>
      <c r="G45" s="180" t="s">
        <v>1085</v>
      </c>
      <c r="H45" s="186">
        <v>2388</v>
      </c>
      <c r="I45" s="186">
        <v>2222</v>
      </c>
      <c r="J45" s="186">
        <f t="shared" si="0"/>
        <v>-166</v>
      </c>
      <c r="K45" s="180" t="s">
        <v>1083</v>
      </c>
      <c r="L45" s="180">
        <v>24905524</v>
      </c>
      <c r="M45" s="144">
        <v>45321</v>
      </c>
      <c r="N45" s="144" t="s">
        <v>195</v>
      </c>
      <c r="O45" s="180" t="s">
        <v>173</v>
      </c>
      <c r="P45" s="180" t="s">
        <v>466</v>
      </c>
      <c r="Q45" s="284">
        <v>71794.31</v>
      </c>
      <c r="R45" s="284">
        <v>82467</v>
      </c>
      <c r="S45" s="182">
        <f t="shared" si="1"/>
        <v>10672.690000000002</v>
      </c>
      <c r="T45" s="216">
        <v>5449.34</v>
      </c>
      <c r="U45" s="180">
        <v>144</v>
      </c>
      <c r="V45" s="180" t="s">
        <v>63</v>
      </c>
      <c r="W45" s="180" t="s">
        <v>63</v>
      </c>
      <c r="X45" s="180" t="s">
        <v>277</v>
      </c>
      <c r="Y45" s="180"/>
      <c r="Z45" s="180" t="s">
        <v>1084</v>
      </c>
      <c r="AA45" s="194">
        <v>0.03</v>
      </c>
      <c r="AB45" s="197" t="s">
        <v>558</v>
      </c>
      <c r="AC45" s="188">
        <v>0.02</v>
      </c>
      <c r="AD45" s="180">
        <f t="shared" si="2"/>
        <v>2474.0099999999998</v>
      </c>
      <c r="AE45" s="180">
        <f t="shared" si="3"/>
        <v>572.6875</v>
      </c>
      <c r="AF45" s="189">
        <f t="shared" si="4"/>
        <v>1649.3400000000001</v>
      </c>
      <c r="AG45" s="379">
        <f t="shared" si="5"/>
        <v>2222.0275000000001</v>
      </c>
      <c r="AH45" s="190">
        <v>0.06</v>
      </c>
      <c r="AI45" s="189">
        <f t="shared" si="6"/>
        <v>640.36140000000012</v>
      </c>
    </row>
    <row r="46" spans="1:35">
      <c r="A46" s="488" t="s">
        <v>639</v>
      </c>
      <c r="B46" s="180" t="s">
        <v>49</v>
      </c>
      <c r="C46" s="339" t="s">
        <v>49</v>
      </c>
      <c r="D46" s="180" t="s">
        <v>133</v>
      </c>
      <c r="E46" s="342" t="s">
        <v>460</v>
      </c>
      <c r="F46" s="180" t="s">
        <v>796</v>
      </c>
      <c r="G46" s="171" t="s">
        <v>845</v>
      </c>
      <c r="H46" s="186">
        <v>1028</v>
      </c>
      <c r="I46" s="186">
        <v>976</v>
      </c>
      <c r="J46" s="186">
        <f t="shared" si="0"/>
        <v>-52</v>
      </c>
      <c r="K46" s="180" t="s">
        <v>1095</v>
      </c>
      <c r="L46" s="180">
        <v>30091360</v>
      </c>
      <c r="M46" s="144">
        <v>45322</v>
      </c>
      <c r="N46" s="144" t="s">
        <v>195</v>
      </c>
      <c r="O46" s="180" t="s">
        <v>43</v>
      </c>
      <c r="P46" s="180" t="s">
        <v>43</v>
      </c>
      <c r="Q46" s="284">
        <v>13490.22</v>
      </c>
      <c r="R46" s="284">
        <v>29353</v>
      </c>
      <c r="S46" s="182">
        <f t="shared" si="1"/>
        <v>15862.78</v>
      </c>
      <c r="T46" s="216">
        <v>13287</v>
      </c>
      <c r="U46" s="180">
        <v>108</v>
      </c>
      <c r="V46" s="180" t="s">
        <v>63</v>
      </c>
      <c r="W46" s="180" t="s">
        <v>63</v>
      </c>
      <c r="X46" s="180" t="s">
        <v>277</v>
      </c>
      <c r="Y46" s="180"/>
      <c r="Z46" s="180" t="s">
        <v>1096</v>
      </c>
      <c r="AA46" s="194">
        <v>0.03</v>
      </c>
      <c r="AB46" s="197" t="s">
        <v>558</v>
      </c>
      <c r="AC46" s="188">
        <v>2.4E-2</v>
      </c>
      <c r="AD46" s="180">
        <f t="shared" si="2"/>
        <v>880.58999999999992</v>
      </c>
      <c r="AE46" s="180">
        <f t="shared" si="3"/>
        <v>271.78703703703701</v>
      </c>
      <c r="AF46" s="189">
        <f t="shared" si="4"/>
        <v>704.47199999999998</v>
      </c>
      <c r="AG46" s="379">
        <f t="shared" si="5"/>
        <v>976.25903703703693</v>
      </c>
      <c r="AH46" s="190">
        <v>0.06</v>
      </c>
      <c r="AI46" s="189">
        <f t="shared" si="6"/>
        <v>951.76679999999999</v>
      </c>
    </row>
    <row r="47" spans="1:35">
      <c r="A47" s="488" t="s">
        <v>639</v>
      </c>
      <c r="B47" s="180" t="s">
        <v>39</v>
      </c>
      <c r="C47" s="339" t="s">
        <v>39</v>
      </c>
      <c r="D47" s="180" t="s">
        <v>167</v>
      </c>
      <c r="E47" s="342" t="s">
        <v>453</v>
      </c>
      <c r="F47" s="180" t="s">
        <v>778</v>
      </c>
      <c r="G47" s="171" t="s">
        <v>603</v>
      </c>
      <c r="H47" s="186">
        <v>0</v>
      </c>
      <c r="I47" s="186">
        <v>6055</v>
      </c>
      <c r="J47" s="186">
        <f t="shared" si="0"/>
        <v>6055</v>
      </c>
      <c r="K47" s="180" t="s">
        <v>1097</v>
      </c>
      <c r="L47" s="180">
        <v>22034122</v>
      </c>
      <c r="M47" s="144">
        <v>45322</v>
      </c>
      <c r="N47" s="144" t="s">
        <v>195</v>
      </c>
      <c r="O47" s="180" t="s">
        <v>43</v>
      </c>
      <c r="P47" s="180" t="s">
        <v>43</v>
      </c>
      <c r="Q47" s="284">
        <v>0</v>
      </c>
      <c r="R47" s="284">
        <v>243957</v>
      </c>
      <c r="S47" s="182">
        <f t="shared" si="1"/>
        <v>243957</v>
      </c>
      <c r="T47" s="216"/>
      <c r="U47" s="180">
        <v>156</v>
      </c>
      <c r="V47" s="180" t="s">
        <v>64</v>
      </c>
      <c r="W47" s="180" t="s">
        <v>64</v>
      </c>
      <c r="X47" s="180" t="s">
        <v>276</v>
      </c>
      <c r="Y47" s="180" t="s">
        <v>115</v>
      </c>
      <c r="Z47" s="180" t="s">
        <v>948</v>
      </c>
      <c r="AA47" s="194">
        <v>0.04</v>
      </c>
      <c r="AB47" s="197" t="s">
        <v>558</v>
      </c>
      <c r="AC47" s="188">
        <v>1.7999999999999999E-2</v>
      </c>
      <c r="AD47" s="180">
        <f t="shared" si="2"/>
        <v>9758.2800000000007</v>
      </c>
      <c r="AE47" s="180">
        <f t="shared" si="3"/>
        <v>1563.8269230769231</v>
      </c>
      <c r="AF47" s="189">
        <f t="shared" si="4"/>
        <v>4391.2259999999997</v>
      </c>
      <c r="AG47" s="379">
        <f t="shared" si="5"/>
        <v>5955.0529230769225</v>
      </c>
      <c r="AH47" s="190">
        <v>0.03</v>
      </c>
      <c r="AI47" s="189">
        <f t="shared" si="6"/>
        <v>7318.71</v>
      </c>
    </row>
    <row r="48" spans="1:35">
      <c r="A48" s="488" t="s">
        <v>639</v>
      </c>
      <c r="B48" s="180" t="s">
        <v>29</v>
      </c>
      <c r="C48" s="339" t="s">
        <v>29</v>
      </c>
      <c r="D48" s="180" t="s">
        <v>168</v>
      </c>
      <c r="E48" s="342" t="s">
        <v>457</v>
      </c>
      <c r="F48" s="180" t="s">
        <v>702</v>
      </c>
      <c r="G48" s="180" t="s">
        <v>630</v>
      </c>
      <c r="H48" s="186">
        <v>3709</v>
      </c>
      <c r="I48" s="186">
        <v>3156</v>
      </c>
      <c r="J48" s="186">
        <f t="shared" si="0"/>
        <v>-553</v>
      </c>
      <c r="K48" s="180" t="s">
        <v>1098</v>
      </c>
      <c r="L48" s="180">
        <v>23084984</v>
      </c>
      <c r="M48" s="144">
        <v>45322</v>
      </c>
      <c r="N48" s="144" t="s">
        <v>195</v>
      </c>
      <c r="O48" s="180" t="s">
        <v>128</v>
      </c>
      <c r="P48" s="180" t="s">
        <v>128</v>
      </c>
      <c r="Q48" s="284">
        <v>121082</v>
      </c>
      <c r="R48" s="284">
        <v>137504</v>
      </c>
      <c r="S48" s="182">
        <f t="shared" si="1"/>
        <v>16422</v>
      </c>
      <c r="T48" s="216">
        <v>7071</v>
      </c>
      <c r="U48" s="180">
        <v>168</v>
      </c>
      <c r="V48" s="180" t="s">
        <v>63</v>
      </c>
      <c r="W48" s="180" t="s">
        <v>63</v>
      </c>
      <c r="X48" s="180" t="s">
        <v>277</v>
      </c>
      <c r="Y48" s="180"/>
      <c r="Z48" s="180" t="s">
        <v>1099</v>
      </c>
      <c r="AA48" s="194">
        <v>0.04</v>
      </c>
      <c r="AB48" s="197" t="s">
        <v>558</v>
      </c>
      <c r="AC48" s="188">
        <v>1.7000000000000001E-2</v>
      </c>
      <c r="AD48" s="180">
        <f t="shared" si="2"/>
        <v>5500.16</v>
      </c>
      <c r="AE48" s="180">
        <f t="shared" si="3"/>
        <v>818.47619047619048</v>
      </c>
      <c r="AF48" s="189">
        <f t="shared" si="4"/>
        <v>2337.5680000000002</v>
      </c>
      <c r="AG48" s="379">
        <f t="shared" si="5"/>
        <v>3156.0441904761906</v>
      </c>
      <c r="AH48" s="190">
        <v>0.03</v>
      </c>
      <c r="AI48" s="189">
        <f t="shared" si="6"/>
        <v>492.65999999999997</v>
      </c>
    </row>
    <row r="49" spans="1:35">
      <c r="A49" s="488" t="s">
        <v>639</v>
      </c>
      <c r="B49" s="180" t="s">
        <v>29</v>
      </c>
      <c r="C49" s="339" t="s">
        <v>29</v>
      </c>
      <c r="D49" s="180" t="s">
        <v>168</v>
      </c>
      <c r="E49" s="342" t="s">
        <v>456</v>
      </c>
      <c r="F49" s="180" t="s">
        <v>853</v>
      </c>
      <c r="G49" s="171" t="s">
        <v>598</v>
      </c>
      <c r="H49" s="186">
        <v>0</v>
      </c>
      <c r="I49" s="186">
        <v>1700</v>
      </c>
      <c r="J49" s="186">
        <f t="shared" si="0"/>
        <v>1700</v>
      </c>
      <c r="K49" s="180" t="s">
        <v>1100</v>
      </c>
      <c r="L49" s="180">
        <v>13231081</v>
      </c>
      <c r="M49" s="144">
        <v>45322</v>
      </c>
      <c r="N49" s="144" t="s">
        <v>195</v>
      </c>
      <c r="O49" s="180" t="s">
        <v>43</v>
      </c>
      <c r="P49" s="180" t="s">
        <v>43</v>
      </c>
      <c r="Q49" s="284">
        <v>0</v>
      </c>
      <c r="R49" s="284">
        <v>51113</v>
      </c>
      <c r="S49" s="182">
        <f t="shared" si="1"/>
        <v>51113</v>
      </c>
      <c r="T49" s="216">
        <v>47457</v>
      </c>
      <c r="U49" s="180">
        <v>108</v>
      </c>
      <c r="V49" s="180" t="s">
        <v>62</v>
      </c>
      <c r="W49" s="180" t="s">
        <v>62</v>
      </c>
      <c r="X49" s="180" t="s">
        <v>276</v>
      </c>
      <c r="Y49" s="180"/>
      <c r="Z49" s="180" t="s">
        <v>1101</v>
      </c>
      <c r="AA49" s="194">
        <v>0.03</v>
      </c>
      <c r="AB49" s="197" t="s">
        <v>558</v>
      </c>
      <c r="AC49" s="188">
        <v>2.4E-2</v>
      </c>
      <c r="AD49" s="180">
        <f t="shared" si="2"/>
        <v>1533.3899999999999</v>
      </c>
      <c r="AE49" s="180">
        <f t="shared" si="3"/>
        <v>473.26851851851853</v>
      </c>
      <c r="AF49" s="189">
        <f t="shared" si="4"/>
        <v>1226.712</v>
      </c>
      <c r="AG49" s="379">
        <f t="shared" si="5"/>
        <v>1699.9805185185185</v>
      </c>
      <c r="AH49" s="190">
        <v>0.06</v>
      </c>
      <c r="AI49" s="189">
        <f t="shared" si="6"/>
        <v>3066.7799999999997</v>
      </c>
    </row>
    <row r="50" spans="1:35">
      <c r="A50" s="488" t="s">
        <v>639</v>
      </c>
      <c r="B50" s="180" t="s">
        <v>33</v>
      </c>
      <c r="C50" s="339" t="s">
        <v>39</v>
      </c>
      <c r="D50" s="180" t="s">
        <v>167</v>
      </c>
      <c r="E50" s="342" t="s">
        <v>931</v>
      </c>
      <c r="F50" s="180" t="s">
        <v>790</v>
      </c>
      <c r="G50" s="171" t="s">
        <v>791</v>
      </c>
      <c r="H50" s="186">
        <v>0</v>
      </c>
      <c r="I50" s="186">
        <v>1014</v>
      </c>
      <c r="J50" s="186">
        <f t="shared" si="0"/>
        <v>1014</v>
      </c>
      <c r="K50" s="180" t="s">
        <v>1102</v>
      </c>
      <c r="L50" s="180">
        <v>31775888</v>
      </c>
      <c r="M50" s="144">
        <v>45322</v>
      </c>
      <c r="N50" s="144" t="s">
        <v>195</v>
      </c>
      <c r="O50" s="180" t="s">
        <v>148</v>
      </c>
      <c r="P50" s="21" t="s">
        <v>273</v>
      </c>
      <c r="Q50" s="284">
        <v>0</v>
      </c>
      <c r="R50" s="284">
        <v>27501</v>
      </c>
      <c r="S50" s="182">
        <f t="shared" si="1"/>
        <v>27501</v>
      </c>
      <c r="T50" s="216">
        <v>25031</v>
      </c>
      <c r="U50" s="180">
        <v>108</v>
      </c>
      <c r="V50" s="180" t="s">
        <v>62</v>
      </c>
      <c r="W50" s="180" t="s">
        <v>62</v>
      </c>
      <c r="X50" s="180" t="s">
        <v>276</v>
      </c>
      <c r="Y50" s="180"/>
      <c r="Z50" s="180" t="s">
        <v>1103</v>
      </c>
      <c r="AA50" s="194">
        <v>0.03</v>
      </c>
      <c r="AB50" s="197" t="s">
        <v>558</v>
      </c>
      <c r="AC50" s="188">
        <v>2.4E-2</v>
      </c>
      <c r="AD50" s="180">
        <f t="shared" si="2"/>
        <v>825.03</v>
      </c>
      <c r="AE50" s="180">
        <f t="shared" si="3"/>
        <v>254.63888888888889</v>
      </c>
      <c r="AF50" s="189">
        <f t="shared" si="4"/>
        <v>660.024</v>
      </c>
      <c r="AG50" s="379">
        <f t="shared" si="5"/>
        <v>914.66288888888892</v>
      </c>
      <c r="AH50" s="190">
        <v>0.06</v>
      </c>
      <c r="AI50" s="189">
        <f t="shared" si="6"/>
        <v>1650.06</v>
      </c>
    </row>
    <row r="51" spans="1:35">
      <c r="A51" s="488" t="s">
        <v>639</v>
      </c>
      <c r="B51" s="180" t="s">
        <v>29</v>
      </c>
      <c r="C51" s="339" t="s">
        <v>29</v>
      </c>
      <c r="D51" s="180" t="s">
        <v>168</v>
      </c>
      <c r="E51" s="342" t="s">
        <v>457</v>
      </c>
      <c r="F51" s="180" t="s">
        <v>879</v>
      </c>
      <c r="G51" s="171" t="s">
        <v>883</v>
      </c>
      <c r="H51" s="186">
        <v>2413</v>
      </c>
      <c r="I51" s="186">
        <v>2643</v>
      </c>
      <c r="J51" s="186">
        <f t="shared" si="0"/>
        <v>230</v>
      </c>
      <c r="K51" s="180" t="s">
        <v>1104</v>
      </c>
      <c r="L51" s="180">
        <v>22861444</v>
      </c>
      <c r="M51" s="144">
        <v>45322</v>
      </c>
      <c r="N51" s="144" t="s">
        <v>195</v>
      </c>
      <c r="O51" s="180" t="s">
        <v>43</v>
      </c>
      <c r="P51" s="180" t="s">
        <v>43</v>
      </c>
      <c r="Q51" s="284">
        <v>65077</v>
      </c>
      <c r="R51" s="284">
        <v>115153</v>
      </c>
      <c r="S51" s="182">
        <f t="shared" si="1"/>
        <v>50076</v>
      </c>
      <c r="T51" s="216">
        <v>42066</v>
      </c>
      <c r="U51" s="180">
        <v>168</v>
      </c>
      <c r="V51" s="180" t="s">
        <v>63</v>
      </c>
      <c r="W51" s="180" t="s">
        <v>63</v>
      </c>
      <c r="X51" s="180" t="s">
        <v>277</v>
      </c>
      <c r="Y51" s="180"/>
      <c r="Z51" s="180" t="s">
        <v>1107</v>
      </c>
      <c r="AA51" s="194">
        <v>0.04</v>
      </c>
      <c r="AB51" s="197" t="s">
        <v>558</v>
      </c>
      <c r="AC51" s="188">
        <v>1.7000000000000001E-2</v>
      </c>
      <c r="AD51" s="180">
        <f t="shared" si="2"/>
        <v>4606.12</v>
      </c>
      <c r="AE51" s="180">
        <f t="shared" si="3"/>
        <v>685.43452380952385</v>
      </c>
      <c r="AF51" s="189">
        <f t="shared" si="4"/>
        <v>1957.6010000000001</v>
      </c>
      <c r="AG51" s="379">
        <f t="shared" si="5"/>
        <v>2643.035523809524</v>
      </c>
      <c r="AH51" s="190">
        <v>0.03</v>
      </c>
      <c r="AI51" s="189">
        <f t="shared" si="6"/>
        <v>1502.28</v>
      </c>
    </row>
    <row r="52" spans="1:35">
      <c r="A52" s="488" t="s">
        <v>639</v>
      </c>
      <c r="B52" s="180" t="s">
        <v>31</v>
      </c>
      <c r="C52" s="339" t="s">
        <v>31</v>
      </c>
      <c r="D52" s="180" t="s">
        <v>101</v>
      </c>
      <c r="E52" s="342" t="s">
        <v>32</v>
      </c>
      <c r="F52" s="180" t="s">
        <v>535</v>
      </c>
      <c r="G52" s="171" t="s">
        <v>575</v>
      </c>
      <c r="H52" s="186">
        <v>0</v>
      </c>
      <c r="I52" s="186">
        <v>1460</v>
      </c>
      <c r="J52" s="186">
        <f t="shared" si="0"/>
        <v>1460</v>
      </c>
      <c r="K52" s="180" t="s">
        <v>1105</v>
      </c>
      <c r="L52" s="180">
        <v>24008534</v>
      </c>
      <c r="M52" s="144">
        <v>45322</v>
      </c>
      <c r="N52" s="144" t="s">
        <v>195</v>
      </c>
      <c r="O52" s="180" t="s">
        <v>21</v>
      </c>
      <c r="P52" s="180" t="s">
        <v>21</v>
      </c>
      <c r="Q52" s="284">
        <v>0</v>
      </c>
      <c r="R52" s="284">
        <v>47351</v>
      </c>
      <c r="S52" s="182">
        <f t="shared" si="1"/>
        <v>47351</v>
      </c>
      <c r="T52" s="216">
        <v>43884</v>
      </c>
      <c r="U52" s="180">
        <v>120</v>
      </c>
      <c r="V52" s="180" t="s">
        <v>62</v>
      </c>
      <c r="W52" s="180" t="s">
        <v>62</v>
      </c>
      <c r="X52" s="180" t="s">
        <v>276</v>
      </c>
      <c r="Y52" s="180"/>
      <c r="Z52" s="180" t="s">
        <v>1108</v>
      </c>
      <c r="AA52" s="194">
        <v>0.03</v>
      </c>
      <c r="AB52" s="197" t="s">
        <v>558</v>
      </c>
      <c r="AC52" s="188">
        <v>2.2499999999999999E-2</v>
      </c>
      <c r="AD52" s="180">
        <f t="shared" si="2"/>
        <v>1420.53</v>
      </c>
      <c r="AE52" s="180">
        <f t="shared" si="3"/>
        <v>394.59166666666664</v>
      </c>
      <c r="AF52" s="189">
        <f t="shared" si="4"/>
        <v>1065.3975</v>
      </c>
      <c r="AG52" s="379">
        <f t="shared" si="5"/>
        <v>1459.9891666666667</v>
      </c>
      <c r="AH52" s="190">
        <v>0.06</v>
      </c>
      <c r="AI52" s="189">
        <f t="shared" si="6"/>
        <v>2841.06</v>
      </c>
    </row>
    <row r="53" spans="1:35">
      <c r="A53" s="488" t="s">
        <v>639</v>
      </c>
      <c r="B53" s="180" t="s">
        <v>38</v>
      </c>
      <c r="C53" s="339" t="s">
        <v>38</v>
      </c>
      <c r="D53" s="180" t="s">
        <v>101</v>
      </c>
      <c r="E53" s="342" t="s">
        <v>891</v>
      </c>
      <c r="F53" s="180" t="s">
        <v>641</v>
      </c>
      <c r="G53" s="180" t="s">
        <v>637</v>
      </c>
      <c r="H53" s="186">
        <v>23673</v>
      </c>
      <c r="I53" s="186">
        <v>23075</v>
      </c>
      <c r="J53" s="186">
        <f t="shared" si="0"/>
        <v>-598</v>
      </c>
      <c r="K53" s="180" t="s">
        <v>1106</v>
      </c>
      <c r="L53" s="180">
        <v>24569866</v>
      </c>
      <c r="M53" s="144">
        <v>45322</v>
      </c>
      <c r="N53" s="144" t="s">
        <v>195</v>
      </c>
      <c r="O53" s="180" t="s">
        <v>329</v>
      </c>
      <c r="P53" s="180" t="s">
        <v>329</v>
      </c>
      <c r="Q53" s="284">
        <v>884399</v>
      </c>
      <c r="R53" s="284">
        <v>1005359</v>
      </c>
      <c r="S53" s="182">
        <f t="shared" si="1"/>
        <v>120960</v>
      </c>
      <c r="T53" s="216">
        <v>95538</v>
      </c>
      <c r="U53" s="180">
        <v>168</v>
      </c>
      <c r="V53" s="180" t="s">
        <v>63</v>
      </c>
      <c r="W53" s="180" t="s">
        <v>63</v>
      </c>
      <c r="X53" s="180" t="s">
        <v>277</v>
      </c>
      <c r="Y53" s="180"/>
      <c r="Z53" s="180" t="s">
        <v>1109</v>
      </c>
      <c r="AA53" s="194">
        <v>0.04</v>
      </c>
      <c r="AB53" s="197" t="s">
        <v>558</v>
      </c>
      <c r="AC53" s="188">
        <v>1.7000000000000001E-2</v>
      </c>
      <c r="AD53" s="180">
        <f t="shared" si="2"/>
        <v>40214.36</v>
      </c>
      <c r="AE53" s="180">
        <f t="shared" si="3"/>
        <v>5984.2797619047615</v>
      </c>
      <c r="AF53" s="189">
        <f t="shared" si="4"/>
        <v>17091.103000000003</v>
      </c>
      <c r="AG53" s="379">
        <f t="shared" si="5"/>
        <v>23075.382761904766</v>
      </c>
      <c r="AH53" s="190">
        <v>0.03</v>
      </c>
      <c r="AI53" s="189">
        <f t="shared" si="6"/>
        <v>3628.7999999999997</v>
      </c>
    </row>
    <row r="54" spans="1:35">
      <c r="A54" s="488" t="s">
        <v>639</v>
      </c>
      <c r="B54" s="180" t="s">
        <v>23</v>
      </c>
      <c r="C54" s="339" t="s">
        <v>23</v>
      </c>
      <c r="D54" s="180" t="s">
        <v>97</v>
      </c>
      <c r="E54" s="342" t="s">
        <v>211</v>
      </c>
      <c r="F54" s="180" t="s">
        <v>881</v>
      </c>
      <c r="G54" s="171" t="s">
        <v>664</v>
      </c>
      <c r="H54" s="186">
        <v>2195</v>
      </c>
      <c r="I54" s="186">
        <v>3077</v>
      </c>
      <c r="J54" s="186">
        <f t="shared" si="0"/>
        <v>882</v>
      </c>
      <c r="K54" s="180" t="s">
        <v>1112</v>
      </c>
      <c r="L54" s="180">
        <v>9677867</v>
      </c>
      <c r="M54" s="144">
        <v>45323</v>
      </c>
      <c r="N54" s="144" t="s">
        <v>195</v>
      </c>
      <c r="O54" s="180" t="s">
        <v>148</v>
      </c>
      <c r="P54" s="180" t="s">
        <v>620</v>
      </c>
      <c r="Q54" s="284">
        <v>36048</v>
      </c>
      <c r="R54" s="284">
        <v>52748</v>
      </c>
      <c r="S54" s="182">
        <f t="shared" si="1"/>
        <v>16700</v>
      </c>
      <c r="T54" s="216">
        <v>12962</v>
      </c>
      <c r="U54" s="180">
        <v>48</v>
      </c>
      <c r="V54" s="180" t="s">
        <v>63</v>
      </c>
      <c r="W54" s="180" t="s">
        <v>63</v>
      </c>
      <c r="X54" s="180" t="s">
        <v>277</v>
      </c>
      <c r="Y54" s="180"/>
      <c r="Z54" s="180" t="s">
        <v>1114</v>
      </c>
      <c r="AA54" s="194">
        <v>0.03</v>
      </c>
      <c r="AB54" s="197" t="s">
        <v>558</v>
      </c>
      <c r="AC54" s="188">
        <v>3.7499999999999999E-2</v>
      </c>
      <c r="AD54" s="180">
        <f t="shared" si="2"/>
        <v>1582.44</v>
      </c>
      <c r="AE54" s="180">
        <f t="shared" si="3"/>
        <v>1098.9166666666667</v>
      </c>
      <c r="AF54" s="189">
        <f t="shared" si="4"/>
        <v>1978.05</v>
      </c>
      <c r="AG54" s="379">
        <f t="shared" si="5"/>
        <v>3076.9666666666667</v>
      </c>
      <c r="AH54" s="190">
        <v>0.06</v>
      </c>
      <c r="AI54" s="189">
        <f t="shared" si="6"/>
        <v>1002</v>
      </c>
    </row>
    <row r="55" spans="1:35">
      <c r="A55" s="488" t="s">
        <v>639</v>
      </c>
      <c r="B55" s="180" t="s">
        <v>27</v>
      </c>
      <c r="C55" s="339" t="s">
        <v>27</v>
      </c>
      <c r="D55" s="180" t="s">
        <v>97</v>
      </c>
      <c r="E55" s="342" t="s">
        <v>462</v>
      </c>
      <c r="F55" s="180" t="s">
        <v>842</v>
      </c>
      <c r="G55" s="180" t="s">
        <v>812</v>
      </c>
      <c r="H55" s="186">
        <v>0</v>
      </c>
      <c r="I55" s="186">
        <v>1975</v>
      </c>
      <c r="J55" s="186">
        <f t="shared" si="0"/>
        <v>1975</v>
      </c>
      <c r="K55" s="180" t="s">
        <v>837</v>
      </c>
      <c r="L55" s="180">
        <v>36709307</v>
      </c>
      <c r="M55" s="144">
        <v>45323</v>
      </c>
      <c r="N55" s="144" t="s">
        <v>195</v>
      </c>
      <c r="O55" s="180" t="s">
        <v>128</v>
      </c>
      <c r="P55" s="180" t="s">
        <v>128</v>
      </c>
      <c r="Q55" s="284">
        <v>0</v>
      </c>
      <c r="R55" s="284">
        <v>45000</v>
      </c>
      <c r="S55" s="182">
        <f t="shared" si="1"/>
        <v>45000</v>
      </c>
      <c r="T55" s="216">
        <v>41000</v>
      </c>
      <c r="U55" s="180">
        <v>72</v>
      </c>
      <c r="V55" s="180" t="s">
        <v>62</v>
      </c>
      <c r="W55" s="180" t="s">
        <v>62</v>
      </c>
      <c r="X55" s="180" t="s">
        <v>276</v>
      </c>
      <c r="Y55" s="180"/>
      <c r="Z55" s="180" t="s">
        <v>1113</v>
      </c>
      <c r="AA55" s="194">
        <v>0.03</v>
      </c>
      <c r="AB55" s="197" t="s">
        <v>558</v>
      </c>
      <c r="AC55" s="188">
        <v>0.03</v>
      </c>
      <c r="AD55" s="180">
        <f t="shared" si="2"/>
        <v>1350</v>
      </c>
      <c r="AE55" s="180">
        <f t="shared" si="3"/>
        <v>625</v>
      </c>
      <c r="AF55" s="189">
        <f t="shared" si="4"/>
        <v>1350</v>
      </c>
      <c r="AG55" s="379">
        <f t="shared" si="5"/>
        <v>1975</v>
      </c>
      <c r="AH55" s="190">
        <v>0.06</v>
      </c>
      <c r="AI55" s="189">
        <f t="shared" si="6"/>
        <v>2700</v>
      </c>
    </row>
    <row r="56" spans="1:35">
      <c r="A56" s="488" t="s">
        <v>639</v>
      </c>
      <c r="B56" s="180" t="s">
        <v>24</v>
      </c>
      <c r="C56" s="339" t="s">
        <v>24</v>
      </c>
      <c r="D56" s="180" t="s">
        <v>422</v>
      </c>
      <c r="E56" s="342" t="s">
        <v>538</v>
      </c>
      <c r="F56" s="180" t="s">
        <v>611</v>
      </c>
      <c r="G56" s="180" t="s">
        <v>613</v>
      </c>
      <c r="H56" s="186">
        <v>0</v>
      </c>
      <c r="I56" s="186">
        <v>3363</v>
      </c>
      <c r="J56" s="186">
        <f t="shared" si="0"/>
        <v>3363</v>
      </c>
      <c r="K56" s="180" t="s">
        <v>1115</v>
      </c>
      <c r="L56" s="180">
        <v>28795828</v>
      </c>
      <c r="M56" s="144">
        <v>45323</v>
      </c>
      <c r="N56" s="144" t="s">
        <v>195</v>
      </c>
      <c r="O56" s="180" t="s">
        <v>148</v>
      </c>
      <c r="P56" s="180" t="s">
        <v>289</v>
      </c>
      <c r="Q56" s="284">
        <v>0</v>
      </c>
      <c r="R56" s="284">
        <v>146523</v>
      </c>
      <c r="S56" s="182">
        <f t="shared" si="1"/>
        <v>146523</v>
      </c>
      <c r="T56" s="216">
        <v>11352</v>
      </c>
      <c r="U56" s="180">
        <v>168</v>
      </c>
      <c r="V56" s="180" t="s">
        <v>64</v>
      </c>
      <c r="W56" s="180" t="s">
        <v>64</v>
      </c>
      <c r="X56" s="180" t="s">
        <v>276</v>
      </c>
      <c r="Y56" s="180" t="s">
        <v>115</v>
      </c>
      <c r="Z56" s="180" t="s">
        <v>977</v>
      </c>
      <c r="AA56" s="194">
        <v>0.04</v>
      </c>
      <c r="AB56" s="197" t="s">
        <v>558</v>
      </c>
      <c r="AC56" s="188">
        <v>1.7000000000000001E-2</v>
      </c>
      <c r="AD56" s="180">
        <f t="shared" si="2"/>
        <v>5860.92</v>
      </c>
      <c r="AE56" s="180">
        <f t="shared" si="3"/>
        <v>872.16071428571433</v>
      </c>
      <c r="AF56" s="189">
        <f t="shared" si="4"/>
        <v>2490.8910000000001</v>
      </c>
      <c r="AG56" s="379">
        <f t="shared" si="5"/>
        <v>3363.0517142857143</v>
      </c>
      <c r="AH56" s="190">
        <v>0.03</v>
      </c>
      <c r="AI56" s="189">
        <f t="shared" si="6"/>
        <v>4395.6899999999996</v>
      </c>
    </row>
    <row r="57" spans="1:35">
      <c r="A57" s="488" t="s">
        <v>639</v>
      </c>
      <c r="B57" s="180" t="s">
        <v>23</v>
      </c>
      <c r="C57" s="339" t="s">
        <v>23</v>
      </c>
      <c r="D57" s="180" t="s">
        <v>97</v>
      </c>
      <c r="E57" s="342" t="s">
        <v>930</v>
      </c>
      <c r="F57" s="180" t="s">
        <v>1116</v>
      </c>
      <c r="G57" s="180" t="s">
        <v>814</v>
      </c>
      <c r="H57" s="186">
        <v>0</v>
      </c>
      <c r="I57" s="186">
        <v>1010</v>
      </c>
      <c r="J57" s="186">
        <f t="shared" si="0"/>
        <v>1010</v>
      </c>
      <c r="K57" s="180" t="s">
        <v>699</v>
      </c>
      <c r="L57" s="180">
        <v>24288867</v>
      </c>
      <c r="M57" s="144">
        <v>45323</v>
      </c>
      <c r="N57" s="144" t="s">
        <v>195</v>
      </c>
      <c r="O57" s="180" t="s">
        <v>173</v>
      </c>
      <c r="P57" s="180" t="s">
        <v>351</v>
      </c>
      <c r="Q57" s="186">
        <v>0</v>
      </c>
      <c r="R57" s="186">
        <v>30368</v>
      </c>
      <c r="S57" s="182">
        <f t="shared" si="1"/>
        <v>30368</v>
      </c>
      <c r="T57" s="216">
        <v>27445</v>
      </c>
      <c r="U57" s="180">
        <v>108</v>
      </c>
      <c r="V57" s="180" t="s">
        <v>62</v>
      </c>
      <c r="W57" s="180" t="s">
        <v>62</v>
      </c>
      <c r="X57" s="180" t="s">
        <v>276</v>
      </c>
      <c r="Y57" s="180"/>
      <c r="Z57" s="180" t="s">
        <v>1122</v>
      </c>
      <c r="AA57" s="194">
        <v>0.03</v>
      </c>
      <c r="AB57" s="197" t="s">
        <v>558</v>
      </c>
      <c r="AC57" s="188">
        <v>2.4E-2</v>
      </c>
      <c r="AD57" s="180">
        <f t="shared" si="2"/>
        <v>911.04</v>
      </c>
      <c r="AE57" s="180">
        <f t="shared" si="3"/>
        <v>281.18518518518516</v>
      </c>
      <c r="AF57" s="189">
        <f t="shared" si="4"/>
        <v>728.83199999999999</v>
      </c>
      <c r="AG57" s="379">
        <f t="shared" si="5"/>
        <v>1010.0171851851851</v>
      </c>
      <c r="AH57" s="190">
        <v>0.06</v>
      </c>
      <c r="AI57" s="189">
        <f t="shared" si="6"/>
        <v>1822.08</v>
      </c>
    </row>
    <row r="58" spans="1:35">
      <c r="A58" s="488" t="s">
        <v>639</v>
      </c>
      <c r="B58" s="180" t="s">
        <v>38</v>
      </c>
      <c r="C58" s="339" t="s">
        <v>38</v>
      </c>
      <c r="D58" s="180" t="s">
        <v>101</v>
      </c>
      <c r="E58" s="8" t="s">
        <v>2100</v>
      </c>
      <c r="F58" s="171" t="s">
        <v>552</v>
      </c>
      <c r="G58" s="171" t="s">
        <v>596</v>
      </c>
      <c r="H58" s="186">
        <v>0</v>
      </c>
      <c r="I58" s="186">
        <v>6939</v>
      </c>
      <c r="J58" s="186">
        <f t="shared" si="0"/>
        <v>6939</v>
      </c>
      <c r="K58" s="180" t="s">
        <v>1117</v>
      </c>
      <c r="L58" s="180">
        <v>32795992</v>
      </c>
      <c r="M58" s="144">
        <v>45323</v>
      </c>
      <c r="N58" s="144" t="s">
        <v>195</v>
      </c>
      <c r="O58" s="180" t="s">
        <v>43</v>
      </c>
      <c r="P58" s="180" t="s">
        <v>43</v>
      </c>
      <c r="Q58" s="284">
        <v>0</v>
      </c>
      <c r="R58" s="284">
        <v>302326</v>
      </c>
      <c r="S58" s="182">
        <f t="shared" si="1"/>
        <v>302326</v>
      </c>
      <c r="T58" s="216">
        <v>284186</v>
      </c>
      <c r="U58" s="180">
        <v>168</v>
      </c>
      <c r="V58" s="180" t="s">
        <v>62</v>
      </c>
      <c r="W58" s="180" t="s">
        <v>62</v>
      </c>
      <c r="X58" s="180" t="s">
        <v>276</v>
      </c>
      <c r="Y58" s="180"/>
      <c r="Z58" s="180" t="s">
        <v>1123</v>
      </c>
      <c r="AA58" s="194">
        <v>0.04</v>
      </c>
      <c r="AB58" s="197" t="s">
        <v>558</v>
      </c>
      <c r="AC58" s="188">
        <v>1.7000000000000001E-2</v>
      </c>
      <c r="AD58" s="180">
        <f t="shared" si="2"/>
        <v>12093.04</v>
      </c>
      <c r="AE58" s="180">
        <f t="shared" si="3"/>
        <v>1799.5595238095239</v>
      </c>
      <c r="AF58" s="189">
        <f t="shared" si="4"/>
        <v>5139.5420000000004</v>
      </c>
      <c r="AG58" s="379">
        <f t="shared" si="5"/>
        <v>6939.1015238095242</v>
      </c>
      <c r="AH58" s="190">
        <v>0.03</v>
      </c>
      <c r="AI58" s="189">
        <f t="shared" si="6"/>
        <v>9069.7799999999988</v>
      </c>
    </row>
    <row r="59" spans="1:35">
      <c r="A59" s="488" t="s">
        <v>639</v>
      </c>
      <c r="B59" s="180" t="s">
        <v>44</v>
      </c>
      <c r="C59" s="339" t="s">
        <v>37</v>
      </c>
      <c r="D59" s="180" t="s">
        <v>99</v>
      </c>
      <c r="E59" s="342" t="s">
        <v>461</v>
      </c>
      <c r="F59" s="171" t="s">
        <v>439</v>
      </c>
      <c r="G59" s="171" t="s">
        <v>656</v>
      </c>
      <c r="H59" s="186">
        <v>0</v>
      </c>
      <c r="I59" s="186">
        <v>25500</v>
      </c>
      <c r="J59" s="186">
        <f t="shared" si="0"/>
        <v>25500</v>
      </c>
      <c r="K59" s="180" t="s">
        <v>1001</v>
      </c>
      <c r="L59" s="180">
        <v>20067409</v>
      </c>
      <c r="M59" s="144">
        <v>45323</v>
      </c>
      <c r="N59" s="144" t="s">
        <v>195</v>
      </c>
      <c r="O59" s="180" t="s">
        <v>21</v>
      </c>
      <c r="P59" s="180" t="s">
        <v>21</v>
      </c>
      <c r="Q59" s="284">
        <v>0</v>
      </c>
      <c r="R59" s="284">
        <v>1111014</v>
      </c>
      <c r="S59" s="182">
        <f t="shared" si="1"/>
        <v>1111014</v>
      </c>
      <c r="T59" s="216"/>
      <c r="U59" s="180">
        <v>168</v>
      </c>
      <c r="V59" s="180" t="s">
        <v>64</v>
      </c>
      <c r="W59" s="180" t="s">
        <v>64</v>
      </c>
      <c r="X59" s="180" t="s">
        <v>276</v>
      </c>
      <c r="Y59" s="180" t="s">
        <v>115</v>
      </c>
      <c r="Z59" s="180" t="s">
        <v>1004</v>
      </c>
      <c r="AA59" s="194">
        <v>0.04</v>
      </c>
      <c r="AB59" s="197" t="s">
        <v>558</v>
      </c>
      <c r="AC59" s="188">
        <v>1.7000000000000001E-2</v>
      </c>
      <c r="AD59" s="180">
        <f t="shared" si="2"/>
        <v>44440.56</v>
      </c>
      <c r="AE59" s="180">
        <f t="shared" si="3"/>
        <v>6613.1785714285716</v>
      </c>
      <c r="AF59" s="189">
        <f t="shared" si="4"/>
        <v>18887.238000000001</v>
      </c>
      <c r="AG59" s="379">
        <f t="shared" si="5"/>
        <v>25500.416571428574</v>
      </c>
      <c r="AH59" s="190">
        <v>0.03</v>
      </c>
      <c r="AI59" s="189">
        <f t="shared" si="6"/>
        <v>33330.42</v>
      </c>
    </row>
    <row r="60" spans="1:35">
      <c r="A60" s="488" t="s">
        <v>639</v>
      </c>
      <c r="B60" s="180" t="s">
        <v>37</v>
      </c>
      <c r="C60" s="339" t="s">
        <v>37</v>
      </c>
      <c r="D60" s="180" t="s">
        <v>99</v>
      </c>
      <c r="E60" s="19" t="s">
        <v>926</v>
      </c>
      <c r="F60" s="180" t="s">
        <v>960</v>
      </c>
      <c r="G60" s="171" t="s">
        <v>961</v>
      </c>
      <c r="H60" s="186">
        <v>0</v>
      </c>
      <c r="I60" s="186">
        <v>14213</v>
      </c>
      <c r="J60" s="186">
        <f t="shared" si="0"/>
        <v>14213</v>
      </c>
      <c r="K60" s="180" t="s">
        <v>894</v>
      </c>
      <c r="L60" s="180">
        <v>26407964</v>
      </c>
      <c r="M60" s="144">
        <v>45323</v>
      </c>
      <c r="N60" s="144" t="s">
        <v>195</v>
      </c>
      <c r="O60" s="180" t="s">
        <v>148</v>
      </c>
      <c r="P60" s="21" t="s">
        <v>53</v>
      </c>
      <c r="Q60" s="284">
        <v>0</v>
      </c>
      <c r="R60" s="284">
        <v>619248</v>
      </c>
      <c r="S60" s="182">
        <f t="shared" si="1"/>
        <v>619248</v>
      </c>
      <c r="T60" s="216">
        <v>97850</v>
      </c>
      <c r="U60" s="180">
        <v>168</v>
      </c>
      <c r="V60" s="180" t="s">
        <v>64</v>
      </c>
      <c r="W60" s="180" t="s">
        <v>64</v>
      </c>
      <c r="X60" s="180" t="s">
        <v>276</v>
      </c>
      <c r="Y60" s="180" t="s">
        <v>669</v>
      </c>
      <c r="Z60" s="180" t="s">
        <v>903</v>
      </c>
      <c r="AA60" s="194">
        <v>0.04</v>
      </c>
      <c r="AB60" s="197" t="s">
        <v>558</v>
      </c>
      <c r="AC60" s="188">
        <v>1.7000000000000001E-2</v>
      </c>
      <c r="AD60" s="180">
        <f t="shared" si="2"/>
        <v>24769.920000000002</v>
      </c>
      <c r="AE60" s="180">
        <f t="shared" si="3"/>
        <v>3686</v>
      </c>
      <c r="AF60" s="189">
        <f t="shared" si="4"/>
        <v>10527.216</v>
      </c>
      <c r="AG60" s="379">
        <f t="shared" si="5"/>
        <v>14213.216</v>
      </c>
      <c r="AH60" s="190">
        <v>0.03</v>
      </c>
      <c r="AI60" s="189">
        <f t="shared" si="6"/>
        <v>18577.439999999999</v>
      </c>
    </row>
    <row r="61" spans="1:35">
      <c r="A61" s="488" t="s">
        <v>639</v>
      </c>
      <c r="B61" s="180" t="s">
        <v>29</v>
      </c>
      <c r="C61" s="339" t="s">
        <v>29</v>
      </c>
      <c r="D61" s="180" t="s">
        <v>168</v>
      </c>
      <c r="E61" s="342" t="s">
        <v>457</v>
      </c>
      <c r="F61" s="180" t="s">
        <v>593</v>
      </c>
      <c r="G61" s="171" t="s">
        <v>599</v>
      </c>
      <c r="H61" s="186">
        <v>0</v>
      </c>
      <c r="I61" s="186">
        <v>998</v>
      </c>
      <c r="J61" s="186">
        <f t="shared" si="0"/>
        <v>998</v>
      </c>
      <c r="K61" s="180" t="s">
        <v>1124</v>
      </c>
      <c r="L61" s="180">
        <v>24211582</v>
      </c>
      <c r="M61" s="144">
        <v>45323</v>
      </c>
      <c r="N61" s="144" t="s">
        <v>195</v>
      </c>
      <c r="O61" s="180" t="s">
        <v>43</v>
      </c>
      <c r="P61" s="180" t="s">
        <v>43</v>
      </c>
      <c r="Q61" s="284">
        <v>0</v>
      </c>
      <c r="R61" s="284">
        <v>30000</v>
      </c>
      <c r="S61" s="182">
        <f t="shared" si="1"/>
        <v>30000</v>
      </c>
      <c r="T61" s="216">
        <v>27400</v>
      </c>
      <c r="U61" s="180">
        <v>108</v>
      </c>
      <c r="V61" s="180" t="s">
        <v>62</v>
      </c>
      <c r="W61" s="180" t="s">
        <v>62</v>
      </c>
      <c r="X61" s="180" t="s">
        <v>276</v>
      </c>
      <c r="Y61" s="180"/>
      <c r="Z61" s="180" t="s">
        <v>1126</v>
      </c>
      <c r="AA61" s="194">
        <v>0.03</v>
      </c>
      <c r="AB61" s="197" t="s">
        <v>558</v>
      </c>
      <c r="AC61" s="188">
        <v>2.4E-2</v>
      </c>
      <c r="AD61" s="180">
        <f t="shared" si="2"/>
        <v>900</v>
      </c>
      <c r="AE61" s="180">
        <f t="shared" si="3"/>
        <v>277.77777777777777</v>
      </c>
      <c r="AF61" s="189">
        <f t="shared" si="4"/>
        <v>720</v>
      </c>
      <c r="AG61" s="379">
        <f t="shared" si="5"/>
        <v>997.77777777777783</v>
      </c>
      <c r="AH61" s="190">
        <v>0.06</v>
      </c>
      <c r="AI61" s="189">
        <f t="shared" si="6"/>
        <v>1800</v>
      </c>
    </row>
    <row r="62" spans="1:35">
      <c r="A62" s="488" t="s">
        <v>639</v>
      </c>
      <c r="B62" s="180" t="s">
        <v>23</v>
      </c>
      <c r="C62" s="339" t="s">
        <v>23</v>
      </c>
      <c r="D62" s="180" t="s">
        <v>97</v>
      </c>
      <c r="E62" s="342" t="s">
        <v>211</v>
      </c>
      <c r="F62" s="8" t="s">
        <v>864</v>
      </c>
      <c r="G62" s="171" t="s">
        <v>813</v>
      </c>
      <c r="H62" s="186">
        <v>848</v>
      </c>
      <c r="I62" s="186">
        <v>1077</v>
      </c>
      <c r="J62" s="186">
        <f t="shared" si="0"/>
        <v>229</v>
      </c>
      <c r="K62" s="180" t="s">
        <v>1127</v>
      </c>
      <c r="L62" s="180">
        <v>23948587</v>
      </c>
      <c r="M62" s="144">
        <v>45323</v>
      </c>
      <c r="N62" s="144" t="s">
        <v>195</v>
      </c>
      <c r="O62" s="180" t="s">
        <v>43</v>
      </c>
      <c r="P62" s="180" t="s">
        <v>43</v>
      </c>
      <c r="Q62" s="284"/>
      <c r="R62" s="284">
        <v>32382</v>
      </c>
      <c r="S62" s="182">
        <f t="shared" si="1"/>
        <v>32382</v>
      </c>
      <c r="T62" s="216">
        <v>11584</v>
      </c>
      <c r="U62" s="180">
        <v>108</v>
      </c>
      <c r="V62" s="180" t="s">
        <v>63</v>
      </c>
      <c r="W62" s="180" t="s">
        <v>63</v>
      </c>
      <c r="X62" s="180" t="s">
        <v>277</v>
      </c>
      <c r="Y62" s="180"/>
      <c r="Z62" s="180" t="s">
        <v>1128</v>
      </c>
      <c r="AA62" s="194">
        <v>0.03</v>
      </c>
      <c r="AB62" s="197" t="s">
        <v>558</v>
      </c>
      <c r="AC62" s="188">
        <v>2.4E-2</v>
      </c>
      <c r="AD62" s="180">
        <f t="shared" si="2"/>
        <v>971.45999999999992</v>
      </c>
      <c r="AE62" s="180">
        <f t="shared" si="3"/>
        <v>299.83333333333331</v>
      </c>
      <c r="AF62" s="189">
        <f t="shared" si="4"/>
        <v>777.16800000000001</v>
      </c>
      <c r="AG62" s="379">
        <f t="shared" si="5"/>
        <v>1077.0013333333334</v>
      </c>
      <c r="AH62" s="190">
        <v>0.06</v>
      </c>
      <c r="AI62" s="189">
        <f t="shared" si="6"/>
        <v>1942.9199999999998</v>
      </c>
    </row>
    <row r="63" spans="1:35">
      <c r="A63" s="488" t="s">
        <v>639</v>
      </c>
      <c r="B63" s="180" t="s">
        <v>23</v>
      </c>
      <c r="C63" s="339" t="s">
        <v>23</v>
      </c>
      <c r="D63" s="180" t="s">
        <v>97</v>
      </c>
      <c r="E63" s="342" t="s">
        <v>449</v>
      </c>
      <c r="F63" s="8" t="s">
        <v>865</v>
      </c>
      <c r="G63" s="180" t="s">
        <v>674</v>
      </c>
      <c r="H63" s="186">
        <v>0</v>
      </c>
      <c r="I63" s="186">
        <v>2296</v>
      </c>
      <c r="J63" s="186">
        <f t="shared" si="0"/>
        <v>2296</v>
      </c>
      <c r="K63" s="180" t="s">
        <v>1125</v>
      </c>
      <c r="L63" s="180">
        <v>32390762</v>
      </c>
      <c r="M63" s="144">
        <v>45323</v>
      </c>
      <c r="N63" s="144" t="s">
        <v>195</v>
      </c>
      <c r="O63" s="180" t="s">
        <v>128</v>
      </c>
      <c r="P63" s="180" t="s">
        <v>128</v>
      </c>
      <c r="Q63" s="284">
        <v>0</v>
      </c>
      <c r="R63" s="284">
        <v>100034</v>
      </c>
      <c r="S63" s="182">
        <f t="shared" si="1"/>
        <v>100034</v>
      </c>
      <c r="T63" s="216">
        <v>92931</v>
      </c>
      <c r="U63" s="180">
        <v>168</v>
      </c>
      <c r="V63" s="180" t="s">
        <v>62</v>
      </c>
      <c r="W63" s="180" t="s">
        <v>62</v>
      </c>
      <c r="X63" s="180" t="s">
        <v>276</v>
      </c>
      <c r="Y63" s="180"/>
      <c r="Z63" s="180" t="s">
        <v>1129</v>
      </c>
      <c r="AA63" s="194">
        <v>0.04</v>
      </c>
      <c r="AB63" s="197" t="s">
        <v>558</v>
      </c>
      <c r="AC63" s="188">
        <v>1.7000000000000001E-2</v>
      </c>
      <c r="AD63" s="180">
        <f t="shared" si="2"/>
        <v>4001.36</v>
      </c>
      <c r="AE63" s="180">
        <f t="shared" si="3"/>
        <v>595.44047619047615</v>
      </c>
      <c r="AF63" s="189">
        <f t="shared" si="4"/>
        <v>1700.5780000000002</v>
      </c>
      <c r="AG63" s="379">
        <f t="shared" si="5"/>
        <v>2296.0184761904766</v>
      </c>
      <c r="AH63" s="190">
        <v>0.03</v>
      </c>
      <c r="AI63" s="189">
        <f t="shared" si="6"/>
        <v>3001.02</v>
      </c>
    </row>
    <row r="64" spans="1:35">
      <c r="A64" s="488" t="s">
        <v>639</v>
      </c>
      <c r="B64" s="180" t="s">
        <v>29</v>
      </c>
      <c r="C64" s="339" t="s">
        <v>29</v>
      </c>
      <c r="D64" s="180" t="s">
        <v>168</v>
      </c>
      <c r="E64" s="342" t="s">
        <v>407</v>
      </c>
      <c r="F64" s="180" t="s">
        <v>593</v>
      </c>
      <c r="G64" s="171" t="s">
        <v>599</v>
      </c>
      <c r="H64" s="186">
        <v>0</v>
      </c>
      <c r="I64" s="186">
        <v>2503</v>
      </c>
      <c r="J64" s="186">
        <f t="shared" si="0"/>
        <v>2503</v>
      </c>
      <c r="K64" s="180" t="s">
        <v>1130</v>
      </c>
      <c r="L64" s="180">
        <v>21560948</v>
      </c>
      <c r="M64" s="144">
        <v>45323</v>
      </c>
      <c r="N64" s="144" t="s">
        <v>195</v>
      </c>
      <c r="O64" s="180" t="s">
        <v>43</v>
      </c>
      <c r="P64" s="180" t="s">
        <v>43</v>
      </c>
      <c r="Q64" s="284">
        <v>0</v>
      </c>
      <c r="R64" s="284">
        <v>109053</v>
      </c>
      <c r="S64" s="182">
        <f t="shared" si="1"/>
        <v>109053</v>
      </c>
      <c r="T64" s="216">
        <v>66883</v>
      </c>
      <c r="U64" s="180">
        <v>168</v>
      </c>
      <c r="V64" s="180" t="s">
        <v>64</v>
      </c>
      <c r="W64" s="180" t="s">
        <v>64</v>
      </c>
      <c r="X64" s="180" t="s">
        <v>276</v>
      </c>
      <c r="Y64" s="180" t="s">
        <v>670</v>
      </c>
      <c r="Z64" s="180" t="s">
        <v>969</v>
      </c>
      <c r="AA64" s="194">
        <v>0.04</v>
      </c>
      <c r="AB64" s="197" t="s">
        <v>558</v>
      </c>
      <c r="AC64" s="188">
        <v>1.7000000000000001E-2</v>
      </c>
      <c r="AD64" s="180">
        <f t="shared" si="2"/>
        <v>4362.12</v>
      </c>
      <c r="AE64" s="180">
        <f t="shared" si="3"/>
        <v>649.125</v>
      </c>
      <c r="AF64" s="189">
        <f t="shared" si="4"/>
        <v>1853.9010000000001</v>
      </c>
      <c r="AG64" s="379">
        <f t="shared" si="5"/>
        <v>2503.0259999999998</v>
      </c>
      <c r="AH64" s="190">
        <v>0.03</v>
      </c>
      <c r="AI64" s="189">
        <f t="shared" si="6"/>
        <v>3271.5899999999997</v>
      </c>
    </row>
    <row r="65" spans="1:35">
      <c r="A65" s="488" t="s">
        <v>639</v>
      </c>
      <c r="B65" s="180" t="s">
        <v>24</v>
      </c>
      <c r="C65" s="339" t="s">
        <v>24</v>
      </c>
      <c r="D65" s="180" t="s">
        <v>422</v>
      </c>
      <c r="E65" s="342" t="s">
        <v>407</v>
      </c>
      <c r="F65" s="180" t="s">
        <v>602</v>
      </c>
      <c r="G65" s="171" t="s">
        <v>914</v>
      </c>
      <c r="H65" s="186">
        <v>0</v>
      </c>
      <c r="I65" s="186">
        <v>500</v>
      </c>
      <c r="J65" s="186">
        <f t="shared" si="0"/>
        <v>500</v>
      </c>
      <c r="K65" s="180" t="s">
        <v>786</v>
      </c>
      <c r="L65" s="180">
        <v>23162876</v>
      </c>
      <c r="M65" s="144">
        <v>45323</v>
      </c>
      <c r="N65" s="144" t="s">
        <v>195</v>
      </c>
      <c r="O65" s="180" t="s">
        <v>43</v>
      </c>
      <c r="P65" s="180" t="s">
        <v>43</v>
      </c>
      <c r="Q65" s="284">
        <v>0</v>
      </c>
      <c r="R65" s="284">
        <v>15000</v>
      </c>
      <c r="S65" s="182">
        <f t="shared" si="1"/>
        <v>15000</v>
      </c>
      <c r="T65" s="216">
        <v>13150</v>
      </c>
      <c r="U65" s="180">
        <v>108</v>
      </c>
      <c r="V65" s="180" t="s">
        <v>62</v>
      </c>
      <c r="W65" s="180" t="s">
        <v>62</v>
      </c>
      <c r="X65" s="180" t="s">
        <v>276</v>
      </c>
      <c r="Y65" s="180"/>
      <c r="Z65" s="180" t="s">
        <v>1132</v>
      </c>
      <c r="AA65" s="194">
        <v>0.03</v>
      </c>
      <c r="AB65" s="197" t="s">
        <v>558</v>
      </c>
      <c r="AC65" s="188">
        <v>2.4E-2</v>
      </c>
      <c r="AD65" s="180">
        <f t="shared" si="2"/>
        <v>450</v>
      </c>
      <c r="AE65" s="180">
        <f t="shared" si="3"/>
        <v>138.88888888888889</v>
      </c>
      <c r="AF65" s="189">
        <f t="shared" si="4"/>
        <v>360</v>
      </c>
      <c r="AG65" s="379">
        <f t="shared" si="5"/>
        <v>498.88888888888891</v>
      </c>
      <c r="AH65" s="190">
        <v>0.06</v>
      </c>
      <c r="AI65" s="189">
        <f t="shared" si="6"/>
        <v>900</v>
      </c>
    </row>
    <row r="66" spans="1:35">
      <c r="A66" s="488" t="s">
        <v>639</v>
      </c>
      <c r="B66" s="180" t="s">
        <v>37</v>
      </c>
      <c r="C66" s="339" t="s">
        <v>37</v>
      </c>
      <c r="D66" s="180" t="s">
        <v>99</v>
      </c>
      <c r="E66" s="342" t="s">
        <v>440</v>
      </c>
      <c r="F66" s="180" t="s">
        <v>779</v>
      </c>
      <c r="G66" s="171" t="s">
        <v>760</v>
      </c>
      <c r="H66" s="186">
        <v>0</v>
      </c>
      <c r="I66" s="186">
        <v>1854</v>
      </c>
      <c r="J66" s="186">
        <f t="shared" si="0"/>
        <v>1854</v>
      </c>
      <c r="K66" s="180" t="s">
        <v>1131</v>
      </c>
      <c r="L66" s="180">
        <v>23522163</v>
      </c>
      <c r="M66" s="144">
        <v>45323</v>
      </c>
      <c r="N66" s="144" t="s">
        <v>195</v>
      </c>
      <c r="O66" s="180" t="s">
        <v>43</v>
      </c>
      <c r="P66" s="180" t="s">
        <v>43</v>
      </c>
      <c r="Q66" s="284">
        <v>0</v>
      </c>
      <c r="R66" s="284">
        <v>60130</v>
      </c>
      <c r="S66" s="182">
        <f t="shared" si="1"/>
        <v>60130</v>
      </c>
      <c r="T66" s="216">
        <v>56023</v>
      </c>
      <c r="U66" s="180">
        <v>120</v>
      </c>
      <c r="V66" s="180" t="s">
        <v>62</v>
      </c>
      <c r="W66" s="180" t="s">
        <v>62</v>
      </c>
      <c r="X66" s="180" t="s">
        <v>276</v>
      </c>
      <c r="Y66" s="180"/>
      <c r="Z66" s="180" t="s">
        <v>1133</v>
      </c>
      <c r="AA66" s="194">
        <v>0.03</v>
      </c>
      <c r="AB66" s="197" t="s">
        <v>558</v>
      </c>
      <c r="AC66" s="188">
        <v>2.2499999999999999E-2</v>
      </c>
      <c r="AD66" s="180">
        <f t="shared" si="2"/>
        <v>1803.8999999999999</v>
      </c>
      <c r="AE66" s="180">
        <f t="shared" si="3"/>
        <v>501.08333333333331</v>
      </c>
      <c r="AF66" s="189">
        <f t="shared" si="4"/>
        <v>1352.925</v>
      </c>
      <c r="AG66" s="379">
        <f t="shared" si="5"/>
        <v>1854.0083333333332</v>
      </c>
      <c r="AH66" s="190">
        <v>0.06</v>
      </c>
      <c r="AI66" s="189">
        <f t="shared" si="6"/>
        <v>3607.7999999999997</v>
      </c>
    </row>
    <row r="67" spans="1:35">
      <c r="A67" s="488" t="s">
        <v>639</v>
      </c>
      <c r="B67" s="180" t="s">
        <v>37</v>
      </c>
      <c r="C67" s="339" t="s">
        <v>37</v>
      </c>
      <c r="D67" s="180" t="s">
        <v>99</v>
      </c>
      <c r="E67" s="342" t="s">
        <v>926</v>
      </c>
      <c r="F67" s="180" t="s">
        <v>927</v>
      </c>
      <c r="G67" s="171" t="s">
        <v>928</v>
      </c>
      <c r="H67" s="186">
        <v>0</v>
      </c>
      <c r="I67" s="186">
        <v>15700</v>
      </c>
      <c r="J67" s="186">
        <f t="shared" si="0"/>
        <v>15700</v>
      </c>
      <c r="K67" s="180" t="s">
        <v>1134</v>
      </c>
      <c r="L67" s="180">
        <v>4415419</v>
      </c>
      <c r="M67" s="144">
        <v>45323</v>
      </c>
      <c r="N67" s="144" t="s">
        <v>195</v>
      </c>
      <c r="O67" s="180" t="s">
        <v>173</v>
      </c>
      <c r="P67" s="21" t="s">
        <v>468</v>
      </c>
      <c r="Q67" s="284">
        <v>0</v>
      </c>
      <c r="R67" s="284">
        <v>96122</v>
      </c>
      <c r="S67" s="182">
        <f t="shared" ref="S67:S130" si="7">R67-Q67</f>
        <v>96122</v>
      </c>
      <c r="T67" s="216">
        <v>90215</v>
      </c>
      <c r="U67" s="180">
        <v>12</v>
      </c>
      <c r="V67" s="180" t="s">
        <v>62</v>
      </c>
      <c r="W67" s="180" t="s">
        <v>62</v>
      </c>
      <c r="X67" s="180" t="s">
        <v>276</v>
      </c>
      <c r="Y67" s="180"/>
      <c r="Z67" s="180" t="s">
        <v>1135</v>
      </c>
      <c r="AA67" s="194">
        <v>0.03</v>
      </c>
      <c r="AB67" s="197" t="s">
        <v>558</v>
      </c>
      <c r="AC67" s="188">
        <v>0.12</v>
      </c>
      <c r="AD67" s="180">
        <f t="shared" si="2"/>
        <v>2883.66</v>
      </c>
      <c r="AE67" s="180">
        <f t="shared" si="3"/>
        <v>8010.166666666667</v>
      </c>
      <c r="AF67" s="189">
        <f t="shared" si="4"/>
        <v>11534.64</v>
      </c>
      <c r="AG67" s="379">
        <f t="shared" si="5"/>
        <v>19544.806666666667</v>
      </c>
      <c r="AH67" s="190">
        <v>0.06</v>
      </c>
      <c r="AI67" s="189">
        <f t="shared" si="6"/>
        <v>5767.32</v>
      </c>
    </row>
    <row r="68" spans="1:35">
      <c r="A68" s="488" t="s">
        <v>639</v>
      </c>
      <c r="B68" s="180" t="s">
        <v>23</v>
      </c>
      <c r="C68" s="339" t="s">
        <v>23</v>
      </c>
      <c r="D68" s="180" t="s">
        <v>97</v>
      </c>
      <c r="E68" s="342" t="s">
        <v>930</v>
      </c>
      <c r="F68" s="180" t="s">
        <v>557</v>
      </c>
      <c r="G68" s="171" t="s">
        <v>721</v>
      </c>
      <c r="H68" s="186">
        <v>1850</v>
      </c>
      <c r="I68" s="186">
        <v>2398</v>
      </c>
      <c r="J68" s="186">
        <f t="shared" ref="J68:J131" si="8">IF(H68=0,I68,(I68-H68))</f>
        <v>548</v>
      </c>
      <c r="K68" s="180" t="s">
        <v>1136</v>
      </c>
      <c r="L68" s="180">
        <v>27734859</v>
      </c>
      <c r="M68" s="144">
        <v>45323</v>
      </c>
      <c r="N68" s="144" t="s">
        <v>195</v>
      </c>
      <c r="O68" s="180" t="s">
        <v>43</v>
      </c>
      <c r="P68" s="180" t="s">
        <v>43</v>
      </c>
      <c r="Q68" s="284">
        <v>51050</v>
      </c>
      <c r="R68" s="284">
        <v>104478</v>
      </c>
      <c r="S68" s="182">
        <f t="shared" si="7"/>
        <v>53428</v>
      </c>
      <c r="T68" s="216">
        <v>46059</v>
      </c>
      <c r="U68" s="180">
        <v>12</v>
      </c>
      <c r="V68" s="180" t="s">
        <v>63</v>
      </c>
      <c r="W68" s="180" t="s">
        <v>63</v>
      </c>
      <c r="X68" s="180" t="s">
        <v>277</v>
      </c>
      <c r="Y68" s="180"/>
      <c r="Z68" s="180" t="s">
        <v>1137</v>
      </c>
      <c r="AA68" s="194">
        <v>0.04</v>
      </c>
      <c r="AB68" s="197" t="s">
        <v>558</v>
      </c>
      <c r="AC68" s="188">
        <v>1.7000000000000001E-2</v>
      </c>
      <c r="AD68" s="180">
        <f t="shared" si="2"/>
        <v>4179.12</v>
      </c>
      <c r="AE68" s="180">
        <f t="shared" si="3"/>
        <v>8706.5</v>
      </c>
      <c r="AF68" s="189">
        <f t="shared" si="4"/>
        <v>1776.1260000000002</v>
      </c>
      <c r="AG68" s="379">
        <f t="shared" si="5"/>
        <v>10482.626</v>
      </c>
      <c r="AH68" s="190">
        <v>0.03</v>
      </c>
      <c r="AI68" s="189">
        <f t="shared" si="6"/>
        <v>1602.84</v>
      </c>
    </row>
    <row r="69" spans="1:35">
      <c r="A69" s="488" t="s">
        <v>639</v>
      </c>
      <c r="B69" s="180" t="s">
        <v>38</v>
      </c>
      <c r="C69" s="339" t="s">
        <v>38</v>
      </c>
      <c r="D69" s="180" t="s">
        <v>101</v>
      </c>
      <c r="E69" s="8" t="s">
        <v>2100</v>
      </c>
      <c r="F69" s="180" t="s">
        <v>694</v>
      </c>
      <c r="G69" s="180" t="s">
        <v>665</v>
      </c>
      <c r="H69" s="186">
        <v>0</v>
      </c>
      <c r="I69" s="186">
        <v>1000</v>
      </c>
      <c r="J69" s="186">
        <f t="shared" si="8"/>
        <v>1000</v>
      </c>
      <c r="K69" s="180" t="s">
        <v>715</v>
      </c>
      <c r="L69" s="180">
        <v>30763006</v>
      </c>
      <c r="M69" s="144">
        <v>45323</v>
      </c>
      <c r="N69" s="144" t="s">
        <v>195</v>
      </c>
      <c r="O69" s="180" t="s">
        <v>43</v>
      </c>
      <c r="P69" s="180" t="s">
        <v>43</v>
      </c>
      <c r="Q69" s="284">
        <v>0</v>
      </c>
      <c r="R69" s="284">
        <v>30067</v>
      </c>
      <c r="S69" s="182">
        <f t="shared" si="7"/>
        <v>30067</v>
      </c>
      <c r="T69" s="216">
        <v>27463</v>
      </c>
      <c r="U69" s="180">
        <v>108</v>
      </c>
      <c r="V69" s="180" t="s">
        <v>62</v>
      </c>
      <c r="W69" s="180" t="s">
        <v>62</v>
      </c>
      <c r="X69" s="180" t="s">
        <v>276</v>
      </c>
      <c r="Y69" s="180"/>
      <c r="Z69" s="180" t="s">
        <v>1139</v>
      </c>
      <c r="AA69" s="194">
        <v>0.03</v>
      </c>
      <c r="AB69" s="197" t="s">
        <v>558</v>
      </c>
      <c r="AC69" s="188">
        <v>2.4E-2</v>
      </c>
      <c r="AD69" s="180">
        <f t="shared" si="2"/>
        <v>902.01</v>
      </c>
      <c r="AE69" s="180">
        <f t="shared" si="3"/>
        <v>278.39814814814815</v>
      </c>
      <c r="AF69" s="189">
        <f t="shared" si="4"/>
        <v>721.60800000000006</v>
      </c>
      <c r="AG69" s="379">
        <f t="shared" si="5"/>
        <v>1000.0061481481482</v>
      </c>
      <c r="AH69" s="190">
        <v>0.06</v>
      </c>
      <c r="AI69" s="189">
        <f t="shared" si="6"/>
        <v>1804.02</v>
      </c>
    </row>
    <row r="70" spans="1:35">
      <c r="A70" s="488" t="s">
        <v>639</v>
      </c>
      <c r="B70" s="180" t="s">
        <v>49</v>
      </c>
      <c r="C70" s="339" t="s">
        <v>49</v>
      </c>
      <c r="D70" s="180" t="s">
        <v>133</v>
      </c>
      <c r="E70" s="342" t="s">
        <v>619</v>
      </c>
      <c r="F70" s="180" t="s">
        <v>898</v>
      </c>
      <c r="G70" s="180" t="s">
        <v>899</v>
      </c>
      <c r="H70" s="186">
        <v>2158.33</v>
      </c>
      <c r="I70" s="186">
        <v>2317</v>
      </c>
      <c r="J70" s="186">
        <f t="shared" si="8"/>
        <v>158.67000000000007</v>
      </c>
      <c r="K70" s="180" t="s">
        <v>1140</v>
      </c>
      <c r="L70" s="180">
        <v>29535377</v>
      </c>
      <c r="M70" s="144">
        <v>45324</v>
      </c>
      <c r="N70" s="144" t="s">
        <v>195</v>
      </c>
      <c r="O70" s="180" t="s">
        <v>128</v>
      </c>
      <c r="P70" s="180" t="s">
        <v>128</v>
      </c>
      <c r="Q70" s="284">
        <v>63641.69</v>
      </c>
      <c r="R70" s="284">
        <v>100949</v>
      </c>
      <c r="S70" s="182">
        <f t="shared" si="7"/>
        <v>37307.31</v>
      </c>
      <c r="T70" s="216">
        <v>30150</v>
      </c>
      <c r="U70" s="180">
        <v>168</v>
      </c>
      <c r="V70" s="180" t="s">
        <v>63</v>
      </c>
      <c r="W70" s="180" t="s">
        <v>63</v>
      </c>
      <c r="X70" s="180" t="s">
        <v>277</v>
      </c>
      <c r="Y70" s="180"/>
      <c r="Z70" s="180" t="s">
        <v>1157</v>
      </c>
      <c r="AA70" s="194">
        <v>0.04</v>
      </c>
      <c r="AB70" s="197" t="s">
        <v>558</v>
      </c>
      <c r="AC70" s="188">
        <v>1.7000000000000001E-2</v>
      </c>
      <c r="AD70" s="180">
        <f t="shared" si="2"/>
        <v>4037.96</v>
      </c>
      <c r="AE70" s="180">
        <f t="shared" si="3"/>
        <v>600.88690476190482</v>
      </c>
      <c r="AF70" s="189">
        <f t="shared" si="4"/>
        <v>1716.133</v>
      </c>
      <c r="AG70" s="379">
        <f t="shared" si="5"/>
        <v>2317.0199047619049</v>
      </c>
      <c r="AH70" s="190">
        <v>0.03</v>
      </c>
      <c r="AI70" s="189">
        <f t="shared" si="6"/>
        <v>1119.2193</v>
      </c>
    </row>
    <row r="71" spans="1:35">
      <c r="A71" s="488" t="s">
        <v>639</v>
      </c>
      <c r="B71" s="180" t="s">
        <v>38</v>
      </c>
      <c r="C71" s="339" t="s">
        <v>38</v>
      </c>
      <c r="D71" s="180" t="s">
        <v>101</v>
      </c>
      <c r="E71" s="8" t="s">
        <v>2100</v>
      </c>
      <c r="F71" s="180" t="s">
        <v>552</v>
      </c>
      <c r="G71" s="171" t="s">
        <v>596</v>
      </c>
      <c r="H71" s="186">
        <v>5363</v>
      </c>
      <c r="I71" s="186">
        <v>5172</v>
      </c>
      <c r="J71" s="186">
        <f t="shared" si="8"/>
        <v>-191</v>
      </c>
      <c r="K71" s="180" t="s">
        <v>1141</v>
      </c>
      <c r="L71" s="180">
        <v>30605782</v>
      </c>
      <c r="M71" s="144">
        <v>45324</v>
      </c>
      <c r="N71" s="144" t="s">
        <v>195</v>
      </c>
      <c r="O71" s="180" t="s">
        <v>43</v>
      </c>
      <c r="P71" s="180" t="s">
        <v>43</v>
      </c>
      <c r="Q71" s="284">
        <v>84663</v>
      </c>
      <c r="R71" s="284">
        <v>225339</v>
      </c>
      <c r="S71" s="182">
        <f t="shared" si="7"/>
        <v>140676</v>
      </c>
      <c r="T71" s="216"/>
      <c r="U71" s="180">
        <v>168</v>
      </c>
      <c r="V71" s="180" t="s">
        <v>63</v>
      </c>
      <c r="W71" s="180" t="s">
        <v>63</v>
      </c>
      <c r="X71" s="180" t="s">
        <v>277</v>
      </c>
      <c r="Y71" s="180"/>
      <c r="Z71" s="180" t="s">
        <v>1158</v>
      </c>
      <c r="AA71" s="194">
        <v>0.04</v>
      </c>
      <c r="AB71" s="197" t="s">
        <v>558</v>
      </c>
      <c r="AC71" s="188">
        <v>1.7000000000000001E-2</v>
      </c>
      <c r="AD71" s="180">
        <f t="shared" si="2"/>
        <v>9013.56</v>
      </c>
      <c r="AE71" s="180">
        <f t="shared" si="3"/>
        <v>1341.3035714285713</v>
      </c>
      <c r="AF71" s="189">
        <f t="shared" si="4"/>
        <v>3830.7630000000004</v>
      </c>
      <c r="AG71" s="379">
        <f t="shared" si="5"/>
        <v>5172.0665714285715</v>
      </c>
      <c r="AH71" s="190">
        <v>0.03</v>
      </c>
      <c r="AI71" s="189">
        <f t="shared" si="6"/>
        <v>4220.28</v>
      </c>
    </row>
    <row r="72" spans="1:35">
      <c r="A72" s="488" t="s">
        <v>639</v>
      </c>
      <c r="B72" s="180" t="s">
        <v>29</v>
      </c>
      <c r="C72" s="339" t="s">
        <v>29</v>
      </c>
      <c r="D72" s="180" t="s">
        <v>168</v>
      </c>
      <c r="E72" s="342" t="s">
        <v>457</v>
      </c>
      <c r="F72" s="180" t="s">
        <v>703</v>
      </c>
      <c r="G72" s="180" t="s">
        <v>591</v>
      </c>
      <c r="H72" s="186">
        <v>1074</v>
      </c>
      <c r="I72" s="186">
        <v>1585</v>
      </c>
      <c r="J72" s="186">
        <f t="shared" si="8"/>
        <v>511</v>
      </c>
      <c r="K72" s="180" t="s">
        <v>1155</v>
      </c>
      <c r="L72" s="180">
        <v>13856441</v>
      </c>
      <c r="M72" s="144">
        <v>45324</v>
      </c>
      <c r="N72" s="144" t="s">
        <v>195</v>
      </c>
      <c r="O72" s="180" t="s">
        <v>43</v>
      </c>
      <c r="P72" s="180" t="s">
        <v>43</v>
      </c>
      <c r="Q72" s="284">
        <v>30037</v>
      </c>
      <c r="R72" s="284">
        <v>51405</v>
      </c>
      <c r="S72" s="182">
        <f t="shared" si="7"/>
        <v>21368</v>
      </c>
      <c r="T72" s="216">
        <v>17697</v>
      </c>
      <c r="U72" s="180">
        <v>120</v>
      </c>
      <c r="V72" s="180" t="s">
        <v>63</v>
      </c>
      <c r="W72" s="180" t="s">
        <v>63</v>
      </c>
      <c r="X72" s="180" t="s">
        <v>277</v>
      </c>
      <c r="Y72" s="180"/>
      <c r="Z72" s="180" t="s">
        <v>1159</v>
      </c>
      <c r="AA72" s="194">
        <v>0.03</v>
      </c>
      <c r="AB72" s="197" t="s">
        <v>558</v>
      </c>
      <c r="AC72" s="188">
        <v>2.2499999999999999E-2</v>
      </c>
      <c r="AD72" s="180">
        <f t="shared" si="2"/>
        <v>1542.1499999999999</v>
      </c>
      <c r="AE72" s="180">
        <f t="shared" si="3"/>
        <v>428.375</v>
      </c>
      <c r="AF72" s="189">
        <f t="shared" si="4"/>
        <v>1156.6125</v>
      </c>
      <c r="AG72" s="379">
        <f t="shared" si="5"/>
        <v>1584.9875</v>
      </c>
      <c r="AH72" s="190">
        <v>0.06</v>
      </c>
      <c r="AI72" s="189">
        <f t="shared" si="6"/>
        <v>1282.08</v>
      </c>
    </row>
    <row r="73" spans="1:35">
      <c r="A73" s="488" t="s">
        <v>639</v>
      </c>
      <c r="B73" s="180" t="s">
        <v>29</v>
      </c>
      <c r="C73" s="339" t="s">
        <v>29</v>
      </c>
      <c r="D73" s="180" t="s">
        <v>168</v>
      </c>
      <c r="E73" s="342" t="s">
        <v>457</v>
      </c>
      <c r="F73" s="180" t="s">
        <v>705</v>
      </c>
      <c r="G73" s="180" t="s">
        <v>662</v>
      </c>
      <c r="H73" s="186">
        <v>6364</v>
      </c>
      <c r="I73" s="186">
        <v>6681</v>
      </c>
      <c r="J73" s="186">
        <f t="shared" si="8"/>
        <v>317</v>
      </c>
      <c r="K73" s="180" t="s">
        <v>1156</v>
      </c>
      <c r="L73" s="180">
        <v>24872764</v>
      </c>
      <c r="M73" s="144">
        <v>45324</v>
      </c>
      <c r="N73" s="144" t="s">
        <v>195</v>
      </c>
      <c r="O73" s="180" t="s">
        <v>43</v>
      </c>
      <c r="P73" s="180" t="s">
        <v>43</v>
      </c>
      <c r="Q73" s="284">
        <v>245302</v>
      </c>
      <c r="R73" s="284">
        <v>291085</v>
      </c>
      <c r="S73" s="182">
        <f t="shared" si="7"/>
        <v>45783</v>
      </c>
      <c r="T73" s="216">
        <v>27220</v>
      </c>
      <c r="U73" s="180">
        <v>168</v>
      </c>
      <c r="V73" s="180" t="s">
        <v>63</v>
      </c>
      <c r="W73" s="180" t="s">
        <v>63</v>
      </c>
      <c r="X73" s="180" t="s">
        <v>277</v>
      </c>
      <c r="Y73" s="180"/>
      <c r="Z73" s="180" t="s">
        <v>1160</v>
      </c>
      <c r="AA73" s="194">
        <v>0.04</v>
      </c>
      <c r="AB73" s="197" t="s">
        <v>558</v>
      </c>
      <c r="AC73" s="188">
        <v>1.7000000000000001E-2</v>
      </c>
      <c r="AD73" s="180">
        <f t="shared" si="2"/>
        <v>11643.4</v>
      </c>
      <c r="AE73" s="180">
        <f t="shared" si="3"/>
        <v>1732.6488095238096</v>
      </c>
      <c r="AF73" s="189">
        <f t="shared" si="4"/>
        <v>4948.4450000000006</v>
      </c>
      <c r="AG73" s="379">
        <f t="shared" si="5"/>
        <v>6681.0938095238107</v>
      </c>
      <c r="AH73" s="190">
        <v>0.03</v>
      </c>
      <c r="AI73" s="189">
        <f t="shared" si="6"/>
        <v>1373.49</v>
      </c>
    </row>
    <row r="74" spans="1:35">
      <c r="A74" s="488" t="s">
        <v>639</v>
      </c>
      <c r="B74" s="180" t="s">
        <v>241</v>
      </c>
      <c r="C74" s="339" t="s">
        <v>241</v>
      </c>
      <c r="D74" s="180" t="s">
        <v>101</v>
      </c>
      <c r="E74" s="342" t="s">
        <v>492</v>
      </c>
      <c r="F74" s="180" t="s">
        <v>844</v>
      </c>
      <c r="G74" s="171" t="s">
        <v>612</v>
      </c>
      <c r="H74" s="186">
        <v>0</v>
      </c>
      <c r="I74" s="186">
        <v>670</v>
      </c>
      <c r="J74" s="186">
        <f t="shared" si="8"/>
        <v>670</v>
      </c>
      <c r="K74" s="180" t="s">
        <v>1161</v>
      </c>
      <c r="L74" s="180">
        <v>13780680</v>
      </c>
      <c r="M74" s="144">
        <v>45324</v>
      </c>
      <c r="N74" s="144" t="s">
        <v>195</v>
      </c>
      <c r="O74" s="180" t="s">
        <v>43</v>
      </c>
      <c r="P74" s="180" t="s">
        <v>43</v>
      </c>
      <c r="Q74" s="284">
        <v>0</v>
      </c>
      <c r="R74" s="284">
        <v>20144</v>
      </c>
      <c r="S74" s="182">
        <f t="shared" si="7"/>
        <v>20144</v>
      </c>
      <c r="T74" s="216">
        <v>18035.8</v>
      </c>
      <c r="U74" s="180">
        <v>108</v>
      </c>
      <c r="V74" s="180" t="s">
        <v>62</v>
      </c>
      <c r="W74" s="180" t="s">
        <v>62</v>
      </c>
      <c r="X74" s="180" t="s">
        <v>276</v>
      </c>
      <c r="Y74" s="180"/>
      <c r="Z74" s="180" t="s">
        <v>1162</v>
      </c>
      <c r="AA74" s="194">
        <v>0.03</v>
      </c>
      <c r="AB74" s="197" t="s">
        <v>558</v>
      </c>
      <c r="AC74" s="188">
        <v>2.4E-2</v>
      </c>
      <c r="AD74" s="180">
        <f t="shared" si="2"/>
        <v>604.31999999999994</v>
      </c>
      <c r="AE74" s="180">
        <f t="shared" si="3"/>
        <v>186.5185185185185</v>
      </c>
      <c r="AF74" s="189">
        <f t="shared" si="4"/>
        <v>483.45600000000002</v>
      </c>
      <c r="AG74" s="379">
        <f t="shared" si="5"/>
        <v>669.97451851851849</v>
      </c>
      <c r="AH74" s="190">
        <v>0.06</v>
      </c>
      <c r="AI74" s="189">
        <f t="shared" si="6"/>
        <v>1208.6399999999999</v>
      </c>
    </row>
    <row r="75" spans="1:35">
      <c r="A75" s="488" t="s">
        <v>639</v>
      </c>
      <c r="B75" s="180" t="s">
        <v>39</v>
      </c>
      <c r="C75" s="339" t="s">
        <v>39</v>
      </c>
      <c r="D75" s="180" t="s">
        <v>167</v>
      </c>
      <c r="E75" s="342" t="s">
        <v>453</v>
      </c>
      <c r="F75" s="180" t="s">
        <v>746</v>
      </c>
      <c r="G75" s="171" t="s">
        <v>858</v>
      </c>
      <c r="H75" s="186">
        <v>34573</v>
      </c>
      <c r="I75" s="186">
        <v>34763</v>
      </c>
      <c r="J75" s="186">
        <f t="shared" si="8"/>
        <v>190</v>
      </c>
      <c r="K75" s="180" t="s">
        <v>1167</v>
      </c>
      <c r="L75" s="180">
        <v>13822553</v>
      </c>
      <c r="M75" s="144">
        <v>45325</v>
      </c>
      <c r="N75" s="144" t="s">
        <v>195</v>
      </c>
      <c r="O75" s="180" t="s">
        <v>43</v>
      </c>
      <c r="P75" s="180" t="s">
        <v>43</v>
      </c>
      <c r="Q75" s="284">
        <v>1034832</v>
      </c>
      <c r="R75" s="284">
        <v>1124217</v>
      </c>
      <c r="S75" s="182">
        <f t="shared" si="7"/>
        <v>89385</v>
      </c>
      <c r="T75" s="216">
        <v>32073</v>
      </c>
      <c r="U75" s="180">
        <v>120</v>
      </c>
      <c r="V75" s="180" t="s">
        <v>63</v>
      </c>
      <c r="W75" s="180" t="s">
        <v>63</v>
      </c>
      <c r="X75" s="180" t="s">
        <v>277</v>
      </c>
      <c r="Y75" s="180"/>
      <c r="Z75" s="180" t="s">
        <v>1169</v>
      </c>
      <c r="AA75" s="194">
        <v>0.03</v>
      </c>
      <c r="AB75" s="197" t="s">
        <v>558</v>
      </c>
      <c r="AC75" s="188">
        <v>2.2499999999999999E-2</v>
      </c>
      <c r="AD75" s="180">
        <f t="shared" si="2"/>
        <v>33726.51</v>
      </c>
      <c r="AE75" s="180">
        <f t="shared" si="3"/>
        <v>9368.4750000000004</v>
      </c>
      <c r="AF75" s="189">
        <f t="shared" si="4"/>
        <v>25294.8825</v>
      </c>
      <c r="AG75" s="379">
        <f t="shared" si="5"/>
        <v>34663.357499999998</v>
      </c>
      <c r="AH75" s="190">
        <v>0.06</v>
      </c>
      <c r="AI75" s="189">
        <f t="shared" si="6"/>
        <v>5363.0999999999995</v>
      </c>
    </row>
    <row r="76" spans="1:35">
      <c r="A76" s="488" t="s">
        <v>639</v>
      </c>
      <c r="B76" s="180" t="s">
        <v>24</v>
      </c>
      <c r="C76" s="339" t="s">
        <v>24</v>
      </c>
      <c r="D76" s="180" t="s">
        <v>422</v>
      </c>
      <c r="E76" s="342" t="s">
        <v>538</v>
      </c>
      <c r="F76" s="180" t="s">
        <v>861</v>
      </c>
      <c r="G76" s="171" t="s">
        <v>862</v>
      </c>
      <c r="H76" s="186">
        <v>14654</v>
      </c>
      <c r="I76" s="186">
        <v>14460</v>
      </c>
      <c r="J76" s="186">
        <f t="shared" si="8"/>
        <v>-194</v>
      </c>
      <c r="K76" s="180" t="s">
        <v>1168</v>
      </c>
      <c r="L76" s="180">
        <v>28324775</v>
      </c>
      <c r="M76" s="144">
        <v>45325</v>
      </c>
      <c r="N76" s="144" t="s">
        <v>195</v>
      </c>
      <c r="O76" s="180" t="s">
        <v>43</v>
      </c>
      <c r="P76" s="180" t="s">
        <v>43</v>
      </c>
      <c r="Q76" s="284">
        <v>519100</v>
      </c>
      <c r="R76" s="284">
        <v>630010</v>
      </c>
      <c r="S76" s="182">
        <f t="shared" si="7"/>
        <v>110910</v>
      </c>
      <c r="T76" s="216">
        <v>72009</v>
      </c>
      <c r="U76" s="180">
        <v>168</v>
      </c>
      <c r="V76" s="180" t="s">
        <v>63</v>
      </c>
      <c r="W76" s="180" t="s">
        <v>63</v>
      </c>
      <c r="X76" s="180" t="s">
        <v>277</v>
      </c>
      <c r="Y76" s="180"/>
      <c r="Z76" s="180" t="s">
        <v>1170</v>
      </c>
      <c r="AA76" s="194">
        <v>0.04</v>
      </c>
      <c r="AB76" s="197" t="s">
        <v>558</v>
      </c>
      <c r="AC76" s="188">
        <v>1.7000000000000001E-2</v>
      </c>
      <c r="AD76" s="180">
        <f t="shared" si="2"/>
        <v>25200.400000000001</v>
      </c>
      <c r="AE76" s="180">
        <f t="shared" si="3"/>
        <v>3750.0595238095239</v>
      </c>
      <c r="AF76" s="189">
        <f t="shared" si="4"/>
        <v>10710.17</v>
      </c>
      <c r="AG76" s="379">
        <f t="shared" si="5"/>
        <v>14460.229523809525</v>
      </c>
      <c r="AH76" s="190">
        <v>0.03</v>
      </c>
      <c r="AI76" s="189">
        <f t="shared" si="6"/>
        <v>3327.2999999999997</v>
      </c>
    </row>
    <row r="77" spans="1:35">
      <c r="A77" s="488" t="s">
        <v>639</v>
      </c>
      <c r="B77" s="180" t="s">
        <v>31</v>
      </c>
      <c r="C77" s="339" t="s">
        <v>31</v>
      </c>
      <c r="D77" s="180" t="s">
        <v>101</v>
      </c>
      <c r="E77" s="19" t="s">
        <v>458</v>
      </c>
      <c r="F77" s="180" t="s">
        <v>562</v>
      </c>
      <c r="G77" s="180" t="s">
        <v>567</v>
      </c>
      <c r="H77" s="186">
        <v>19234</v>
      </c>
      <c r="I77" s="186">
        <v>19234</v>
      </c>
      <c r="J77" s="186">
        <f t="shared" si="8"/>
        <v>0</v>
      </c>
      <c r="K77" s="180" t="s">
        <v>1179</v>
      </c>
      <c r="L77" s="180">
        <v>22485510</v>
      </c>
      <c r="M77" s="144">
        <v>45325</v>
      </c>
      <c r="N77" s="144" t="s">
        <v>195</v>
      </c>
      <c r="O77" s="180" t="s">
        <v>174</v>
      </c>
      <c r="P77" s="180" t="s">
        <v>174</v>
      </c>
      <c r="Q77" s="284">
        <v>752568</v>
      </c>
      <c r="R77" s="284">
        <v>838009</v>
      </c>
      <c r="S77" s="182">
        <f t="shared" si="7"/>
        <v>85441</v>
      </c>
      <c r="T77" s="216">
        <v>34060</v>
      </c>
      <c r="U77" s="180">
        <v>168</v>
      </c>
      <c r="V77" s="180" t="s">
        <v>63</v>
      </c>
      <c r="W77" s="180" t="s">
        <v>63</v>
      </c>
      <c r="X77" s="180" t="s">
        <v>277</v>
      </c>
      <c r="Y77" s="180"/>
      <c r="Z77" s="180" t="s">
        <v>1180</v>
      </c>
      <c r="AA77" s="194">
        <v>0.04</v>
      </c>
      <c r="AB77" s="197" t="s">
        <v>558</v>
      </c>
      <c r="AC77" s="188">
        <v>1.7000000000000001E-2</v>
      </c>
      <c r="AD77" s="180">
        <f t="shared" si="2"/>
        <v>33520.36</v>
      </c>
      <c r="AE77" s="180">
        <f t="shared" si="3"/>
        <v>4988.1488095238092</v>
      </c>
      <c r="AF77" s="189">
        <f t="shared" si="4"/>
        <v>14246.153</v>
      </c>
      <c r="AG77" s="379">
        <f t="shared" si="5"/>
        <v>19234.301809523808</v>
      </c>
      <c r="AH77" s="190">
        <v>0.03</v>
      </c>
      <c r="AI77" s="189">
        <f t="shared" si="6"/>
        <v>2563.23</v>
      </c>
    </row>
    <row r="78" spans="1:35">
      <c r="A78" s="488" t="s">
        <v>639</v>
      </c>
      <c r="B78" s="180" t="s">
        <v>29</v>
      </c>
      <c r="C78" s="339" t="s">
        <v>29</v>
      </c>
      <c r="D78" s="180" t="s">
        <v>168</v>
      </c>
      <c r="E78" s="342" t="s">
        <v>457</v>
      </c>
      <c r="F78" s="180" t="s">
        <v>593</v>
      </c>
      <c r="G78" s="171" t="s">
        <v>599</v>
      </c>
      <c r="H78" s="186">
        <v>514</v>
      </c>
      <c r="I78" s="186">
        <v>467</v>
      </c>
      <c r="J78" s="186">
        <f t="shared" si="8"/>
        <v>-47</v>
      </c>
      <c r="K78" s="180" t="s">
        <v>1182</v>
      </c>
      <c r="L78" s="180">
        <v>24060967</v>
      </c>
      <c r="M78" s="144">
        <v>45327</v>
      </c>
      <c r="N78" s="144" t="s">
        <v>196</v>
      </c>
      <c r="O78" s="180" t="s">
        <v>43</v>
      </c>
      <c r="P78" s="180" t="s">
        <v>43</v>
      </c>
      <c r="Q78" s="284">
        <v>4790</v>
      </c>
      <c r="R78" s="284">
        <v>10640</v>
      </c>
      <c r="S78" s="182">
        <f t="shared" si="7"/>
        <v>5850</v>
      </c>
      <c r="T78" s="216">
        <v>4217</v>
      </c>
      <c r="U78" s="180">
        <v>72</v>
      </c>
      <c r="V78" s="180" t="s">
        <v>63</v>
      </c>
      <c r="W78" s="180" t="s">
        <v>63</v>
      </c>
      <c r="X78" s="180" t="s">
        <v>277</v>
      </c>
      <c r="Y78" s="180"/>
      <c r="Z78" s="180" t="s">
        <v>1191</v>
      </c>
      <c r="AA78" s="194">
        <v>0.03</v>
      </c>
      <c r="AB78" s="197" t="s">
        <v>558</v>
      </c>
      <c r="AC78" s="188">
        <v>0.03</v>
      </c>
      <c r="AD78" s="180">
        <f t="shared" si="2"/>
        <v>319.2</v>
      </c>
      <c r="AE78" s="180">
        <f t="shared" si="3"/>
        <v>147.77777777777777</v>
      </c>
      <c r="AF78" s="189">
        <f t="shared" si="4"/>
        <v>319.2</v>
      </c>
      <c r="AG78" s="379">
        <f t="shared" si="5"/>
        <v>466.97777777777776</v>
      </c>
      <c r="AH78" s="190">
        <v>0.06</v>
      </c>
      <c r="AI78" s="189">
        <f t="shared" si="6"/>
        <v>351</v>
      </c>
    </row>
    <row r="79" spans="1:35">
      <c r="A79" s="488" t="s">
        <v>639</v>
      </c>
      <c r="B79" s="180" t="s">
        <v>38</v>
      </c>
      <c r="C79" s="339" t="s">
        <v>38</v>
      </c>
      <c r="D79" s="180" t="s">
        <v>101</v>
      </c>
      <c r="E79" s="8" t="s">
        <v>2100</v>
      </c>
      <c r="F79" s="180" t="s">
        <v>563</v>
      </c>
      <c r="G79" s="171" t="s">
        <v>565</v>
      </c>
      <c r="H79" s="186">
        <v>0</v>
      </c>
      <c r="I79" s="186">
        <v>600</v>
      </c>
      <c r="J79" s="186">
        <f t="shared" si="8"/>
        <v>600</v>
      </c>
      <c r="K79" s="180" t="s">
        <v>1183</v>
      </c>
      <c r="L79" s="180">
        <v>27858800</v>
      </c>
      <c r="M79" s="144">
        <v>45327</v>
      </c>
      <c r="N79" s="144" t="s">
        <v>196</v>
      </c>
      <c r="O79" s="180" t="s">
        <v>43</v>
      </c>
      <c r="P79" s="180" t="s">
        <v>43</v>
      </c>
      <c r="Q79" s="284">
        <v>0</v>
      </c>
      <c r="R79" s="284">
        <v>18040</v>
      </c>
      <c r="S79" s="182">
        <f t="shared" si="7"/>
        <v>18040</v>
      </c>
      <c r="T79" s="216">
        <v>16038</v>
      </c>
      <c r="U79" s="180">
        <v>108</v>
      </c>
      <c r="V79" s="180" t="s">
        <v>62</v>
      </c>
      <c r="W79" s="180" t="s">
        <v>62</v>
      </c>
      <c r="X79" s="180" t="s">
        <v>276</v>
      </c>
      <c r="Y79" s="180"/>
      <c r="Z79" s="180" t="s">
        <v>1192</v>
      </c>
      <c r="AA79" s="194">
        <v>0.03</v>
      </c>
      <c r="AB79" s="197" t="s">
        <v>558</v>
      </c>
      <c r="AC79" s="188">
        <v>2.4E-2</v>
      </c>
      <c r="AD79" s="180">
        <f t="shared" si="2"/>
        <v>541.19999999999993</v>
      </c>
      <c r="AE79" s="180">
        <f t="shared" si="3"/>
        <v>167.03703703703704</v>
      </c>
      <c r="AF79" s="189">
        <f t="shared" si="4"/>
        <v>432.96000000000004</v>
      </c>
      <c r="AG79" s="379">
        <f t="shared" si="5"/>
        <v>599.9970370370371</v>
      </c>
      <c r="AH79" s="190">
        <v>0.06</v>
      </c>
      <c r="AI79" s="189">
        <f t="shared" si="6"/>
        <v>1082.3999999999999</v>
      </c>
    </row>
    <row r="80" spans="1:35">
      <c r="A80" s="488" t="s">
        <v>639</v>
      </c>
      <c r="B80" s="180" t="s">
        <v>44</v>
      </c>
      <c r="C80" s="339" t="s">
        <v>37</v>
      </c>
      <c r="D80" s="180" t="s">
        <v>99</v>
      </c>
      <c r="E80" s="342" t="s">
        <v>461</v>
      </c>
      <c r="F80" s="8" t="s">
        <v>897</v>
      </c>
      <c r="G80" s="180" t="s">
        <v>658</v>
      </c>
      <c r="H80" s="186">
        <v>0</v>
      </c>
      <c r="I80" s="186">
        <v>1306</v>
      </c>
      <c r="J80" s="186">
        <f t="shared" si="8"/>
        <v>1306</v>
      </c>
      <c r="K80" s="180" t="s">
        <v>1184</v>
      </c>
      <c r="L80" s="180">
        <v>32134828</v>
      </c>
      <c r="M80" s="144">
        <v>45327</v>
      </c>
      <c r="N80" s="144" t="s">
        <v>196</v>
      </c>
      <c r="O80" s="180" t="s">
        <v>43</v>
      </c>
      <c r="P80" s="180" t="s">
        <v>43</v>
      </c>
      <c r="Q80" s="186">
        <v>0</v>
      </c>
      <c r="R80" s="186">
        <v>10000</v>
      </c>
      <c r="S80" s="182">
        <f t="shared" si="7"/>
        <v>10000</v>
      </c>
      <c r="T80" s="216">
        <v>8400</v>
      </c>
      <c r="U80" s="180">
        <v>18</v>
      </c>
      <c r="V80" s="180" t="s">
        <v>62</v>
      </c>
      <c r="W80" s="180" t="s">
        <v>62</v>
      </c>
      <c r="X80" s="180" t="s">
        <v>276</v>
      </c>
      <c r="Y80" s="180"/>
      <c r="Z80" s="180" t="s">
        <v>1193</v>
      </c>
      <c r="AA80" s="194">
        <v>0.03</v>
      </c>
      <c r="AB80" s="197" t="s">
        <v>558</v>
      </c>
      <c r="AC80" s="188">
        <v>7.4999999999999997E-2</v>
      </c>
      <c r="AD80" s="180">
        <f t="shared" si="2"/>
        <v>300</v>
      </c>
      <c r="AE80" s="180">
        <f t="shared" si="3"/>
        <v>555.55555555555554</v>
      </c>
      <c r="AF80" s="189">
        <f t="shared" si="4"/>
        <v>750</v>
      </c>
      <c r="AG80" s="379">
        <f t="shared" si="5"/>
        <v>1305.5555555555557</v>
      </c>
      <c r="AH80" s="190">
        <v>0.06</v>
      </c>
      <c r="AI80" s="189">
        <f t="shared" si="6"/>
        <v>600</v>
      </c>
    </row>
    <row r="81" spans="1:35">
      <c r="A81" s="488" t="s">
        <v>639</v>
      </c>
      <c r="B81" s="180" t="s">
        <v>241</v>
      </c>
      <c r="C81" s="339" t="s">
        <v>241</v>
      </c>
      <c r="D81" s="180" t="s">
        <v>101</v>
      </c>
      <c r="E81" s="342" t="s">
        <v>492</v>
      </c>
      <c r="F81" s="180" t="s">
        <v>844</v>
      </c>
      <c r="G81" s="171" t="s">
        <v>612</v>
      </c>
      <c r="H81" s="186">
        <v>0</v>
      </c>
      <c r="I81" s="186">
        <v>644</v>
      </c>
      <c r="J81" s="186">
        <f t="shared" si="8"/>
        <v>644</v>
      </c>
      <c r="K81" s="180" t="s">
        <v>1185</v>
      </c>
      <c r="L81" s="180">
        <v>27919803</v>
      </c>
      <c r="M81" s="144">
        <v>45327</v>
      </c>
      <c r="N81" s="144" t="s">
        <v>196</v>
      </c>
      <c r="O81" s="180" t="s">
        <v>43</v>
      </c>
      <c r="P81" s="180" t="s">
        <v>43</v>
      </c>
      <c r="Q81" s="284">
        <v>0</v>
      </c>
      <c r="R81" s="284">
        <v>19363</v>
      </c>
      <c r="S81" s="182">
        <f t="shared" si="7"/>
        <v>19363</v>
      </c>
      <c r="T81" s="216">
        <v>17294.849999999999</v>
      </c>
      <c r="U81" s="180">
        <v>108</v>
      </c>
      <c r="V81" s="180" t="s">
        <v>62</v>
      </c>
      <c r="W81" s="180" t="s">
        <v>62</v>
      </c>
      <c r="X81" s="180" t="s">
        <v>276</v>
      </c>
      <c r="Y81" s="180"/>
      <c r="Z81" s="180" t="s">
        <v>1194</v>
      </c>
      <c r="AA81" s="194">
        <v>0.03</v>
      </c>
      <c r="AB81" s="197" t="s">
        <v>558</v>
      </c>
      <c r="AC81" s="188">
        <v>2.4E-2</v>
      </c>
      <c r="AD81" s="180">
        <f t="shared" si="2"/>
        <v>580.89</v>
      </c>
      <c r="AE81" s="180">
        <f t="shared" si="3"/>
        <v>179.28703703703704</v>
      </c>
      <c r="AF81" s="189">
        <f t="shared" si="4"/>
        <v>464.71199999999999</v>
      </c>
      <c r="AG81" s="379">
        <f t="shared" si="5"/>
        <v>643.99903703703706</v>
      </c>
      <c r="AH81" s="190">
        <v>0.06</v>
      </c>
      <c r="AI81" s="189">
        <f t="shared" si="6"/>
        <v>1161.78</v>
      </c>
    </row>
    <row r="82" spans="1:35">
      <c r="A82" s="488" t="s">
        <v>639</v>
      </c>
      <c r="B82" s="180" t="s">
        <v>29</v>
      </c>
      <c r="C82" s="339" t="s">
        <v>29</v>
      </c>
      <c r="D82" s="180" t="s">
        <v>168</v>
      </c>
      <c r="E82" s="342" t="s">
        <v>2098</v>
      </c>
      <c r="F82" s="180" t="s">
        <v>1186</v>
      </c>
      <c r="G82" s="180" t="s">
        <v>1196</v>
      </c>
      <c r="H82" s="186">
        <v>0</v>
      </c>
      <c r="I82" s="186">
        <v>4143</v>
      </c>
      <c r="J82" s="186">
        <f t="shared" si="8"/>
        <v>4143</v>
      </c>
      <c r="K82" s="180" t="s">
        <v>1187</v>
      </c>
      <c r="L82" s="180">
        <v>23246755</v>
      </c>
      <c r="M82" s="144">
        <v>45327</v>
      </c>
      <c r="N82" s="144" t="s">
        <v>196</v>
      </c>
      <c r="O82" s="180" t="s">
        <v>43</v>
      </c>
      <c r="P82" s="180" t="s">
        <v>43</v>
      </c>
      <c r="Q82" s="186">
        <v>0</v>
      </c>
      <c r="R82" s="186">
        <v>180507</v>
      </c>
      <c r="S82" s="182">
        <f t="shared" si="7"/>
        <v>180507</v>
      </c>
      <c r="T82" s="216">
        <v>30216</v>
      </c>
      <c r="U82" s="180">
        <v>168</v>
      </c>
      <c r="V82" s="180" t="s">
        <v>64</v>
      </c>
      <c r="W82" s="180" t="s">
        <v>64</v>
      </c>
      <c r="X82" s="180" t="s">
        <v>276</v>
      </c>
      <c r="Y82" s="180" t="s">
        <v>578</v>
      </c>
      <c r="Z82" s="180" t="s">
        <v>1195</v>
      </c>
      <c r="AA82" s="194">
        <v>0.04</v>
      </c>
      <c r="AB82" s="197" t="s">
        <v>558</v>
      </c>
      <c r="AC82" s="188">
        <v>1.7000000000000001E-2</v>
      </c>
      <c r="AD82" s="180">
        <f t="shared" si="2"/>
        <v>7220.28</v>
      </c>
      <c r="AE82" s="180">
        <f t="shared" si="3"/>
        <v>1074.4464285714287</v>
      </c>
      <c r="AF82" s="189">
        <f t="shared" si="4"/>
        <v>3068.6190000000001</v>
      </c>
      <c r="AG82" s="379">
        <f t="shared" si="5"/>
        <v>4143.065428571429</v>
      </c>
      <c r="AH82" s="190">
        <v>0.03</v>
      </c>
      <c r="AI82" s="189">
        <f t="shared" si="6"/>
        <v>5415.21</v>
      </c>
    </row>
    <row r="83" spans="1:35">
      <c r="A83" s="488" t="s">
        <v>639</v>
      </c>
      <c r="B83" s="180" t="s">
        <v>38</v>
      </c>
      <c r="C83" s="339" t="s">
        <v>38</v>
      </c>
      <c r="D83" s="180" t="s">
        <v>101</v>
      </c>
      <c r="E83" s="8" t="s">
        <v>2100</v>
      </c>
      <c r="F83" s="180" t="s">
        <v>1188</v>
      </c>
      <c r="G83" s="180" t="s">
        <v>1198</v>
      </c>
      <c r="H83" s="186">
        <v>0</v>
      </c>
      <c r="I83" s="186">
        <v>4100</v>
      </c>
      <c r="J83" s="186">
        <f t="shared" si="8"/>
        <v>4100</v>
      </c>
      <c r="K83" s="180" t="s">
        <v>1189</v>
      </c>
      <c r="L83" s="180">
        <v>33905167</v>
      </c>
      <c r="M83" s="144">
        <v>45327</v>
      </c>
      <c r="N83" s="144" t="s">
        <v>196</v>
      </c>
      <c r="O83" s="180" t="s">
        <v>43</v>
      </c>
      <c r="P83" s="180" t="s">
        <v>43</v>
      </c>
      <c r="Q83" s="186">
        <v>0</v>
      </c>
      <c r="R83" s="186">
        <v>178633</v>
      </c>
      <c r="S83" s="182">
        <f t="shared" si="7"/>
        <v>178633</v>
      </c>
      <c r="T83" s="216">
        <v>166815</v>
      </c>
      <c r="U83" s="180">
        <v>168</v>
      </c>
      <c r="V83" s="180" t="s">
        <v>62</v>
      </c>
      <c r="W83" s="180" t="s">
        <v>62</v>
      </c>
      <c r="X83" s="180" t="s">
        <v>276</v>
      </c>
      <c r="Y83" s="180"/>
      <c r="Z83" s="180" t="s">
        <v>1197</v>
      </c>
      <c r="AA83" s="194">
        <v>0.04</v>
      </c>
      <c r="AB83" s="197" t="s">
        <v>558</v>
      </c>
      <c r="AC83" s="188">
        <v>1.7000000000000001E-2</v>
      </c>
      <c r="AD83" s="180">
        <f t="shared" si="2"/>
        <v>7145.32</v>
      </c>
      <c r="AE83" s="180">
        <f t="shared" si="3"/>
        <v>1063.2916666666667</v>
      </c>
      <c r="AF83" s="189">
        <f t="shared" si="4"/>
        <v>3036.7610000000004</v>
      </c>
      <c r="AG83" s="379">
        <f t="shared" si="5"/>
        <v>4100.0526666666674</v>
      </c>
      <c r="AH83" s="190">
        <v>0.03</v>
      </c>
      <c r="AI83" s="189">
        <f t="shared" si="6"/>
        <v>5358.99</v>
      </c>
    </row>
    <row r="84" spans="1:35">
      <c r="A84" s="488" t="s">
        <v>639</v>
      </c>
      <c r="B84" s="180" t="s">
        <v>27</v>
      </c>
      <c r="C84" s="339" t="s">
        <v>27</v>
      </c>
      <c r="D84" s="180" t="s">
        <v>97</v>
      </c>
      <c r="E84" s="342" t="s">
        <v>209</v>
      </c>
      <c r="F84" s="180" t="s">
        <v>570</v>
      </c>
      <c r="G84" s="171" t="s">
        <v>571</v>
      </c>
      <c r="H84" s="186">
        <v>19951</v>
      </c>
      <c r="I84" s="186">
        <v>19951</v>
      </c>
      <c r="J84" s="186">
        <f t="shared" si="8"/>
        <v>0</v>
      </c>
      <c r="K84" s="180" t="s">
        <v>1190</v>
      </c>
      <c r="L84" s="180">
        <v>34038753</v>
      </c>
      <c r="M84" s="144">
        <v>45327</v>
      </c>
      <c r="N84" s="144" t="s">
        <v>196</v>
      </c>
      <c r="O84" s="180" t="s">
        <v>128</v>
      </c>
      <c r="P84" s="180" t="s">
        <v>128</v>
      </c>
      <c r="Q84" s="284">
        <v>737107</v>
      </c>
      <c r="R84" s="284">
        <v>869248</v>
      </c>
      <c r="S84" s="182">
        <f t="shared" si="7"/>
        <v>132141</v>
      </c>
      <c r="T84" s="216">
        <v>78886</v>
      </c>
      <c r="U84" s="180">
        <v>168</v>
      </c>
      <c r="V84" s="180" t="s">
        <v>63</v>
      </c>
      <c r="W84" s="180" t="s">
        <v>63</v>
      </c>
      <c r="X84" s="180" t="s">
        <v>277</v>
      </c>
      <c r="Y84" s="180"/>
      <c r="Z84" s="180" t="s">
        <v>1199</v>
      </c>
      <c r="AA84" s="194">
        <v>0.04</v>
      </c>
      <c r="AB84" s="197" t="s">
        <v>558</v>
      </c>
      <c r="AC84" s="188">
        <v>1.7000000000000001E-2</v>
      </c>
      <c r="AD84" s="180">
        <f t="shared" si="2"/>
        <v>34769.919999999998</v>
      </c>
      <c r="AE84" s="180">
        <f t="shared" si="3"/>
        <v>5174.0952380952385</v>
      </c>
      <c r="AF84" s="189">
        <f t="shared" si="4"/>
        <v>14777.216</v>
      </c>
      <c r="AG84" s="379">
        <f t="shared" si="5"/>
        <v>19951.311238095237</v>
      </c>
      <c r="AH84" s="190">
        <v>0.03</v>
      </c>
      <c r="AI84" s="189">
        <f t="shared" si="6"/>
        <v>3964.23</v>
      </c>
    </row>
    <row r="85" spans="1:35">
      <c r="A85" s="488" t="s">
        <v>639</v>
      </c>
      <c r="B85" s="180" t="s">
        <v>44</v>
      </c>
      <c r="C85" s="339" t="s">
        <v>37</v>
      </c>
      <c r="D85" s="180" t="s">
        <v>99</v>
      </c>
      <c r="E85" s="342" t="s">
        <v>461</v>
      </c>
      <c r="F85" s="171" t="s">
        <v>767</v>
      </c>
      <c r="G85" s="171" t="s">
        <v>768</v>
      </c>
      <c r="H85" s="186">
        <v>2742</v>
      </c>
      <c r="I85" s="186">
        <v>2670</v>
      </c>
      <c r="J85" s="186">
        <f t="shared" si="8"/>
        <v>-72</v>
      </c>
      <c r="K85" s="180" t="s">
        <v>747</v>
      </c>
      <c r="L85" s="180">
        <v>23893671</v>
      </c>
      <c r="M85" s="144">
        <v>45327</v>
      </c>
      <c r="N85" s="144" t="s">
        <v>196</v>
      </c>
      <c r="O85" s="180" t="s">
        <v>148</v>
      </c>
      <c r="P85" s="180" t="s">
        <v>252</v>
      </c>
      <c r="Q85" s="284">
        <v>77812.38</v>
      </c>
      <c r="R85" s="284">
        <v>116329</v>
      </c>
      <c r="S85" s="182">
        <f t="shared" si="7"/>
        <v>38516.619999999995</v>
      </c>
      <c r="T85" s="216">
        <v>31600</v>
      </c>
      <c r="U85" s="180">
        <v>168</v>
      </c>
      <c r="V85" s="180" t="s">
        <v>63</v>
      </c>
      <c r="W85" s="180" t="s">
        <v>63</v>
      </c>
      <c r="X85" s="180" t="s">
        <v>277</v>
      </c>
      <c r="Y85" s="180"/>
      <c r="Z85" s="180" t="s">
        <v>1200</v>
      </c>
      <c r="AA85" s="194">
        <v>0.04</v>
      </c>
      <c r="AB85" s="197" t="s">
        <v>558</v>
      </c>
      <c r="AC85" s="188">
        <v>1.7000000000000001E-2</v>
      </c>
      <c r="AD85" s="180">
        <f t="shared" si="2"/>
        <v>4653.16</v>
      </c>
      <c r="AE85" s="180">
        <f t="shared" si="3"/>
        <v>692.43452380952385</v>
      </c>
      <c r="AF85" s="189">
        <f t="shared" si="4"/>
        <v>1977.5930000000001</v>
      </c>
      <c r="AG85" s="379">
        <f t="shared" si="5"/>
        <v>2670.0275238095237</v>
      </c>
      <c r="AH85" s="190">
        <v>0.03</v>
      </c>
      <c r="AI85" s="189">
        <f t="shared" si="6"/>
        <v>1155.4985999999999</v>
      </c>
    </row>
    <row r="86" spans="1:35">
      <c r="A86" s="488" t="s">
        <v>639</v>
      </c>
      <c r="B86" s="180" t="s">
        <v>38</v>
      </c>
      <c r="C86" s="339" t="s">
        <v>38</v>
      </c>
      <c r="D86" s="180" t="s">
        <v>101</v>
      </c>
      <c r="E86" s="8" t="s">
        <v>2100</v>
      </c>
      <c r="F86" s="180" t="s">
        <v>995</v>
      </c>
      <c r="G86" s="180" t="s">
        <v>996</v>
      </c>
      <c r="H86" s="186">
        <v>5000</v>
      </c>
      <c r="I86" s="186">
        <v>10500</v>
      </c>
      <c r="J86" s="186">
        <f t="shared" si="8"/>
        <v>5500</v>
      </c>
      <c r="K86" s="180" t="s">
        <v>1201</v>
      </c>
      <c r="L86" s="180">
        <v>13068776</v>
      </c>
      <c r="M86" s="144">
        <v>45327</v>
      </c>
      <c r="N86" s="144" t="s">
        <v>196</v>
      </c>
      <c r="O86" s="180" t="s">
        <v>148</v>
      </c>
      <c r="P86" s="21" t="s">
        <v>260</v>
      </c>
      <c r="Q86" s="284">
        <v>0</v>
      </c>
      <c r="R86" s="284">
        <v>340544</v>
      </c>
      <c r="S86" s="182">
        <f t="shared" si="7"/>
        <v>340544</v>
      </c>
      <c r="T86" s="216">
        <v>322375</v>
      </c>
      <c r="U86" s="180">
        <v>120</v>
      </c>
      <c r="V86" s="180" t="s">
        <v>64</v>
      </c>
      <c r="W86" s="180" t="s">
        <v>64</v>
      </c>
      <c r="X86" s="180" t="s">
        <v>276</v>
      </c>
      <c r="Y86" s="180"/>
      <c r="Z86" s="180" t="s">
        <v>1202</v>
      </c>
      <c r="AA86" s="194">
        <v>0.03</v>
      </c>
      <c r="AB86" s="197" t="s">
        <v>558</v>
      </c>
      <c r="AC86" s="188">
        <v>2.2499999999999999E-2</v>
      </c>
      <c r="AD86" s="180">
        <f t="shared" si="2"/>
        <v>10216.32</v>
      </c>
      <c r="AE86" s="180">
        <f t="shared" si="3"/>
        <v>2837.8666666666668</v>
      </c>
      <c r="AF86" s="189">
        <f t="shared" si="4"/>
        <v>7662.24</v>
      </c>
      <c r="AG86" s="379">
        <f t="shared" si="5"/>
        <v>10500.106666666667</v>
      </c>
      <c r="AH86" s="190">
        <v>0.06</v>
      </c>
      <c r="AI86" s="189">
        <f t="shared" si="6"/>
        <v>20432.64</v>
      </c>
    </row>
    <row r="87" spans="1:35">
      <c r="A87" s="488" t="s">
        <v>639</v>
      </c>
      <c r="B87" s="180" t="s">
        <v>31</v>
      </c>
      <c r="C87" s="339" t="s">
        <v>31</v>
      </c>
      <c r="D87" s="180" t="s">
        <v>101</v>
      </c>
      <c r="E87" s="342" t="s">
        <v>32</v>
      </c>
      <c r="F87" s="180" t="s">
        <v>535</v>
      </c>
      <c r="G87" s="171" t="s">
        <v>575</v>
      </c>
      <c r="H87" s="186">
        <v>2269</v>
      </c>
      <c r="I87" s="186">
        <v>2500</v>
      </c>
      <c r="J87" s="186">
        <f t="shared" si="8"/>
        <v>231</v>
      </c>
      <c r="K87" s="180" t="s">
        <v>675</v>
      </c>
      <c r="L87" s="180">
        <v>21850525</v>
      </c>
      <c r="M87" s="144">
        <v>45327</v>
      </c>
      <c r="N87" s="144" t="s">
        <v>196</v>
      </c>
      <c r="O87" s="180" t="s">
        <v>43</v>
      </c>
      <c r="P87" s="180" t="s">
        <v>43</v>
      </c>
      <c r="Q87" s="284">
        <v>70991</v>
      </c>
      <c r="R87" s="284">
        <v>108915</v>
      </c>
      <c r="S87" s="182">
        <f t="shared" si="7"/>
        <v>37924</v>
      </c>
      <c r="T87" s="216">
        <v>30289</v>
      </c>
      <c r="U87" s="180">
        <v>168</v>
      </c>
      <c r="V87" s="180" t="s">
        <v>63</v>
      </c>
      <c r="W87" s="180" t="s">
        <v>63</v>
      </c>
      <c r="X87" s="180" t="s">
        <v>277</v>
      </c>
      <c r="Y87" s="180"/>
      <c r="Z87" s="180" t="s">
        <v>1203</v>
      </c>
      <c r="AA87" s="194">
        <v>0.04</v>
      </c>
      <c r="AB87" s="197" t="s">
        <v>558</v>
      </c>
      <c r="AC87" s="188">
        <v>1.7000000000000001E-2</v>
      </c>
      <c r="AD87" s="180">
        <f t="shared" si="2"/>
        <v>4356.6000000000004</v>
      </c>
      <c r="AE87" s="180">
        <f t="shared" si="3"/>
        <v>648.30357142857144</v>
      </c>
      <c r="AF87" s="189">
        <f t="shared" si="4"/>
        <v>1851.5550000000001</v>
      </c>
      <c r="AG87" s="379">
        <f t="shared" si="5"/>
        <v>2499.8585714285714</v>
      </c>
      <c r="AH87" s="190">
        <v>0.03</v>
      </c>
      <c r="AI87" s="189">
        <f t="shared" si="6"/>
        <v>1137.72</v>
      </c>
    </row>
    <row r="88" spans="1:35">
      <c r="A88" s="488" t="s">
        <v>639</v>
      </c>
      <c r="B88" s="180" t="s">
        <v>31</v>
      </c>
      <c r="C88" s="339" t="s">
        <v>31</v>
      </c>
      <c r="D88" s="180" t="s">
        <v>101</v>
      </c>
      <c r="E88" s="342" t="s">
        <v>32</v>
      </c>
      <c r="F88" s="180" t="s">
        <v>755</v>
      </c>
      <c r="G88" s="180" t="s">
        <v>660</v>
      </c>
      <c r="H88" s="186">
        <v>0</v>
      </c>
      <c r="I88" s="186">
        <v>3060</v>
      </c>
      <c r="J88" s="186">
        <f t="shared" si="8"/>
        <v>3060</v>
      </c>
      <c r="K88" s="180" t="s">
        <v>1110</v>
      </c>
      <c r="L88" s="180">
        <v>25999151</v>
      </c>
      <c r="M88" s="144">
        <v>45327</v>
      </c>
      <c r="N88" s="144" t="s">
        <v>196</v>
      </c>
      <c r="O88" s="180" t="s">
        <v>21</v>
      </c>
      <c r="P88" s="180" t="s">
        <v>21</v>
      </c>
      <c r="Q88" s="284">
        <v>0</v>
      </c>
      <c r="R88" s="284">
        <v>133310</v>
      </c>
      <c r="S88" s="182">
        <f>R88-Q88</f>
        <v>133310</v>
      </c>
      <c r="T88" s="216">
        <v>124211</v>
      </c>
      <c r="U88" s="180">
        <v>168</v>
      </c>
      <c r="V88" s="180" t="s">
        <v>62</v>
      </c>
      <c r="W88" s="180" t="s">
        <v>62</v>
      </c>
      <c r="X88" s="180" t="s">
        <v>276</v>
      </c>
      <c r="Y88" s="180"/>
      <c r="Z88" s="180" t="s">
        <v>1111</v>
      </c>
      <c r="AA88" s="194">
        <v>0.04</v>
      </c>
      <c r="AB88" s="197" t="s">
        <v>558</v>
      </c>
      <c r="AC88" s="188">
        <v>1.7000000000000001E-2</v>
      </c>
      <c r="AD88" s="180">
        <f t="shared" ref="AD88:AD151" si="9">AA88*R88</f>
        <v>5332.4000000000005</v>
      </c>
      <c r="AE88" s="180">
        <f t="shared" ref="AE88:AE151" si="10">R88/U88</f>
        <v>793.51190476190482</v>
      </c>
      <c r="AF88" s="189">
        <f t="shared" ref="AF88:AF151" si="11">AC88*R88</f>
        <v>2266.27</v>
      </c>
      <c r="AG88" s="379">
        <f t="shared" ref="AG88:AG151" si="12">AE88+AF88</f>
        <v>3059.781904761905</v>
      </c>
      <c r="AH88" s="190">
        <v>0.03</v>
      </c>
      <c r="AI88" s="189">
        <f t="shared" ref="AI88:AI151" si="13">S88*AH88</f>
        <v>3999.2999999999997</v>
      </c>
    </row>
    <row r="89" spans="1:35">
      <c r="A89" s="488" t="s">
        <v>639</v>
      </c>
      <c r="B89" s="180" t="s">
        <v>39</v>
      </c>
      <c r="C89" s="339" t="s">
        <v>39</v>
      </c>
      <c r="D89" s="180" t="s">
        <v>167</v>
      </c>
      <c r="E89" s="342" t="s">
        <v>453</v>
      </c>
      <c r="F89" s="180" t="s">
        <v>1204</v>
      </c>
      <c r="G89" s="180" t="s">
        <v>741</v>
      </c>
      <c r="H89" s="186">
        <v>0</v>
      </c>
      <c r="I89" s="186">
        <v>1198</v>
      </c>
      <c r="J89" s="186">
        <f t="shared" si="8"/>
        <v>1198</v>
      </c>
      <c r="K89" s="180" t="s">
        <v>1205</v>
      </c>
      <c r="L89" s="180">
        <v>26214890</v>
      </c>
      <c r="M89" s="144">
        <v>45327</v>
      </c>
      <c r="N89" s="144" t="s">
        <v>196</v>
      </c>
      <c r="O89" s="180" t="s">
        <v>43</v>
      </c>
      <c r="P89" s="180" t="s">
        <v>43</v>
      </c>
      <c r="Q89" s="284">
        <v>0</v>
      </c>
      <c r="R89" s="284">
        <v>33013</v>
      </c>
      <c r="S89" s="182">
        <f t="shared" si="7"/>
        <v>33013</v>
      </c>
      <c r="T89" s="216">
        <v>30262</v>
      </c>
      <c r="U89" s="180">
        <v>108</v>
      </c>
      <c r="V89" s="180" t="s">
        <v>62</v>
      </c>
      <c r="W89" s="180" t="s">
        <v>62</v>
      </c>
      <c r="X89" s="180" t="s">
        <v>276</v>
      </c>
      <c r="Y89" s="180"/>
      <c r="Z89" s="180" t="s">
        <v>1207</v>
      </c>
      <c r="AA89" s="194">
        <v>0.03</v>
      </c>
      <c r="AB89" s="197" t="s">
        <v>558</v>
      </c>
      <c r="AC89" s="188">
        <v>2.4E-2</v>
      </c>
      <c r="AD89" s="180">
        <f t="shared" si="9"/>
        <v>990.39</v>
      </c>
      <c r="AE89" s="180">
        <f t="shared" si="10"/>
        <v>305.67592592592592</v>
      </c>
      <c r="AF89" s="189">
        <f t="shared" si="11"/>
        <v>792.31200000000001</v>
      </c>
      <c r="AG89" s="379">
        <f t="shared" si="12"/>
        <v>1097.987925925926</v>
      </c>
      <c r="AH89" s="190">
        <v>0.06</v>
      </c>
      <c r="AI89" s="189">
        <f t="shared" si="13"/>
        <v>1980.78</v>
      </c>
    </row>
    <row r="90" spans="1:35">
      <c r="A90" s="488" t="s">
        <v>639</v>
      </c>
      <c r="B90" s="180" t="s">
        <v>27</v>
      </c>
      <c r="C90" s="339" t="s">
        <v>27</v>
      </c>
      <c r="D90" s="180" t="s">
        <v>97</v>
      </c>
      <c r="E90" s="19" t="s">
        <v>936</v>
      </c>
      <c r="F90" s="180" t="s">
        <v>810</v>
      </c>
      <c r="G90" s="180" t="s">
        <v>793</v>
      </c>
      <c r="H90" s="186">
        <v>0</v>
      </c>
      <c r="I90" s="186">
        <v>4083</v>
      </c>
      <c r="J90" s="186">
        <f t="shared" si="8"/>
        <v>4083</v>
      </c>
      <c r="K90" s="180" t="s">
        <v>1206</v>
      </c>
      <c r="L90" s="180">
        <v>11261978</v>
      </c>
      <c r="M90" s="144">
        <v>45327</v>
      </c>
      <c r="N90" s="144" t="s">
        <v>196</v>
      </c>
      <c r="O90" s="180" t="s">
        <v>173</v>
      </c>
      <c r="P90" s="180" t="s">
        <v>466</v>
      </c>
      <c r="Q90" s="284">
        <v>0</v>
      </c>
      <c r="R90" s="284">
        <v>25000</v>
      </c>
      <c r="S90" s="182">
        <f t="shared" si="7"/>
        <v>25000</v>
      </c>
      <c r="T90" s="216">
        <v>22650</v>
      </c>
      <c r="U90" s="180">
        <v>12</v>
      </c>
      <c r="V90" s="180" t="s">
        <v>62</v>
      </c>
      <c r="W90" s="180" t="s">
        <v>62</v>
      </c>
      <c r="X90" s="180" t="s">
        <v>276</v>
      </c>
      <c r="Y90" s="180"/>
      <c r="Z90" s="180" t="s">
        <v>1208</v>
      </c>
      <c r="AA90" s="194">
        <v>0.03</v>
      </c>
      <c r="AB90" s="197" t="s">
        <v>558</v>
      </c>
      <c r="AC90" s="188">
        <v>0.08</v>
      </c>
      <c r="AD90" s="180">
        <f t="shared" si="9"/>
        <v>750</v>
      </c>
      <c r="AE90" s="180">
        <f t="shared" si="10"/>
        <v>2083.3333333333335</v>
      </c>
      <c r="AF90" s="189">
        <f t="shared" si="11"/>
        <v>2000</v>
      </c>
      <c r="AG90" s="379">
        <f t="shared" si="12"/>
        <v>4083.3333333333335</v>
      </c>
      <c r="AH90" s="190">
        <v>0.06</v>
      </c>
      <c r="AI90" s="189">
        <f t="shared" si="13"/>
        <v>1500</v>
      </c>
    </row>
    <row r="91" spans="1:35">
      <c r="A91" s="488" t="s">
        <v>639</v>
      </c>
      <c r="B91" s="180" t="s">
        <v>29</v>
      </c>
      <c r="C91" s="339" t="s">
        <v>29</v>
      </c>
      <c r="D91" s="180" t="s">
        <v>168</v>
      </c>
      <c r="E91" s="342" t="s">
        <v>457</v>
      </c>
      <c r="F91" s="180" t="s">
        <v>593</v>
      </c>
      <c r="G91" s="171" t="s">
        <v>599</v>
      </c>
      <c r="H91" s="186">
        <v>9885</v>
      </c>
      <c r="I91" s="186">
        <v>9885</v>
      </c>
      <c r="J91" s="186">
        <f t="shared" si="8"/>
        <v>0</v>
      </c>
      <c r="K91" s="180" t="s">
        <v>1209</v>
      </c>
      <c r="L91" s="180">
        <v>25733715</v>
      </c>
      <c r="M91" s="144">
        <v>45328</v>
      </c>
      <c r="N91" s="144" t="s">
        <v>196</v>
      </c>
      <c r="O91" s="180" t="s">
        <v>43</v>
      </c>
      <c r="P91" s="180" t="s">
        <v>43</v>
      </c>
      <c r="Q91" s="284">
        <v>335382</v>
      </c>
      <c r="R91" s="284">
        <v>430681</v>
      </c>
      <c r="S91" s="182">
        <f t="shared" si="7"/>
        <v>95299</v>
      </c>
      <c r="T91" s="216">
        <v>68357</v>
      </c>
      <c r="U91" s="180">
        <v>168</v>
      </c>
      <c r="V91" s="180" t="s">
        <v>63</v>
      </c>
      <c r="W91" s="180" t="s">
        <v>63</v>
      </c>
      <c r="X91" s="180" t="s">
        <v>277</v>
      </c>
      <c r="Y91" s="180"/>
      <c r="Z91" s="180" t="s">
        <v>1215</v>
      </c>
      <c r="AA91" s="194">
        <v>0.04</v>
      </c>
      <c r="AB91" s="197" t="s">
        <v>558</v>
      </c>
      <c r="AC91" s="188">
        <v>1.7000000000000001E-2</v>
      </c>
      <c r="AD91" s="180">
        <f t="shared" si="9"/>
        <v>17227.240000000002</v>
      </c>
      <c r="AE91" s="180">
        <f t="shared" si="10"/>
        <v>2563.5773809523807</v>
      </c>
      <c r="AF91" s="189">
        <f t="shared" si="11"/>
        <v>7321.5770000000002</v>
      </c>
      <c r="AG91" s="379">
        <f t="shared" si="12"/>
        <v>9885.154380952381</v>
      </c>
      <c r="AH91" s="190">
        <v>0.03</v>
      </c>
      <c r="AI91" s="189">
        <f t="shared" si="13"/>
        <v>2858.97</v>
      </c>
    </row>
    <row r="92" spans="1:35">
      <c r="A92" s="488" t="s">
        <v>639</v>
      </c>
      <c r="B92" s="180" t="s">
        <v>23</v>
      </c>
      <c r="C92" s="339" t="s">
        <v>23</v>
      </c>
      <c r="D92" s="180" t="s">
        <v>97</v>
      </c>
      <c r="E92" s="342" t="s">
        <v>449</v>
      </c>
      <c r="F92" s="8" t="s">
        <v>863</v>
      </c>
      <c r="G92" s="180" t="s">
        <v>1217</v>
      </c>
      <c r="H92" s="186">
        <v>15090</v>
      </c>
      <c r="I92" s="186">
        <v>14607</v>
      </c>
      <c r="J92" s="186">
        <f t="shared" si="8"/>
        <v>-483</v>
      </c>
      <c r="K92" s="180" t="s">
        <v>1210</v>
      </c>
      <c r="L92" s="180">
        <v>25548654</v>
      </c>
      <c r="M92" s="144">
        <v>45328</v>
      </c>
      <c r="N92" s="144" t="s">
        <v>196</v>
      </c>
      <c r="O92" s="180" t="s">
        <v>128</v>
      </c>
      <c r="P92" s="180" t="s">
        <v>128</v>
      </c>
      <c r="Q92" s="284">
        <v>558811.62</v>
      </c>
      <c r="R92" s="284">
        <v>636415</v>
      </c>
      <c r="S92" s="182">
        <f t="shared" si="7"/>
        <v>77603.38</v>
      </c>
      <c r="T92" s="216">
        <v>38318</v>
      </c>
      <c r="U92" s="180">
        <v>168</v>
      </c>
      <c r="V92" s="180" t="s">
        <v>63</v>
      </c>
      <c r="W92" s="180" t="s">
        <v>63</v>
      </c>
      <c r="X92" s="180" t="s">
        <v>277</v>
      </c>
      <c r="Y92" s="180"/>
      <c r="Z92" s="180" t="s">
        <v>1216</v>
      </c>
      <c r="AA92" s="194">
        <v>0.04</v>
      </c>
      <c r="AB92" s="197" t="s">
        <v>558</v>
      </c>
      <c r="AC92" s="188">
        <v>1.7000000000000001E-2</v>
      </c>
      <c r="AD92" s="180">
        <f t="shared" si="9"/>
        <v>25456.600000000002</v>
      </c>
      <c r="AE92" s="180">
        <f t="shared" si="10"/>
        <v>3788.1845238095239</v>
      </c>
      <c r="AF92" s="189">
        <f t="shared" si="11"/>
        <v>10819.055</v>
      </c>
      <c r="AG92" s="379">
        <f t="shared" si="12"/>
        <v>14607.239523809523</v>
      </c>
      <c r="AH92" s="190">
        <v>0.03</v>
      </c>
      <c r="AI92" s="189">
        <f t="shared" si="13"/>
        <v>2328.1014</v>
      </c>
    </row>
    <row r="93" spans="1:35">
      <c r="A93" s="488" t="s">
        <v>639</v>
      </c>
      <c r="B93" s="180" t="s">
        <v>39</v>
      </c>
      <c r="C93" s="339" t="s">
        <v>39</v>
      </c>
      <c r="D93" s="180" t="s">
        <v>167</v>
      </c>
      <c r="E93" s="342" t="s">
        <v>453</v>
      </c>
      <c r="F93" s="8" t="s">
        <v>981</v>
      </c>
      <c r="G93" s="180" t="s">
        <v>577</v>
      </c>
      <c r="H93" s="186">
        <v>0</v>
      </c>
      <c r="I93" s="186">
        <v>4499</v>
      </c>
      <c r="J93" s="186">
        <f t="shared" si="8"/>
        <v>4499</v>
      </c>
      <c r="K93" s="180" t="s">
        <v>1211</v>
      </c>
      <c r="L93" s="180">
        <v>28652107</v>
      </c>
      <c r="M93" s="144">
        <v>45328</v>
      </c>
      <c r="N93" s="144" t="s">
        <v>196</v>
      </c>
      <c r="O93" s="180" t="s">
        <v>148</v>
      </c>
      <c r="P93" s="180" t="s">
        <v>273</v>
      </c>
      <c r="Q93" s="284">
        <v>0</v>
      </c>
      <c r="R93" s="284">
        <v>191177</v>
      </c>
      <c r="S93" s="182">
        <f t="shared" si="7"/>
        <v>191177</v>
      </c>
      <c r="T93" s="216">
        <v>101357</v>
      </c>
      <c r="U93" s="180">
        <v>168</v>
      </c>
      <c r="V93" s="180" t="s">
        <v>64</v>
      </c>
      <c r="W93" s="180" t="s">
        <v>64</v>
      </c>
      <c r="X93" s="180" t="s">
        <v>276</v>
      </c>
      <c r="Y93" s="180" t="s">
        <v>679</v>
      </c>
      <c r="Z93" s="180" t="s">
        <v>905</v>
      </c>
      <c r="AA93" s="194">
        <v>0.04</v>
      </c>
      <c r="AB93" s="197" t="s">
        <v>558</v>
      </c>
      <c r="AC93" s="188">
        <v>1.7000000000000001E-2</v>
      </c>
      <c r="AD93" s="180">
        <f t="shared" si="9"/>
        <v>7647.08</v>
      </c>
      <c r="AE93" s="180">
        <f t="shared" si="10"/>
        <v>1137.9583333333333</v>
      </c>
      <c r="AF93" s="189">
        <f t="shared" si="11"/>
        <v>3250.009</v>
      </c>
      <c r="AG93" s="379">
        <f t="shared" si="12"/>
        <v>4387.967333333333</v>
      </c>
      <c r="AH93" s="190">
        <v>0.03</v>
      </c>
      <c r="AI93" s="189">
        <f t="shared" si="13"/>
        <v>5735.3099999999995</v>
      </c>
    </row>
    <row r="94" spans="1:35">
      <c r="A94" s="488" t="s">
        <v>639</v>
      </c>
      <c r="B94" s="180" t="s">
        <v>37</v>
      </c>
      <c r="C94" s="339" t="s">
        <v>37</v>
      </c>
      <c r="D94" s="180" t="s">
        <v>99</v>
      </c>
      <c r="E94" s="342" t="s">
        <v>440</v>
      </c>
      <c r="F94" s="8" t="s">
        <v>684</v>
      </c>
      <c r="G94" s="180" t="s">
        <v>661</v>
      </c>
      <c r="H94" s="186">
        <v>3569</v>
      </c>
      <c r="I94" s="186">
        <v>3569</v>
      </c>
      <c r="J94" s="186">
        <f t="shared" si="8"/>
        <v>0</v>
      </c>
      <c r="K94" s="180" t="s">
        <v>1212</v>
      </c>
      <c r="L94" s="180">
        <v>31093079</v>
      </c>
      <c r="M94" s="144">
        <v>45328</v>
      </c>
      <c r="N94" s="144" t="s">
        <v>196</v>
      </c>
      <c r="O94" s="180" t="s">
        <v>128</v>
      </c>
      <c r="P94" s="180" t="s">
        <v>128</v>
      </c>
      <c r="Q94" s="284">
        <v>128463.84</v>
      </c>
      <c r="R94" s="284">
        <v>155498</v>
      </c>
      <c r="S94" s="182">
        <f t="shared" si="7"/>
        <v>27034.160000000003</v>
      </c>
      <c r="T94" s="216">
        <v>16604</v>
      </c>
      <c r="U94" s="180">
        <v>168</v>
      </c>
      <c r="V94" s="180" t="s">
        <v>63</v>
      </c>
      <c r="W94" s="180" t="s">
        <v>63</v>
      </c>
      <c r="X94" s="180" t="s">
        <v>277</v>
      </c>
      <c r="Y94" s="180"/>
      <c r="Z94" s="180" t="s">
        <v>1218</v>
      </c>
      <c r="AA94" s="194">
        <v>0.04</v>
      </c>
      <c r="AB94" s="197" t="s">
        <v>558</v>
      </c>
      <c r="AC94" s="188">
        <v>1.7000000000000001E-2</v>
      </c>
      <c r="AD94" s="180">
        <f t="shared" si="9"/>
        <v>6219.92</v>
      </c>
      <c r="AE94" s="180">
        <f t="shared" si="10"/>
        <v>925.58333333333337</v>
      </c>
      <c r="AF94" s="189">
        <f t="shared" si="11"/>
        <v>2643.4660000000003</v>
      </c>
      <c r="AG94" s="379">
        <f t="shared" si="12"/>
        <v>3569.0493333333338</v>
      </c>
      <c r="AH94" s="190">
        <v>0.03</v>
      </c>
      <c r="AI94" s="189">
        <f t="shared" si="13"/>
        <v>811.02480000000003</v>
      </c>
    </row>
    <row r="95" spans="1:35">
      <c r="A95" s="488" t="s">
        <v>639</v>
      </c>
      <c r="B95" s="180" t="s">
        <v>47</v>
      </c>
      <c r="C95" s="339" t="s">
        <v>47</v>
      </c>
      <c r="D95" s="180" t="s">
        <v>99</v>
      </c>
      <c r="E95" s="342" t="s">
        <v>407</v>
      </c>
      <c r="F95" s="180" t="s">
        <v>1213</v>
      </c>
      <c r="G95" s="180" t="s">
        <v>628</v>
      </c>
      <c r="H95" s="186">
        <v>10140</v>
      </c>
      <c r="I95" s="186">
        <v>9200</v>
      </c>
      <c r="J95" s="186">
        <f t="shared" si="8"/>
        <v>-940</v>
      </c>
      <c r="K95" s="180" t="s">
        <v>1214</v>
      </c>
      <c r="L95" s="180">
        <v>28890808</v>
      </c>
      <c r="M95" s="144">
        <v>45328</v>
      </c>
      <c r="N95" s="144" t="s">
        <v>196</v>
      </c>
      <c r="O95" s="180" t="s">
        <v>128</v>
      </c>
      <c r="P95" s="180" t="s">
        <v>128</v>
      </c>
      <c r="Q95" s="284">
        <v>361341.77</v>
      </c>
      <c r="R95" s="284">
        <v>400836</v>
      </c>
      <c r="S95" s="182">
        <f t="shared" si="7"/>
        <v>39494.229999999981</v>
      </c>
      <c r="T95" s="216">
        <v>14344</v>
      </c>
      <c r="U95" s="180">
        <v>168</v>
      </c>
      <c r="V95" s="180" t="s">
        <v>63</v>
      </c>
      <c r="W95" s="180" t="s">
        <v>63</v>
      </c>
      <c r="X95" s="180" t="s">
        <v>277</v>
      </c>
      <c r="Y95" s="180"/>
      <c r="Z95" s="180" t="s">
        <v>1219</v>
      </c>
      <c r="AA95" s="194">
        <v>0.04</v>
      </c>
      <c r="AB95" s="197" t="s">
        <v>558</v>
      </c>
      <c r="AC95" s="188">
        <v>1.7000000000000001E-2</v>
      </c>
      <c r="AD95" s="180">
        <f t="shared" si="9"/>
        <v>16033.44</v>
      </c>
      <c r="AE95" s="180">
        <f t="shared" si="10"/>
        <v>2385.9285714285716</v>
      </c>
      <c r="AF95" s="189">
        <f t="shared" si="11"/>
        <v>6814.2120000000004</v>
      </c>
      <c r="AG95" s="379">
        <f t="shared" si="12"/>
        <v>9200.140571428572</v>
      </c>
      <c r="AH95" s="190">
        <v>0.03</v>
      </c>
      <c r="AI95" s="189">
        <f t="shared" si="13"/>
        <v>1184.8268999999993</v>
      </c>
    </row>
    <row r="96" spans="1:35">
      <c r="A96" s="488" t="s">
        <v>639</v>
      </c>
      <c r="B96" s="180" t="s">
        <v>49</v>
      </c>
      <c r="C96" s="339" t="s">
        <v>49</v>
      </c>
      <c r="D96" s="180" t="s">
        <v>133</v>
      </c>
      <c r="E96" s="342" t="s">
        <v>619</v>
      </c>
      <c r="F96" s="180" t="s">
        <v>898</v>
      </c>
      <c r="G96" s="180" t="s">
        <v>899</v>
      </c>
      <c r="H96" s="186">
        <v>4750</v>
      </c>
      <c r="I96" s="186">
        <v>4180</v>
      </c>
      <c r="J96" s="186">
        <f t="shared" si="8"/>
        <v>-570</v>
      </c>
      <c r="K96" s="180" t="s">
        <v>1220</v>
      </c>
      <c r="L96" s="180">
        <v>33353767</v>
      </c>
      <c r="M96" s="144">
        <v>45328</v>
      </c>
      <c r="N96" s="144" t="s">
        <v>196</v>
      </c>
      <c r="O96" s="180" t="s">
        <v>128</v>
      </c>
      <c r="P96" s="180" t="s">
        <v>128</v>
      </c>
      <c r="Q96" s="284">
        <v>151615.79999999999</v>
      </c>
      <c r="R96" s="284">
        <v>182119</v>
      </c>
      <c r="S96" s="182">
        <f t="shared" si="7"/>
        <v>30503.200000000012</v>
      </c>
      <c r="T96" s="216">
        <v>18476</v>
      </c>
      <c r="U96" s="180">
        <v>168</v>
      </c>
      <c r="V96" s="180" t="s">
        <v>63</v>
      </c>
      <c r="W96" s="180" t="s">
        <v>63</v>
      </c>
      <c r="X96" s="180" t="s">
        <v>277</v>
      </c>
      <c r="Y96" s="180"/>
      <c r="Z96" s="180" t="s">
        <v>1221</v>
      </c>
      <c r="AA96" s="194">
        <v>0.04</v>
      </c>
      <c r="AB96" s="197" t="s">
        <v>558</v>
      </c>
      <c r="AC96" s="188">
        <v>1.7000000000000001E-2</v>
      </c>
      <c r="AD96" s="180">
        <f t="shared" si="9"/>
        <v>7284.76</v>
      </c>
      <c r="AE96" s="180">
        <f t="shared" si="10"/>
        <v>1084.0416666666667</v>
      </c>
      <c r="AF96" s="189">
        <f t="shared" si="11"/>
        <v>3096.0230000000001</v>
      </c>
      <c r="AG96" s="379">
        <f t="shared" si="12"/>
        <v>4180.0646666666671</v>
      </c>
      <c r="AH96" s="190">
        <v>0.03</v>
      </c>
      <c r="AI96" s="189">
        <f t="shared" si="13"/>
        <v>915.09600000000034</v>
      </c>
    </row>
    <row r="97" spans="1:35">
      <c r="A97" s="488" t="s">
        <v>639</v>
      </c>
      <c r="B97" s="180" t="s">
        <v>45</v>
      </c>
      <c r="C97" s="339" t="s">
        <v>184</v>
      </c>
      <c r="D97" s="180" t="s">
        <v>98</v>
      </c>
      <c r="E97" s="342" t="s">
        <v>212</v>
      </c>
      <c r="F97" s="180" t="s">
        <v>738</v>
      </c>
      <c r="G97" s="180" t="s">
        <v>740</v>
      </c>
      <c r="H97" s="186">
        <v>4200</v>
      </c>
      <c r="I97" s="186">
        <v>4115</v>
      </c>
      <c r="J97" s="186">
        <f t="shared" si="8"/>
        <v>-85</v>
      </c>
      <c r="K97" s="180" t="s">
        <v>733</v>
      </c>
      <c r="L97" s="180">
        <v>24208014</v>
      </c>
      <c r="M97" s="144">
        <v>45328</v>
      </c>
      <c r="N97" s="144" t="s">
        <v>196</v>
      </c>
      <c r="O97" s="180" t="s">
        <v>43</v>
      </c>
      <c r="P97" s="180" t="s">
        <v>43</v>
      </c>
      <c r="Q97" s="284">
        <v>157189</v>
      </c>
      <c r="R97" s="284">
        <v>179287</v>
      </c>
      <c r="S97" s="182">
        <f t="shared" si="7"/>
        <v>22098</v>
      </c>
      <c r="T97" s="216">
        <v>10240.780000000001</v>
      </c>
      <c r="U97" s="180">
        <v>168</v>
      </c>
      <c r="V97" s="180" t="s">
        <v>63</v>
      </c>
      <c r="W97" s="180" t="s">
        <v>63</v>
      </c>
      <c r="X97" s="180" t="s">
        <v>277</v>
      </c>
      <c r="Y97" s="180"/>
      <c r="Z97" s="180" t="s">
        <v>1222</v>
      </c>
      <c r="AA97" s="194">
        <v>0.04</v>
      </c>
      <c r="AB97" s="197" t="s">
        <v>558</v>
      </c>
      <c r="AC97" s="188">
        <v>1.7000000000000001E-2</v>
      </c>
      <c r="AD97" s="180">
        <f t="shared" si="9"/>
        <v>7171.4800000000005</v>
      </c>
      <c r="AE97" s="180">
        <f t="shared" si="10"/>
        <v>1067.1845238095239</v>
      </c>
      <c r="AF97" s="189">
        <f t="shared" si="11"/>
        <v>3047.8790000000004</v>
      </c>
      <c r="AG97" s="379">
        <f t="shared" si="12"/>
        <v>4115.0635238095238</v>
      </c>
      <c r="AH97" s="190">
        <v>0.03</v>
      </c>
      <c r="AI97" s="189">
        <f t="shared" si="13"/>
        <v>662.93999999999994</v>
      </c>
    </row>
    <row r="98" spans="1:35">
      <c r="A98" s="488" t="s">
        <v>639</v>
      </c>
      <c r="B98" s="180" t="s">
        <v>39</v>
      </c>
      <c r="C98" s="339" t="s">
        <v>39</v>
      </c>
      <c r="D98" s="180" t="s">
        <v>167</v>
      </c>
      <c r="E98" s="342" t="s">
        <v>453</v>
      </c>
      <c r="F98" s="8" t="s">
        <v>867</v>
      </c>
      <c r="G98" s="180" t="s">
        <v>590</v>
      </c>
      <c r="H98" s="186">
        <v>0</v>
      </c>
      <c r="I98" s="186">
        <v>5990</v>
      </c>
      <c r="J98" s="186">
        <f t="shared" si="8"/>
        <v>5990</v>
      </c>
      <c r="K98" s="180" t="s">
        <v>1242</v>
      </c>
      <c r="L98" s="180">
        <v>24414527</v>
      </c>
      <c r="M98" s="144">
        <v>45328</v>
      </c>
      <c r="N98" s="144" t="s">
        <v>196</v>
      </c>
      <c r="O98" s="180" t="s">
        <v>148</v>
      </c>
      <c r="P98" s="21" t="s">
        <v>258</v>
      </c>
      <c r="Q98" s="284">
        <v>0</v>
      </c>
      <c r="R98" s="284">
        <v>75728</v>
      </c>
      <c r="S98" s="182">
        <f t="shared" si="7"/>
        <v>75728</v>
      </c>
      <c r="T98" s="216">
        <v>70841</v>
      </c>
      <c r="U98" s="180">
        <v>36</v>
      </c>
      <c r="V98" s="180" t="s">
        <v>62</v>
      </c>
      <c r="W98" s="180" t="s">
        <v>62</v>
      </c>
      <c r="X98" s="180" t="s">
        <v>276</v>
      </c>
      <c r="Y98" s="180"/>
      <c r="Z98" s="180" t="s">
        <v>1243</v>
      </c>
      <c r="AA98" s="194">
        <v>0.03</v>
      </c>
      <c r="AB98" s="197" t="s">
        <v>558</v>
      </c>
      <c r="AC98" s="188">
        <v>0.05</v>
      </c>
      <c r="AD98" s="180">
        <f t="shared" si="9"/>
        <v>2271.8399999999997</v>
      </c>
      <c r="AE98" s="180">
        <f t="shared" si="10"/>
        <v>2103.5555555555557</v>
      </c>
      <c r="AF98" s="189">
        <f t="shared" si="11"/>
        <v>3786.4</v>
      </c>
      <c r="AG98" s="379">
        <f t="shared" si="12"/>
        <v>5889.9555555555562</v>
      </c>
      <c r="AH98" s="190">
        <v>0.06</v>
      </c>
      <c r="AI98" s="189">
        <f t="shared" si="13"/>
        <v>4543.6799999999994</v>
      </c>
    </row>
    <row r="99" spans="1:35">
      <c r="A99" s="488" t="s">
        <v>639</v>
      </c>
      <c r="B99" s="180" t="s">
        <v>23</v>
      </c>
      <c r="C99" s="339" t="s">
        <v>23</v>
      </c>
      <c r="D99" s="180" t="s">
        <v>97</v>
      </c>
      <c r="E99" s="342" t="s">
        <v>211</v>
      </c>
      <c r="F99" s="180" t="s">
        <v>864</v>
      </c>
      <c r="G99" s="171" t="s">
        <v>813</v>
      </c>
      <c r="H99" s="186">
        <v>0</v>
      </c>
      <c r="I99" s="186">
        <v>24849</v>
      </c>
      <c r="J99" s="186">
        <f t="shared" si="8"/>
        <v>24849</v>
      </c>
      <c r="K99" s="180" t="s">
        <v>1244</v>
      </c>
      <c r="L99" s="180">
        <v>22075916</v>
      </c>
      <c r="M99" s="144">
        <v>45328</v>
      </c>
      <c r="N99" s="144" t="s">
        <v>196</v>
      </c>
      <c r="O99" s="180" t="s">
        <v>173</v>
      </c>
      <c r="P99" s="10" t="s">
        <v>330</v>
      </c>
      <c r="Q99" s="284">
        <v>0</v>
      </c>
      <c r="R99" s="284">
        <v>1082650</v>
      </c>
      <c r="S99" s="182">
        <f t="shared" si="7"/>
        <v>1082650</v>
      </c>
      <c r="T99" s="216">
        <v>78581</v>
      </c>
      <c r="U99" s="180">
        <v>168</v>
      </c>
      <c r="V99" s="180" t="s">
        <v>64</v>
      </c>
      <c r="W99" s="180" t="s">
        <v>64</v>
      </c>
      <c r="X99" s="180" t="s">
        <v>276</v>
      </c>
      <c r="Y99" s="180" t="s">
        <v>115</v>
      </c>
      <c r="Z99" s="180" t="s">
        <v>984</v>
      </c>
      <c r="AA99" s="194">
        <v>0.04</v>
      </c>
      <c r="AB99" s="197" t="s">
        <v>558</v>
      </c>
      <c r="AC99" s="188">
        <v>1.7000000000000001E-2</v>
      </c>
      <c r="AD99" s="180">
        <f t="shared" si="9"/>
        <v>43306</v>
      </c>
      <c r="AE99" s="180">
        <f t="shared" si="10"/>
        <v>6444.3452380952385</v>
      </c>
      <c r="AF99" s="189">
        <f t="shared" si="11"/>
        <v>18405.050000000003</v>
      </c>
      <c r="AG99" s="379">
        <f t="shared" si="12"/>
        <v>24849.39523809524</v>
      </c>
      <c r="AH99" s="190">
        <v>0.03</v>
      </c>
      <c r="AI99" s="189">
        <f t="shared" si="13"/>
        <v>32479.5</v>
      </c>
    </row>
    <row r="100" spans="1:35">
      <c r="A100" s="488" t="s">
        <v>639</v>
      </c>
      <c r="B100" s="180" t="s">
        <v>39</v>
      </c>
      <c r="C100" s="339" t="s">
        <v>39</v>
      </c>
      <c r="D100" s="180" t="s">
        <v>167</v>
      </c>
      <c r="E100" s="342" t="s">
        <v>407</v>
      </c>
      <c r="F100" s="180" t="s">
        <v>987</v>
      </c>
      <c r="G100" s="180" t="s">
        <v>1247</v>
      </c>
      <c r="H100" s="186">
        <v>1525</v>
      </c>
      <c r="I100" s="186">
        <v>1462</v>
      </c>
      <c r="J100" s="186">
        <f t="shared" si="8"/>
        <v>-63</v>
      </c>
      <c r="K100" s="180" t="s">
        <v>1245</v>
      </c>
      <c r="L100" s="180">
        <v>20407139</v>
      </c>
      <c r="M100" s="144">
        <v>45328</v>
      </c>
      <c r="N100" s="144" t="s">
        <v>196</v>
      </c>
      <c r="O100" s="180" t="s">
        <v>43</v>
      </c>
      <c r="P100" s="180" t="s">
        <v>43</v>
      </c>
      <c r="Q100" s="284">
        <v>39582</v>
      </c>
      <c r="R100" s="284">
        <v>44173</v>
      </c>
      <c r="S100" s="182">
        <f t="shared" si="7"/>
        <v>4591</v>
      </c>
      <c r="T100" s="216">
        <v>1281</v>
      </c>
      <c r="U100" s="180">
        <v>120</v>
      </c>
      <c r="V100" s="180" t="s">
        <v>63</v>
      </c>
      <c r="W100" s="180" t="s">
        <v>63</v>
      </c>
      <c r="X100" s="180" t="s">
        <v>277</v>
      </c>
      <c r="Y100" s="180"/>
      <c r="Z100" s="180" t="s">
        <v>1246</v>
      </c>
      <c r="AA100" s="194">
        <v>0.03</v>
      </c>
      <c r="AB100" s="197" t="s">
        <v>558</v>
      </c>
      <c r="AC100" s="188">
        <v>2.2499999999999999E-2</v>
      </c>
      <c r="AD100" s="180">
        <f t="shared" si="9"/>
        <v>1325.19</v>
      </c>
      <c r="AE100" s="180">
        <f t="shared" si="10"/>
        <v>368.10833333333335</v>
      </c>
      <c r="AF100" s="189">
        <f t="shared" si="11"/>
        <v>993.89249999999993</v>
      </c>
      <c r="AG100" s="379">
        <f t="shared" si="12"/>
        <v>1362.0008333333333</v>
      </c>
      <c r="AH100" s="190">
        <v>0.06</v>
      </c>
      <c r="AI100" s="189">
        <f t="shared" si="13"/>
        <v>275.45999999999998</v>
      </c>
    </row>
    <row r="101" spans="1:35">
      <c r="A101" s="488" t="s">
        <v>639</v>
      </c>
      <c r="B101" s="180" t="s">
        <v>49</v>
      </c>
      <c r="C101" s="339" t="s">
        <v>49</v>
      </c>
      <c r="D101" s="180" t="s">
        <v>133</v>
      </c>
      <c r="E101" s="342" t="s">
        <v>189</v>
      </c>
      <c r="F101" s="8" t="s">
        <v>978</v>
      </c>
      <c r="G101" s="180" t="s">
        <v>979</v>
      </c>
      <c r="H101" s="186">
        <v>0</v>
      </c>
      <c r="I101" s="186">
        <v>29300</v>
      </c>
      <c r="J101" s="186">
        <f t="shared" si="8"/>
        <v>29300</v>
      </c>
      <c r="K101" s="180" t="s">
        <v>959</v>
      </c>
      <c r="L101" s="180">
        <v>22887505</v>
      </c>
      <c r="M101" s="144">
        <v>45328</v>
      </c>
      <c r="N101" s="144" t="s">
        <v>196</v>
      </c>
      <c r="O101" s="180" t="s">
        <v>173</v>
      </c>
      <c r="P101" s="21" t="s">
        <v>357</v>
      </c>
      <c r="Q101" s="284">
        <v>0</v>
      </c>
      <c r="R101" s="284">
        <v>1276577</v>
      </c>
      <c r="S101" s="182">
        <f t="shared" si="7"/>
        <v>1276577</v>
      </c>
      <c r="T101" s="216">
        <v>101783</v>
      </c>
      <c r="U101" s="180">
        <v>168</v>
      </c>
      <c r="V101" s="180" t="s">
        <v>64</v>
      </c>
      <c r="W101" s="180" t="s">
        <v>64</v>
      </c>
      <c r="X101" s="180" t="s">
        <v>276</v>
      </c>
      <c r="Y101" s="180" t="s">
        <v>115</v>
      </c>
      <c r="Z101" s="180" t="s">
        <v>970</v>
      </c>
      <c r="AA101" s="194">
        <v>0.04</v>
      </c>
      <c r="AB101" s="197" t="s">
        <v>558</v>
      </c>
      <c r="AC101" s="188">
        <v>1.7000000000000001E-2</v>
      </c>
      <c r="AD101" s="180">
        <f t="shared" si="9"/>
        <v>51063.08</v>
      </c>
      <c r="AE101" s="180">
        <f t="shared" si="10"/>
        <v>7598.6726190476193</v>
      </c>
      <c r="AF101" s="189">
        <f t="shared" si="11"/>
        <v>21701.809000000001</v>
      </c>
      <c r="AG101" s="379">
        <f t="shared" si="12"/>
        <v>29300.481619047619</v>
      </c>
      <c r="AH101" s="190">
        <v>0.03</v>
      </c>
      <c r="AI101" s="189">
        <f t="shared" si="13"/>
        <v>38297.31</v>
      </c>
    </row>
    <row r="102" spans="1:35">
      <c r="A102" s="488" t="s">
        <v>639</v>
      </c>
      <c r="B102" s="180" t="s">
        <v>37</v>
      </c>
      <c r="C102" s="339" t="s">
        <v>37</v>
      </c>
      <c r="D102" s="180" t="s">
        <v>99</v>
      </c>
      <c r="E102" s="342" t="s">
        <v>440</v>
      </c>
      <c r="F102" s="180" t="s">
        <v>684</v>
      </c>
      <c r="G102" s="180" t="s">
        <v>661</v>
      </c>
      <c r="H102" s="186">
        <v>16174</v>
      </c>
      <c r="I102" s="186">
        <v>16174</v>
      </c>
      <c r="J102" s="186">
        <f t="shared" si="8"/>
        <v>0</v>
      </c>
      <c r="K102" s="180" t="s">
        <v>1248</v>
      </c>
      <c r="L102" s="180">
        <v>25864543</v>
      </c>
      <c r="M102" s="144">
        <v>45328</v>
      </c>
      <c r="N102" s="144" t="s">
        <v>196</v>
      </c>
      <c r="O102" s="180" t="s">
        <v>148</v>
      </c>
      <c r="P102" s="21" t="s">
        <v>344</v>
      </c>
      <c r="Q102" s="284">
        <v>590166.67000000004</v>
      </c>
      <c r="R102" s="284">
        <v>704688</v>
      </c>
      <c r="S102" s="182">
        <f t="shared" si="7"/>
        <v>114521.32999999996</v>
      </c>
      <c r="T102" s="216">
        <v>71140</v>
      </c>
      <c r="U102" s="180">
        <v>168</v>
      </c>
      <c r="V102" s="180" t="s">
        <v>63</v>
      </c>
      <c r="W102" s="180" t="s">
        <v>63</v>
      </c>
      <c r="X102" s="180" t="s">
        <v>277</v>
      </c>
      <c r="Y102" s="180"/>
      <c r="Z102" s="180" t="s">
        <v>1251</v>
      </c>
      <c r="AA102" s="194">
        <v>0.04</v>
      </c>
      <c r="AB102" s="197" t="s">
        <v>558</v>
      </c>
      <c r="AC102" s="188">
        <v>1.7000000000000001E-2</v>
      </c>
      <c r="AD102" s="180">
        <f t="shared" si="9"/>
        <v>28187.52</v>
      </c>
      <c r="AE102" s="180">
        <f t="shared" si="10"/>
        <v>4194.5714285714284</v>
      </c>
      <c r="AF102" s="189">
        <f t="shared" si="11"/>
        <v>11979.696000000002</v>
      </c>
      <c r="AG102" s="379">
        <f t="shared" si="12"/>
        <v>16174.267428571431</v>
      </c>
      <c r="AH102" s="190">
        <v>0.03</v>
      </c>
      <c r="AI102" s="189">
        <f t="shared" si="13"/>
        <v>3435.6398999999988</v>
      </c>
    </row>
    <row r="103" spans="1:35">
      <c r="A103" s="488" t="s">
        <v>639</v>
      </c>
      <c r="B103" s="180" t="s">
        <v>38</v>
      </c>
      <c r="C103" s="339" t="s">
        <v>38</v>
      </c>
      <c r="D103" s="180" t="s">
        <v>101</v>
      </c>
      <c r="E103" s="8" t="s">
        <v>2100</v>
      </c>
      <c r="F103" s="180" t="s">
        <v>552</v>
      </c>
      <c r="G103" s="171" t="s">
        <v>596</v>
      </c>
      <c r="H103" s="186">
        <v>0</v>
      </c>
      <c r="I103" s="186">
        <v>2165</v>
      </c>
      <c r="J103" s="186">
        <f t="shared" si="8"/>
        <v>2165</v>
      </c>
      <c r="K103" s="180" t="s">
        <v>1249</v>
      </c>
      <c r="L103" s="180">
        <v>28298094</v>
      </c>
      <c r="M103" s="144">
        <v>45328</v>
      </c>
      <c r="N103" s="144" t="s">
        <v>196</v>
      </c>
      <c r="O103" s="180" t="s">
        <v>43</v>
      </c>
      <c r="P103" s="180" t="s">
        <v>43</v>
      </c>
      <c r="Q103" s="284">
        <v>0</v>
      </c>
      <c r="R103" s="284">
        <v>80351</v>
      </c>
      <c r="S103" s="182">
        <f t="shared" si="7"/>
        <v>80351</v>
      </c>
      <c r="T103" s="216">
        <v>75233</v>
      </c>
      <c r="U103" s="180">
        <v>144</v>
      </c>
      <c r="V103" s="180" t="s">
        <v>62</v>
      </c>
      <c r="W103" s="180" t="s">
        <v>62</v>
      </c>
      <c r="X103" s="180" t="s">
        <v>276</v>
      </c>
      <c r="Y103" s="180"/>
      <c r="Z103" s="180" t="s">
        <v>1252</v>
      </c>
      <c r="AA103" s="194">
        <v>0.03</v>
      </c>
      <c r="AB103" s="197" t="s">
        <v>558</v>
      </c>
      <c r="AC103" s="188">
        <v>0.02</v>
      </c>
      <c r="AD103" s="180">
        <f t="shared" si="9"/>
        <v>2410.5299999999997</v>
      </c>
      <c r="AE103" s="180">
        <f t="shared" si="10"/>
        <v>557.99305555555554</v>
      </c>
      <c r="AF103" s="189">
        <f t="shared" si="11"/>
        <v>1607.02</v>
      </c>
      <c r="AG103" s="379">
        <f t="shared" si="12"/>
        <v>2165.0130555555556</v>
      </c>
      <c r="AH103" s="190">
        <v>0.06</v>
      </c>
      <c r="AI103" s="189">
        <f t="shared" si="13"/>
        <v>4821.0599999999995</v>
      </c>
    </row>
    <row r="104" spans="1:35">
      <c r="A104" s="488" t="s">
        <v>639</v>
      </c>
      <c r="B104" s="180" t="s">
        <v>37</v>
      </c>
      <c r="C104" s="339" t="s">
        <v>37</v>
      </c>
      <c r="D104" s="180" t="s">
        <v>99</v>
      </c>
      <c r="E104" s="342" t="s">
        <v>440</v>
      </c>
      <c r="F104" s="180" t="s">
        <v>779</v>
      </c>
      <c r="G104" s="171" t="s">
        <v>760</v>
      </c>
      <c r="H104" s="186">
        <v>0</v>
      </c>
      <c r="I104" s="186">
        <v>2004</v>
      </c>
      <c r="J104" s="186">
        <f t="shared" si="8"/>
        <v>2004</v>
      </c>
      <c r="K104" s="180" t="s">
        <v>1250</v>
      </c>
      <c r="L104" s="180">
        <v>32090689</v>
      </c>
      <c r="M104" s="144">
        <v>45328</v>
      </c>
      <c r="N104" s="144" t="s">
        <v>196</v>
      </c>
      <c r="O104" s="180" t="s">
        <v>43</v>
      </c>
      <c r="P104" s="180" t="s">
        <v>43</v>
      </c>
      <c r="Q104" s="284">
        <v>0</v>
      </c>
      <c r="R104" s="284">
        <v>65000</v>
      </c>
      <c r="S104" s="182">
        <f t="shared" si="7"/>
        <v>65000</v>
      </c>
      <c r="T104" s="216">
        <v>60650</v>
      </c>
      <c r="U104" s="180">
        <v>120</v>
      </c>
      <c r="V104" s="180" t="s">
        <v>62</v>
      </c>
      <c r="W104" s="180" t="s">
        <v>62</v>
      </c>
      <c r="X104" s="180" t="s">
        <v>276</v>
      </c>
      <c r="Y104" s="180"/>
      <c r="Z104" s="180" t="s">
        <v>1253</v>
      </c>
      <c r="AA104" s="194">
        <v>0.03</v>
      </c>
      <c r="AB104" s="197" t="s">
        <v>558</v>
      </c>
      <c r="AC104" s="188">
        <v>2.2499999999999999E-2</v>
      </c>
      <c r="AD104" s="180">
        <f t="shared" si="9"/>
        <v>1950</v>
      </c>
      <c r="AE104" s="180">
        <f t="shared" si="10"/>
        <v>541.66666666666663</v>
      </c>
      <c r="AF104" s="189">
        <f t="shared" si="11"/>
        <v>1462.5</v>
      </c>
      <c r="AG104" s="379">
        <f t="shared" si="12"/>
        <v>2004.1666666666665</v>
      </c>
      <c r="AH104" s="190">
        <v>0.06</v>
      </c>
      <c r="AI104" s="189">
        <f t="shared" si="13"/>
        <v>3900</v>
      </c>
    </row>
    <row r="105" spans="1:35">
      <c r="A105" s="488" t="s">
        <v>639</v>
      </c>
      <c r="B105" s="180" t="s">
        <v>27</v>
      </c>
      <c r="C105" s="339" t="s">
        <v>27</v>
      </c>
      <c r="D105" s="180" t="s">
        <v>97</v>
      </c>
      <c r="E105" s="342" t="s">
        <v>462</v>
      </c>
      <c r="F105" s="180" t="s">
        <v>842</v>
      </c>
      <c r="G105" s="180" t="s">
        <v>812</v>
      </c>
      <c r="H105" s="186">
        <v>0</v>
      </c>
      <c r="I105" s="186">
        <v>2158</v>
      </c>
      <c r="J105" s="186">
        <f t="shared" si="8"/>
        <v>2158</v>
      </c>
      <c r="K105" s="180" t="s">
        <v>1254</v>
      </c>
      <c r="L105" s="180">
        <v>13570236</v>
      </c>
      <c r="M105" s="144">
        <v>45328</v>
      </c>
      <c r="N105" s="144" t="s">
        <v>196</v>
      </c>
      <c r="O105" s="180" t="s">
        <v>128</v>
      </c>
      <c r="P105" s="180" t="s">
        <v>128</v>
      </c>
      <c r="Q105" s="284">
        <v>0</v>
      </c>
      <c r="R105" s="284">
        <v>70000</v>
      </c>
      <c r="S105" s="182">
        <f t="shared" si="7"/>
        <v>70000</v>
      </c>
      <c r="T105" s="216">
        <v>65400</v>
      </c>
      <c r="U105" s="180">
        <v>120</v>
      </c>
      <c r="V105" s="180" t="s">
        <v>62</v>
      </c>
      <c r="W105" s="180" t="s">
        <v>62</v>
      </c>
      <c r="X105" s="180" t="s">
        <v>276</v>
      </c>
      <c r="Y105" s="180"/>
      <c r="Z105" s="180" t="s">
        <v>1255</v>
      </c>
      <c r="AA105" s="194">
        <v>0.03</v>
      </c>
      <c r="AB105" s="197" t="s">
        <v>558</v>
      </c>
      <c r="AC105" s="188">
        <v>2.2499999999999999E-2</v>
      </c>
      <c r="AD105" s="180">
        <f t="shared" si="9"/>
        <v>2100</v>
      </c>
      <c r="AE105" s="180">
        <f t="shared" si="10"/>
        <v>583.33333333333337</v>
      </c>
      <c r="AF105" s="189">
        <f t="shared" si="11"/>
        <v>1575</v>
      </c>
      <c r="AG105" s="379">
        <f t="shared" si="12"/>
        <v>2158.3333333333335</v>
      </c>
      <c r="AH105" s="190">
        <v>0.06</v>
      </c>
      <c r="AI105" s="189">
        <f t="shared" si="13"/>
        <v>4200</v>
      </c>
    </row>
    <row r="106" spans="1:35">
      <c r="A106" s="488" t="s">
        <v>639</v>
      </c>
      <c r="B106" s="180" t="s">
        <v>29</v>
      </c>
      <c r="C106" s="339" t="s">
        <v>29</v>
      </c>
      <c r="D106" s="180" t="s">
        <v>168</v>
      </c>
      <c r="E106" s="342" t="s">
        <v>456</v>
      </c>
      <c r="F106" s="180" t="s">
        <v>642</v>
      </c>
      <c r="G106" s="171" t="s">
        <v>643</v>
      </c>
      <c r="H106" s="186">
        <v>0</v>
      </c>
      <c r="I106" s="186">
        <v>1647</v>
      </c>
      <c r="J106" s="186">
        <f t="shared" si="8"/>
        <v>1647</v>
      </c>
      <c r="K106" s="180" t="s">
        <v>1256</v>
      </c>
      <c r="L106" s="180">
        <v>22684577</v>
      </c>
      <c r="M106" s="144">
        <v>45328</v>
      </c>
      <c r="N106" s="144" t="s">
        <v>196</v>
      </c>
      <c r="O106" s="180" t="s">
        <v>173</v>
      </c>
      <c r="P106" s="180" t="s">
        <v>466</v>
      </c>
      <c r="Q106" s="284">
        <v>0</v>
      </c>
      <c r="R106" s="284">
        <v>53416</v>
      </c>
      <c r="S106" s="182">
        <f t="shared" si="7"/>
        <v>53416</v>
      </c>
      <c r="T106" s="216">
        <v>49645</v>
      </c>
      <c r="U106" s="180">
        <v>120</v>
      </c>
      <c r="V106" s="180" t="s">
        <v>62</v>
      </c>
      <c r="W106" s="180" t="s">
        <v>62</v>
      </c>
      <c r="X106" s="180" t="s">
        <v>276</v>
      </c>
      <c r="Y106" s="180"/>
      <c r="Z106" s="180" t="s">
        <v>1257</v>
      </c>
      <c r="AA106" s="194">
        <v>0.03</v>
      </c>
      <c r="AB106" s="197" t="s">
        <v>558</v>
      </c>
      <c r="AC106" s="188">
        <v>2.2499999999999999E-2</v>
      </c>
      <c r="AD106" s="180">
        <f t="shared" si="9"/>
        <v>1602.48</v>
      </c>
      <c r="AE106" s="180">
        <f t="shared" si="10"/>
        <v>445.13333333333333</v>
      </c>
      <c r="AF106" s="189">
        <f t="shared" si="11"/>
        <v>1201.8599999999999</v>
      </c>
      <c r="AG106" s="379">
        <f t="shared" si="12"/>
        <v>1646.9933333333333</v>
      </c>
      <c r="AH106" s="190">
        <v>0.06</v>
      </c>
      <c r="AI106" s="189">
        <f t="shared" si="13"/>
        <v>3204.96</v>
      </c>
    </row>
    <row r="107" spans="1:35">
      <c r="A107" s="488" t="s">
        <v>639</v>
      </c>
      <c r="B107" s="180" t="s">
        <v>49</v>
      </c>
      <c r="C107" s="339" t="s">
        <v>49</v>
      </c>
      <c r="D107" s="180" t="s">
        <v>133</v>
      </c>
      <c r="E107" s="342" t="s">
        <v>460</v>
      </c>
      <c r="F107" s="8" t="s">
        <v>782</v>
      </c>
      <c r="G107" s="180" t="s">
        <v>783</v>
      </c>
      <c r="H107" s="186">
        <v>0</v>
      </c>
      <c r="I107" s="186">
        <v>10435</v>
      </c>
      <c r="J107" s="186">
        <f t="shared" si="8"/>
        <v>10435</v>
      </c>
      <c r="K107" s="180" t="s">
        <v>971</v>
      </c>
      <c r="L107" s="180">
        <v>40307407</v>
      </c>
      <c r="M107" s="144">
        <v>45328</v>
      </c>
      <c r="N107" s="144" t="s">
        <v>196</v>
      </c>
      <c r="O107" s="180" t="s">
        <v>148</v>
      </c>
      <c r="P107" s="180" t="s">
        <v>253</v>
      </c>
      <c r="Q107" s="284">
        <v>0</v>
      </c>
      <c r="R107" s="284">
        <v>454650</v>
      </c>
      <c r="S107" s="182">
        <f t="shared" si="7"/>
        <v>454650</v>
      </c>
      <c r="T107" s="216">
        <v>68918</v>
      </c>
      <c r="U107" s="180">
        <v>168</v>
      </c>
      <c r="V107" s="180" t="s">
        <v>64</v>
      </c>
      <c r="W107" s="180" t="s">
        <v>64</v>
      </c>
      <c r="X107" s="180" t="s">
        <v>276</v>
      </c>
      <c r="Y107" s="180" t="s">
        <v>115</v>
      </c>
      <c r="Z107" s="180" t="s">
        <v>974</v>
      </c>
      <c r="AA107" s="194">
        <v>0.04</v>
      </c>
      <c r="AB107" s="197" t="s">
        <v>558</v>
      </c>
      <c r="AC107" s="188">
        <v>1.7000000000000001E-2</v>
      </c>
      <c r="AD107" s="180">
        <f t="shared" si="9"/>
        <v>18186</v>
      </c>
      <c r="AE107" s="180">
        <f t="shared" si="10"/>
        <v>2706.25</v>
      </c>
      <c r="AF107" s="189">
        <f t="shared" si="11"/>
        <v>7729.05</v>
      </c>
      <c r="AG107" s="379">
        <f t="shared" si="12"/>
        <v>10435.299999999999</v>
      </c>
      <c r="AH107" s="190">
        <v>0.03</v>
      </c>
      <c r="AI107" s="189">
        <f t="shared" si="13"/>
        <v>13639.5</v>
      </c>
    </row>
    <row r="108" spans="1:35">
      <c r="A108" s="488" t="s">
        <v>639</v>
      </c>
      <c r="B108" s="180" t="s">
        <v>38</v>
      </c>
      <c r="C108" s="339" t="s">
        <v>38</v>
      </c>
      <c r="D108" s="180" t="s">
        <v>101</v>
      </c>
      <c r="E108" s="8" t="s">
        <v>2100</v>
      </c>
      <c r="F108" s="342" t="s">
        <v>1138</v>
      </c>
      <c r="G108" s="180" t="s">
        <v>1264</v>
      </c>
      <c r="H108" s="186">
        <v>0</v>
      </c>
      <c r="I108" s="186">
        <v>4300</v>
      </c>
      <c r="J108" s="186">
        <f t="shared" si="8"/>
        <v>4300</v>
      </c>
      <c r="K108" s="180" t="s">
        <v>1262</v>
      </c>
      <c r="L108" s="180">
        <v>33220271</v>
      </c>
      <c r="M108" s="144">
        <v>45329</v>
      </c>
      <c r="N108" s="144" t="s">
        <v>196</v>
      </c>
      <c r="O108" s="180" t="s">
        <v>173</v>
      </c>
      <c r="P108" s="21" t="s">
        <v>547</v>
      </c>
      <c r="Q108" s="284">
        <v>0</v>
      </c>
      <c r="R108" s="284">
        <v>16124</v>
      </c>
      <c r="S108" s="182">
        <f t="shared" si="7"/>
        <v>16124</v>
      </c>
      <c r="T108" s="216">
        <v>15000</v>
      </c>
      <c r="U108" s="180">
        <v>6</v>
      </c>
      <c r="V108" s="180" t="s">
        <v>62</v>
      </c>
      <c r="W108" s="180" t="s">
        <v>62</v>
      </c>
      <c r="X108" s="180" t="s">
        <v>276</v>
      </c>
      <c r="Y108" s="180"/>
      <c r="Z108" s="180" t="s">
        <v>1263</v>
      </c>
      <c r="AA108" s="194">
        <v>0.03</v>
      </c>
      <c r="AB108" s="197" t="s">
        <v>558</v>
      </c>
      <c r="AC108" s="188">
        <v>0.1</v>
      </c>
      <c r="AD108" s="180">
        <f t="shared" si="9"/>
        <v>483.71999999999997</v>
      </c>
      <c r="AE108" s="180">
        <f t="shared" si="10"/>
        <v>2687.3333333333335</v>
      </c>
      <c r="AF108" s="189">
        <f t="shared" si="11"/>
        <v>1612.4</v>
      </c>
      <c r="AG108" s="379">
        <f t="shared" si="12"/>
        <v>4299.7333333333336</v>
      </c>
      <c r="AH108" s="190">
        <v>0.06</v>
      </c>
      <c r="AI108" s="189">
        <f t="shared" si="13"/>
        <v>967.43999999999994</v>
      </c>
    </row>
    <row r="109" spans="1:35">
      <c r="A109" s="488" t="s">
        <v>639</v>
      </c>
      <c r="B109" s="180" t="s">
        <v>37</v>
      </c>
      <c r="C109" s="339" t="s">
        <v>37</v>
      </c>
      <c r="D109" s="180" t="s">
        <v>99</v>
      </c>
      <c r="E109" s="342" t="s">
        <v>440</v>
      </c>
      <c r="F109" s="180" t="s">
        <v>684</v>
      </c>
      <c r="G109" s="180" t="s">
        <v>661</v>
      </c>
      <c r="H109" s="186">
        <v>14468</v>
      </c>
      <c r="I109" s="186">
        <v>14468</v>
      </c>
      <c r="J109" s="186">
        <f t="shared" si="8"/>
        <v>0</v>
      </c>
      <c r="K109" s="180" t="s">
        <v>1265</v>
      </c>
      <c r="L109" s="180">
        <v>22055190</v>
      </c>
      <c r="M109" s="144">
        <v>45329</v>
      </c>
      <c r="N109" s="144" t="s">
        <v>196</v>
      </c>
      <c r="O109" s="180" t="s">
        <v>148</v>
      </c>
      <c r="P109" s="180" t="s">
        <v>253</v>
      </c>
      <c r="Q109" s="284">
        <v>473148</v>
      </c>
      <c r="R109" s="284">
        <v>620425</v>
      </c>
      <c r="S109" s="182">
        <f t="shared" si="7"/>
        <v>147277</v>
      </c>
      <c r="T109" s="216">
        <v>108951</v>
      </c>
      <c r="U109" s="180">
        <v>168</v>
      </c>
      <c r="V109" s="180" t="s">
        <v>63</v>
      </c>
      <c r="W109" s="180" t="s">
        <v>63</v>
      </c>
      <c r="X109" s="180" t="s">
        <v>277</v>
      </c>
      <c r="Y109" s="180"/>
      <c r="Z109" s="180" t="s">
        <v>1274</v>
      </c>
      <c r="AA109" s="194">
        <v>0.04</v>
      </c>
      <c r="AB109" s="197" t="s">
        <v>558</v>
      </c>
      <c r="AC109" s="188">
        <v>0.02</v>
      </c>
      <c r="AD109" s="180">
        <f t="shared" si="9"/>
        <v>24817</v>
      </c>
      <c r="AE109" s="180">
        <f t="shared" si="10"/>
        <v>3693.0059523809523</v>
      </c>
      <c r="AF109" s="189">
        <f t="shared" si="11"/>
        <v>12408.5</v>
      </c>
      <c r="AG109" s="379">
        <f t="shared" si="12"/>
        <v>16101.505952380952</v>
      </c>
      <c r="AH109" s="190">
        <v>0.03</v>
      </c>
      <c r="AI109" s="189">
        <f t="shared" si="13"/>
        <v>4418.3099999999995</v>
      </c>
    </row>
    <row r="110" spans="1:35">
      <c r="A110" s="488" t="s">
        <v>639</v>
      </c>
      <c r="B110" s="180" t="s">
        <v>37</v>
      </c>
      <c r="C110" s="339" t="s">
        <v>37</v>
      </c>
      <c r="D110" s="180" t="s">
        <v>99</v>
      </c>
      <c r="E110" s="342" t="s">
        <v>440</v>
      </c>
      <c r="F110" s="180" t="s">
        <v>779</v>
      </c>
      <c r="G110" s="171" t="s">
        <v>760</v>
      </c>
      <c r="H110" s="186">
        <v>0</v>
      </c>
      <c r="I110" s="186">
        <v>2694</v>
      </c>
      <c r="J110" s="186">
        <f t="shared" si="8"/>
        <v>2694</v>
      </c>
      <c r="K110" s="180" t="s">
        <v>1266</v>
      </c>
      <c r="L110" s="180">
        <v>33950014</v>
      </c>
      <c r="M110" s="144">
        <v>45329</v>
      </c>
      <c r="N110" s="144" t="s">
        <v>196</v>
      </c>
      <c r="O110" s="180" t="s">
        <v>128</v>
      </c>
      <c r="P110" s="180" t="s">
        <v>128</v>
      </c>
      <c r="Q110" s="284">
        <v>0</v>
      </c>
      <c r="R110" s="284">
        <v>100000</v>
      </c>
      <c r="S110" s="182">
        <f t="shared" si="7"/>
        <v>100000</v>
      </c>
      <c r="T110" s="216">
        <v>91900</v>
      </c>
      <c r="U110" s="180">
        <v>144</v>
      </c>
      <c r="V110" s="180" t="s">
        <v>62</v>
      </c>
      <c r="W110" s="180" t="s">
        <v>62</v>
      </c>
      <c r="X110" s="180" t="s">
        <v>276</v>
      </c>
      <c r="Y110" s="180"/>
      <c r="Z110" s="180" t="s">
        <v>1275</v>
      </c>
      <c r="AA110" s="194">
        <v>0.03</v>
      </c>
      <c r="AB110" s="197" t="s">
        <v>558</v>
      </c>
      <c r="AC110" s="188">
        <v>0.02</v>
      </c>
      <c r="AD110" s="180">
        <f t="shared" si="9"/>
        <v>3000</v>
      </c>
      <c r="AE110" s="180">
        <f t="shared" si="10"/>
        <v>694.44444444444446</v>
      </c>
      <c r="AF110" s="189">
        <f t="shared" si="11"/>
        <v>2000</v>
      </c>
      <c r="AG110" s="379">
        <f t="shared" si="12"/>
        <v>2694.4444444444443</v>
      </c>
      <c r="AH110" s="190">
        <v>0.06</v>
      </c>
      <c r="AI110" s="189">
        <f t="shared" si="13"/>
        <v>6000</v>
      </c>
    </row>
    <row r="111" spans="1:35">
      <c r="A111" s="488" t="s">
        <v>639</v>
      </c>
      <c r="B111" s="180" t="s">
        <v>49</v>
      </c>
      <c r="C111" s="339" t="s">
        <v>49</v>
      </c>
      <c r="D111" s="180" t="s">
        <v>133</v>
      </c>
      <c r="E111" s="10" t="s">
        <v>940</v>
      </c>
      <c r="F111" s="8" t="s">
        <v>882</v>
      </c>
      <c r="G111" s="180" t="s">
        <v>1276</v>
      </c>
      <c r="H111" s="186">
        <v>0</v>
      </c>
      <c r="I111" s="186">
        <v>4458</v>
      </c>
      <c r="J111" s="186">
        <f t="shared" si="8"/>
        <v>4458</v>
      </c>
      <c r="K111" s="180" t="s">
        <v>1119</v>
      </c>
      <c r="L111" s="180">
        <v>27164988</v>
      </c>
      <c r="M111" s="144">
        <v>45329</v>
      </c>
      <c r="N111" s="144" t="s">
        <v>196</v>
      </c>
      <c r="O111" s="180" t="s">
        <v>43</v>
      </c>
      <c r="P111" s="180" t="s">
        <v>43</v>
      </c>
      <c r="Q111" s="284">
        <v>0</v>
      </c>
      <c r="R111" s="284">
        <v>194231</v>
      </c>
      <c r="S111" s="182">
        <f t="shared" si="7"/>
        <v>194231</v>
      </c>
      <c r="T111" s="216">
        <v>96242</v>
      </c>
      <c r="U111" s="180">
        <v>168</v>
      </c>
      <c r="V111" s="180" t="s">
        <v>64</v>
      </c>
      <c r="W111" s="180" t="s">
        <v>64</v>
      </c>
      <c r="X111" s="180" t="s">
        <v>276</v>
      </c>
      <c r="Y111" s="180" t="s">
        <v>679</v>
      </c>
      <c r="Z111" s="180" t="s">
        <v>1121</v>
      </c>
      <c r="AA111" s="194">
        <v>0.04</v>
      </c>
      <c r="AB111" s="197" t="s">
        <v>558</v>
      </c>
      <c r="AC111" s="188">
        <v>1.7000000000000001E-2</v>
      </c>
      <c r="AD111" s="180">
        <f t="shared" si="9"/>
        <v>7769.24</v>
      </c>
      <c r="AE111" s="180">
        <f t="shared" si="10"/>
        <v>1156.1369047619048</v>
      </c>
      <c r="AF111" s="189">
        <f t="shared" si="11"/>
        <v>3301.9270000000001</v>
      </c>
      <c r="AG111" s="379">
        <f t="shared" si="12"/>
        <v>4458.0639047619052</v>
      </c>
      <c r="AH111" s="190">
        <v>0.03</v>
      </c>
      <c r="AI111" s="189">
        <f t="shared" si="13"/>
        <v>5826.9299999999994</v>
      </c>
    </row>
    <row r="112" spans="1:35">
      <c r="A112" s="488" t="s">
        <v>639</v>
      </c>
      <c r="B112" s="180" t="s">
        <v>49</v>
      </c>
      <c r="C112" s="339" t="s">
        <v>49</v>
      </c>
      <c r="D112" s="180" t="s">
        <v>133</v>
      </c>
      <c r="E112" s="342" t="s">
        <v>189</v>
      </c>
      <c r="F112" s="180" t="s">
        <v>1267</v>
      </c>
      <c r="G112" s="180" t="s">
        <v>1278</v>
      </c>
      <c r="H112" s="186">
        <v>0</v>
      </c>
      <c r="I112" s="186">
        <v>2128</v>
      </c>
      <c r="J112" s="186">
        <f t="shared" si="8"/>
        <v>2128</v>
      </c>
      <c r="K112" s="180" t="s">
        <v>1268</v>
      </c>
      <c r="L112" s="180">
        <v>28214579</v>
      </c>
      <c r="M112" s="144">
        <v>45329</v>
      </c>
      <c r="N112" s="144" t="s">
        <v>196</v>
      </c>
      <c r="O112" s="180" t="s">
        <v>148</v>
      </c>
      <c r="P112" s="329" t="s">
        <v>1269</v>
      </c>
      <c r="Q112" s="186">
        <v>0</v>
      </c>
      <c r="R112" s="186">
        <v>69000</v>
      </c>
      <c r="S112" s="182">
        <f t="shared" si="7"/>
        <v>69000</v>
      </c>
      <c r="T112" s="216">
        <v>64450</v>
      </c>
      <c r="U112" s="180">
        <v>120</v>
      </c>
      <c r="V112" s="180" t="s">
        <v>62</v>
      </c>
      <c r="W112" s="180" t="s">
        <v>62</v>
      </c>
      <c r="X112" s="180" t="s">
        <v>276</v>
      </c>
      <c r="Y112" s="180"/>
      <c r="Z112" s="180" t="s">
        <v>1277</v>
      </c>
      <c r="AA112" s="194">
        <v>0.03</v>
      </c>
      <c r="AB112" s="197" t="s">
        <v>558</v>
      </c>
      <c r="AC112" s="188">
        <v>2.2499999999999999E-2</v>
      </c>
      <c r="AD112" s="180">
        <f t="shared" si="9"/>
        <v>2070</v>
      </c>
      <c r="AE112" s="180">
        <f t="shared" si="10"/>
        <v>575</v>
      </c>
      <c r="AF112" s="189">
        <f t="shared" si="11"/>
        <v>1552.5</v>
      </c>
      <c r="AG112" s="379">
        <f t="shared" si="12"/>
        <v>2127.5</v>
      </c>
      <c r="AH112" s="190">
        <v>0.06</v>
      </c>
      <c r="AI112" s="189">
        <f t="shared" si="13"/>
        <v>4140</v>
      </c>
    </row>
    <row r="113" spans="1:35">
      <c r="A113" s="488" t="s">
        <v>639</v>
      </c>
      <c r="B113" s="180" t="s">
        <v>38</v>
      </c>
      <c r="C113" s="339" t="s">
        <v>38</v>
      </c>
      <c r="D113" s="180" t="s">
        <v>101</v>
      </c>
      <c r="E113" s="8" t="s">
        <v>2100</v>
      </c>
      <c r="F113" s="180" t="s">
        <v>605</v>
      </c>
      <c r="G113" s="180" t="s">
        <v>606</v>
      </c>
      <c r="H113" s="186">
        <v>0</v>
      </c>
      <c r="I113" s="186">
        <v>5442</v>
      </c>
      <c r="J113" s="186">
        <f t="shared" si="8"/>
        <v>5442</v>
      </c>
      <c r="K113" s="180" t="s">
        <v>1270</v>
      </c>
      <c r="L113" s="180">
        <v>37900747</v>
      </c>
      <c r="M113" s="144">
        <v>45329</v>
      </c>
      <c r="N113" s="144" t="s">
        <v>196</v>
      </c>
      <c r="O113" s="180" t="s">
        <v>148</v>
      </c>
      <c r="P113" s="180" t="s">
        <v>253</v>
      </c>
      <c r="Q113" s="186">
        <v>0</v>
      </c>
      <c r="R113" s="186">
        <v>93291</v>
      </c>
      <c r="S113" s="182">
        <f t="shared" si="7"/>
        <v>93291</v>
      </c>
      <c r="T113" s="216">
        <v>87526</v>
      </c>
      <c r="U113" s="180">
        <v>48</v>
      </c>
      <c r="V113" s="180" t="s">
        <v>62</v>
      </c>
      <c r="W113" s="180" t="s">
        <v>62</v>
      </c>
      <c r="X113" s="180" t="s">
        <v>276</v>
      </c>
      <c r="Y113" s="180"/>
      <c r="Z113" s="180" t="s">
        <v>1279</v>
      </c>
      <c r="AA113" s="194">
        <v>0.03</v>
      </c>
      <c r="AB113" s="197" t="s">
        <v>558</v>
      </c>
      <c r="AC113" s="188">
        <v>3.7499999999999999E-2</v>
      </c>
      <c r="AD113" s="180">
        <f t="shared" si="9"/>
        <v>2798.73</v>
      </c>
      <c r="AE113" s="180">
        <f t="shared" si="10"/>
        <v>1943.5625</v>
      </c>
      <c r="AF113" s="189">
        <f t="shared" si="11"/>
        <v>3498.4124999999999</v>
      </c>
      <c r="AG113" s="379">
        <f t="shared" si="12"/>
        <v>5441.9750000000004</v>
      </c>
      <c r="AH113" s="190">
        <v>0.06</v>
      </c>
      <c r="AI113" s="189">
        <f t="shared" si="13"/>
        <v>5597.46</v>
      </c>
    </row>
    <row r="114" spans="1:35">
      <c r="A114" s="488" t="s">
        <v>639</v>
      </c>
      <c r="B114" s="180" t="s">
        <v>44</v>
      </c>
      <c r="C114" s="339" t="s">
        <v>37</v>
      </c>
      <c r="D114" s="180" t="s">
        <v>99</v>
      </c>
      <c r="E114" s="342" t="s">
        <v>461</v>
      </c>
      <c r="F114" s="171" t="s">
        <v>767</v>
      </c>
      <c r="G114" s="171" t="s">
        <v>768</v>
      </c>
      <c r="H114" s="186">
        <v>0</v>
      </c>
      <c r="I114" s="186">
        <v>4311</v>
      </c>
      <c r="J114" s="186">
        <f t="shared" si="8"/>
        <v>4311</v>
      </c>
      <c r="K114" s="438" t="s">
        <v>712</v>
      </c>
      <c r="L114" s="180">
        <v>21503061</v>
      </c>
      <c r="M114" s="144">
        <v>45329</v>
      </c>
      <c r="N114" s="144" t="s">
        <v>196</v>
      </c>
      <c r="O114" s="180" t="s">
        <v>148</v>
      </c>
      <c r="P114" s="180" t="s">
        <v>252</v>
      </c>
      <c r="Q114" s="284">
        <v>0</v>
      </c>
      <c r="R114" s="284">
        <v>160000</v>
      </c>
      <c r="S114" s="182">
        <f t="shared" si="7"/>
        <v>160000</v>
      </c>
      <c r="T114" s="216">
        <v>53369</v>
      </c>
      <c r="U114" s="180">
        <v>144</v>
      </c>
      <c r="V114" s="180" t="s">
        <v>64</v>
      </c>
      <c r="W114" s="180" t="s">
        <v>64</v>
      </c>
      <c r="X114" s="180" t="s">
        <v>276</v>
      </c>
      <c r="Y114" s="180" t="s">
        <v>540</v>
      </c>
      <c r="Z114" s="180" t="s">
        <v>1178</v>
      </c>
      <c r="AA114" s="194">
        <v>0.03</v>
      </c>
      <c r="AB114" s="197" t="s">
        <v>558</v>
      </c>
      <c r="AC114" s="188">
        <v>0.02</v>
      </c>
      <c r="AD114" s="180">
        <f t="shared" si="9"/>
        <v>4800</v>
      </c>
      <c r="AE114" s="180">
        <f t="shared" si="10"/>
        <v>1111.1111111111111</v>
      </c>
      <c r="AF114" s="189">
        <f t="shared" si="11"/>
        <v>3200</v>
      </c>
      <c r="AG114" s="379">
        <f t="shared" si="12"/>
        <v>4311.1111111111113</v>
      </c>
      <c r="AH114" s="190">
        <v>0.06</v>
      </c>
      <c r="AI114" s="189">
        <f t="shared" si="13"/>
        <v>9600</v>
      </c>
    </row>
    <row r="115" spans="1:35">
      <c r="A115" s="488" t="s">
        <v>639</v>
      </c>
      <c r="B115" s="180" t="s">
        <v>37</v>
      </c>
      <c r="C115" s="339" t="s">
        <v>37</v>
      </c>
      <c r="D115" s="180" t="s">
        <v>99</v>
      </c>
      <c r="E115" s="342" t="s">
        <v>407</v>
      </c>
      <c r="F115" s="180" t="s">
        <v>1271</v>
      </c>
      <c r="G115" s="180" t="s">
        <v>1281</v>
      </c>
      <c r="H115" s="186"/>
      <c r="I115" s="186">
        <v>3243</v>
      </c>
      <c r="J115" s="186">
        <f t="shared" si="8"/>
        <v>3243</v>
      </c>
      <c r="K115" s="180" t="s">
        <v>1272</v>
      </c>
      <c r="L115" s="180">
        <v>22894590</v>
      </c>
      <c r="M115" s="144">
        <v>45329</v>
      </c>
      <c r="N115" s="144" t="s">
        <v>196</v>
      </c>
      <c r="O115" s="180" t="s">
        <v>329</v>
      </c>
      <c r="P115" s="180" t="s">
        <v>329</v>
      </c>
      <c r="Q115" s="186">
        <v>0</v>
      </c>
      <c r="R115" s="186">
        <v>141294</v>
      </c>
      <c r="S115" s="182">
        <f t="shared" si="7"/>
        <v>141294</v>
      </c>
      <c r="T115" s="216">
        <v>131716</v>
      </c>
      <c r="U115" s="180">
        <v>168</v>
      </c>
      <c r="V115" s="180" t="s">
        <v>62</v>
      </c>
      <c r="W115" s="180" t="s">
        <v>62</v>
      </c>
      <c r="X115" s="180" t="s">
        <v>276</v>
      </c>
      <c r="Y115" s="180"/>
      <c r="Z115" s="180" t="s">
        <v>1280</v>
      </c>
      <c r="AA115" s="194">
        <v>0.04</v>
      </c>
      <c r="AB115" s="197" t="s">
        <v>558</v>
      </c>
      <c r="AC115" s="188">
        <v>1.7000000000000001E-2</v>
      </c>
      <c r="AD115" s="180">
        <f t="shared" si="9"/>
        <v>5651.76</v>
      </c>
      <c r="AE115" s="180">
        <f t="shared" si="10"/>
        <v>841.03571428571433</v>
      </c>
      <c r="AF115" s="189">
        <f t="shared" si="11"/>
        <v>2401.998</v>
      </c>
      <c r="AG115" s="379">
        <f t="shared" si="12"/>
        <v>3243.0337142857143</v>
      </c>
      <c r="AH115" s="190">
        <v>0.03</v>
      </c>
      <c r="AI115" s="189">
        <f t="shared" si="13"/>
        <v>4238.82</v>
      </c>
    </row>
    <row r="116" spans="1:35">
      <c r="A116" s="488" t="s">
        <v>639</v>
      </c>
      <c r="B116" s="180" t="s">
        <v>37</v>
      </c>
      <c r="C116" s="339" t="s">
        <v>37</v>
      </c>
      <c r="D116" s="180" t="s">
        <v>99</v>
      </c>
      <c r="E116" s="342" t="s">
        <v>440</v>
      </c>
      <c r="F116" s="180" t="s">
        <v>684</v>
      </c>
      <c r="G116" s="180" t="s">
        <v>661</v>
      </c>
      <c r="H116" s="186">
        <v>0</v>
      </c>
      <c r="I116" s="186">
        <v>6320</v>
      </c>
      <c r="J116" s="186">
        <f t="shared" si="8"/>
        <v>6320</v>
      </c>
      <c r="K116" s="180" t="s">
        <v>990</v>
      </c>
      <c r="L116" s="180">
        <v>23439342</v>
      </c>
      <c r="M116" s="144">
        <v>45329</v>
      </c>
      <c r="N116" s="144" t="s">
        <v>196</v>
      </c>
      <c r="O116" s="180" t="s">
        <v>128</v>
      </c>
      <c r="P116" s="180" t="s">
        <v>128</v>
      </c>
      <c r="Q116" s="284">
        <v>0</v>
      </c>
      <c r="R116" s="284">
        <v>275357</v>
      </c>
      <c r="S116" s="182">
        <f t="shared" si="7"/>
        <v>275357</v>
      </c>
      <c r="T116" s="216">
        <v>116668</v>
      </c>
      <c r="U116" s="180">
        <v>168</v>
      </c>
      <c r="V116" s="180" t="s">
        <v>64</v>
      </c>
      <c r="W116" s="180" t="s">
        <v>64</v>
      </c>
      <c r="X116" s="180" t="s">
        <v>276</v>
      </c>
      <c r="Y116" s="180" t="s">
        <v>614</v>
      </c>
      <c r="Z116" s="180" t="s">
        <v>994</v>
      </c>
      <c r="AA116" s="194">
        <v>0.04</v>
      </c>
      <c r="AB116" s="197" t="s">
        <v>558</v>
      </c>
      <c r="AC116" s="188">
        <v>1.7000000000000001E-2</v>
      </c>
      <c r="AD116" s="180">
        <f t="shared" si="9"/>
        <v>11014.28</v>
      </c>
      <c r="AE116" s="180">
        <f t="shared" si="10"/>
        <v>1639.0297619047619</v>
      </c>
      <c r="AF116" s="189">
        <f t="shared" si="11"/>
        <v>4681.0690000000004</v>
      </c>
      <c r="AG116" s="379">
        <f t="shared" si="12"/>
        <v>6320.0987619047628</v>
      </c>
      <c r="AH116" s="190">
        <v>0.03</v>
      </c>
      <c r="AI116" s="189">
        <f t="shared" si="13"/>
        <v>8260.7099999999991</v>
      </c>
    </row>
    <row r="117" spans="1:35">
      <c r="A117" s="488" t="s">
        <v>639</v>
      </c>
      <c r="B117" s="180" t="s">
        <v>23</v>
      </c>
      <c r="C117" s="339" t="s">
        <v>23</v>
      </c>
      <c r="D117" s="180" t="s">
        <v>97</v>
      </c>
      <c r="E117" s="342" t="s">
        <v>407</v>
      </c>
      <c r="F117" s="180" t="s">
        <v>580</v>
      </c>
      <c r="G117" s="180" t="s">
        <v>581</v>
      </c>
      <c r="H117" s="186">
        <v>0</v>
      </c>
      <c r="I117" s="186">
        <v>7948</v>
      </c>
      <c r="J117" s="186">
        <f t="shared" si="8"/>
        <v>7948</v>
      </c>
      <c r="K117" s="180" t="s">
        <v>1273</v>
      </c>
      <c r="L117" s="180">
        <v>32219130</v>
      </c>
      <c r="M117" s="144">
        <v>45329</v>
      </c>
      <c r="N117" s="144" t="s">
        <v>196</v>
      </c>
      <c r="O117" s="180" t="s">
        <v>173</v>
      </c>
      <c r="P117" s="180" t="s">
        <v>351</v>
      </c>
      <c r="Q117" s="186">
        <v>0</v>
      </c>
      <c r="R117" s="186">
        <v>346287</v>
      </c>
      <c r="S117" s="182">
        <f t="shared" si="7"/>
        <v>346287</v>
      </c>
      <c r="T117" s="216">
        <v>324509</v>
      </c>
      <c r="U117" s="180">
        <v>168</v>
      </c>
      <c r="V117" s="180" t="s">
        <v>62</v>
      </c>
      <c r="W117" s="180" t="s">
        <v>62</v>
      </c>
      <c r="X117" s="180" t="s">
        <v>276</v>
      </c>
      <c r="Y117" s="180"/>
      <c r="Z117" s="180" t="s">
        <v>1282</v>
      </c>
      <c r="AA117" s="194">
        <v>0.04</v>
      </c>
      <c r="AB117" s="197" t="s">
        <v>558</v>
      </c>
      <c r="AC117" s="188">
        <v>1.7000000000000001E-2</v>
      </c>
      <c r="AD117" s="180">
        <f t="shared" si="9"/>
        <v>13851.48</v>
      </c>
      <c r="AE117" s="180">
        <f t="shared" si="10"/>
        <v>2061.2321428571427</v>
      </c>
      <c r="AF117" s="189">
        <f t="shared" si="11"/>
        <v>5886.8790000000008</v>
      </c>
      <c r="AG117" s="379">
        <f t="shared" si="12"/>
        <v>7948.1111428571439</v>
      </c>
      <c r="AH117" s="190">
        <v>0.03</v>
      </c>
      <c r="AI117" s="189">
        <f t="shared" si="13"/>
        <v>10388.609999999999</v>
      </c>
    </row>
    <row r="118" spans="1:35">
      <c r="A118" s="488" t="s">
        <v>639</v>
      </c>
      <c r="B118" s="180" t="s">
        <v>24</v>
      </c>
      <c r="C118" s="339" t="s">
        <v>24</v>
      </c>
      <c r="D118" s="180" t="s">
        <v>422</v>
      </c>
      <c r="E118" s="342" t="s">
        <v>200</v>
      </c>
      <c r="F118" s="180" t="s">
        <v>561</v>
      </c>
      <c r="G118" s="180" t="s">
        <v>608</v>
      </c>
      <c r="H118" s="186">
        <v>0</v>
      </c>
      <c r="I118" s="186">
        <v>6390</v>
      </c>
      <c r="J118" s="186">
        <f t="shared" si="8"/>
        <v>6390</v>
      </c>
      <c r="K118" s="180" t="s">
        <v>1283</v>
      </c>
      <c r="L118" s="180">
        <v>22030485</v>
      </c>
      <c r="M118" s="144">
        <v>45329</v>
      </c>
      <c r="N118" s="144" t="s">
        <v>196</v>
      </c>
      <c r="O118" s="180" t="s">
        <v>173</v>
      </c>
      <c r="P118" s="180" t="s">
        <v>330</v>
      </c>
      <c r="Q118" s="186">
        <v>0</v>
      </c>
      <c r="R118" s="186">
        <v>278407</v>
      </c>
      <c r="S118" s="182">
        <f t="shared" si="7"/>
        <v>278407</v>
      </c>
      <c r="T118" s="216">
        <v>85275.58</v>
      </c>
      <c r="U118" s="180">
        <v>168</v>
      </c>
      <c r="V118" s="180" t="s">
        <v>64</v>
      </c>
      <c r="W118" s="180" t="s">
        <v>64</v>
      </c>
      <c r="X118" s="180" t="s">
        <v>276</v>
      </c>
      <c r="Y118" s="180" t="s">
        <v>115</v>
      </c>
      <c r="Z118" s="180" t="s">
        <v>973</v>
      </c>
      <c r="AA118" s="194">
        <v>0.04</v>
      </c>
      <c r="AB118" s="197" t="s">
        <v>558</v>
      </c>
      <c r="AC118" s="188">
        <v>1.7000000000000001E-2</v>
      </c>
      <c r="AD118" s="180">
        <f t="shared" si="9"/>
        <v>11136.28</v>
      </c>
      <c r="AE118" s="180">
        <f t="shared" si="10"/>
        <v>1657.1845238095239</v>
      </c>
      <c r="AF118" s="189">
        <f t="shared" si="11"/>
        <v>4732.9190000000008</v>
      </c>
      <c r="AG118" s="379">
        <f t="shared" si="12"/>
        <v>6390.1035238095246</v>
      </c>
      <c r="AH118" s="190">
        <v>0.03</v>
      </c>
      <c r="AI118" s="189">
        <f t="shared" si="13"/>
        <v>8352.2099999999991</v>
      </c>
    </row>
    <row r="119" spans="1:35">
      <c r="A119" s="488" t="s">
        <v>639</v>
      </c>
      <c r="B119" s="180" t="s">
        <v>49</v>
      </c>
      <c r="C119" s="339" t="s">
        <v>49</v>
      </c>
      <c r="D119" s="180" t="s">
        <v>133</v>
      </c>
      <c r="E119" s="342" t="s">
        <v>189</v>
      </c>
      <c r="F119" s="180" t="s">
        <v>991</v>
      </c>
      <c r="G119" s="180" t="s">
        <v>729</v>
      </c>
      <c r="H119" s="186">
        <v>0</v>
      </c>
      <c r="I119" s="186">
        <v>2755</v>
      </c>
      <c r="J119" s="186">
        <f t="shared" si="8"/>
        <v>2755</v>
      </c>
      <c r="K119" s="180" t="s">
        <v>988</v>
      </c>
      <c r="L119" s="180">
        <v>31972001</v>
      </c>
      <c r="M119" s="144">
        <v>45329</v>
      </c>
      <c r="N119" s="144" t="s">
        <v>196</v>
      </c>
      <c r="O119" s="180" t="s">
        <v>128</v>
      </c>
      <c r="P119" s="180" t="s">
        <v>128</v>
      </c>
      <c r="Q119" s="186">
        <v>0</v>
      </c>
      <c r="R119" s="186">
        <v>120033</v>
      </c>
      <c r="S119" s="182">
        <f t="shared" si="7"/>
        <v>120033</v>
      </c>
      <c r="T119" s="216">
        <v>16545</v>
      </c>
      <c r="U119" s="180">
        <v>168</v>
      </c>
      <c r="V119" s="180" t="s">
        <v>64</v>
      </c>
      <c r="W119" s="180" t="s">
        <v>64</v>
      </c>
      <c r="X119" s="180" t="s">
        <v>276</v>
      </c>
      <c r="Y119" s="180" t="s">
        <v>115</v>
      </c>
      <c r="Z119" s="180" t="s">
        <v>992</v>
      </c>
      <c r="AA119" s="194">
        <v>0.04</v>
      </c>
      <c r="AB119" s="197" t="s">
        <v>558</v>
      </c>
      <c r="AC119" s="188">
        <v>1.7000000000000001E-2</v>
      </c>
      <c r="AD119" s="180">
        <f t="shared" si="9"/>
        <v>4801.32</v>
      </c>
      <c r="AE119" s="180">
        <f t="shared" si="10"/>
        <v>714.48214285714289</v>
      </c>
      <c r="AF119" s="189">
        <f t="shared" si="11"/>
        <v>2040.5610000000001</v>
      </c>
      <c r="AG119" s="379">
        <f t="shared" si="12"/>
        <v>2755.0431428571428</v>
      </c>
      <c r="AH119" s="190">
        <v>0.03</v>
      </c>
      <c r="AI119" s="189">
        <f t="shared" si="13"/>
        <v>3600.99</v>
      </c>
    </row>
    <row r="120" spans="1:35">
      <c r="A120" s="488" t="s">
        <v>639</v>
      </c>
      <c r="B120" s="180" t="s">
        <v>31</v>
      </c>
      <c r="C120" s="339" t="s">
        <v>31</v>
      </c>
      <c r="D120" s="180" t="s">
        <v>101</v>
      </c>
      <c r="E120" s="342" t="s">
        <v>32</v>
      </c>
      <c r="F120" s="180" t="s">
        <v>689</v>
      </c>
      <c r="G120" s="180" t="s">
        <v>636</v>
      </c>
      <c r="H120" s="186">
        <v>0</v>
      </c>
      <c r="I120" s="186">
        <v>3790</v>
      </c>
      <c r="J120" s="186">
        <f t="shared" si="8"/>
        <v>3790</v>
      </c>
      <c r="K120" s="180" t="s">
        <v>975</v>
      </c>
      <c r="L120" s="180">
        <v>32218686</v>
      </c>
      <c r="M120" s="144">
        <v>45329</v>
      </c>
      <c r="N120" s="144" t="s">
        <v>196</v>
      </c>
      <c r="O120" s="180" t="s">
        <v>128</v>
      </c>
      <c r="P120" s="180" t="s">
        <v>128</v>
      </c>
      <c r="Q120" s="186">
        <v>0</v>
      </c>
      <c r="R120" s="186">
        <v>165120</v>
      </c>
      <c r="S120" s="182">
        <f t="shared" si="7"/>
        <v>165120</v>
      </c>
      <c r="T120" s="216">
        <v>16282</v>
      </c>
      <c r="U120" s="180">
        <v>168</v>
      </c>
      <c r="V120" s="180" t="s">
        <v>64</v>
      </c>
      <c r="W120" s="180" t="s">
        <v>64</v>
      </c>
      <c r="X120" s="180" t="s">
        <v>276</v>
      </c>
      <c r="Y120" s="180" t="s">
        <v>115</v>
      </c>
      <c r="Z120" s="180" t="s">
        <v>976</v>
      </c>
      <c r="AA120" s="194">
        <v>0.04</v>
      </c>
      <c r="AB120" s="197" t="s">
        <v>558</v>
      </c>
      <c r="AC120" s="188">
        <v>1.7000000000000001E-2</v>
      </c>
      <c r="AD120" s="180">
        <f t="shared" si="9"/>
        <v>6604.8</v>
      </c>
      <c r="AE120" s="180">
        <f t="shared" si="10"/>
        <v>982.85714285714289</v>
      </c>
      <c r="AF120" s="189">
        <f t="shared" si="11"/>
        <v>2807.0400000000004</v>
      </c>
      <c r="AG120" s="379">
        <f t="shared" si="12"/>
        <v>3789.8971428571431</v>
      </c>
      <c r="AH120" s="190">
        <v>0.03</v>
      </c>
      <c r="AI120" s="189">
        <f t="shared" si="13"/>
        <v>4953.5999999999995</v>
      </c>
    </row>
    <row r="121" spans="1:35">
      <c r="A121" s="488" t="s">
        <v>639</v>
      </c>
      <c r="B121" s="180" t="s">
        <v>31</v>
      </c>
      <c r="C121" s="339" t="s">
        <v>31</v>
      </c>
      <c r="D121" s="180" t="s">
        <v>101</v>
      </c>
      <c r="E121" s="342" t="s">
        <v>32</v>
      </c>
      <c r="F121" s="180" t="s">
        <v>556</v>
      </c>
      <c r="G121" s="171" t="s">
        <v>584</v>
      </c>
      <c r="H121" s="186">
        <v>10780</v>
      </c>
      <c r="I121" s="186">
        <v>11070</v>
      </c>
      <c r="J121" s="186">
        <f t="shared" si="8"/>
        <v>290</v>
      </c>
      <c r="K121" s="180" t="s">
        <v>1284</v>
      </c>
      <c r="L121" s="180">
        <v>30306925</v>
      </c>
      <c r="M121" s="144">
        <v>45329</v>
      </c>
      <c r="N121" s="144" t="s">
        <v>196</v>
      </c>
      <c r="O121" s="180" t="s">
        <v>128</v>
      </c>
      <c r="P121" s="180" t="s">
        <v>128</v>
      </c>
      <c r="Q121" s="284">
        <v>374080</v>
      </c>
      <c r="R121" s="284">
        <v>482300</v>
      </c>
      <c r="S121" s="182">
        <f t="shared" si="7"/>
        <v>108220</v>
      </c>
      <c r="T121" s="216">
        <v>78182</v>
      </c>
      <c r="U121" s="180">
        <v>168</v>
      </c>
      <c r="V121" s="180" t="s">
        <v>63</v>
      </c>
      <c r="W121" s="180" t="s">
        <v>63</v>
      </c>
      <c r="X121" s="180" t="s">
        <v>277</v>
      </c>
      <c r="Y121" s="180"/>
      <c r="Z121" s="180" t="s">
        <v>1288</v>
      </c>
      <c r="AA121" s="194">
        <v>0.04</v>
      </c>
      <c r="AB121" s="197" t="s">
        <v>558</v>
      </c>
      <c r="AC121" s="188">
        <v>1.7000000000000001E-2</v>
      </c>
      <c r="AD121" s="180">
        <f t="shared" si="9"/>
        <v>19292</v>
      </c>
      <c r="AE121" s="180">
        <f t="shared" si="10"/>
        <v>2870.8333333333335</v>
      </c>
      <c r="AF121" s="189">
        <f t="shared" si="11"/>
        <v>8199.1</v>
      </c>
      <c r="AG121" s="379">
        <f t="shared" si="12"/>
        <v>11069.933333333334</v>
      </c>
      <c r="AH121" s="190">
        <v>0.03</v>
      </c>
      <c r="AI121" s="189">
        <f t="shared" si="13"/>
        <v>3246.6</v>
      </c>
    </row>
    <row r="122" spans="1:35">
      <c r="A122" s="488" t="s">
        <v>639</v>
      </c>
      <c r="B122" s="180" t="s">
        <v>27</v>
      </c>
      <c r="C122" s="339" t="s">
        <v>27</v>
      </c>
      <c r="D122" s="180" t="s">
        <v>97</v>
      </c>
      <c r="E122" s="342" t="s">
        <v>407</v>
      </c>
      <c r="F122" s="180" t="s">
        <v>552</v>
      </c>
      <c r="G122" s="171" t="s">
        <v>596</v>
      </c>
      <c r="H122" s="186">
        <v>0</v>
      </c>
      <c r="I122" s="186">
        <v>3300</v>
      </c>
      <c r="J122" s="186">
        <f t="shared" si="8"/>
        <v>3300</v>
      </c>
      <c r="K122" s="180" t="s">
        <v>1285</v>
      </c>
      <c r="L122" s="180">
        <v>30479353</v>
      </c>
      <c r="M122" s="144">
        <v>45329</v>
      </c>
      <c r="N122" s="144" t="s">
        <v>196</v>
      </c>
      <c r="O122" s="180" t="s">
        <v>43</v>
      </c>
      <c r="P122" s="180" t="s">
        <v>43</v>
      </c>
      <c r="Q122" s="284">
        <v>0</v>
      </c>
      <c r="R122" s="284">
        <v>30000</v>
      </c>
      <c r="S122" s="182">
        <f t="shared" si="7"/>
        <v>30000</v>
      </c>
      <c r="T122" s="216"/>
      <c r="U122" s="180">
        <v>24</v>
      </c>
      <c r="V122" s="180" t="s">
        <v>62</v>
      </c>
      <c r="W122" s="180" t="s">
        <v>62</v>
      </c>
      <c r="X122" s="180" t="s">
        <v>276</v>
      </c>
      <c r="Y122" s="180"/>
      <c r="Z122" s="180" t="s">
        <v>1289</v>
      </c>
      <c r="AA122" s="194">
        <v>0.03</v>
      </c>
      <c r="AB122" s="197" t="s">
        <v>558</v>
      </c>
      <c r="AC122" s="188">
        <v>6.5000000000000002E-2</v>
      </c>
      <c r="AD122" s="180">
        <f t="shared" si="9"/>
        <v>900</v>
      </c>
      <c r="AE122" s="180">
        <f t="shared" si="10"/>
        <v>1250</v>
      </c>
      <c r="AF122" s="189">
        <f t="shared" si="11"/>
        <v>1950</v>
      </c>
      <c r="AG122" s="379">
        <f t="shared" si="12"/>
        <v>3200</v>
      </c>
      <c r="AH122" s="190">
        <v>0.06</v>
      </c>
      <c r="AI122" s="189">
        <f t="shared" si="13"/>
        <v>1800</v>
      </c>
    </row>
    <row r="123" spans="1:35">
      <c r="A123" s="488" t="s">
        <v>639</v>
      </c>
      <c r="B123" s="180" t="s">
        <v>49</v>
      </c>
      <c r="C123" s="339" t="s">
        <v>49</v>
      </c>
      <c r="D123" s="180" t="s">
        <v>133</v>
      </c>
      <c r="E123" s="342" t="s">
        <v>940</v>
      </c>
      <c r="F123" s="180" t="s">
        <v>882</v>
      </c>
      <c r="G123" s="180" t="s">
        <v>1276</v>
      </c>
      <c r="H123" s="186">
        <v>0</v>
      </c>
      <c r="I123" s="186">
        <v>1108</v>
      </c>
      <c r="J123" s="186">
        <f t="shared" si="8"/>
        <v>1108</v>
      </c>
      <c r="K123" s="180" t="s">
        <v>1286</v>
      </c>
      <c r="L123" s="180">
        <v>20356227</v>
      </c>
      <c r="M123" s="144">
        <v>45329</v>
      </c>
      <c r="N123" s="144" t="s">
        <v>196</v>
      </c>
      <c r="O123" s="180" t="s">
        <v>173</v>
      </c>
      <c r="P123" s="180" t="s">
        <v>466</v>
      </c>
      <c r="Q123" s="284">
        <v>0</v>
      </c>
      <c r="R123" s="284">
        <v>30300</v>
      </c>
      <c r="S123" s="182">
        <f t="shared" si="7"/>
        <v>30300</v>
      </c>
      <c r="T123" s="216">
        <v>27685</v>
      </c>
      <c r="U123" s="180">
        <v>108</v>
      </c>
      <c r="V123" s="180" t="s">
        <v>62</v>
      </c>
      <c r="W123" s="180" t="s">
        <v>62</v>
      </c>
      <c r="X123" s="180" t="s">
        <v>276</v>
      </c>
      <c r="Y123" s="180"/>
      <c r="Z123" s="180" t="s">
        <v>1290</v>
      </c>
      <c r="AA123" s="194">
        <v>0.03</v>
      </c>
      <c r="AB123" s="197" t="s">
        <v>558</v>
      </c>
      <c r="AC123" s="188">
        <v>2.4E-2</v>
      </c>
      <c r="AD123" s="180">
        <f t="shared" si="9"/>
        <v>909</v>
      </c>
      <c r="AE123" s="180">
        <f t="shared" si="10"/>
        <v>280.55555555555554</v>
      </c>
      <c r="AF123" s="189">
        <f t="shared" si="11"/>
        <v>727.2</v>
      </c>
      <c r="AG123" s="379">
        <f t="shared" si="12"/>
        <v>1007.7555555555556</v>
      </c>
      <c r="AH123" s="190">
        <v>0.06</v>
      </c>
      <c r="AI123" s="189">
        <f t="shared" si="13"/>
        <v>1818</v>
      </c>
    </row>
    <row r="124" spans="1:35">
      <c r="A124" s="488" t="s">
        <v>639</v>
      </c>
      <c r="B124" s="180" t="s">
        <v>24</v>
      </c>
      <c r="C124" s="339" t="s">
        <v>24</v>
      </c>
      <c r="D124" s="180" t="s">
        <v>422</v>
      </c>
      <c r="E124" s="383" t="s">
        <v>423</v>
      </c>
      <c r="F124" s="180" t="s">
        <v>559</v>
      </c>
      <c r="G124" s="180" t="s">
        <v>564</v>
      </c>
      <c r="H124" s="186">
        <v>0</v>
      </c>
      <c r="I124" s="186">
        <v>2271</v>
      </c>
      <c r="J124" s="186">
        <f t="shared" si="8"/>
        <v>2271</v>
      </c>
      <c r="K124" s="180" t="s">
        <v>1287</v>
      </c>
      <c r="L124" s="180">
        <v>30247348</v>
      </c>
      <c r="M124" s="144">
        <v>45329</v>
      </c>
      <c r="N124" s="144" t="s">
        <v>196</v>
      </c>
      <c r="O124" s="180" t="s">
        <v>43</v>
      </c>
      <c r="P124" s="180" t="s">
        <v>43</v>
      </c>
      <c r="Q124" s="186">
        <v>0</v>
      </c>
      <c r="R124" s="186">
        <v>84286</v>
      </c>
      <c r="S124" s="182">
        <f t="shared" si="7"/>
        <v>84286</v>
      </c>
      <c r="T124" s="216">
        <v>7857</v>
      </c>
      <c r="U124" s="180">
        <v>144</v>
      </c>
      <c r="V124" s="180" t="s">
        <v>64</v>
      </c>
      <c r="W124" s="180" t="s">
        <v>64</v>
      </c>
      <c r="X124" s="180" t="s">
        <v>276</v>
      </c>
      <c r="Y124" s="180" t="s">
        <v>683</v>
      </c>
      <c r="Z124" s="180" t="s">
        <v>1291</v>
      </c>
      <c r="AA124" s="194">
        <v>0.03</v>
      </c>
      <c r="AB124" s="197" t="s">
        <v>558</v>
      </c>
      <c r="AC124" s="188">
        <v>0.02</v>
      </c>
      <c r="AD124" s="180">
        <f t="shared" si="9"/>
        <v>2528.58</v>
      </c>
      <c r="AE124" s="180">
        <f t="shared" si="10"/>
        <v>585.31944444444446</v>
      </c>
      <c r="AF124" s="189">
        <f t="shared" si="11"/>
        <v>1685.72</v>
      </c>
      <c r="AG124" s="379">
        <f t="shared" si="12"/>
        <v>2271.0394444444446</v>
      </c>
      <c r="AH124" s="190">
        <v>0.06</v>
      </c>
      <c r="AI124" s="189">
        <f t="shared" si="13"/>
        <v>5057.16</v>
      </c>
    </row>
    <row r="125" spans="1:35">
      <c r="A125" s="488" t="s">
        <v>639</v>
      </c>
      <c r="B125" s="180" t="s">
        <v>241</v>
      </c>
      <c r="C125" s="339" t="s">
        <v>241</v>
      </c>
      <c r="D125" s="180" t="s">
        <v>101</v>
      </c>
      <c r="E125" s="342" t="s">
        <v>407</v>
      </c>
      <c r="F125" s="180" t="s">
        <v>844</v>
      </c>
      <c r="G125" s="171" t="s">
        <v>612</v>
      </c>
      <c r="H125" s="186">
        <v>0</v>
      </c>
      <c r="I125" s="186">
        <v>11008</v>
      </c>
      <c r="J125" s="186">
        <f t="shared" si="8"/>
        <v>11008</v>
      </c>
      <c r="K125" s="180" t="s">
        <v>989</v>
      </c>
      <c r="L125" s="180">
        <v>26512433</v>
      </c>
      <c r="M125" s="144">
        <v>45330</v>
      </c>
      <c r="N125" s="144" t="s">
        <v>196</v>
      </c>
      <c r="O125" s="180" t="s">
        <v>173</v>
      </c>
      <c r="P125" s="180" t="s">
        <v>466</v>
      </c>
      <c r="Q125" s="284">
        <v>0</v>
      </c>
      <c r="R125" s="284">
        <v>479609.62</v>
      </c>
      <c r="S125" s="182">
        <f t="shared" si="7"/>
        <v>479609.62</v>
      </c>
      <c r="T125" s="216">
        <v>76570.2</v>
      </c>
      <c r="U125" s="180">
        <v>168</v>
      </c>
      <c r="V125" s="180" t="s">
        <v>64</v>
      </c>
      <c r="W125" s="180" t="s">
        <v>64</v>
      </c>
      <c r="X125" s="180" t="s">
        <v>276</v>
      </c>
      <c r="Y125" s="180" t="s">
        <v>614</v>
      </c>
      <c r="Z125" s="180" t="s">
        <v>993</v>
      </c>
      <c r="AA125" s="194">
        <v>0.04</v>
      </c>
      <c r="AB125" s="197" t="s">
        <v>558</v>
      </c>
      <c r="AC125" s="188">
        <v>1.7000000000000001E-2</v>
      </c>
      <c r="AD125" s="180">
        <f t="shared" si="9"/>
        <v>19184.3848</v>
      </c>
      <c r="AE125" s="180">
        <f t="shared" si="10"/>
        <v>2854.8191666666667</v>
      </c>
      <c r="AF125" s="189">
        <f t="shared" si="11"/>
        <v>8153.3635400000003</v>
      </c>
      <c r="AG125" s="379">
        <f t="shared" si="12"/>
        <v>11008.182706666666</v>
      </c>
      <c r="AH125" s="190">
        <v>0.03</v>
      </c>
      <c r="AI125" s="189">
        <f t="shared" si="13"/>
        <v>14388.2886</v>
      </c>
    </row>
    <row r="126" spans="1:35">
      <c r="A126" s="488" t="s">
        <v>639</v>
      </c>
      <c r="B126" s="180" t="s">
        <v>23</v>
      </c>
      <c r="C126" s="339" t="s">
        <v>23</v>
      </c>
      <c r="D126" s="180" t="s">
        <v>97</v>
      </c>
      <c r="E126" s="342" t="s">
        <v>48</v>
      </c>
      <c r="F126" s="180" t="s">
        <v>872</v>
      </c>
      <c r="G126" s="180" t="s">
        <v>1316</v>
      </c>
      <c r="H126" s="186">
        <v>0</v>
      </c>
      <c r="I126" s="186">
        <v>9832</v>
      </c>
      <c r="J126" s="186">
        <f t="shared" si="8"/>
        <v>9832</v>
      </c>
      <c r="K126" s="180" t="s">
        <v>1292</v>
      </c>
      <c r="L126" s="180">
        <v>32331040</v>
      </c>
      <c r="M126" s="144">
        <v>45330</v>
      </c>
      <c r="N126" s="144" t="s">
        <v>196</v>
      </c>
      <c r="O126" s="180" t="s">
        <v>128</v>
      </c>
      <c r="P126" s="180" t="s">
        <v>128</v>
      </c>
      <c r="Q126" s="284">
        <v>0</v>
      </c>
      <c r="R126" s="284">
        <v>428372</v>
      </c>
      <c r="S126" s="182">
        <f t="shared" si="7"/>
        <v>428372</v>
      </c>
      <c r="T126" s="216">
        <v>113421</v>
      </c>
      <c r="U126" s="180">
        <v>168</v>
      </c>
      <c r="V126" s="180" t="s">
        <v>64</v>
      </c>
      <c r="W126" s="180" t="s">
        <v>64</v>
      </c>
      <c r="X126" s="180" t="s">
        <v>276</v>
      </c>
      <c r="Y126" s="180" t="s">
        <v>540</v>
      </c>
      <c r="Z126" s="180" t="s">
        <v>873</v>
      </c>
      <c r="AA126" s="194">
        <v>0.04</v>
      </c>
      <c r="AB126" s="197" t="s">
        <v>558</v>
      </c>
      <c r="AC126" s="188">
        <v>1.7000000000000001E-2</v>
      </c>
      <c r="AD126" s="180">
        <f t="shared" si="9"/>
        <v>17134.88</v>
      </c>
      <c r="AE126" s="180">
        <f t="shared" si="10"/>
        <v>2549.8333333333335</v>
      </c>
      <c r="AF126" s="189">
        <f t="shared" si="11"/>
        <v>7282.3240000000005</v>
      </c>
      <c r="AG126" s="379">
        <f t="shared" si="12"/>
        <v>9832.1573333333345</v>
      </c>
      <c r="AH126" s="190">
        <v>0.03</v>
      </c>
      <c r="AI126" s="189">
        <f t="shared" si="13"/>
        <v>12851.16</v>
      </c>
    </row>
    <row r="127" spans="1:35">
      <c r="A127" s="488" t="s">
        <v>639</v>
      </c>
      <c r="B127" s="180" t="s">
        <v>29</v>
      </c>
      <c r="C127" s="339" t="s">
        <v>29</v>
      </c>
      <c r="D127" s="180" t="s">
        <v>168</v>
      </c>
      <c r="E127" s="383" t="s">
        <v>932</v>
      </c>
      <c r="F127" s="8" t="s">
        <v>551</v>
      </c>
      <c r="G127" s="180" t="s">
        <v>609</v>
      </c>
      <c r="H127" s="186">
        <v>0</v>
      </c>
      <c r="I127" s="186">
        <v>600</v>
      </c>
      <c r="J127" s="186">
        <f t="shared" si="8"/>
        <v>600</v>
      </c>
      <c r="K127" s="180" t="s">
        <v>1293</v>
      </c>
      <c r="L127" s="180">
        <v>9229409</v>
      </c>
      <c r="M127" s="144">
        <v>45330</v>
      </c>
      <c r="N127" s="144" t="s">
        <v>196</v>
      </c>
      <c r="O127" s="180" t="s">
        <v>43</v>
      </c>
      <c r="P127" s="180" t="s">
        <v>43</v>
      </c>
      <c r="Q127" s="284">
        <v>0</v>
      </c>
      <c r="R127" s="284">
        <v>10286</v>
      </c>
      <c r="S127" s="182">
        <f t="shared" si="7"/>
        <v>10286</v>
      </c>
      <c r="T127" s="216">
        <v>8681</v>
      </c>
      <c r="U127" s="180">
        <v>48</v>
      </c>
      <c r="V127" s="180" t="s">
        <v>62</v>
      </c>
      <c r="W127" s="180" t="s">
        <v>62</v>
      </c>
      <c r="X127" s="180" t="s">
        <v>276</v>
      </c>
      <c r="Y127" s="180"/>
      <c r="Z127" s="180" t="s">
        <v>1317</v>
      </c>
      <c r="AA127" s="194">
        <v>0.03</v>
      </c>
      <c r="AB127" s="197" t="s">
        <v>558</v>
      </c>
      <c r="AC127" s="188">
        <v>3.7499999999999999E-2</v>
      </c>
      <c r="AD127" s="180">
        <f t="shared" si="9"/>
        <v>308.58</v>
      </c>
      <c r="AE127" s="180">
        <f t="shared" si="10"/>
        <v>214.29166666666666</v>
      </c>
      <c r="AF127" s="189">
        <f t="shared" si="11"/>
        <v>385.72499999999997</v>
      </c>
      <c r="AG127" s="379">
        <f t="shared" si="12"/>
        <v>600.01666666666665</v>
      </c>
      <c r="AH127" s="190">
        <v>0.06</v>
      </c>
      <c r="AI127" s="189">
        <f t="shared" si="13"/>
        <v>617.16</v>
      </c>
    </row>
    <row r="128" spans="1:35">
      <c r="A128" s="488" t="s">
        <v>639</v>
      </c>
      <c r="B128" s="180" t="s">
        <v>31</v>
      </c>
      <c r="C128" s="339" t="s">
        <v>31</v>
      </c>
      <c r="D128" s="180" t="s">
        <v>101</v>
      </c>
      <c r="E128" s="342" t="s">
        <v>32</v>
      </c>
      <c r="F128" s="180" t="s">
        <v>535</v>
      </c>
      <c r="G128" s="171" t="s">
        <v>575</v>
      </c>
      <c r="H128" s="186">
        <v>6960</v>
      </c>
      <c r="I128" s="186">
        <v>5923</v>
      </c>
      <c r="J128" s="186">
        <f t="shared" si="8"/>
        <v>-1037</v>
      </c>
      <c r="K128" s="180" t="s">
        <v>1315</v>
      </c>
      <c r="L128" s="180">
        <v>30086173</v>
      </c>
      <c r="M128" s="144">
        <v>45330</v>
      </c>
      <c r="N128" s="144" t="s">
        <v>196</v>
      </c>
      <c r="O128" s="180" t="s">
        <v>21</v>
      </c>
      <c r="P128" s="180" t="s">
        <v>21</v>
      </c>
      <c r="Q128" s="284">
        <v>222263</v>
      </c>
      <c r="R128" s="284">
        <v>258050</v>
      </c>
      <c r="S128" s="182">
        <f t="shared" si="7"/>
        <v>35787</v>
      </c>
      <c r="T128" s="216">
        <v>19204</v>
      </c>
      <c r="U128" s="180">
        <v>168</v>
      </c>
      <c r="V128" s="180" t="s">
        <v>63</v>
      </c>
      <c r="W128" s="180" t="s">
        <v>63</v>
      </c>
      <c r="X128" s="180" t="s">
        <v>277</v>
      </c>
      <c r="Y128" s="180"/>
      <c r="Z128" s="180" t="s">
        <v>1318</v>
      </c>
      <c r="AA128" s="194">
        <v>0.04</v>
      </c>
      <c r="AB128" s="197" t="s">
        <v>558</v>
      </c>
      <c r="AC128" s="188">
        <v>1.7000000000000001E-2</v>
      </c>
      <c r="AD128" s="180">
        <f t="shared" si="9"/>
        <v>10322</v>
      </c>
      <c r="AE128" s="180">
        <f t="shared" si="10"/>
        <v>1536.0119047619048</v>
      </c>
      <c r="AF128" s="189">
        <f t="shared" si="11"/>
        <v>4386.8500000000004</v>
      </c>
      <c r="AG128" s="379">
        <f t="shared" si="12"/>
        <v>5922.861904761905</v>
      </c>
      <c r="AH128" s="190">
        <v>0.03</v>
      </c>
      <c r="AI128" s="189">
        <f t="shared" si="13"/>
        <v>1073.6099999999999</v>
      </c>
    </row>
    <row r="129" spans="1:35">
      <c r="A129" s="488" t="s">
        <v>639</v>
      </c>
      <c r="B129" s="180" t="s">
        <v>23</v>
      </c>
      <c r="C129" s="339" t="s">
        <v>23</v>
      </c>
      <c r="D129" s="180" t="s">
        <v>97</v>
      </c>
      <c r="E129" s="342" t="s">
        <v>211</v>
      </c>
      <c r="F129" s="8" t="s">
        <v>856</v>
      </c>
      <c r="G129" s="180" t="s">
        <v>647</v>
      </c>
      <c r="H129" s="186">
        <v>24323</v>
      </c>
      <c r="I129" s="186">
        <v>23597</v>
      </c>
      <c r="J129" s="186">
        <f t="shared" si="8"/>
        <v>-726</v>
      </c>
      <c r="K129" s="180" t="s">
        <v>1319</v>
      </c>
      <c r="L129" s="180">
        <v>28350862</v>
      </c>
      <c r="M129" s="144">
        <v>45330</v>
      </c>
      <c r="N129" s="144" t="s">
        <v>196</v>
      </c>
      <c r="O129" s="180" t="s">
        <v>128</v>
      </c>
      <c r="P129" s="180" t="s">
        <v>128</v>
      </c>
      <c r="Q129" s="284">
        <v>853062.5</v>
      </c>
      <c r="R129" s="284">
        <v>1028102</v>
      </c>
      <c r="S129" s="182">
        <f t="shared" si="7"/>
        <v>175039.5</v>
      </c>
      <c r="T129" s="216">
        <v>11223</v>
      </c>
      <c r="U129" s="180">
        <v>168</v>
      </c>
      <c r="V129" s="180" t="s">
        <v>63</v>
      </c>
      <c r="W129" s="180" t="s">
        <v>63</v>
      </c>
      <c r="X129" s="180" t="s">
        <v>277</v>
      </c>
      <c r="Y129" s="180"/>
      <c r="Z129" s="180" t="s">
        <v>1320</v>
      </c>
      <c r="AA129" s="194">
        <v>0.04</v>
      </c>
      <c r="AB129" s="197" t="s">
        <v>558</v>
      </c>
      <c r="AC129" s="188">
        <v>1.7000000000000001E-2</v>
      </c>
      <c r="AD129" s="180">
        <f t="shared" si="9"/>
        <v>41124.080000000002</v>
      </c>
      <c r="AE129" s="180">
        <f t="shared" si="10"/>
        <v>6119.6547619047615</v>
      </c>
      <c r="AF129" s="189">
        <f t="shared" si="11"/>
        <v>17477.734</v>
      </c>
      <c r="AG129" s="379">
        <f t="shared" si="12"/>
        <v>23597.38876190476</v>
      </c>
      <c r="AH129" s="190">
        <v>0.03</v>
      </c>
      <c r="AI129" s="189">
        <f t="shared" si="13"/>
        <v>5251.1849999999995</v>
      </c>
    </row>
    <row r="130" spans="1:35">
      <c r="A130" s="488" t="s">
        <v>639</v>
      </c>
      <c r="B130" s="180" t="s">
        <v>29</v>
      </c>
      <c r="C130" s="339" t="s">
        <v>29</v>
      </c>
      <c r="D130" s="180" t="s">
        <v>168</v>
      </c>
      <c r="E130" s="342" t="s">
        <v>406</v>
      </c>
      <c r="F130" s="180" t="s">
        <v>615</v>
      </c>
      <c r="G130" s="180" t="s">
        <v>953</v>
      </c>
      <c r="H130" s="186">
        <v>3942</v>
      </c>
      <c r="I130" s="186">
        <v>4942</v>
      </c>
      <c r="J130" s="186">
        <f t="shared" si="8"/>
        <v>1000</v>
      </c>
      <c r="K130" s="180" t="s">
        <v>1321</v>
      </c>
      <c r="L130" s="180">
        <v>23355710</v>
      </c>
      <c r="M130" s="144">
        <v>45330</v>
      </c>
      <c r="N130" s="144" t="s">
        <v>196</v>
      </c>
      <c r="O130" s="21" t="s">
        <v>367</v>
      </c>
      <c r="P130" s="180" t="s">
        <v>1322</v>
      </c>
      <c r="Q130" s="284">
        <v>120557.27</v>
      </c>
      <c r="R130" s="284">
        <v>210962</v>
      </c>
      <c r="S130" s="182">
        <f t="shared" si="7"/>
        <v>90404.73</v>
      </c>
      <c r="T130" s="216">
        <v>77147.009999999995</v>
      </c>
      <c r="U130" s="180">
        <v>168</v>
      </c>
      <c r="V130" s="180" t="s">
        <v>63</v>
      </c>
      <c r="W130" s="180" t="s">
        <v>63</v>
      </c>
      <c r="X130" s="180" t="s">
        <v>277</v>
      </c>
      <c r="Y130" s="180"/>
      <c r="Z130" s="180" t="s">
        <v>1324</v>
      </c>
      <c r="AA130" s="194">
        <v>0.04</v>
      </c>
      <c r="AB130" s="197" t="s">
        <v>558</v>
      </c>
      <c r="AC130" s="188">
        <v>1.7000000000000001E-2</v>
      </c>
      <c r="AD130" s="180">
        <f t="shared" si="9"/>
        <v>8438.48</v>
      </c>
      <c r="AE130" s="180">
        <f t="shared" si="10"/>
        <v>1255.7261904761904</v>
      </c>
      <c r="AF130" s="189">
        <f t="shared" si="11"/>
        <v>3586.3540000000003</v>
      </c>
      <c r="AG130" s="379">
        <f t="shared" si="12"/>
        <v>4842.0801904761902</v>
      </c>
      <c r="AH130" s="190">
        <v>0.03</v>
      </c>
      <c r="AI130" s="189">
        <f t="shared" si="13"/>
        <v>2712.1418999999996</v>
      </c>
    </row>
    <row r="131" spans="1:35">
      <c r="A131" s="488" t="s">
        <v>639</v>
      </c>
      <c r="B131" s="180" t="s">
        <v>49</v>
      </c>
      <c r="C131" s="339" t="s">
        <v>49</v>
      </c>
      <c r="D131" s="180" t="s">
        <v>133</v>
      </c>
      <c r="E131" s="342" t="s">
        <v>938</v>
      </c>
      <c r="F131" s="180" t="s">
        <v>806</v>
      </c>
      <c r="G131" s="180" t="s">
        <v>1326</v>
      </c>
      <c r="H131" s="186">
        <v>0</v>
      </c>
      <c r="I131" s="186">
        <v>14690</v>
      </c>
      <c r="J131" s="186">
        <f t="shared" si="8"/>
        <v>14690</v>
      </c>
      <c r="K131" s="180" t="s">
        <v>1323</v>
      </c>
      <c r="L131" s="180">
        <v>28881978</v>
      </c>
      <c r="M131" s="144">
        <v>45330</v>
      </c>
      <c r="N131" s="144" t="s">
        <v>196</v>
      </c>
      <c r="O131" s="180" t="s">
        <v>148</v>
      </c>
      <c r="P131" s="21" t="s">
        <v>342</v>
      </c>
      <c r="Q131" s="284">
        <v>0</v>
      </c>
      <c r="R131" s="284">
        <v>640031</v>
      </c>
      <c r="S131" s="182">
        <f t="shared" ref="S131:S194" si="14">R131-Q131</f>
        <v>640031</v>
      </c>
      <c r="T131" s="216">
        <v>600529</v>
      </c>
      <c r="U131" s="180">
        <v>168</v>
      </c>
      <c r="V131" s="180" t="s">
        <v>62</v>
      </c>
      <c r="W131" s="180" t="s">
        <v>62</v>
      </c>
      <c r="X131" s="180" t="s">
        <v>276</v>
      </c>
      <c r="Y131" s="180"/>
      <c r="Z131" s="180" t="s">
        <v>1325</v>
      </c>
      <c r="AA131" s="194">
        <v>0.04</v>
      </c>
      <c r="AB131" s="197" t="s">
        <v>558</v>
      </c>
      <c r="AC131" s="188">
        <v>1.7000000000000001E-2</v>
      </c>
      <c r="AD131" s="180">
        <f t="shared" si="9"/>
        <v>25601.24</v>
      </c>
      <c r="AE131" s="180">
        <f t="shared" si="10"/>
        <v>3809.7083333333335</v>
      </c>
      <c r="AF131" s="189">
        <f t="shared" si="11"/>
        <v>10880.527</v>
      </c>
      <c r="AG131" s="379">
        <f t="shared" si="12"/>
        <v>14690.235333333334</v>
      </c>
      <c r="AH131" s="190">
        <v>0.03</v>
      </c>
      <c r="AI131" s="189">
        <f t="shared" si="13"/>
        <v>19200.93</v>
      </c>
    </row>
    <row r="132" spans="1:35">
      <c r="A132" s="488" t="s">
        <v>639</v>
      </c>
      <c r="B132" s="180" t="s">
        <v>39</v>
      </c>
      <c r="C132" s="339" t="s">
        <v>39</v>
      </c>
      <c r="D132" s="180" t="s">
        <v>167</v>
      </c>
      <c r="E132" s="342" t="s">
        <v>407</v>
      </c>
      <c r="F132" s="180" t="s">
        <v>1258</v>
      </c>
      <c r="G132" s="180" t="s">
        <v>1261</v>
      </c>
      <c r="H132" s="186">
        <v>4102</v>
      </c>
      <c r="I132" s="186">
        <v>4953</v>
      </c>
      <c r="J132" s="186">
        <f>IF(H132=0,I132,(I132-H132))</f>
        <v>851</v>
      </c>
      <c r="K132" s="180" t="s">
        <v>1259</v>
      </c>
      <c r="L132" s="180">
        <v>13389592</v>
      </c>
      <c r="M132" s="144">
        <v>45330</v>
      </c>
      <c r="N132" s="144" t="s">
        <v>196</v>
      </c>
      <c r="O132" s="180" t="s">
        <v>173</v>
      </c>
      <c r="P132" s="180" t="s">
        <v>466</v>
      </c>
      <c r="Q132" s="284">
        <v>117677.49</v>
      </c>
      <c r="R132" s="284">
        <v>160639</v>
      </c>
      <c r="S132" s="182">
        <f>R132-Q132</f>
        <v>42961.509999999995</v>
      </c>
      <c r="T132" s="216">
        <v>33829</v>
      </c>
      <c r="U132" s="180">
        <v>120</v>
      </c>
      <c r="V132" s="180" t="s">
        <v>63</v>
      </c>
      <c r="W132" s="180" t="s">
        <v>63</v>
      </c>
      <c r="X132" s="180" t="s">
        <v>277</v>
      </c>
      <c r="Y132" s="180"/>
      <c r="Z132" s="180" t="s">
        <v>1260</v>
      </c>
      <c r="AA132" s="194">
        <v>0.03</v>
      </c>
      <c r="AB132" s="197" t="s">
        <v>558</v>
      </c>
      <c r="AC132" s="188">
        <v>2.2499999999999999E-2</v>
      </c>
      <c r="AD132" s="180">
        <f t="shared" si="9"/>
        <v>4819.17</v>
      </c>
      <c r="AE132" s="180">
        <f t="shared" si="10"/>
        <v>1338.6583333333333</v>
      </c>
      <c r="AF132" s="189">
        <f t="shared" si="11"/>
        <v>3614.3775000000001</v>
      </c>
      <c r="AG132" s="379">
        <f t="shared" si="12"/>
        <v>4953.0358333333334</v>
      </c>
      <c r="AH132" s="190">
        <v>0.06</v>
      </c>
      <c r="AI132" s="189">
        <f t="shared" si="13"/>
        <v>2577.6905999999994</v>
      </c>
    </row>
    <row r="133" spans="1:35">
      <c r="A133" s="488" t="s">
        <v>639</v>
      </c>
      <c r="B133" s="180" t="s">
        <v>29</v>
      </c>
      <c r="C133" s="339" t="s">
        <v>29</v>
      </c>
      <c r="D133" s="180" t="s">
        <v>168</v>
      </c>
      <c r="E133" s="342" t="s">
        <v>456</v>
      </c>
      <c r="F133" s="180" t="s">
        <v>870</v>
      </c>
      <c r="G133" s="180" t="s">
        <v>577</v>
      </c>
      <c r="H133" s="186">
        <v>0</v>
      </c>
      <c r="I133" s="186">
        <v>4796</v>
      </c>
      <c r="J133" s="186">
        <f t="shared" ref="J133:J199" si="15">IF(H133=0,I133,(I133-H133))</f>
        <v>4796</v>
      </c>
      <c r="K133" s="180" t="s">
        <v>868</v>
      </c>
      <c r="L133" s="180">
        <v>22657034</v>
      </c>
      <c r="M133" s="144">
        <v>45330</v>
      </c>
      <c r="N133" s="144" t="s">
        <v>196</v>
      </c>
      <c r="O133" s="180" t="s">
        <v>128</v>
      </c>
      <c r="P133" s="180" t="s">
        <v>128</v>
      </c>
      <c r="Q133" s="284">
        <v>0</v>
      </c>
      <c r="R133" s="284">
        <v>208957</v>
      </c>
      <c r="S133" s="182">
        <f t="shared" si="14"/>
        <v>208957</v>
      </c>
      <c r="T133" s="216">
        <v>73648</v>
      </c>
      <c r="U133" s="180">
        <v>168</v>
      </c>
      <c r="V133" s="180" t="s">
        <v>64</v>
      </c>
      <c r="W133" s="180" t="s">
        <v>64</v>
      </c>
      <c r="X133" s="180" t="s">
        <v>276</v>
      </c>
      <c r="Y133" s="180" t="s">
        <v>1327</v>
      </c>
      <c r="Z133" s="180" t="s">
        <v>871</v>
      </c>
      <c r="AA133" s="194">
        <v>0.04</v>
      </c>
      <c r="AB133" s="197" t="s">
        <v>558</v>
      </c>
      <c r="AC133" s="188">
        <v>1.7000000000000001E-2</v>
      </c>
      <c r="AD133" s="180">
        <f t="shared" si="9"/>
        <v>8358.2800000000007</v>
      </c>
      <c r="AE133" s="180">
        <f t="shared" si="10"/>
        <v>1243.7916666666667</v>
      </c>
      <c r="AF133" s="189">
        <f t="shared" si="11"/>
        <v>3552.2690000000002</v>
      </c>
      <c r="AG133" s="379">
        <f t="shared" si="12"/>
        <v>4796.0606666666672</v>
      </c>
      <c r="AH133" s="190">
        <v>0.03</v>
      </c>
      <c r="AI133" s="189">
        <f t="shared" si="13"/>
        <v>6268.71</v>
      </c>
    </row>
    <row r="134" spans="1:35">
      <c r="A134" s="488" t="s">
        <v>639</v>
      </c>
      <c r="B134" s="180" t="s">
        <v>38</v>
      </c>
      <c r="C134" s="339" t="s">
        <v>38</v>
      </c>
      <c r="D134" s="180" t="s">
        <v>101</v>
      </c>
      <c r="E134" s="8" t="s">
        <v>2100</v>
      </c>
      <c r="F134" s="180" t="s">
        <v>737</v>
      </c>
      <c r="G134" s="171" t="s">
        <v>607</v>
      </c>
      <c r="H134" s="186">
        <v>2614</v>
      </c>
      <c r="I134" s="186">
        <v>2265</v>
      </c>
      <c r="J134" s="186">
        <f t="shared" si="15"/>
        <v>-349</v>
      </c>
      <c r="K134" s="180" t="s">
        <v>1328</v>
      </c>
      <c r="L134" s="180">
        <v>21745816</v>
      </c>
      <c r="M134" s="144">
        <v>45330</v>
      </c>
      <c r="N134" s="144" t="s">
        <v>196</v>
      </c>
      <c r="O134" s="442" t="s">
        <v>128</v>
      </c>
      <c r="P134" s="180" t="s">
        <v>128</v>
      </c>
      <c r="Q134" s="284"/>
      <c r="R134" s="284">
        <v>84063</v>
      </c>
      <c r="S134" s="182">
        <f t="shared" si="14"/>
        <v>84063</v>
      </c>
      <c r="T134" s="216">
        <v>39074</v>
      </c>
      <c r="U134" s="180">
        <v>144</v>
      </c>
      <c r="V134" s="180" t="s">
        <v>63</v>
      </c>
      <c r="W134" s="180" t="s">
        <v>63</v>
      </c>
      <c r="X134" s="180" t="s">
        <v>277</v>
      </c>
      <c r="Y134" s="180"/>
      <c r="Z134" s="180" t="s">
        <v>1329</v>
      </c>
      <c r="AA134" s="194">
        <v>0.03</v>
      </c>
      <c r="AB134" s="197" t="s">
        <v>558</v>
      </c>
      <c r="AC134" s="188">
        <v>0.02</v>
      </c>
      <c r="AD134" s="180">
        <f t="shared" si="9"/>
        <v>2521.89</v>
      </c>
      <c r="AE134" s="180">
        <f t="shared" si="10"/>
        <v>583.77083333333337</v>
      </c>
      <c r="AF134" s="189">
        <f t="shared" si="11"/>
        <v>1681.26</v>
      </c>
      <c r="AG134" s="379">
        <f t="shared" si="12"/>
        <v>2265.0308333333332</v>
      </c>
      <c r="AH134" s="190">
        <v>0.06</v>
      </c>
      <c r="AI134" s="189">
        <f t="shared" si="13"/>
        <v>5043.78</v>
      </c>
    </row>
    <row r="135" spans="1:35">
      <c r="A135" s="488" t="s">
        <v>639</v>
      </c>
      <c r="B135" s="180" t="s">
        <v>39</v>
      </c>
      <c r="C135" s="339" t="s">
        <v>39</v>
      </c>
      <c r="D135" s="180" t="s">
        <v>167</v>
      </c>
      <c r="E135" s="342" t="s">
        <v>453</v>
      </c>
      <c r="F135" s="180" t="s">
        <v>1330</v>
      </c>
      <c r="G135" s="180" t="s">
        <v>673</v>
      </c>
      <c r="H135" s="186">
        <v>2394</v>
      </c>
      <c r="I135" s="186">
        <v>3394</v>
      </c>
      <c r="J135" s="186">
        <f t="shared" si="15"/>
        <v>1000</v>
      </c>
      <c r="K135" s="180" t="s">
        <v>1331</v>
      </c>
      <c r="L135" s="180">
        <v>29248118</v>
      </c>
      <c r="M135" s="144">
        <v>45330</v>
      </c>
      <c r="N135" s="144" t="s">
        <v>196</v>
      </c>
      <c r="O135" s="180" t="s">
        <v>128</v>
      </c>
      <c r="P135" s="180" t="s">
        <v>128</v>
      </c>
      <c r="Q135" s="284">
        <v>53342</v>
      </c>
      <c r="R135" s="284">
        <v>122253</v>
      </c>
      <c r="S135" s="182">
        <f t="shared" si="14"/>
        <v>68911</v>
      </c>
      <c r="T135" s="216">
        <v>61698</v>
      </c>
      <c r="U135" s="180">
        <v>144</v>
      </c>
      <c r="V135" s="180" t="s">
        <v>63</v>
      </c>
      <c r="W135" s="180" t="s">
        <v>63</v>
      </c>
      <c r="X135" s="180" t="s">
        <v>277</v>
      </c>
      <c r="Y135" s="180"/>
      <c r="Z135" s="180" t="s">
        <v>1332</v>
      </c>
      <c r="AA135" s="194">
        <v>0.03</v>
      </c>
      <c r="AB135" s="197" t="s">
        <v>558</v>
      </c>
      <c r="AC135" s="188">
        <v>0.02</v>
      </c>
      <c r="AD135" s="180">
        <f t="shared" si="9"/>
        <v>3667.5899999999997</v>
      </c>
      <c r="AE135" s="180">
        <f t="shared" si="10"/>
        <v>848.97916666666663</v>
      </c>
      <c r="AF135" s="189">
        <f t="shared" si="11"/>
        <v>2445.06</v>
      </c>
      <c r="AG135" s="379">
        <f t="shared" si="12"/>
        <v>3294.0391666666665</v>
      </c>
      <c r="AH135" s="190">
        <v>0.06</v>
      </c>
      <c r="AI135" s="189">
        <f t="shared" si="13"/>
        <v>4134.66</v>
      </c>
    </row>
    <row r="136" spans="1:35">
      <c r="A136" s="488" t="s">
        <v>639</v>
      </c>
      <c r="B136" s="180" t="s">
        <v>37</v>
      </c>
      <c r="C136" s="339" t="s">
        <v>37</v>
      </c>
      <c r="D136" s="180" t="s">
        <v>99</v>
      </c>
      <c r="E136" s="342" t="s">
        <v>459</v>
      </c>
      <c r="F136" s="180" t="s">
        <v>776</v>
      </c>
      <c r="G136" s="180" t="s">
        <v>777</v>
      </c>
      <c r="H136" s="186">
        <v>1229</v>
      </c>
      <c r="I136" s="186">
        <v>2200</v>
      </c>
      <c r="J136" s="186">
        <f t="shared" si="15"/>
        <v>971</v>
      </c>
      <c r="K136" s="180" t="s">
        <v>1333</v>
      </c>
      <c r="L136" s="180">
        <v>30314643</v>
      </c>
      <c r="M136" s="144">
        <v>45330</v>
      </c>
      <c r="N136" s="144" t="s">
        <v>196</v>
      </c>
      <c r="O136" s="180" t="s">
        <v>148</v>
      </c>
      <c r="P136" s="180" t="s">
        <v>252</v>
      </c>
      <c r="Q136" s="284">
        <v>32796</v>
      </c>
      <c r="R136" s="284">
        <v>81650</v>
      </c>
      <c r="S136" s="182">
        <f t="shared" si="14"/>
        <v>48854</v>
      </c>
      <c r="T136" s="216">
        <v>42651</v>
      </c>
      <c r="U136" s="180">
        <v>144</v>
      </c>
      <c r="V136" s="180" t="s">
        <v>63</v>
      </c>
      <c r="W136" s="180" t="s">
        <v>63</v>
      </c>
      <c r="X136" s="180" t="s">
        <v>277</v>
      </c>
      <c r="Y136" s="180"/>
      <c r="Z136" s="180" t="s">
        <v>1335</v>
      </c>
      <c r="AA136" s="194">
        <v>0.03</v>
      </c>
      <c r="AB136" s="197" t="s">
        <v>558</v>
      </c>
      <c r="AC136" s="188">
        <v>0.02</v>
      </c>
      <c r="AD136" s="180">
        <f t="shared" si="9"/>
        <v>2449.5</v>
      </c>
      <c r="AE136" s="180">
        <f t="shared" si="10"/>
        <v>567.01388888888891</v>
      </c>
      <c r="AF136" s="189">
        <f t="shared" si="11"/>
        <v>1633</v>
      </c>
      <c r="AG136" s="379">
        <f t="shared" si="12"/>
        <v>2200.0138888888887</v>
      </c>
      <c r="AH136" s="190">
        <v>0.06</v>
      </c>
      <c r="AI136" s="189">
        <f t="shared" si="13"/>
        <v>2931.24</v>
      </c>
    </row>
    <row r="137" spans="1:35">
      <c r="A137" s="488" t="s">
        <v>639</v>
      </c>
      <c r="B137" s="180" t="s">
        <v>29</v>
      </c>
      <c r="C137" s="339" t="s">
        <v>29</v>
      </c>
      <c r="D137" s="180" t="s">
        <v>167</v>
      </c>
      <c r="E137" s="342" t="s">
        <v>456</v>
      </c>
      <c r="F137" s="8" t="s">
        <v>1389</v>
      </c>
      <c r="G137" s="180" t="s">
        <v>653</v>
      </c>
      <c r="H137" s="186">
        <v>0</v>
      </c>
      <c r="I137" s="186">
        <v>3900</v>
      </c>
      <c r="J137" s="186">
        <f t="shared" si="15"/>
        <v>3900</v>
      </c>
      <c r="K137" s="180" t="s">
        <v>1334</v>
      </c>
      <c r="L137" s="180">
        <v>24383716</v>
      </c>
      <c r="M137" s="144">
        <v>45330</v>
      </c>
      <c r="N137" s="144" t="s">
        <v>196</v>
      </c>
      <c r="O137" s="180" t="s">
        <v>148</v>
      </c>
      <c r="P137" s="21" t="s">
        <v>264</v>
      </c>
      <c r="Q137" s="284">
        <v>0</v>
      </c>
      <c r="R137" s="284">
        <v>169919</v>
      </c>
      <c r="S137" s="182">
        <f t="shared" si="14"/>
        <v>169919</v>
      </c>
      <c r="T137" s="216">
        <v>158624</v>
      </c>
      <c r="U137" s="180">
        <v>168</v>
      </c>
      <c r="V137" s="180" t="s">
        <v>62</v>
      </c>
      <c r="W137" s="180" t="s">
        <v>62</v>
      </c>
      <c r="X137" s="180" t="s">
        <v>276</v>
      </c>
      <c r="Y137" s="180"/>
      <c r="Z137" s="180" t="s">
        <v>1336</v>
      </c>
      <c r="AA137" s="194">
        <v>0.04</v>
      </c>
      <c r="AB137" s="197" t="s">
        <v>558</v>
      </c>
      <c r="AC137" s="188">
        <v>1.7000000000000001E-2</v>
      </c>
      <c r="AD137" s="180">
        <f t="shared" si="9"/>
        <v>6796.76</v>
      </c>
      <c r="AE137" s="180">
        <f t="shared" si="10"/>
        <v>1011.422619047619</v>
      </c>
      <c r="AF137" s="189">
        <f t="shared" si="11"/>
        <v>2888.623</v>
      </c>
      <c r="AG137" s="379">
        <f t="shared" si="12"/>
        <v>3900.0456190476189</v>
      </c>
      <c r="AH137" s="190">
        <v>0.03</v>
      </c>
      <c r="AI137" s="189">
        <f t="shared" si="13"/>
        <v>5097.57</v>
      </c>
    </row>
    <row r="138" spans="1:35">
      <c r="A138" s="488" t="s">
        <v>639</v>
      </c>
      <c r="B138" s="180" t="s">
        <v>24</v>
      </c>
      <c r="C138" s="339" t="s">
        <v>24</v>
      </c>
      <c r="D138" s="180" t="s">
        <v>422</v>
      </c>
      <c r="E138" s="342" t="s">
        <v>200</v>
      </c>
      <c r="F138" s="180" t="s">
        <v>1171</v>
      </c>
      <c r="G138" s="180" t="s">
        <v>781</v>
      </c>
      <c r="H138" s="186">
        <v>34506</v>
      </c>
      <c r="I138" s="186">
        <v>40511</v>
      </c>
      <c r="J138" s="186">
        <f t="shared" si="15"/>
        <v>6005</v>
      </c>
      <c r="K138" s="180" t="s">
        <v>1163</v>
      </c>
      <c r="L138" s="180">
        <v>22752035</v>
      </c>
      <c r="M138" s="144">
        <v>45331</v>
      </c>
      <c r="N138" s="144" t="s">
        <v>196</v>
      </c>
      <c r="O138" s="180" t="s">
        <v>43</v>
      </c>
      <c r="P138" s="180" t="s">
        <v>43</v>
      </c>
      <c r="Q138" s="284">
        <v>1247112.5</v>
      </c>
      <c r="R138" s="284">
        <v>1764987</v>
      </c>
      <c r="S138" s="182">
        <f t="shared" si="14"/>
        <v>517874.5</v>
      </c>
      <c r="T138" s="216">
        <v>236851.79</v>
      </c>
      <c r="U138" s="180">
        <v>168</v>
      </c>
      <c r="V138" s="180" t="s">
        <v>64</v>
      </c>
      <c r="W138" s="180" t="s">
        <v>64</v>
      </c>
      <c r="X138" s="180" t="s">
        <v>276</v>
      </c>
      <c r="Y138" s="180" t="s">
        <v>540</v>
      </c>
      <c r="Z138" s="180" t="s">
        <v>1172</v>
      </c>
      <c r="AA138" s="194">
        <v>0.04</v>
      </c>
      <c r="AB138" s="197" t="s">
        <v>558</v>
      </c>
      <c r="AC138" s="188">
        <v>1.7000000000000001E-2</v>
      </c>
      <c r="AD138" s="180">
        <f t="shared" si="9"/>
        <v>70599.48</v>
      </c>
      <c r="AE138" s="180">
        <f t="shared" si="10"/>
        <v>10505.875</v>
      </c>
      <c r="AF138" s="189">
        <f t="shared" si="11"/>
        <v>30004.779000000002</v>
      </c>
      <c r="AG138" s="379">
        <f t="shared" si="12"/>
        <v>40510.654000000002</v>
      </c>
      <c r="AH138" s="190">
        <v>0.03</v>
      </c>
      <c r="AI138" s="189">
        <f t="shared" si="13"/>
        <v>15536.234999999999</v>
      </c>
    </row>
    <row r="139" spans="1:35">
      <c r="A139" s="488" t="s">
        <v>639</v>
      </c>
      <c r="B139" s="180" t="s">
        <v>23</v>
      </c>
      <c r="C139" s="339" t="s">
        <v>23</v>
      </c>
      <c r="D139" s="180" t="s">
        <v>97</v>
      </c>
      <c r="E139" s="342" t="s">
        <v>982</v>
      </c>
      <c r="F139" s="180" t="s">
        <v>983</v>
      </c>
      <c r="G139" s="180" t="s">
        <v>1345</v>
      </c>
      <c r="H139" s="186">
        <v>0</v>
      </c>
      <c r="I139" s="186">
        <v>11424</v>
      </c>
      <c r="J139" s="186">
        <f t="shared" si="15"/>
        <v>11424</v>
      </c>
      <c r="K139" s="180" t="s">
        <v>1337</v>
      </c>
      <c r="L139" s="180">
        <v>32257029</v>
      </c>
      <c r="M139" s="144">
        <v>45331</v>
      </c>
      <c r="N139" s="144" t="s">
        <v>196</v>
      </c>
      <c r="O139" s="180" t="s">
        <v>21</v>
      </c>
      <c r="P139" s="180" t="s">
        <v>21</v>
      </c>
      <c r="Q139" s="186">
        <v>0</v>
      </c>
      <c r="R139" s="186">
        <v>497734</v>
      </c>
      <c r="S139" s="182">
        <f t="shared" si="14"/>
        <v>497734</v>
      </c>
      <c r="T139" s="216">
        <v>48714</v>
      </c>
      <c r="U139" s="180">
        <v>168</v>
      </c>
      <c r="V139" s="180" t="s">
        <v>64</v>
      </c>
      <c r="W139" s="180" t="s">
        <v>64</v>
      </c>
      <c r="X139" s="180" t="s">
        <v>276</v>
      </c>
      <c r="Y139" s="180" t="s">
        <v>121</v>
      </c>
      <c r="Z139" s="180" t="s">
        <v>985</v>
      </c>
      <c r="AA139" s="194">
        <v>0.04</v>
      </c>
      <c r="AB139" s="197" t="s">
        <v>558</v>
      </c>
      <c r="AC139" s="188">
        <v>1.7000000000000001E-2</v>
      </c>
      <c r="AD139" s="180">
        <f t="shared" si="9"/>
        <v>19909.36</v>
      </c>
      <c r="AE139" s="180">
        <f t="shared" si="10"/>
        <v>2962.7023809523807</v>
      </c>
      <c r="AF139" s="189">
        <f t="shared" si="11"/>
        <v>8461.478000000001</v>
      </c>
      <c r="AG139" s="379">
        <f t="shared" si="12"/>
        <v>11424.180380952381</v>
      </c>
      <c r="AH139" s="190">
        <v>0.03</v>
      </c>
      <c r="AI139" s="189">
        <f t="shared" si="13"/>
        <v>14932.019999999999</v>
      </c>
    </row>
    <row r="140" spans="1:35">
      <c r="A140" s="488" t="s">
        <v>639</v>
      </c>
      <c r="B140" s="180" t="s">
        <v>29</v>
      </c>
      <c r="C140" s="339" t="s">
        <v>29</v>
      </c>
      <c r="D140" s="180" t="s">
        <v>168</v>
      </c>
      <c r="E140" s="342" t="s">
        <v>456</v>
      </c>
      <c r="F140" s="180" t="s">
        <v>1389</v>
      </c>
      <c r="G140" s="180" t="s">
        <v>653</v>
      </c>
      <c r="H140" s="186">
        <v>0</v>
      </c>
      <c r="I140" s="186">
        <v>3237</v>
      </c>
      <c r="J140" s="186">
        <f t="shared" si="15"/>
        <v>3237</v>
      </c>
      <c r="K140" s="180" t="s">
        <v>1338</v>
      </c>
      <c r="L140" s="180">
        <v>33433172</v>
      </c>
      <c r="M140" s="144">
        <v>45331</v>
      </c>
      <c r="N140" s="144" t="s">
        <v>196</v>
      </c>
      <c r="O140" s="180" t="s">
        <v>21</v>
      </c>
      <c r="P140" s="180" t="s">
        <v>21</v>
      </c>
      <c r="Q140" s="284">
        <v>0</v>
      </c>
      <c r="R140" s="284">
        <v>141033</v>
      </c>
      <c r="S140" s="182">
        <f t="shared" si="14"/>
        <v>141033</v>
      </c>
      <c r="T140" s="216">
        <v>6451</v>
      </c>
      <c r="U140" s="180">
        <v>168</v>
      </c>
      <c r="V140" s="180" t="s">
        <v>64</v>
      </c>
      <c r="W140" s="180" t="s">
        <v>64</v>
      </c>
      <c r="X140" s="180" t="s">
        <v>276</v>
      </c>
      <c r="Y140" s="180" t="s">
        <v>1339</v>
      </c>
      <c r="Z140" s="180" t="s">
        <v>1346</v>
      </c>
      <c r="AA140" s="194">
        <v>0.04</v>
      </c>
      <c r="AB140" s="197" t="s">
        <v>558</v>
      </c>
      <c r="AC140" s="188">
        <v>1.7000000000000001E-2</v>
      </c>
      <c r="AD140" s="180">
        <f t="shared" si="9"/>
        <v>5641.32</v>
      </c>
      <c r="AE140" s="180">
        <f t="shared" si="10"/>
        <v>839.48214285714289</v>
      </c>
      <c r="AF140" s="189">
        <f t="shared" si="11"/>
        <v>2397.5610000000001</v>
      </c>
      <c r="AG140" s="379">
        <f t="shared" si="12"/>
        <v>3237.0431428571428</v>
      </c>
      <c r="AH140" s="190">
        <v>0.03</v>
      </c>
      <c r="AI140" s="189">
        <f t="shared" si="13"/>
        <v>4230.99</v>
      </c>
    </row>
    <row r="141" spans="1:35">
      <c r="A141" s="488" t="s">
        <v>639</v>
      </c>
      <c r="B141" s="180" t="s">
        <v>24</v>
      </c>
      <c r="C141" s="339" t="s">
        <v>24</v>
      </c>
      <c r="D141" s="180" t="s">
        <v>422</v>
      </c>
      <c r="E141" s="342" t="s">
        <v>200</v>
      </c>
      <c r="F141" s="180" t="s">
        <v>1063</v>
      </c>
      <c r="G141" s="180" t="s">
        <v>1066</v>
      </c>
      <c r="H141" s="186">
        <v>0</v>
      </c>
      <c r="I141" s="186">
        <v>1895</v>
      </c>
      <c r="J141" s="186">
        <f t="shared" si="15"/>
        <v>1895</v>
      </c>
      <c r="K141" s="180" t="s">
        <v>1340</v>
      </c>
      <c r="L141" s="180">
        <v>21254554</v>
      </c>
      <c r="M141" s="144">
        <v>45331</v>
      </c>
      <c r="N141" s="144" t="s">
        <v>196</v>
      </c>
      <c r="O141" s="180" t="s">
        <v>148</v>
      </c>
      <c r="P141" s="21" t="s">
        <v>345</v>
      </c>
      <c r="Q141" s="284">
        <v>0</v>
      </c>
      <c r="R141" s="284">
        <v>61460</v>
      </c>
      <c r="S141" s="182">
        <f t="shared" si="14"/>
        <v>61460</v>
      </c>
      <c r="T141" s="216">
        <v>57287</v>
      </c>
      <c r="U141" s="180">
        <v>120</v>
      </c>
      <c r="V141" s="180" t="s">
        <v>62</v>
      </c>
      <c r="W141" s="180" t="s">
        <v>62</v>
      </c>
      <c r="X141" s="180" t="s">
        <v>276</v>
      </c>
      <c r="Y141" s="180"/>
      <c r="Z141" s="180" t="s">
        <v>1347</v>
      </c>
      <c r="AA141" s="194">
        <v>0.03</v>
      </c>
      <c r="AB141" s="197" t="s">
        <v>558</v>
      </c>
      <c r="AC141" s="188">
        <v>2.2499999999999999E-2</v>
      </c>
      <c r="AD141" s="180">
        <f t="shared" si="9"/>
        <v>1843.8</v>
      </c>
      <c r="AE141" s="180">
        <f t="shared" si="10"/>
        <v>512.16666666666663</v>
      </c>
      <c r="AF141" s="189">
        <f t="shared" si="11"/>
        <v>1382.85</v>
      </c>
      <c r="AG141" s="379">
        <f t="shared" si="12"/>
        <v>1895.0166666666664</v>
      </c>
      <c r="AH141" s="190">
        <v>0.06</v>
      </c>
      <c r="AI141" s="189">
        <f t="shared" si="13"/>
        <v>3687.6</v>
      </c>
    </row>
    <row r="142" spans="1:35">
      <c r="A142" s="488" t="s">
        <v>639</v>
      </c>
      <c r="B142" s="180" t="s">
        <v>27</v>
      </c>
      <c r="C142" s="339" t="s">
        <v>27</v>
      </c>
      <c r="D142" s="180" t="s">
        <v>97</v>
      </c>
      <c r="E142" s="342" t="s">
        <v>407</v>
      </c>
      <c r="F142" s="180" t="s">
        <v>766</v>
      </c>
      <c r="G142" s="180" t="s">
        <v>770</v>
      </c>
      <c r="H142" s="186">
        <v>5579</v>
      </c>
      <c r="I142" s="186">
        <v>5489</v>
      </c>
      <c r="J142" s="186">
        <f t="shared" si="15"/>
        <v>-90</v>
      </c>
      <c r="K142" s="180" t="s">
        <v>1341</v>
      </c>
      <c r="L142" s="180">
        <v>27518424</v>
      </c>
      <c r="M142" s="144">
        <v>45331</v>
      </c>
      <c r="N142" s="144" t="s">
        <v>196</v>
      </c>
      <c r="O142" s="180" t="s">
        <v>43</v>
      </c>
      <c r="P142" s="180" t="s">
        <v>43</v>
      </c>
      <c r="Q142" s="186">
        <v>206541</v>
      </c>
      <c r="R142" s="186">
        <v>239151</v>
      </c>
      <c r="S142" s="182">
        <f t="shared" si="14"/>
        <v>32610</v>
      </c>
      <c r="T142" s="216">
        <v>17160</v>
      </c>
      <c r="U142" s="180">
        <v>168</v>
      </c>
      <c r="V142" s="180" t="s">
        <v>63</v>
      </c>
      <c r="W142" s="180" t="s">
        <v>63</v>
      </c>
      <c r="X142" s="180" t="s">
        <v>277</v>
      </c>
      <c r="Y142" s="180"/>
      <c r="Z142" s="180" t="s">
        <v>1348</v>
      </c>
      <c r="AA142" s="194">
        <v>0.04</v>
      </c>
      <c r="AB142" s="197" t="s">
        <v>558</v>
      </c>
      <c r="AC142" s="188">
        <v>1.7000000000000001E-2</v>
      </c>
      <c r="AD142" s="180">
        <f t="shared" si="9"/>
        <v>9566.0400000000009</v>
      </c>
      <c r="AE142" s="180">
        <f t="shared" si="10"/>
        <v>1423.5178571428571</v>
      </c>
      <c r="AF142" s="189">
        <f t="shared" si="11"/>
        <v>4065.5670000000005</v>
      </c>
      <c r="AG142" s="379">
        <f t="shared" si="12"/>
        <v>5489.0848571428578</v>
      </c>
      <c r="AH142" s="190">
        <v>0.03</v>
      </c>
      <c r="AI142" s="189">
        <f t="shared" si="13"/>
        <v>978.3</v>
      </c>
    </row>
    <row r="143" spans="1:35">
      <c r="A143" s="488" t="s">
        <v>639</v>
      </c>
      <c r="B143" s="180" t="s">
        <v>241</v>
      </c>
      <c r="C143" s="339" t="s">
        <v>241</v>
      </c>
      <c r="D143" s="180" t="s">
        <v>101</v>
      </c>
      <c r="E143" s="342" t="s">
        <v>407</v>
      </c>
      <c r="F143" s="180" t="s">
        <v>1342</v>
      </c>
      <c r="G143" s="180" t="s">
        <v>1350</v>
      </c>
      <c r="H143" s="186">
        <v>0</v>
      </c>
      <c r="I143" s="186">
        <v>3504</v>
      </c>
      <c r="J143" s="186">
        <f t="shared" si="15"/>
        <v>3504</v>
      </c>
      <c r="K143" s="180" t="s">
        <v>1343</v>
      </c>
      <c r="L143" s="180">
        <v>25807775</v>
      </c>
      <c r="M143" s="144">
        <v>45331</v>
      </c>
      <c r="N143" s="144" t="s">
        <v>196</v>
      </c>
      <c r="O143" s="180" t="s">
        <v>148</v>
      </c>
      <c r="P143" s="329" t="s">
        <v>221</v>
      </c>
      <c r="Q143" s="186">
        <v>0</v>
      </c>
      <c r="R143" s="186">
        <v>152666.23000000001</v>
      </c>
      <c r="S143" s="182">
        <f t="shared" si="14"/>
        <v>152666.23000000001</v>
      </c>
      <c r="T143" s="216">
        <v>26062.97</v>
      </c>
      <c r="U143" s="180">
        <v>168</v>
      </c>
      <c r="V143" s="180" t="s">
        <v>64</v>
      </c>
      <c r="W143" s="180" t="s">
        <v>64</v>
      </c>
      <c r="X143" s="180" t="s">
        <v>276</v>
      </c>
      <c r="Y143" s="180" t="s">
        <v>614</v>
      </c>
      <c r="Z143" s="180" t="s">
        <v>1349</v>
      </c>
      <c r="AA143" s="194">
        <v>0.04</v>
      </c>
      <c r="AB143" s="197" t="s">
        <v>558</v>
      </c>
      <c r="AC143" s="188">
        <v>1.7000000000000001E-2</v>
      </c>
      <c r="AD143" s="180">
        <f t="shared" si="9"/>
        <v>6106.6492000000007</v>
      </c>
      <c r="AE143" s="180">
        <f t="shared" si="10"/>
        <v>908.72755952380953</v>
      </c>
      <c r="AF143" s="189">
        <f t="shared" si="11"/>
        <v>2595.3259100000005</v>
      </c>
      <c r="AG143" s="379">
        <f t="shared" si="12"/>
        <v>3504.0534695238102</v>
      </c>
      <c r="AH143" s="190">
        <v>0.03</v>
      </c>
      <c r="AI143" s="189">
        <f t="shared" si="13"/>
        <v>4579.9868999999999</v>
      </c>
    </row>
    <row r="144" spans="1:35">
      <c r="A144" s="488" t="s">
        <v>639</v>
      </c>
      <c r="B144" s="180" t="s">
        <v>37</v>
      </c>
      <c r="C144" s="339" t="s">
        <v>37</v>
      </c>
      <c r="D144" s="180" t="s">
        <v>99</v>
      </c>
      <c r="E144" s="342" t="s">
        <v>407</v>
      </c>
      <c r="F144" s="180" t="s">
        <v>1271</v>
      </c>
      <c r="G144" s="180" t="s">
        <v>1281</v>
      </c>
      <c r="H144" s="186">
        <v>661</v>
      </c>
      <c r="I144" s="186">
        <v>1500</v>
      </c>
      <c r="J144" s="186">
        <f t="shared" si="15"/>
        <v>839</v>
      </c>
      <c r="K144" s="180" t="s">
        <v>1344</v>
      </c>
      <c r="L144" s="180">
        <v>11575277</v>
      </c>
      <c r="M144" s="144">
        <v>45331</v>
      </c>
      <c r="N144" s="144" t="s">
        <v>196</v>
      </c>
      <c r="O144" s="180" t="s">
        <v>173</v>
      </c>
      <c r="P144" s="180" t="s">
        <v>466</v>
      </c>
      <c r="Q144" s="284">
        <v>14027.5</v>
      </c>
      <c r="R144" s="284">
        <v>34177</v>
      </c>
      <c r="S144" s="182">
        <f t="shared" si="14"/>
        <v>20149.5</v>
      </c>
      <c r="T144" s="216">
        <v>17340</v>
      </c>
      <c r="U144" s="180">
        <v>72</v>
      </c>
      <c r="V144" s="180" t="s">
        <v>63</v>
      </c>
      <c r="W144" s="180" t="s">
        <v>63</v>
      </c>
      <c r="X144" s="180" t="s">
        <v>277</v>
      </c>
      <c r="Y144" s="180"/>
      <c r="Z144" s="180" t="s">
        <v>1351</v>
      </c>
      <c r="AA144" s="194">
        <v>0.03</v>
      </c>
      <c r="AB144" s="197" t="s">
        <v>558</v>
      </c>
      <c r="AC144" s="188">
        <v>0.03</v>
      </c>
      <c r="AD144" s="180">
        <f t="shared" si="9"/>
        <v>1025.31</v>
      </c>
      <c r="AE144" s="180">
        <f t="shared" si="10"/>
        <v>474.68055555555554</v>
      </c>
      <c r="AF144" s="189">
        <f t="shared" si="11"/>
        <v>1025.31</v>
      </c>
      <c r="AG144" s="379">
        <f t="shared" si="12"/>
        <v>1499.9905555555556</v>
      </c>
      <c r="AH144" s="190">
        <v>0.06</v>
      </c>
      <c r="AI144" s="189">
        <f t="shared" si="13"/>
        <v>1208.97</v>
      </c>
    </row>
    <row r="145" spans="1:35">
      <c r="A145" s="488" t="s">
        <v>639</v>
      </c>
      <c r="B145" s="180" t="s">
        <v>241</v>
      </c>
      <c r="C145" s="339" t="s">
        <v>241</v>
      </c>
      <c r="D145" s="180" t="s">
        <v>101</v>
      </c>
      <c r="E145" s="342" t="s">
        <v>492</v>
      </c>
      <c r="F145" s="180" t="s">
        <v>844</v>
      </c>
      <c r="G145" s="171" t="s">
        <v>612</v>
      </c>
      <c r="H145" s="186">
        <v>0</v>
      </c>
      <c r="I145" s="186">
        <v>2137</v>
      </c>
      <c r="J145" s="186">
        <f t="shared" si="15"/>
        <v>2137</v>
      </c>
      <c r="K145" s="180" t="s">
        <v>1354</v>
      </c>
      <c r="L145" s="180">
        <v>25886021</v>
      </c>
      <c r="M145" s="144">
        <v>45331</v>
      </c>
      <c r="N145" s="144" t="s">
        <v>196</v>
      </c>
      <c r="O145" s="180" t="s">
        <v>43</v>
      </c>
      <c r="P145" s="180" t="s">
        <v>43</v>
      </c>
      <c r="Q145" s="284">
        <v>0</v>
      </c>
      <c r="R145" s="284">
        <v>69308</v>
      </c>
      <c r="S145" s="182">
        <f t="shared" si="14"/>
        <v>69308</v>
      </c>
      <c r="T145" s="216">
        <v>64742</v>
      </c>
      <c r="U145" s="180">
        <v>120</v>
      </c>
      <c r="V145" s="180" t="s">
        <v>62</v>
      </c>
      <c r="W145" s="180" t="s">
        <v>62</v>
      </c>
      <c r="X145" s="180" t="s">
        <v>276</v>
      </c>
      <c r="Y145" s="180"/>
      <c r="Z145" s="180" t="s">
        <v>1356</v>
      </c>
      <c r="AA145" s="194">
        <v>0.03</v>
      </c>
      <c r="AB145" s="197" t="s">
        <v>558</v>
      </c>
      <c r="AC145" s="188">
        <v>2.2499999999999999E-2</v>
      </c>
      <c r="AD145" s="180">
        <f t="shared" si="9"/>
        <v>2079.2399999999998</v>
      </c>
      <c r="AE145" s="180">
        <f t="shared" si="10"/>
        <v>577.56666666666672</v>
      </c>
      <c r="AF145" s="189">
        <f t="shared" si="11"/>
        <v>1559.4299999999998</v>
      </c>
      <c r="AG145" s="379">
        <f t="shared" si="12"/>
        <v>2136.9966666666664</v>
      </c>
      <c r="AH145" s="190">
        <v>0.06</v>
      </c>
      <c r="AI145" s="189">
        <f t="shared" si="13"/>
        <v>4158.4799999999996</v>
      </c>
    </row>
    <row r="146" spans="1:35">
      <c r="A146" s="488" t="s">
        <v>639</v>
      </c>
      <c r="B146" s="180" t="s">
        <v>45</v>
      </c>
      <c r="C146" s="339" t="s">
        <v>184</v>
      </c>
      <c r="D146" s="180" t="s">
        <v>98</v>
      </c>
      <c r="E146" s="342" t="s">
        <v>212</v>
      </c>
      <c r="F146" s="180" t="s">
        <v>1153</v>
      </c>
      <c r="G146" s="180" t="s">
        <v>1357</v>
      </c>
      <c r="H146" s="186">
        <v>0</v>
      </c>
      <c r="I146" s="186">
        <v>13600</v>
      </c>
      <c r="J146" s="186">
        <f t="shared" si="15"/>
        <v>13600</v>
      </c>
      <c r="K146" s="180" t="s">
        <v>1355</v>
      </c>
      <c r="L146" s="180">
        <v>23022936</v>
      </c>
      <c r="M146" s="144">
        <v>45331</v>
      </c>
      <c r="N146" s="144" t="s">
        <v>196</v>
      </c>
      <c r="O146" s="180" t="s">
        <v>148</v>
      </c>
      <c r="P146" s="21" t="s">
        <v>543</v>
      </c>
      <c r="Q146" s="284">
        <v>0</v>
      </c>
      <c r="R146" s="284">
        <v>592540</v>
      </c>
      <c r="S146" s="182">
        <f t="shared" si="14"/>
        <v>592540</v>
      </c>
      <c r="T146" s="216">
        <v>92843.3</v>
      </c>
      <c r="U146" s="180">
        <v>168</v>
      </c>
      <c r="V146" s="180" t="s">
        <v>64</v>
      </c>
      <c r="W146" s="180" t="s">
        <v>64</v>
      </c>
      <c r="X146" s="180" t="s">
        <v>276</v>
      </c>
      <c r="Y146" s="180" t="s">
        <v>540</v>
      </c>
      <c r="Z146" s="180" t="s">
        <v>1154</v>
      </c>
      <c r="AA146" s="194">
        <v>0.04</v>
      </c>
      <c r="AB146" s="197" t="s">
        <v>558</v>
      </c>
      <c r="AC146" s="188">
        <v>1.7000000000000001E-2</v>
      </c>
      <c r="AD146" s="180">
        <f t="shared" si="9"/>
        <v>23701.600000000002</v>
      </c>
      <c r="AE146" s="180">
        <f t="shared" si="10"/>
        <v>3527.0238095238096</v>
      </c>
      <c r="AF146" s="189">
        <f t="shared" si="11"/>
        <v>10073.18</v>
      </c>
      <c r="AG146" s="379">
        <f t="shared" si="12"/>
        <v>13600.203809523809</v>
      </c>
      <c r="AH146" s="190">
        <v>0.03</v>
      </c>
      <c r="AI146" s="189">
        <f t="shared" si="13"/>
        <v>17776.2</v>
      </c>
    </row>
    <row r="147" spans="1:35">
      <c r="A147" s="488" t="s">
        <v>639</v>
      </c>
      <c r="B147" s="180" t="s">
        <v>33</v>
      </c>
      <c r="C147" s="339" t="s">
        <v>39</v>
      </c>
      <c r="D147" s="180" t="s">
        <v>167</v>
      </c>
      <c r="E147" s="342" t="s">
        <v>931</v>
      </c>
      <c r="F147" s="180" t="s">
        <v>790</v>
      </c>
      <c r="G147" s="171" t="s">
        <v>791</v>
      </c>
      <c r="H147" s="186">
        <v>0</v>
      </c>
      <c r="I147" s="186">
        <v>7900</v>
      </c>
      <c r="J147" s="186">
        <f t="shared" si="15"/>
        <v>7900</v>
      </c>
      <c r="K147" s="180" t="s">
        <v>1358</v>
      </c>
      <c r="L147" s="180">
        <v>22090381</v>
      </c>
      <c r="M147" s="144">
        <v>45331</v>
      </c>
      <c r="N147" s="144" t="s">
        <v>196</v>
      </c>
      <c r="O147" s="180" t="s">
        <v>148</v>
      </c>
      <c r="P147" s="180" t="s">
        <v>221</v>
      </c>
      <c r="Q147" s="284">
        <v>0</v>
      </c>
      <c r="R147" s="284">
        <v>339839</v>
      </c>
      <c r="S147" s="182">
        <f t="shared" si="14"/>
        <v>339839</v>
      </c>
      <c r="T147" s="216">
        <v>41924</v>
      </c>
      <c r="U147" s="180">
        <v>168</v>
      </c>
      <c r="V147" s="180" t="s">
        <v>64</v>
      </c>
      <c r="W147" s="180" t="s">
        <v>64</v>
      </c>
      <c r="X147" s="180" t="s">
        <v>276</v>
      </c>
      <c r="Y147" s="180" t="s">
        <v>669</v>
      </c>
      <c r="Z147" s="180" t="s">
        <v>1177</v>
      </c>
      <c r="AA147" s="194">
        <v>0.04</v>
      </c>
      <c r="AB147" s="197" t="s">
        <v>558</v>
      </c>
      <c r="AC147" s="188">
        <v>1.7000000000000001E-2</v>
      </c>
      <c r="AD147" s="180">
        <f t="shared" si="9"/>
        <v>13593.56</v>
      </c>
      <c r="AE147" s="180">
        <f t="shared" si="10"/>
        <v>2022.8511904761904</v>
      </c>
      <c r="AF147" s="189">
        <f t="shared" si="11"/>
        <v>5777.2630000000008</v>
      </c>
      <c r="AG147" s="379">
        <f t="shared" si="12"/>
        <v>7800.1141904761917</v>
      </c>
      <c r="AH147" s="190">
        <v>0.03</v>
      </c>
      <c r="AI147" s="189">
        <f t="shared" si="13"/>
        <v>10195.17</v>
      </c>
    </row>
    <row r="148" spans="1:35">
      <c r="A148" s="488" t="s">
        <v>639</v>
      </c>
      <c r="B148" s="180" t="s">
        <v>23</v>
      </c>
      <c r="C148" s="339" t="s">
        <v>23</v>
      </c>
      <c r="D148" s="180" t="s">
        <v>97</v>
      </c>
      <c r="E148" s="342" t="s">
        <v>48</v>
      </c>
      <c r="F148" s="180" t="s">
        <v>695</v>
      </c>
      <c r="G148" s="180" t="s">
        <v>626</v>
      </c>
      <c r="H148" s="186">
        <v>0</v>
      </c>
      <c r="I148" s="186">
        <v>14931</v>
      </c>
      <c r="J148" s="186">
        <f t="shared" si="15"/>
        <v>14931</v>
      </c>
      <c r="K148" s="180" t="s">
        <v>1359</v>
      </c>
      <c r="L148" s="180">
        <v>28090926</v>
      </c>
      <c r="M148" s="144">
        <v>45331</v>
      </c>
      <c r="N148" s="144" t="s">
        <v>196</v>
      </c>
      <c r="O148" s="180" t="s">
        <v>21</v>
      </c>
      <c r="P148" s="180" t="s">
        <v>21</v>
      </c>
      <c r="Q148" s="284">
        <v>0</v>
      </c>
      <c r="R148" s="284">
        <v>554149</v>
      </c>
      <c r="S148" s="182">
        <f t="shared" si="14"/>
        <v>554149</v>
      </c>
      <c r="T148" s="216">
        <v>91784</v>
      </c>
      <c r="U148" s="180">
        <v>144</v>
      </c>
      <c r="V148" s="180" t="s">
        <v>64</v>
      </c>
      <c r="W148" s="180" t="s">
        <v>64</v>
      </c>
      <c r="X148" s="180" t="s">
        <v>276</v>
      </c>
      <c r="Y148" s="180" t="s">
        <v>540</v>
      </c>
      <c r="Z148" s="180" t="s">
        <v>1152</v>
      </c>
      <c r="AA148" s="194">
        <v>0.04</v>
      </c>
      <c r="AB148" s="197" t="s">
        <v>558</v>
      </c>
      <c r="AC148" s="188">
        <v>1.7000000000000001E-2</v>
      </c>
      <c r="AD148" s="180">
        <f t="shared" si="9"/>
        <v>22165.96</v>
      </c>
      <c r="AE148" s="180">
        <f t="shared" si="10"/>
        <v>3848.2569444444443</v>
      </c>
      <c r="AF148" s="189">
        <f t="shared" si="11"/>
        <v>9420.5330000000013</v>
      </c>
      <c r="AG148" s="379">
        <f t="shared" si="12"/>
        <v>13268.789944444445</v>
      </c>
      <c r="AH148" s="190">
        <v>0.03</v>
      </c>
      <c r="AI148" s="189">
        <f t="shared" si="13"/>
        <v>16624.47</v>
      </c>
    </row>
    <row r="149" spans="1:35">
      <c r="A149" s="488" t="s">
        <v>639</v>
      </c>
      <c r="B149" s="180" t="s">
        <v>29</v>
      </c>
      <c r="C149" s="339" t="s">
        <v>29</v>
      </c>
      <c r="D149" s="180" t="s">
        <v>168</v>
      </c>
      <c r="E149" s="342" t="s">
        <v>457</v>
      </c>
      <c r="F149" s="180" t="s">
        <v>593</v>
      </c>
      <c r="G149" s="171" t="s">
        <v>599</v>
      </c>
      <c r="H149" s="186">
        <v>13180</v>
      </c>
      <c r="I149" s="186">
        <v>13180</v>
      </c>
      <c r="J149" s="186">
        <f t="shared" si="15"/>
        <v>0</v>
      </c>
      <c r="K149" s="180" t="s">
        <v>757</v>
      </c>
      <c r="L149" s="180">
        <v>28129980</v>
      </c>
      <c r="M149" s="144">
        <v>45331</v>
      </c>
      <c r="N149" s="144" t="s">
        <v>196</v>
      </c>
      <c r="O149" s="180" t="s">
        <v>173</v>
      </c>
      <c r="P149" s="180" t="s">
        <v>330</v>
      </c>
      <c r="Q149" s="284">
        <v>511717</v>
      </c>
      <c r="R149" s="284">
        <v>574241</v>
      </c>
      <c r="S149" s="182">
        <f t="shared" si="14"/>
        <v>62524</v>
      </c>
      <c r="T149" s="216">
        <v>26968</v>
      </c>
      <c r="U149" s="180">
        <v>168</v>
      </c>
      <c r="V149" s="180" t="s">
        <v>63</v>
      </c>
      <c r="W149" s="180" t="s">
        <v>63</v>
      </c>
      <c r="X149" s="180" t="s">
        <v>277</v>
      </c>
      <c r="Y149" s="180"/>
      <c r="Z149" s="180" t="s">
        <v>1360</v>
      </c>
      <c r="AA149" s="194">
        <v>0.04</v>
      </c>
      <c r="AB149" s="197" t="s">
        <v>558</v>
      </c>
      <c r="AC149" s="188">
        <v>1.7000000000000001E-2</v>
      </c>
      <c r="AD149" s="180">
        <f t="shared" si="9"/>
        <v>22969.64</v>
      </c>
      <c r="AE149" s="180">
        <f t="shared" si="10"/>
        <v>3418.1011904761904</v>
      </c>
      <c r="AF149" s="189">
        <f t="shared" si="11"/>
        <v>9762.0970000000016</v>
      </c>
      <c r="AG149" s="379">
        <f t="shared" si="12"/>
        <v>13180.198190476192</v>
      </c>
      <c r="AH149" s="190">
        <v>0.03</v>
      </c>
      <c r="AI149" s="189">
        <f t="shared" si="13"/>
        <v>1875.72</v>
      </c>
    </row>
    <row r="150" spans="1:35">
      <c r="A150" s="488" t="s">
        <v>639</v>
      </c>
      <c r="B150" s="180" t="s">
        <v>24</v>
      </c>
      <c r="C150" s="339" t="s">
        <v>24</v>
      </c>
      <c r="D150" s="180" t="s">
        <v>422</v>
      </c>
      <c r="E150" s="342" t="s">
        <v>200</v>
      </c>
      <c r="F150" s="180" t="s">
        <v>1361</v>
      </c>
      <c r="G150" s="180" t="s">
        <v>780</v>
      </c>
      <c r="H150" s="186">
        <v>0</v>
      </c>
      <c r="I150" s="186">
        <v>9100</v>
      </c>
      <c r="J150" s="186">
        <f t="shared" si="15"/>
        <v>9100</v>
      </c>
      <c r="K150" s="180" t="s">
        <v>1362</v>
      </c>
      <c r="L150" s="180">
        <v>24491171</v>
      </c>
      <c r="M150" s="144">
        <v>45331</v>
      </c>
      <c r="N150" s="144" t="s">
        <v>196</v>
      </c>
      <c r="O150" s="180" t="s">
        <v>173</v>
      </c>
      <c r="P150" s="180" t="s">
        <v>466</v>
      </c>
      <c r="Q150" s="284">
        <v>0</v>
      </c>
      <c r="R150" s="284">
        <v>396479</v>
      </c>
      <c r="S150" s="182">
        <f t="shared" si="14"/>
        <v>396479</v>
      </c>
      <c r="T150" s="216">
        <v>58087</v>
      </c>
      <c r="U150" s="180">
        <v>168</v>
      </c>
      <c r="V150" s="180" t="s">
        <v>64</v>
      </c>
      <c r="W150" s="180" t="s">
        <v>64</v>
      </c>
      <c r="X150" s="180" t="s">
        <v>276</v>
      </c>
      <c r="Y150" s="180" t="s">
        <v>669</v>
      </c>
      <c r="Z150" s="180" t="s">
        <v>1363</v>
      </c>
      <c r="AA150" s="194">
        <v>0.04</v>
      </c>
      <c r="AB150" s="197" t="s">
        <v>558</v>
      </c>
      <c r="AC150" s="188">
        <v>1.7000000000000001E-2</v>
      </c>
      <c r="AD150" s="180">
        <f t="shared" si="9"/>
        <v>15859.16</v>
      </c>
      <c r="AE150" s="180">
        <f t="shared" si="10"/>
        <v>2359.9940476190477</v>
      </c>
      <c r="AF150" s="189">
        <f t="shared" si="11"/>
        <v>6740.1430000000009</v>
      </c>
      <c r="AG150" s="379">
        <f t="shared" si="12"/>
        <v>9100.1370476190496</v>
      </c>
      <c r="AH150" s="190">
        <v>0.03</v>
      </c>
      <c r="AI150" s="189">
        <f t="shared" si="13"/>
        <v>11894.369999999999</v>
      </c>
    </row>
    <row r="151" spans="1:35">
      <c r="A151" s="488" t="s">
        <v>639</v>
      </c>
      <c r="B151" s="180" t="s">
        <v>23</v>
      </c>
      <c r="C151" s="339" t="s">
        <v>23</v>
      </c>
      <c r="D151" s="180" t="s">
        <v>97</v>
      </c>
      <c r="E151" s="342" t="s">
        <v>48</v>
      </c>
      <c r="F151" s="180" t="s">
        <v>1369</v>
      </c>
      <c r="G151" s="180" t="s">
        <v>813</v>
      </c>
      <c r="H151" s="186">
        <v>15708</v>
      </c>
      <c r="I151" s="186">
        <v>14868</v>
      </c>
      <c r="J151" s="186">
        <f t="shared" si="15"/>
        <v>-840</v>
      </c>
      <c r="K151" s="180" t="s">
        <v>1370</v>
      </c>
      <c r="L151" s="180">
        <v>31818976</v>
      </c>
      <c r="M151" s="144">
        <v>45331</v>
      </c>
      <c r="N151" s="144" t="s">
        <v>196</v>
      </c>
      <c r="O151" s="180" t="s">
        <v>21</v>
      </c>
      <c r="P151" s="180" t="s">
        <v>21</v>
      </c>
      <c r="Q151" s="284">
        <v>509878.55</v>
      </c>
      <c r="R151" s="284">
        <v>647787</v>
      </c>
      <c r="S151" s="182">
        <f t="shared" si="14"/>
        <v>137908.45000000001</v>
      </c>
      <c r="T151" s="216">
        <v>97941</v>
      </c>
      <c r="U151" s="180">
        <v>168</v>
      </c>
      <c r="V151" s="180" t="s">
        <v>63</v>
      </c>
      <c r="W151" s="180" t="s">
        <v>63</v>
      </c>
      <c r="X151" s="180" t="s">
        <v>277</v>
      </c>
      <c r="Y151" s="180"/>
      <c r="Z151" s="180" t="s">
        <v>1371</v>
      </c>
      <c r="AA151" s="194">
        <v>0.04</v>
      </c>
      <c r="AB151" s="197" t="s">
        <v>558</v>
      </c>
      <c r="AC151" s="188">
        <v>1.7000000000000001E-2</v>
      </c>
      <c r="AD151" s="180">
        <f t="shared" si="9"/>
        <v>25911.48</v>
      </c>
      <c r="AE151" s="180">
        <f t="shared" si="10"/>
        <v>3855.875</v>
      </c>
      <c r="AF151" s="189">
        <f t="shared" si="11"/>
        <v>11012.379000000001</v>
      </c>
      <c r="AG151" s="379">
        <f t="shared" si="12"/>
        <v>14868.254000000001</v>
      </c>
      <c r="AH151" s="190">
        <v>0.03</v>
      </c>
      <c r="AI151" s="189">
        <f t="shared" si="13"/>
        <v>4137.2534999999998</v>
      </c>
    </row>
    <row r="152" spans="1:35">
      <c r="A152" s="488" t="s">
        <v>639</v>
      </c>
      <c r="B152" s="180" t="s">
        <v>29</v>
      </c>
      <c r="C152" s="339" t="s">
        <v>29</v>
      </c>
      <c r="D152" s="180" t="s">
        <v>168</v>
      </c>
      <c r="E152" s="342" t="s">
        <v>457</v>
      </c>
      <c r="F152" s="180" t="s">
        <v>1372</v>
      </c>
      <c r="G152" s="180" t="s">
        <v>1375</v>
      </c>
      <c r="H152" s="186">
        <v>614</v>
      </c>
      <c r="I152" s="186">
        <v>695</v>
      </c>
      <c r="J152" s="186">
        <f t="shared" si="15"/>
        <v>81</v>
      </c>
      <c r="K152" s="180" t="s">
        <v>1373</v>
      </c>
      <c r="L152" s="180">
        <v>22655365</v>
      </c>
      <c r="M152" s="144">
        <v>45331</v>
      </c>
      <c r="N152" s="144" t="s">
        <v>196</v>
      </c>
      <c r="O152" s="180" t="s">
        <v>43</v>
      </c>
      <c r="P152" s="180" t="s">
        <v>43</v>
      </c>
      <c r="Q152" s="284">
        <v>8112</v>
      </c>
      <c r="R152" s="284">
        <v>20896</v>
      </c>
      <c r="S152" s="182">
        <f t="shared" si="14"/>
        <v>12784</v>
      </c>
      <c r="T152" s="216">
        <v>10638</v>
      </c>
      <c r="U152" s="180">
        <v>108</v>
      </c>
      <c r="V152" s="180" t="s">
        <v>63</v>
      </c>
      <c r="W152" s="180" t="s">
        <v>63</v>
      </c>
      <c r="X152" s="180" t="s">
        <v>277</v>
      </c>
      <c r="Y152" s="180"/>
      <c r="Z152" s="180" t="s">
        <v>1374</v>
      </c>
      <c r="AA152" s="194">
        <v>0.03</v>
      </c>
      <c r="AB152" s="197" t="s">
        <v>558</v>
      </c>
      <c r="AC152" s="188">
        <v>2.4E-2</v>
      </c>
      <c r="AD152" s="180">
        <f t="shared" ref="AD152:AD283" si="16">AA152*R152</f>
        <v>626.88</v>
      </c>
      <c r="AE152" s="180">
        <f t="shared" ref="AE152:AE283" si="17">R152/U152</f>
        <v>193.4814814814815</v>
      </c>
      <c r="AF152" s="189">
        <f t="shared" ref="AF152:AF215" si="18">AC152*R152</f>
        <v>501.50400000000002</v>
      </c>
      <c r="AG152" s="379">
        <f t="shared" ref="AG152:AG215" si="19">AE152+AF152</f>
        <v>694.98548148148154</v>
      </c>
      <c r="AH152" s="190">
        <v>0.06</v>
      </c>
      <c r="AI152" s="189">
        <f t="shared" ref="AI152:AI283" si="20">S152*AH152</f>
        <v>767.04</v>
      </c>
    </row>
    <row r="153" spans="1:35">
      <c r="A153" s="488" t="s">
        <v>639</v>
      </c>
      <c r="B153" s="180" t="s">
        <v>29</v>
      </c>
      <c r="C153" s="339" t="s">
        <v>29</v>
      </c>
      <c r="D153" s="180" t="s">
        <v>168</v>
      </c>
      <c r="E153" s="342" t="s">
        <v>406</v>
      </c>
      <c r="F153" s="180" t="s">
        <v>615</v>
      </c>
      <c r="G153" s="180" t="s">
        <v>953</v>
      </c>
      <c r="H153" s="186">
        <v>0</v>
      </c>
      <c r="I153" s="186">
        <v>2722</v>
      </c>
      <c r="J153" s="186">
        <f t="shared" si="15"/>
        <v>2722</v>
      </c>
      <c r="K153" s="180" t="s">
        <v>1376</v>
      </c>
      <c r="L153" s="180">
        <v>21975385</v>
      </c>
      <c r="M153" s="144">
        <v>45332</v>
      </c>
      <c r="N153" s="144" t="s">
        <v>196</v>
      </c>
      <c r="O153" s="180" t="s">
        <v>43</v>
      </c>
      <c r="P153" s="180" t="s">
        <v>43</v>
      </c>
      <c r="Q153" s="284">
        <v>0</v>
      </c>
      <c r="R153" s="284">
        <v>114238</v>
      </c>
      <c r="S153" s="182">
        <f t="shared" si="14"/>
        <v>114238</v>
      </c>
      <c r="T153" s="216">
        <v>20790.349999999999</v>
      </c>
      <c r="U153" s="180">
        <v>168</v>
      </c>
      <c r="V153" s="180" t="s">
        <v>64</v>
      </c>
      <c r="W153" s="180" t="s">
        <v>64</v>
      </c>
      <c r="X153" s="180" t="s">
        <v>276</v>
      </c>
      <c r="Y153" s="180" t="s">
        <v>669</v>
      </c>
      <c r="Z153" s="180" t="s">
        <v>1236</v>
      </c>
      <c r="AA153" s="194">
        <v>0.04</v>
      </c>
      <c r="AB153" s="197" t="s">
        <v>558</v>
      </c>
      <c r="AC153" s="188">
        <v>1.7000000000000001E-2</v>
      </c>
      <c r="AD153" s="180">
        <f t="shared" si="16"/>
        <v>4569.5200000000004</v>
      </c>
      <c r="AE153" s="180">
        <f t="shared" si="17"/>
        <v>679.98809523809518</v>
      </c>
      <c r="AF153" s="189">
        <f t="shared" si="18"/>
        <v>1942.046</v>
      </c>
      <c r="AG153" s="379">
        <f t="shared" si="19"/>
        <v>2622.0340952380952</v>
      </c>
      <c r="AH153" s="190">
        <v>0.03</v>
      </c>
      <c r="AI153" s="189">
        <f t="shared" si="20"/>
        <v>3427.14</v>
      </c>
    </row>
    <row r="154" spans="1:35">
      <c r="A154" s="488" t="s">
        <v>639</v>
      </c>
      <c r="B154" s="180" t="s">
        <v>39</v>
      </c>
      <c r="C154" s="339" t="s">
        <v>39</v>
      </c>
      <c r="D154" s="180" t="s">
        <v>167</v>
      </c>
      <c r="E154" s="342" t="s">
        <v>453</v>
      </c>
      <c r="F154" s="8" t="s">
        <v>867</v>
      </c>
      <c r="G154" s="180" t="s">
        <v>590</v>
      </c>
      <c r="H154" s="186">
        <v>5842</v>
      </c>
      <c r="I154" s="186">
        <v>5653</v>
      </c>
      <c r="J154" s="186">
        <f t="shared" si="15"/>
        <v>-189</v>
      </c>
      <c r="K154" s="180" t="s">
        <v>1377</v>
      </c>
      <c r="L154" s="180">
        <v>28216879</v>
      </c>
      <c r="M154" s="144">
        <v>45332</v>
      </c>
      <c r="N154" s="144" t="s">
        <v>196</v>
      </c>
      <c r="O154" s="180" t="s">
        <v>43</v>
      </c>
      <c r="P154" s="180" t="s">
        <v>43</v>
      </c>
      <c r="Q154" s="284"/>
      <c r="R154" s="284">
        <v>241939</v>
      </c>
      <c r="S154" s="182">
        <f t="shared" si="14"/>
        <v>241939</v>
      </c>
      <c r="T154" s="216">
        <v>16476</v>
      </c>
      <c r="U154" s="180">
        <v>168</v>
      </c>
      <c r="V154" s="180" t="s">
        <v>63</v>
      </c>
      <c r="W154" s="180" t="s">
        <v>63</v>
      </c>
      <c r="X154" s="180" t="s">
        <v>277</v>
      </c>
      <c r="Y154" s="180"/>
      <c r="Z154" s="180" t="s">
        <v>1384</v>
      </c>
      <c r="AA154" s="194">
        <v>0.04</v>
      </c>
      <c r="AB154" s="197" t="s">
        <v>558</v>
      </c>
      <c r="AC154" s="188">
        <v>1.7000000000000001E-2</v>
      </c>
      <c r="AD154" s="180">
        <f t="shared" si="16"/>
        <v>9677.56</v>
      </c>
      <c r="AE154" s="180">
        <f t="shared" si="17"/>
        <v>1440.1130952380952</v>
      </c>
      <c r="AF154" s="189">
        <f t="shared" si="18"/>
        <v>4112.9630000000006</v>
      </c>
      <c r="AG154" s="379">
        <f t="shared" si="19"/>
        <v>5553.0760952380961</v>
      </c>
      <c r="AH154" s="190">
        <v>0.03</v>
      </c>
      <c r="AI154" s="189">
        <f t="shared" si="20"/>
        <v>7258.17</v>
      </c>
    </row>
    <row r="155" spans="1:35">
      <c r="A155" s="488" t="s">
        <v>639</v>
      </c>
      <c r="B155" s="180" t="s">
        <v>39</v>
      </c>
      <c r="C155" s="339" t="s">
        <v>39</v>
      </c>
      <c r="D155" s="180" t="s">
        <v>167</v>
      </c>
      <c r="E155" s="342" t="s">
        <v>453</v>
      </c>
      <c r="F155" s="8" t="s">
        <v>867</v>
      </c>
      <c r="G155" s="180" t="s">
        <v>590</v>
      </c>
      <c r="H155" s="186">
        <v>0</v>
      </c>
      <c r="I155" s="186">
        <v>1687</v>
      </c>
      <c r="J155" s="186">
        <f t="shared" si="15"/>
        <v>1687</v>
      </c>
      <c r="K155" s="180" t="s">
        <v>1378</v>
      </c>
      <c r="L155" s="180">
        <v>10026406</v>
      </c>
      <c r="M155" s="144">
        <v>45332</v>
      </c>
      <c r="N155" s="144" t="s">
        <v>196</v>
      </c>
      <c r="O155" s="180" t="s">
        <v>43</v>
      </c>
      <c r="P155" s="180" t="s">
        <v>43</v>
      </c>
      <c r="Q155" s="284">
        <v>0</v>
      </c>
      <c r="R155" s="284">
        <v>20404</v>
      </c>
      <c r="S155" s="182">
        <f t="shared" si="14"/>
        <v>20404</v>
      </c>
      <c r="T155" s="216">
        <v>18283</v>
      </c>
      <c r="U155" s="180">
        <v>36</v>
      </c>
      <c r="V155" s="180" t="s">
        <v>62</v>
      </c>
      <c r="W155" s="180" t="s">
        <v>62</v>
      </c>
      <c r="X155" s="180" t="s">
        <v>276</v>
      </c>
      <c r="Y155" s="180"/>
      <c r="Z155" s="180" t="s">
        <v>1385</v>
      </c>
      <c r="AA155" s="194">
        <v>0.03</v>
      </c>
      <c r="AB155" s="197" t="s">
        <v>558</v>
      </c>
      <c r="AC155" s="188">
        <v>0.05</v>
      </c>
      <c r="AD155" s="180">
        <f t="shared" si="16"/>
        <v>612.12</v>
      </c>
      <c r="AE155" s="180">
        <f t="shared" si="17"/>
        <v>566.77777777777783</v>
      </c>
      <c r="AF155" s="189">
        <f t="shared" si="18"/>
        <v>1020.2</v>
      </c>
      <c r="AG155" s="379">
        <f t="shared" si="19"/>
        <v>1586.9777777777779</v>
      </c>
      <c r="AH155" s="190">
        <v>0.06</v>
      </c>
      <c r="AI155" s="189">
        <f t="shared" si="20"/>
        <v>1224.24</v>
      </c>
    </row>
    <row r="156" spans="1:35">
      <c r="A156" s="488" t="s">
        <v>639</v>
      </c>
      <c r="B156" s="180" t="s">
        <v>47</v>
      </c>
      <c r="C156" s="339" t="s">
        <v>47</v>
      </c>
      <c r="D156" s="180" t="s">
        <v>99</v>
      </c>
      <c r="E156" s="342" t="s">
        <v>407</v>
      </c>
      <c r="F156" s="180" t="s">
        <v>1213</v>
      </c>
      <c r="G156" s="180" t="s">
        <v>628</v>
      </c>
      <c r="H156" s="186">
        <v>1520</v>
      </c>
      <c r="I156" s="186">
        <v>1526</v>
      </c>
      <c r="J156" s="186">
        <f t="shared" si="15"/>
        <v>6</v>
      </c>
      <c r="K156" s="180" t="s">
        <v>1387</v>
      </c>
      <c r="L156" s="180">
        <v>29456808</v>
      </c>
      <c r="M156" s="144">
        <v>45332</v>
      </c>
      <c r="N156" s="144" t="s">
        <v>196</v>
      </c>
      <c r="O156" s="180" t="s">
        <v>21</v>
      </c>
      <c r="P156" s="180" t="s">
        <v>21</v>
      </c>
      <c r="Q156" s="284">
        <v>23606.29</v>
      </c>
      <c r="R156" s="284">
        <v>49492</v>
      </c>
      <c r="S156" s="182">
        <f t="shared" si="14"/>
        <v>25885.71</v>
      </c>
      <c r="T156" s="216">
        <v>22311.11</v>
      </c>
      <c r="U156" s="180">
        <v>120</v>
      </c>
      <c r="V156" s="180" t="s">
        <v>63</v>
      </c>
      <c r="W156" s="180" t="s">
        <v>63</v>
      </c>
      <c r="X156" s="180" t="s">
        <v>277</v>
      </c>
      <c r="Y156" s="180"/>
      <c r="Z156" s="180" t="s">
        <v>1388</v>
      </c>
      <c r="AA156" s="194">
        <v>0.03</v>
      </c>
      <c r="AB156" s="197" t="s">
        <v>558</v>
      </c>
      <c r="AC156" s="188">
        <v>2.2499999999999999E-2</v>
      </c>
      <c r="AD156" s="180">
        <f t="shared" si="16"/>
        <v>1484.76</v>
      </c>
      <c r="AE156" s="180">
        <f t="shared" si="17"/>
        <v>412.43333333333334</v>
      </c>
      <c r="AF156" s="189">
        <f t="shared" si="18"/>
        <v>1113.57</v>
      </c>
      <c r="AG156" s="379">
        <f t="shared" si="19"/>
        <v>1526.0033333333333</v>
      </c>
      <c r="AH156" s="190">
        <v>0.06</v>
      </c>
      <c r="AI156" s="189">
        <f t="shared" si="20"/>
        <v>1553.1425999999999</v>
      </c>
    </row>
    <row r="157" spans="1:35">
      <c r="A157" s="488" t="s">
        <v>639</v>
      </c>
      <c r="B157" s="180" t="s">
        <v>184</v>
      </c>
      <c r="C157" s="339" t="s">
        <v>184</v>
      </c>
      <c r="D157" s="180" t="s">
        <v>98</v>
      </c>
      <c r="E157" s="383" t="s">
        <v>503</v>
      </c>
      <c r="F157" s="180" t="s">
        <v>962</v>
      </c>
      <c r="G157" s="180" t="s">
        <v>1390</v>
      </c>
      <c r="H157" s="186">
        <v>0</v>
      </c>
      <c r="I157" s="186">
        <v>9047</v>
      </c>
      <c r="J157" s="186">
        <f t="shared" si="15"/>
        <v>9047</v>
      </c>
      <c r="K157" s="180" t="s">
        <v>957</v>
      </c>
      <c r="L157" s="180">
        <v>32456148</v>
      </c>
      <c r="M157" s="144">
        <v>45334</v>
      </c>
      <c r="N157" s="144" t="s">
        <v>210</v>
      </c>
      <c r="O157" s="180" t="s">
        <v>128</v>
      </c>
      <c r="P157" s="180" t="s">
        <v>128</v>
      </c>
      <c r="Q157" s="284">
        <v>0</v>
      </c>
      <c r="R157" s="284">
        <v>394170</v>
      </c>
      <c r="S157" s="182">
        <f t="shared" si="14"/>
        <v>394170</v>
      </c>
      <c r="T157" s="216">
        <v>21305</v>
      </c>
      <c r="U157" s="180">
        <v>168</v>
      </c>
      <c r="V157" s="180" t="s">
        <v>64</v>
      </c>
      <c r="W157" s="180" t="s">
        <v>64</v>
      </c>
      <c r="X157" s="180" t="s">
        <v>276</v>
      </c>
      <c r="Y157" s="180" t="s">
        <v>115</v>
      </c>
      <c r="Z157" s="180" t="s">
        <v>966</v>
      </c>
      <c r="AA157" s="194">
        <v>0.04</v>
      </c>
      <c r="AB157" s="197" t="s">
        <v>558</v>
      </c>
      <c r="AC157" s="188">
        <v>1.7000000000000001E-2</v>
      </c>
      <c r="AD157" s="180">
        <f t="shared" si="16"/>
        <v>15766.800000000001</v>
      </c>
      <c r="AE157" s="180">
        <f t="shared" si="17"/>
        <v>2346.25</v>
      </c>
      <c r="AF157" s="189">
        <f t="shared" si="18"/>
        <v>6700.89</v>
      </c>
      <c r="AG157" s="379">
        <f t="shared" si="19"/>
        <v>9047.14</v>
      </c>
      <c r="AH157" s="190">
        <v>0.03</v>
      </c>
      <c r="AI157" s="189">
        <f t="shared" si="20"/>
        <v>11825.1</v>
      </c>
    </row>
    <row r="158" spans="1:35">
      <c r="A158" s="488" t="s">
        <v>639</v>
      </c>
      <c r="B158" s="180" t="s">
        <v>29</v>
      </c>
      <c r="C158" s="339" t="s">
        <v>29</v>
      </c>
      <c r="D158" s="180" t="s">
        <v>168</v>
      </c>
      <c r="E158" s="342" t="s">
        <v>456</v>
      </c>
      <c r="F158" s="180" t="s">
        <v>642</v>
      </c>
      <c r="G158" s="171" t="s">
        <v>643</v>
      </c>
      <c r="H158" s="186">
        <v>16314</v>
      </c>
      <c r="I158" s="186">
        <v>15800</v>
      </c>
      <c r="J158" s="186">
        <f t="shared" si="15"/>
        <v>-514</v>
      </c>
      <c r="K158" s="180" t="s">
        <v>685</v>
      </c>
      <c r="L158" s="180">
        <v>24502985</v>
      </c>
      <c r="M158" s="144">
        <v>45334</v>
      </c>
      <c r="N158" s="144" t="s">
        <v>210</v>
      </c>
      <c r="O158" s="180" t="s">
        <v>148</v>
      </c>
      <c r="P158" s="21" t="s">
        <v>364</v>
      </c>
      <c r="Q158" s="284">
        <v>581392</v>
      </c>
      <c r="R158" s="284">
        <v>688393</v>
      </c>
      <c r="S158" s="182">
        <f t="shared" si="14"/>
        <v>107001</v>
      </c>
      <c r="T158" s="216">
        <v>64597.42</v>
      </c>
      <c r="U158" s="180">
        <v>168</v>
      </c>
      <c r="V158" s="180" t="s">
        <v>63</v>
      </c>
      <c r="W158" s="180" t="s">
        <v>63</v>
      </c>
      <c r="X158" s="180" t="s">
        <v>277</v>
      </c>
      <c r="Y158" s="180"/>
      <c r="Z158" s="180" t="s">
        <v>1391</v>
      </c>
      <c r="AA158" s="194">
        <v>0.04</v>
      </c>
      <c r="AB158" s="197" t="s">
        <v>558</v>
      </c>
      <c r="AC158" s="188">
        <v>1.7000000000000001E-2</v>
      </c>
      <c r="AD158" s="180">
        <f t="shared" si="16"/>
        <v>27535.72</v>
      </c>
      <c r="AE158" s="180">
        <f t="shared" si="17"/>
        <v>4097.5773809523807</v>
      </c>
      <c r="AF158" s="189">
        <f t="shared" si="18"/>
        <v>11702.681</v>
      </c>
      <c r="AG158" s="379">
        <f t="shared" si="19"/>
        <v>15800.258380952382</v>
      </c>
      <c r="AH158" s="190">
        <v>0.03</v>
      </c>
      <c r="AI158" s="189">
        <f t="shared" si="20"/>
        <v>3210.0299999999997</v>
      </c>
    </row>
    <row r="159" spans="1:35">
      <c r="A159" s="488" t="s">
        <v>639</v>
      </c>
      <c r="B159" s="180" t="s">
        <v>24</v>
      </c>
      <c r="C159" s="339" t="s">
        <v>24</v>
      </c>
      <c r="D159" s="180" t="s">
        <v>422</v>
      </c>
      <c r="E159" s="342" t="s">
        <v>200</v>
      </c>
      <c r="F159" s="8" t="s">
        <v>807</v>
      </c>
      <c r="G159" s="180" t="s">
        <v>817</v>
      </c>
      <c r="H159" s="186">
        <v>0</v>
      </c>
      <c r="I159" s="186">
        <v>13145</v>
      </c>
      <c r="J159" s="186">
        <f t="shared" si="15"/>
        <v>13145</v>
      </c>
      <c r="K159" s="180" t="s">
        <v>1015</v>
      </c>
      <c r="L159" s="180">
        <v>25929503</v>
      </c>
      <c r="M159" s="144">
        <v>45334</v>
      </c>
      <c r="N159" s="144" t="s">
        <v>210</v>
      </c>
      <c r="O159" s="180" t="s">
        <v>148</v>
      </c>
      <c r="P159" s="180" t="s">
        <v>289</v>
      </c>
      <c r="Q159" s="284">
        <v>0</v>
      </c>
      <c r="R159" s="284">
        <v>572716</v>
      </c>
      <c r="S159" s="182">
        <f t="shared" si="14"/>
        <v>572716</v>
      </c>
      <c r="T159" s="216">
        <v>30690</v>
      </c>
      <c r="U159" s="180">
        <v>168</v>
      </c>
      <c r="V159" s="180" t="s">
        <v>64</v>
      </c>
      <c r="W159" s="180" t="s">
        <v>64</v>
      </c>
      <c r="X159" s="180" t="s">
        <v>276</v>
      </c>
      <c r="Y159" s="180" t="s">
        <v>115</v>
      </c>
      <c r="Z159" s="180" t="s">
        <v>1022</v>
      </c>
      <c r="AA159" s="194">
        <v>0.04</v>
      </c>
      <c r="AB159" s="197" t="s">
        <v>558</v>
      </c>
      <c r="AC159" s="188">
        <v>1.7000000000000001E-2</v>
      </c>
      <c r="AD159" s="180">
        <f t="shared" si="16"/>
        <v>22908.639999999999</v>
      </c>
      <c r="AE159" s="180">
        <f t="shared" si="17"/>
        <v>3409.0238095238096</v>
      </c>
      <c r="AF159" s="189">
        <f t="shared" si="18"/>
        <v>9736.1720000000005</v>
      </c>
      <c r="AG159" s="379">
        <f t="shared" si="19"/>
        <v>13145.19580952381</v>
      </c>
      <c r="AH159" s="190">
        <v>0.03</v>
      </c>
      <c r="AI159" s="189">
        <f t="shared" si="20"/>
        <v>17181.48</v>
      </c>
    </row>
    <row r="160" spans="1:35">
      <c r="A160" s="488" t="s">
        <v>639</v>
      </c>
      <c r="B160" s="180" t="s">
        <v>49</v>
      </c>
      <c r="C160" s="339" t="s">
        <v>49</v>
      </c>
      <c r="D160" s="180" t="s">
        <v>133</v>
      </c>
      <c r="E160" s="342" t="s">
        <v>940</v>
      </c>
      <c r="F160" s="180" t="s">
        <v>1232</v>
      </c>
      <c r="G160" s="180" t="s">
        <v>1392</v>
      </c>
      <c r="H160" s="186">
        <v>0</v>
      </c>
      <c r="I160" s="186">
        <v>8366</v>
      </c>
      <c r="J160" s="186">
        <f t="shared" si="15"/>
        <v>8366</v>
      </c>
      <c r="K160" s="180" t="s">
        <v>1224</v>
      </c>
      <c r="L160" s="180">
        <v>29741240</v>
      </c>
      <c r="M160" s="144">
        <v>45334</v>
      </c>
      <c r="N160" s="144" t="s">
        <v>210</v>
      </c>
      <c r="O160" s="180" t="s">
        <v>43</v>
      </c>
      <c r="P160" s="180" t="s">
        <v>43</v>
      </c>
      <c r="Q160" s="284">
        <v>0</v>
      </c>
      <c r="R160" s="284">
        <v>364499</v>
      </c>
      <c r="S160" s="182">
        <f t="shared" si="14"/>
        <v>364499</v>
      </c>
      <c r="T160" s="216">
        <v>52541</v>
      </c>
      <c r="U160" s="180">
        <v>168</v>
      </c>
      <c r="V160" s="180" t="s">
        <v>64</v>
      </c>
      <c r="W160" s="180" t="s">
        <v>64</v>
      </c>
      <c r="X160" s="180" t="s">
        <v>276</v>
      </c>
      <c r="Y160" s="180" t="s">
        <v>115</v>
      </c>
      <c r="Z160" s="180" t="s">
        <v>1233</v>
      </c>
      <c r="AA160" s="194">
        <v>0.04</v>
      </c>
      <c r="AB160" s="197" t="s">
        <v>558</v>
      </c>
      <c r="AC160" s="188">
        <v>1.7000000000000001E-2</v>
      </c>
      <c r="AD160" s="180">
        <f t="shared" si="16"/>
        <v>14579.960000000001</v>
      </c>
      <c r="AE160" s="180">
        <f t="shared" si="17"/>
        <v>2169.6369047619046</v>
      </c>
      <c r="AF160" s="189">
        <f t="shared" si="18"/>
        <v>6196.4830000000002</v>
      </c>
      <c r="AG160" s="379">
        <f t="shared" si="19"/>
        <v>8366.1199047619048</v>
      </c>
      <c r="AH160" s="190">
        <v>0.03</v>
      </c>
      <c r="AI160" s="189">
        <f t="shared" si="20"/>
        <v>10934.97</v>
      </c>
    </row>
    <row r="161" spans="1:35">
      <c r="A161" s="488" t="s">
        <v>639</v>
      </c>
      <c r="B161" s="180" t="s">
        <v>23</v>
      </c>
      <c r="C161" s="339" t="s">
        <v>23</v>
      </c>
      <c r="D161" s="180" t="s">
        <v>97</v>
      </c>
      <c r="E161" s="342" t="s">
        <v>407</v>
      </c>
      <c r="F161" s="180" t="s">
        <v>580</v>
      </c>
      <c r="G161" s="180" t="s">
        <v>581</v>
      </c>
      <c r="H161" s="186">
        <v>0</v>
      </c>
      <c r="I161" s="186">
        <v>23400</v>
      </c>
      <c r="J161" s="186">
        <f t="shared" si="15"/>
        <v>23400</v>
      </c>
      <c r="K161" s="180" t="s">
        <v>1393</v>
      </c>
      <c r="L161" s="180">
        <v>29066776</v>
      </c>
      <c r="M161" s="144">
        <v>45334</v>
      </c>
      <c r="N161" s="144" t="s">
        <v>210</v>
      </c>
      <c r="O161" s="180" t="s">
        <v>173</v>
      </c>
      <c r="P161" s="180" t="s">
        <v>351</v>
      </c>
      <c r="Q161" s="284">
        <v>0</v>
      </c>
      <c r="R161" s="284">
        <v>868467</v>
      </c>
      <c r="S161" s="182">
        <f t="shared" si="14"/>
        <v>868467</v>
      </c>
      <c r="T161" s="216">
        <v>815258</v>
      </c>
      <c r="U161" s="180">
        <v>144</v>
      </c>
      <c r="V161" s="180" t="s">
        <v>62</v>
      </c>
      <c r="W161" s="180" t="s">
        <v>62</v>
      </c>
      <c r="X161" s="180" t="s">
        <v>276</v>
      </c>
      <c r="Y161" s="180"/>
      <c r="Z161" s="180" t="s">
        <v>1406</v>
      </c>
      <c r="AA161" s="194">
        <v>0.03</v>
      </c>
      <c r="AB161" s="197" t="s">
        <v>558</v>
      </c>
      <c r="AC161" s="188">
        <v>0.02</v>
      </c>
      <c r="AD161" s="180">
        <f t="shared" si="16"/>
        <v>26054.01</v>
      </c>
      <c r="AE161" s="180">
        <f t="shared" si="17"/>
        <v>6031.020833333333</v>
      </c>
      <c r="AF161" s="189">
        <f t="shared" si="18"/>
        <v>17369.34</v>
      </c>
      <c r="AG161" s="379">
        <f t="shared" si="19"/>
        <v>23400.360833333332</v>
      </c>
      <c r="AH161" s="190">
        <v>0.06</v>
      </c>
      <c r="AI161" s="189">
        <f t="shared" si="20"/>
        <v>52108.02</v>
      </c>
    </row>
    <row r="162" spans="1:35">
      <c r="A162" s="488" t="s">
        <v>639</v>
      </c>
      <c r="B162" s="180" t="s">
        <v>31</v>
      </c>
      <c r="C162" s="339" t="s">
        <v>31</v>
      </c>
      <c r="D162" s="180" t="s">
        <v>101</v>
      </c>
      <c r="E162" s="342" t="s">
        <v>32</v>
      </c>
      <c r="F162" s="180" t="s">
        <v>689</v>
      </c>
      <c r="G162" s="180" t="s">
        <v>636</v>
      </c>
      <c r="H162" s="186">
        <v>0</v>
      </c>
      <c r="I162" s="186">
        <v>14180</v>
      </c>
      <c r="J162" s="186">
        <f t="shared" si="15"/>
        <v>14180</v>
      </c>
      <c r="K162" s="180" t="s">
        <v>1225</v>
      </c>
      <c r="L162" s="180">
        <v>23829694</v>
      </c>
      <c r="M162" s="144">
        <v>45334</v>
      </c>
      <c r="N162" s="144" t="s">
        <v>210</v>
      </c>
      <c r="O162" s="180" t="s">
        <v>43</v>
      </c>
      <c r="P162" s="180" t="s">
        <v>43</v>
      </c>
      <c r="Q162" s="284">
        <v>0</v>
      </c>
      <c r="R162" s="284">
        <v>617800</v>
      </c>
      <c r="S162" s="182">
        <f t="shared" si="14"/>
        <v>617800</v>
      </c>
      <c r="T162" s="216">
        <v>61346</v>
      </c>
      <c r="U162" s="180">
        <v>168</v>
      </c>
      <c r="V162" s="180" t="s">
        <v>64</v>
      </c>
      <c r="W162" s="180" t="s">
        <v>64</v>
      </c>
      <c r="X162" s="180" t="s">
        <v>276</v>
      </c>
      <c r="Y162" s="180" t="s">
        <v>669</v>
      </c>
      <c r="Z162" s="180" t="s">
        <v>1235</v>
      </c>
      <c r="AA162" s="194">
        <v>0.04</v>
      </c>
      <c r="AB162" s="197" t="s">
        <v>558</v>
      </c>
      <c r="AC162" s="188">
        <v>1.7000000000000001E-2</v>
      </c>
      <c r="AD162" s="180">
        <f t="shared" si="16"/>
        <v>24712</v>
      </c>
      <c r="AE162" s="180">
        <f t="shared" si="17"/>
        <v>3677.3809523809523</v>
      </c>
      <c r="AF162" s="189">
        <f t="shared" si="18"/>
        <v>10502.6</v>
      </c>
      <c r="AG162" s="379">
        <f t="shared" si="19"/>
        <v>14179.980952380953</v>
      </c>
      <c r="AH162" s="190">
        <v>0.03</v>
      </c>
      <c r="AI162" s="189">
        <f t="shared" si="20"/>
        <v>18534</v>
      </c>
    </row>
    <row r="163" spans="1:35">
      <c r="A163" s="488" t="s">
        <v>639</v>
      </c>
      <c r="B163" s="180" t="s">
        <v>37</v>
      </c>
      <c r="C163" s="339" t="s">
        <v>37</v>
      </c>
      <c r="D163" s="180" t="s">
        <v>99</v>
      </c>
      <c r="E163" s="342" t="s">
        <v>440</v>
      </c>
      <c r="F163" s="180" t="s">
        <v>1395</v>
      </c>
      <c r="G163" s="180" t="s">
        <v>1408</v>
      </c>
      <c r="H163" s="186">
        <v>9222</v>
      </c>
      <c r="I163" s="186">
        <v>8527</v>
      </c>
      <c r="J163" s="186">
        <f t="shared" si="15"/>
        <v>-695</v>
      </c>
      <c r="K163" s="180" t="s">
        <v>1396</v>
      </c>
      <c r="L163" s="180">
        <v>27164617</v>
      </c>
      <c r="M163" s="144">
        <v>45334</v>
      </c>
      <c r="N163" s="144" t="s">
        <v>210</v>
      </c>
      <c r="O163" s="180" t="s">
        <v>128</v>
      </c>
      <c r="P163" s="180" t="s">
        <v>128</v>
      </c>
      <c r="Q163" s="284">
        <v>317675</v>
      </c>
      <c r="R163" s="284">
        <v>371514</v>
      </c>
      <c r="S163" s="182">
        <f t="shared" si="14"/>
        <v>53839</v>
      </c>
      <c r="T163" s="216"/>
      <c r="U163" s="180">
        <v>168</v>
      </c>
      <c r="V163" s="180" t="s">
        <v>63</v>
      </c>
      <c r="W163" s="180" t="s">
        <v>63</v>
      </c>
      <c r="X163" s="180" t="s">
        <v>277</v>
      </c>
      <c r="Y163" s="180"/>
      <c r="Z163" s="180" t="s">
        <v>1407</v>
      </c>
      <c r="AA163" s="194">
        <v>0.04</v>
      </c>
      <c r="AB163" s="197" t="s">
        <v>558</v>
      </c>
      <c r="AC163" s="188">
        <v>1.7000000000000001E-2</v>
      </c>
      <c r="AD163" s="180">
        <f t="shared" si="16"/>
        <v>14860.56</v>
      </c>
      <c r="AE163" s="180">
        <f t="shared" si="17"/>
        <v>2211.3928571428573</v>
      </c>
      <c r="AF163" s="189">
        <f t="shared" si="18"/>
        <v>6315.7380000000003</v>
      </c>
      <c r="AG163" s="379">
        <f t="shared" si="19"/>
        <v>8527.1308571428581</v>
      </c>
      <c r="AH163" s="190">
        <v>0.03</v>
      </c>
      <c r="AI163" s="189">
        <f t="shared" si="20"/>
        <v>1615.1699999999998</v>
      </c>
    </row>
    <row r="164" spans="1:35">
      <c r="A164" s="488" t="s">
        <v>639</v>
      </c>
      <c r="B164" s="180" t="s">
        <v>24</v>
      </c>
      <c r="C164" s="339" t="s">
        <v>24</v>
      </c>
      <c r="D164" s="180" t="s">
        <v>422</v>
      </c>
      <c r="E164" s="342" t="s">
        <v>407</v>
      </c>
      <c r="F164" s="180" t="s">
        <v>602</v>
      </c>
      <c r="G164" s="171" t="s">
        <v>914</v>
      </c>
      <c r="H164" s="186">
        <v>0</v>
      </c>
      <c r="I164" s="186">
        <v>500</v>
      </c>
      <c r="J164" s="186">
        <f t="shared" si="15"/>
        <v>500</v>
      </c>
      <c r="K164" s="180" t="s">
        <v>1397</v>
      </c>
      <c r="L164" s="180">
        <v>27727311</v>
      </c>
      <c r="M164" s="144">
        <v>45334</v>
      </c>
      <c r="N164" s="144" t="s">
        <v>210</v>
      </c>
      <c r="O164" s="180" t="s">
        <v>148</v>
      </c>
      <c r="P164" s="180" t="s">
        <v>289</v>
      </c>
      <c r="Q164" s="284">
        <v>0</v>
      </c>
      <c r="R164" s="284">
        <v>15000</v>
      </c>
      <c r="S164" s="182">
        <f t="shared" si="14"/>
        <v>15000</v>
      </c>
      <c r="T164" s="216">
        <v>13150</v>
      </c>
      <c r="U164" s="180">
        <v>108</v>
      </c>
      <c r="V164" s="180" t="s">
        <v>62</v>
      </c>
      <c r="W164" s="180" t="s">
        <v>62</v>
      </c>
      <c r="X164" s="180" t="s">
        <v>276</v>
      </c>
      <c r="Y164" s="180"/>
      <c r="Z164" s="180" t="s">
        <v>1409</v>
      </c>
      <c r="AA164" s="194">
        <v>0.03</v>
      </c>
      <c r="AB164" s="197" t="s">
        <v>558</v>
      </c>
      <c r="AC164" s="188">
        <v>2.4E-2</v>
      </c>
      <c r="AD164" s="180">
        <f t="shared" si="16"/>
        <v>450</v>
      </c>
      <c r="AE164" s="180">
        <f t="shared" si="17"/>
        <v>138.88888888888889</v>
      </c>
      <c r="AF164" s="189">
        <f t="shared" si="18"/>
        <v>360</v>
      </c>
      <c r="AG164" s="379">
        <f t="shared" si="19"/>
        <v>498.88888888888891</v>
      </c>
      <c r="AH164" s="190">
        <v>0.06</v>
      </c>
      <c r="AI164" s="189">
        <f t="shared" si="20"/>
        <v>900</v>
      </c>
    </row>
    <row r="165" spans="1:35">
      <c r="A165" s="488" t="s">
        <v>639</v>
      </c>
      <c r="B165" s="180" t="s">
        <v>37</v>
      </c>
      <c r="C165" s="339" t="s">
        <v>37</v>
      </c>
      <c r="D165" s="180" t="s">
        <v>99</v>
      </c>
      <c r="E165" s="342" t="s">
        <v>440</v>
      </c>
      <c r="F165" s="180" t="s">
        <v>684</v>
      </c>
      <c r="G165" s="180" t="s">
        <v>661</v>
      </c>
      <c r="H165" s="186">
        <v>20630</v>
      </c>
      <c r="I165" s="186">
        <v>19829</v>
      </c>
      <c r="J165" s="186">
        <f t="shared" si="15"/>
        <v>-801</v>
      </c>
      <c r="K165" s="180" t="s">
        <v>1398</v>
      </c>
      <c r="L165" s="180">
        <v>25825381</v>
      </c>
      <c r="M165" s="144">
        <v>45334</v>
      </c>
      <c r="N165" s="144" t="s">
        <v>210</v>
      </c>
      <c r="O165" s="180" t="s">
        <v>128</v>
      </c>
      <c r="P165" s="180" t="s">
        <v>128</v>
      </c>
      <c r="Q165" s="284">
        <v>759075</v>
      </c>
      <c r="R165" s="284">
        <v>863933</v>
      </c>
      <c r="S165" s="182">
        <f t="shared" si="14"/>
        <v>104858</v>
      </c>
      <c r="T165" s="216">
        <v>51922</v>
      </c>
      <c r="U165" s="180">
        <v>168</v>
      </c>
      <c r="V165" s="180" t="s">
        <v>63</v>
      </c>
      <c r="W165" s="180" t="s">
        <v>63</v>
      </c>
      <c r="X165" s="180" t="s">
        <v>277</v>
      </c>
      <c r="Y165" s="180"/>
      <c r="Z165" s="180" t="s">
        <v>1410</v>
      </c>
      <c r="AA165" s="194">
        <v>0.04</v>
      </c>
      <c r="AB165" s="197" t="s">
        <v>558</v>
      </c>
      <c r="AC165" s="188">
        <v>1.7000000000000001E-2</v>
      </c>
      <c r="AD165" s="180">
        <f t="shared" si="16"/>
        <v>34557.32</v>
      </c>
      <c r="AE165" s="180">
        <f t="shared" si="17"/>
        <v>5142.458333333333</v>
      </c>
      <c r="AF165" s="189">
        <f t="shared" si="18"/>
        <v>14686.861000000001</v>
      </c>
      <c r="AG165" s="379">
        <f t="shared" si="19"/>
        <v>19829.319333333333</v>
      </c>
      <c r="AH165" s="190">
        <v>0.03</v>
      </c>
      <c r="AI165" s="189">
        <f t="shared" si="20"/>
        <v>3145.74</v>
      </c>
    </row>
    <row r="166" spans="1:35">
      <c r="A166" s="488" t="s">
        <v>639</v>
      </c>
      <c r="B166" s="180" t="s">
        <v>49</v>
      </c>
      <c r="C166" s="339" t="s">
        <v>49</v>
      </c>
      <c r="D166" s="180" t="s">
        <v>133</v>
      </c>
      <c r="E166" s="342" t="s">
        <v>460</v>
      </c>
      <c r="F166" s="180" t="s">
        <v>904</v>
      </c>
      <c r="G166" s="180" t="s">
        <v>1412</v>
      </c>
      <c r="H166" s="186">
        <v>0</v>
      </c>
      <c r="I166" s="186">
        <v>16800</v>
      </c>
      <c r="J166" s="186">
        <f t="shared" si="15"/>
        <v>16800</v>
      </c>
      <c r="K166" s="180" t="s">
        <v>1405</v>
      </c>
      <c r="L166" s="180">
        <v>9053692</v>
      </c>
      <c r="M166" s="144">
        <v>45334</v>
      </c>
      <c r="N166" s="144" t="s">
        <v>210</v>
      </c>
      <c r="O166" s="180" t="s">
        <v>173</v>
      </c>
      <c r="P166" s="180" t="s">
        <v>330</v>
      </c>
      <c r="Q166" s="284">
        <v>0</v>
      </c>
      <c r="R166" s="284">
        <v>240000</v>
      </c>
      <c r="S166" s="182">
        <f t="shared" si="14"/>
        <v>240000</v>
      </c>
      <c r="T166" s="216">
        <v>226900</v>
      </c>
      <c r="U166" s="180">
        <v>40</v>
      </c>
      <c r="V166" s="180" t="s">
        <v>62</v>
      </c>
      <c r="W166" s="180" t="s">
        <v>62</v>
      </c>
      <c r="X166" s="180" t="s">
        <v>276</v>
      </c>
      <c r="Y166" s="180"/>
      <c r="Z166" s="180" t="s">
        <v>1411</v>
      </c>
      <c r="AA166" s="194">
        <v>0.03</v>
      </c>
      <c r="AB166" s="197" t="s">
        <v>558</v>
      </c>
      <c r="AC166" s="188">
        <v>4.4999999999999998E-2</v>
      </c>
      <c r="AD166" s="180">
        <f t="shared" si="16"/>
        <v>7200</v>
      </c>
      <c r="AE166" s="180">
        <f t="shared" si="17"/>
        <v>6000</v>
      </c>
      <c r="AF166" s="189">
        <f t="shared" si="18"/>
        <v>10800</v>
      </c>
      <c r="AG166" s="379">
        <f t="shared" si="19"/>
        <v>16800</v>
      </c>
      <c r="AH166" s="190">
        <v>0.06</v>
      </c>
      <c r="AI166" s="189">
        <f t="shared" si="20"/>
        <v>14400</v>
      </c>
    </row>
    <row r="167" spans="1:35">
      <c r="A167" s="488" t="s">
        <v>639</v>
      </c>
      <c r="B167" s="180" t="s">
        <v>24</v>
      </c>
      <c r="C167" s="339" t="s">
        <v>24</v>
      </c>
      <c r="D167" s="180" t="s">
        <v>422</v>
      </c>
      <c r="E167" s="342" t="s">
        <v>538</v>
      </c>
      <c r="F167" s="180" t="s">
        <v>611</v>
      </c>
      <c r="G167" s="180" t="s">
        <v>613</v>
      </c>
      <c r="H167" s="186">
        <v>0</v>
      </c>
      <c r="I167" s="186">
        <v>2040</v>
      </c>
      <c r="J167" s="186">
        <f t="shared" si="15"/>
        <v>2040</v>
      </c>
      <c r="K167" s="180" t="s">
        <v>809</v>
      </c>
      <c r="L167" s="180">
        <v>32285682</v>
      </c>
      <c r="M167" s="144">
        <v>45334</v>
      </c>
      <c r="N167" s="144" t="s">
        <v>210</v>
      </c>
      <c r="O167" s="180" t="s">
        <v>128</v>
      </c>
      <c r="P167" s="180" t="s">
        <v>128</v>
      </c>
      <c r="Q167" s="284">
        <v>0</v>
      </c>
      <c r="R167" s="284">
        <v>66162</v>
      </c>
      <c r="S167" s="182">
        <f t="shared" si="14"/>
        <v>66162</v>
      </c>
      <c r="T167" s="216">
        <v>61753</v>
      </c>
      <c r="U167" s="180">
        <v>120</v>
      </c>
      <c r="V167" s="180" t="s">
        <v>62</v>
      </c>
      <c r="W167" s="180" t="s">
        <v>62</v>
      </c>
      <c r="X167" s="180" t="s">
        <v>276</v>
      </c>
      <c r="Y167" s="180"/>
      <c r="Z167" s="180" t="s">
        <v>1413</v>
      </c>
      <c r="AA167" s="194">
        <v>0.03</v>
      </c>
      <c r="AB167" s="197" t="s">
        <v>558</v>
      </c>
      <c r="AC167" s="188">
        <v>2.2499999999999999E-2</v>
      </c>
      <c r="AD167" s="180">
        <f t="shared" si="16"/>
        <v>1984.86</v>
      </c>
      <c r="AE167" s="180">
        <f t="shared" si="17"/>
        <v>551.35</v>
      </c>
      <c r="AF167" s="189">
        <f t="shared" si="18"/>
        <v>1488.645</v>
      </c>
      <c r="AG167" s="379">
        <f t="shared" si="19"/>
        <v>2039.9949999999999</v>
      </c>
      <c r="AH167" s="190">
        <v>0.06</v>
      </c>
      <c r="AI167" s="189">
        <f t="shared" si="20"/>
        <v>3969.72</v>
      </c>
    </row>
    <row r="168" spans="1:35">
      <c r="A168" s="488" t="s">
        <v>639</v>
      </c>
      <c r="B168" s="180" t="s">
        <v>27</v>
      </c>
      <c r="C168" s="339" t="s">
        <v>27</v>
      </c>
      <c r="D168" s="180" t="s">
        <v>97</v>
      </c>
      <c r="E168" s="342" t="s">
        <v>209</v>
      </c>
      <c r="F168" s="180" t="s">
        <v>1414</v>
      </c>
      <c r="G168" s="180" t="s">
        <v>713</v>
      </c>
      <c r="H168" s="186">
        <v>0</v>
      </c>
      <c r="I168" s="186">
        <v>10030</v>
      </c>
      <c r="J168" s="186">
        <f t="shared" si="15"/>
        <v>10030</v>
      </c>
      <c r="K168" s="180" t="s">
        <v>1415</v>
      </c>
      <c r="L168" s="180">
        <v>21769636</v>
      </c>
      <c r="M168" s="144">
        <v>45334</v>
      </c>
      <c r="N168" s="144" t="s">
        <v>210</v>
      </c>
      <c r="O168" s="180" t="s">
        <v>368</v>
      </c>
      <c r="P168" s="21" t="s">
        <v>431</v>
      </c>
      <c r="Q168" s="284">
        <v>0</v>
      </c>
      <c r="R168" s="284">
        <v>436998</v>
      </c>
      <c r="S168" s="182">
        <f t="shared" si="14"/>
        <v>436998</v>
      </c>
      <c r="T168" s="216">
        <v>65232</v>
      </c>
      <c r="U168" s="180">
        <v>168</v>
      </c>
      <c r="V168" s="180" t="s">
        <v>64</v>
      </c>
      <c r="W168" s="180" t="s">
        <v>64</v>
      </c>
      <c r="X168" s="180" t="s">
        <v>276</v>
      </c>
      <c r="Y168" s="180" t="s">
        <v>1416</v>
      </c>
      <c r="Z168" s="180" t="s">
        <v>1068</v>
      </c>
      <c r="AA168" s="194">
        <v>0.04</v>
      </c>
      <c r="AB168" s="197" t="s">
        <v>558</v>
      </c>
      <c r="AC168" s="188">
        <v>1.7000000000000001E-2</v>
      </c>
      <c r="AD168" s="180">
        <f t="shared" si="16"/>
        <v>17479.920000000002</v>
      </c>
      <c r="AE168" s="180">
        <f t="shared" si="17"/>
        <v>2601.1785714285716</v>
      </c>
      <c r="AF168" s="189">
        <f t="shared" si="18"/>
        <v>7428.9660000000003</v>
      </c>
      <c r="AG168" s="379">
        <f t="shared" si="19"/>
        <v>10030.144571428573</v>
      </c>
      <c r="AH168" s="190">
        <v>0.03</v>
      </c>
      <c r="AI168" s="189">
        <f t="shared" si="20"/>
        <v>13109.939999999999</v>
      </c>
    </row>
    <row r="169" spans="1:35">
      <c r="A169" s="488" t="s">
        <v>639</v>
      </c>
      <c r="B169" s="180" t="s">
        <v>27</v>
      </c>
      <c r="C169" s="339" t="s">
        <v>27</v>
      </c>
      <c r="D169" s="180" t="s">
        <v>97</v>
      </c>
      <c r="E169" s="342" t="s">
        <v>209</v>
      </c>
      <c r="F169" s="180" t="s">
        <v>570</v>
      </c>
      <c r="G169" s="171" t="s">
        <v>571</v>
      </c>
      <c r="H169" s="186">
        <v>6924</v>
      </c>
      <c r="I169" s="186">
        <v>7104</v>
      </c>
      <c r="J169" s="186">
        <f t="shared" si="15"/>
        <v>180</v>
      </c>
      <c r="K169" s="180" t="s">
        <v>1417</v>
      </c>
      <c r="L169" s="180">
        <v>24946234</v>
      </c>
      <c r="M169" s="144">
        <v>45334</v>
      </c>
      <c r="N169" s="144" t="s">
        <v>210</v>
      </c>
      <c r="O169" s="180" t="s">
        <v>173</v>
      </c>
      <c r="P169" s="180" t="s">
        <v>330</v>
      </c>
      <c r="Q169" s="284">
        <v>247411</v>
      </c>
      <c r="R169" s="284">
        <v>309515</v>
      </c>
      <c r="S169" s="182">
        <f t="shared" si="14"/>
        <v>62104</v>
      </c>
      <c r="T169" s="216">
        <v>42432</v>
      </c>
      <c r="U169" s="180">
        <v>168</v>
      </c>
      <c r="V169" s="180" t="s">
        <v>63</v>
      </c>
      <c r="W169" s="180" t="s">
        <v>63</v>
      </c>
      <c r="X169" s="180" t="s">
        <v>277</v>
      </c>
      <c r="Y169" s="180"/>
      <c r="Z169" s="180" t="s">
        <v>1419</v>
      </c>
      <c r="AA169" s="194">
        <v>0.04</v>
      </c>
      <c r="AB169" s="197" t="s">
        <v>558</v>
      </c>
      <c r="AC169" s="188">
        <v>1.7000000000000001E-2</v>
      </c>
      <c r="AD169" s="180">
        <f t="shared" si="16"/>
        <v>12380.6</v>
      </c>
      <c r="AE169" s="180">
        <f t="shared" si="17"/>
        <v>1842.3511904761904</v>
      </c>
      <c r="AF169" s="189">
        <f t="shared" si="18"/>
        <v>5261.7550000000001</v>
      </c>
      <c r="AG169" s="379">
        <f t="shared" si="19"/>
        <v>7104.10619047619</v>
      </c>
      <c r="AH169" s="190">
        <v>0.03</v>
      </c>
      <c r="AI169" s="189">
        <f t="shared" si="20"/>
        <v>1863.12</v>
      </c>
    </row>
    <row r="170" spans="1:35">
      <c r="A170" s="488" t="s">
        <v>639</v>
      </c>
      <c r="B170" s="180" t="s">
        <v>241</v>
      </c>
      <c r="C170" s="339" t="s">
        <v>241</v>
      </c>
      <c r="D170" s="180" t="s">
        <v>101</v>
      </c>
      <c r="E170" s="342" t="s">
        <v>492</v>
      </c>
      <c r="F170" s="180" t="s">
        <v>1230</v>
      </c>
      <c r="G170" s="180" t="s">
        <v>1420</v>
      </c>
      <c r="H170" s="186">
        <v>0</v>
      </c>
      <c r="I170" s="186">
        <v>14297</v>
      </c>
      <c r="J170" s="186">
        <f t="shared" si="15"/>
        <v>14297</v>
      </c>
      <c r="K170" s="180" t="s">
        <v>1223</v>
      </c>
      <c r="L170" s="180">
        <v>27682387</v>
      </c>
      <c r="M170" s="144">
        <v>45334</v>
      </c>
      <c r="N170" s="144" t="s">
        <v>210</v>
      </c>
      <c r="O170" s="180" t="s">
        <v>148</v>
      </c>
      <c r="P170" s="21" t="s">
        <v>267</v>
      </c>
      <c r="Q170" s="284">
        <v>0</v>
      </c>
      <c r="R170" s="284">
        <v>622908</v>
      </c>
      <c r="S170" s="182">
        <f t="shared" si="14"/>
        <v>622908</v>
      </c>
      <c r="T170" s="216">
        <v>54962.52</v>
      </c>
      <c r="U170" s="180">
        <v>168</v>
      </c>
      <c r="V170" s="180" t="s">
        <v>64</v>
      </c>
      <c r="W170" s="180" t="s">
        <v>64</v>
      </c>
      <c r="X170" s="180" t="s">
        <v>276</v>
      </c>
      <c r="Y170" s="180" t="s">
        <v>1418</v>
      </c>
      <c r="Z170" s="180" t="s">
        <v>1231</v>
      </c>
      <c r="AA170" s="194">
        <v>0.04</v>
      </c>
      <c r="AB170" s="197" t="s">
        <v>558</v>
      </c>
      <c r="AC170" s="188">
        <v>1.7000000000000001E-2</v>
      </c>
      <c r="AD170" s="180">
        <f t="shared" si="16"/>
        <v>24916.32</v>
      </c>
      <c r="AE170" s="180">
        <f t="shared" si="17"/>
        <v>3707.7857142857142</v>
      </c>
      <c r="AF170" s="189">
        <f t="shared" si="18"/>
        <v>10589.436000000002</v>
      </c>
      <c r="AG170" s="379">
        <f t="shared" si="19"/>
        <v>14297.221714285715</v>
      </c>
      <c r="AH170" s="190">
        <v>0.03</v>
      </c>
      <c r="AI170" s="189">
        <f t="shared" si="20"/>
        <v>18687.239999999998</v>
      </c>
    </row>
    <row r="171" spans="1:35">
      <c r="A171" s="488" t="s">
        <v>639</v>
      </c>
      <c r="B171" s="180" t="s">
        <v>31</v>
      </c>
      <c r="C171" s="339" t="s">
        <v>31</v>
      </c>
      <c r="D171" s="180" t="s">
        <v>101</v>
      </c>
      <c r="E171" s="342" t="s">
        <v>32</v>
      </c>
      <c r="F171" s="180" t="s">
        <v>804</v>
      </c>
      <c r="G171" s="180" t="s">
        <v>805</v>
      </c>
      <c r="H171" s="186">
        <v>0</v>
      </c>
      <c r="I171" s="186">
        <v>4065</v>
      </c>
      <c r="J171" s="186">
        <f t="shared" si="15"/>
        <v>4065</v>
      </c>
      <c r="K171" s="180" t="s">
        <v>1165</v>
      </c>
      <c r="L171" s="180">
        <v>27339398</v>
      </c>
      <c r="M171" s="144">
        <v>45335</v>
      </c>
      <c r="N171" s="144" t="s">
        <v>210</v>
      </c>
      <c r="O171" s="180" t="s">
        <v>43</v>
      </c>
      <c r="P171" s="180" t="s">
        <v>43</v>
      </c>
      <c r="Q171" s="284">
        <v>0</v>
      </c>
      <c r="R171" s="284">
        <v>177100</v>
      </c>
      <c r="S171" s="182">
        <f t="shared" si="14"/>
        <v>177100</v>
      </c>
      <c r="T171" s="216">
        <v>21146</v>
      </c>
      <c r="U171" s="180">
        <v>168</v>
      </c>
      <c r="V171" s="180" t="s">
        <v>64</v>
      </c>
      <c r="W171" s="180" t="s">
        <v>64</v>
      </c>
      <c r="X171" s="180" t="s">
        <v>276</v>
      </c>
      <c r="Y171" s="180" t="s">
        <v>115</v>
      </c>
      <c r="Z171" s="180" t="s">
        <v>1174</v>
      </c>
      <c r="AA171" s="194">
        <v>0.04</v>
      </c>
      <c r="AB171" s="197" t="s">
        <v>558</v>
      </c>
      <c r="AC171" s="188">
        <v>1.7000000000000001E-2</v>
      </c>
      <c r="AD171" s="180">
        <f t="shared" si="16"/>
        <v>7084</v>
      </c>
      <c r="AE171" s="180">
        <f t="shared" si="17"/>
        <v>1054.1666666666667</v>
      </c>
      <c r="AF171" s="189">
        <f t="shared" si="18"/>
        <v>3010.7000000000003</v>
      </c>
      <c r="AG171" s="379">
        <f t="shared" si="19"/>
        <v>4064.8666666666668</v>
      </c>
      <c r="AH171" s="190">
        <v>0.03</v>
      </c>
      <c r="AI171" s="189">
        <f t="shared" si="20"/>
        <v>5313</v>
      </c>
    </row>
    <row r="172" spans="1:35">
      <c r="A172" s="488" t="s">
        <v>639</v>
      </c>
      <c r="B172" s="180" t="s">
        <v>29</v>
      </c>
      <c r="C172" s="339" t="s">
        <v>29</v>
      </c>
      <c r="D172" s="180" t="s">
        <v>168</v>
      </c>
      <c r="E172" s="383" t="s">
        <v>852</v>
      </c>
      <c r="F172" s="8" t="s">
        <v>851</v>
      </c>
      <c r="G172" s="180" t="s">
        <v>1423</v>
      </c>
      <c r="H172" s="186">
        <v>0</v>
      </c>
      <c r="I172" s="186">
        <v>15675</v>
      </c>
      <c r="J172" s="186">
        <f t="shared" si="15"/>
        <v>15675</v>
      </c>
      <c r="K172" s="180" t="s">
        <v>1421</v>
      </c>
      <c r="L172" s="180">
        <v>20780114</v>
      </c>
      <c r="M172" s="144">
        <v>45335</v>
      </c>
      <c r="N172" s="144" t="s">
        <v>210</v>
      </c>
      <c r="O172" s="180" t="s">
        <v>173</v>
      </c>
      <c r="P172" s="180" t="s">
        <v>330</v>
      </c>
      <c r="Q172" s="284">
        <v>0</v>
      </c>
      <c r="R172" s="284">
        <v>642154</v>
      </c>
      <c r="S172" s="182">
        <f t="shared" si="14"/>
        <v>642154</v>
      </c>
      <c r="T172" s="216">
        <v>29168.35</v>
      </c>
      <c r="U172" s="180">
        <v>156</v>
      </c>
      <c r="V172" s="180" t="s">
        <v>64</v>
      </c>
      <c r="W172" s="180" t="s">
        <v>64</v>
      </c>
      <c r="X172" s="180" t="s">
        <v>276</v>
      </c>
      <c r="Y172" s="180" t="s">
        <v>388</v>
      </c>
      <c r="Z172" s="180" t="s">
        <v>1422</v>
      </c>
      <c r="AA172" s="194">
        <v>0.04</v>
      </c>
      <c r="AB172" s="197" t="s">
        <v>558</v>
      </c>
      <c r="AC172" s="188">
        <v>1.7000000000000001E-2</v>
      </c>
      <c r="AD172" s="180">
        <f t="shared" si="16"/>
        <v>25686.16</v>
      </c>
      <c r="AE172" s="180">
        <f t="shared" si="17"/>
        <v>4116.3717948717949</v>
      </c>
      <c r="AF172" s="189">
        <f t="shared" si="18"/>
        <v>10916.618</v>
      </c>
      <c r="AG172" s="379">
        <f t="shared" si="19"/>
        <v>15032.989794871795</v>
      </c>
      <c r="AH172" s="190">
        <v>0.03</v>
      </c>
      <c r="AI172" s="189">
        <f t="shared" si="20"/>
        <v>19264.62</v>
      </c>
    </row>
    <row r="173" spans="1:35">
      <c r="A173" s="488" t="s">
        <v>639</v>
      </c>
      <c r="B173" s="180" t="s">
        <v>27</v>
      </c>
      <c r="C173" s="339" t="s">
        <v>27</v>
      </c>
      <c r="D173" s="180" t="s">
        <v>97</v>
      </c>
      <c r="E173" s="342" t="s">
        <v>209</v>
      </c>
      <c r="F173" s="8" t="s">
        <v>855</v>
      </c>
      <c r="G173" s="180" t="s">
        <v>802</v>
      </c>
      <c r="H173" s="186">
        <v>0</v>
      </c>
      <c r="I173" s="186">
        <v>850</v>
      </c>
      <c r="J173" s="186">
        <f t="shared" si="15"/>
        <v>850</v>
      </c>
      <c r="K173" s="180" t="s">
        <v>801</v>
      </c>
      <c r="L173" s="180">
        <v>30201622</v>
      </c>
      <c r="M173" s="144">
        <v>45335</v>
      </c>
      <c r="N173" s="144" t="s">
        <v>210</v>
      </c>
      <c r="O173" s="180" t="s">
        <v>43</v>
      </c>
      <c r="P173" s="180" t="s">
        <v>43</v>
      </c>
      <c r="Q173" s="284">
        <v>0</v>
      </c>
      <c r="R173" s="284">
        <v>22500</v>
      </c>
      <c r="S173" s="182">
        <f t="shared" si="14"/>
        <v>22500</v>
      </c>
      <c r="T173" s="216">
        <v>20322</v>
      </c>
      <c r="U173" s="180">
        <v>108</v>
      </c>
      <c r="V173" s="180" t="s">
        <v>62</v>
      </c>
      <c r="W173" s="180" t="s">
        <v>62</v>
      </c>
      <c r="X173" s="180" t="s">
        <v>276</v>
      </c>
      <c r="Y173" s="180"/>
      <c r="Z173" s="180" t="s">
        <v>1429</v>
      </c>
      <c r="AA173" s="194">
        <v>0.03</v>
      </c>
      <c r="AB173" s="197" t="s">
        <v>558</v>
      </c>
      <c r="AC173" s="188">
        <v>2.4E-2</v>
      </c>
      <c r="AD173" s="180">
        <f t="shared" si="16"/>
        <v>675</v>
      </c>
      <c r="AE173" s="180">
        <f t="shared" si="17"/>
        <v>208.33333333333334</v>
      </c>
      <c r="AF173" s="189">
        <f t="shared" si="18"/>
        <v>540</v>
      </c>
      <c r="AG173" s="379">
        <f t="shared" si="19"/>
        <v>748.33333333333337</v>
      </c>
      <c r="AH173" s="190">
        <v>0.06</v>
      </c>
      <c r="AI173" s="189">
        <f t="shared" si="20"/>
        <v>1350</v>
      </c>
    </row>
    <row r="174" spans="1:35">
      <c r="A174" s="488" t="s">
        <v>639</v>
      </c>
      <c r="B174" s="180" t="s">
        <v>49</v>
      </c>
      <c r="C174" s="339" t="s">
        <v>49</v>
      </c>
      <c r="D174" s="180" t="s">
        <v>133</v>
      </c>
      <c r="E174" s="342" t="s">
        <v>938</v>
      </c>
      <c r="F174" s="180" t="s">
        <v>1045</v>
      </c>
      <c r="G174" s="180" t="s">
        <v>1047</v>
      </c>
      <c r="H174" s="186">
        <v>0</v>
      </c>
      <c r="I174" s="186">
        <v>5390</v>
      </c>
      <c r="J174" s="186">
        <f t="shared" si="15"/>
        <v>5390</v>
      </c>
      <c r="K174" s="180" t="s">
        <v>1424</v>
      </c>
      <c r="L174" s="180">
        <v>29851288</v>
      </c>
      <c r="M174" s="144">
        <v>45335</v>
      </c>
      <c r="N174" s="144" t="s">
        <v>210</v>
      </c>
      <c r="O174" s="180" t="s">
        <v>43</v>
      </c>
      <c r="P174" s="180" t="s">
        <v>43</v>
      </c>
      <c r="Q174" s="284">
        <v>0</v>
      </c>
      <c r="R174" s="284">
        <v>234837</v>
      </c>
      <c r="S174" s="182">
        <f t="shared" si="14"/>
        <v>234837</v>
      </c>
      <c r="T174" s="216"/>
      <c r="U174" s="180">
        <v>168</v>
      </c>
      <c r="V174" s="180" t="s">
        <v>64</v>
      </c>
      <c r="W174" s="180" t="s">
        <v>64</v>
      </c>
      <c r="X174" s="180" t="s">
        <v>276</v>
      </c>
      <c r="Y174" s="180" t="s">
        <v>679</v>
      </c>
      <c r="Z174" s="180" t="s">
        <v>1307</v>
      </c>
      <c r="AA174" s="194">
        <v>0.04</v>
      </c>
      <c r="AB174" s="197" t="s">
        <v>558</v>
      </c>
      <c r="AC174" s="188">
        <v>1.7000000000000001E-2</v>
      </c>
      <c r="AD174" s="180">
        <f t="shared" si="16"/>
        <v>9393.48</v>
      </c>
      <c r="AE174" s="180">
        <f t="shared" si="17"/>
        <v>1397.8392857142858</v>
      </c>
      <c r="AF174" s="189">
        <f t="shared" si="18"/>
        <v>3992.2290000000003</v>
      </c>
      <c r="AG174" s="379">
        <f t="shared" si="19"/>
        <v>5390.0682857142856</v>
      </c>
      <c r="AH174" s="190">
        <v>0.03</v>
      </c>
      <c r="AI174" s="189">
        <f t="shared" si="20"/>
        <v>7045.11</v>
      </c>
    </row>
    <row r="175" spans="1:35">
      <c r="A175" s="488" t="s">
        <v>639</v>
      </c>
      <c r="B175" s="180" t="s">
        <v>27</v>
      </c>
      <c r="C175" s="339" t="s">
        <v>27</v>
      </c>
      <c r="D175" s="180" t="s">
        <v>97</v>
      </c>
      <c r="E175" s="342" t="s">
        <v>209</v>
      </c>
      <c r="F175" s="180" t="s">
        <v>570</v>
      </c>
      <c r="G175" s="171" t="s">
        <v>571</v>
      </c>
      <c r="H175" s="186">
        <v>4732</v>
      </c>
      <c r="I175" s="186">
        <v>5377</v>
      </c>
      <c r="J175" s="186">
        <f t="shared" si="15"/>
        <v>645</v>
      </c>
      <c r="K175" s="180" t="s">
        <v>752</v>
      </c>
      <c r="L175" s="180">
        <v>25657300</v>
      </c>
      <c r="M175" s="144">
        <v>45335</v>
      </c>
      <c r="N175" s="144" t="s">
        <v>210</v>
      </c>
      <c r="O175" s="180" t="s">
        <v>43</v>
      </c>
      <c r="P175" s="180" t="s">
        <v>43</v>
      </c>
      <c r="Q175" s="284">
        <v>168135</v>
      </c>
      <c r="R175" s="284">
        <v>234271</v>
      </c>
      <c r="S175" s="182">
        <f t="shared" si="14"/>
        <v>66136</v>
      </c>
      <c r="T175" s="216">
        <v>50978</v>
      </c>
      <c r="U175" s="180">
        <v>168</v>
      </c>
      <c r="V175" s="180" t="s">
        <v>63</v>
      </c>
      <c r="W175" s="180" t="s">
        <v>63</v>
      </c>
      <c r="X175" s="180" t="s">
        <v>277</v>
      </c>
      <c r="Y175" s="180"/>
      <c r="Z175" s="180" t="s">
        <v>1430</v>
      </c>
      <c r="AA175" s="194">
        <v>0.04</v>
      </c>
      <c r="AB175" s="197" t="s">
        <v>558</v>
      </c>
      <c r="AC175" s="188">
        <v>1.7000000000000001E-2</v>
      </c>
      <c r="AD175" s="180">
        <f t="shared" si="16"/>
        <v>9370.84</v>
      </c>
      <c r="AE175" s="180">
        <f t="shared" si="17"/>
        <v>1394.4702380952381</v>
      </c>
      <c r="AF175" s="189">
        <f t="shared" si="18"/>
        <v>3982.6070000000004</v>
      </c>
      <c r="AG175" s="379">
        <f t="shared" si="19"/>
        <v>5377.0772380952385</v>
      </c>
      <c r="AH175" s="190">
        <v>0.03</v>
      </c>
      <c r="AI175" s="189">
        <f t="shared" si="20"/>
        <v>1984.08</v>
      </c>
    </row>
    <row r="176" spans="1:35">
      <c r="A176" s="488" t="s">
        <v>639</v>
      </c>
      <c r="B176" s="180" t="s">
        <v>24</v>
      </c>
      <c r="C176" s="339" t="s">
        <v>24</v>
      </c>
      <c r="D176" s="180" t="s">
        <v>422</v>
      </c>
      <c r="E176" s="342" t="s">
        <v>423</v>
      </c>
      <c r="F176" s="8" t="s">
        <v>954</v>
      </c>
      <c r="G176" s="180" t="s">
        <v>686</v>
      </c>
      <c r="H176" s="186">
        <v>0</v>
      </c>
      <c r="I176" s="186">
        <v>8001</v>
      </c>
      <c r="J176" s="186">
        <f t="shared" si="15"/>
        <v>8001</v>
      </c>
      <c r="K176" s="180" t="s">
        <v>907</v>
      </c>
      <c r="L176" s="180">
        <v>26336478</v>
      </c>
      <c r="M176" s="144">
        <v>45335</v>
      </c>
      <c r="N176" s="144" t="s">
        <v>210</v>
      </c>
      <c r="O176" s="180" t="s">
        <v>329</v>
      </c>
      <c r="P176" s="180" t="s">
        <v>329</v>
      </c>
      <c r="Q176" s="284">
        <v>0</v>
      </c>
      <c r="R176" s="284">
        <v>348600</v>
      </c>
      <c r="S176" s="182">
        <f t="shared" si="14"/>
        <v>348600</v>
      </c>
      <c r="T176" s="216">
        <v>147030</v>
      </c>
      <c r="U176" s="180">
        <v>168</v>
      </c>
      <c r="V176" s="180" t="s">
        <v>64</v>
      </c>
      <c r="W176" s="180" t="s">
        <v>64</v>
      </c>
      <c r="X176" s="180" t="s">
        <v>276</v>
      </c>
      <c r="Y176" s="180" t="s">
        <v>1327</v>
      </c>
      <c r="Z176" s="180" t="s">
        <v>1147</v>
      </c>
      <c r="AA176" s="194">
        <v>0.04</v>
      </c>
      <c r="AB176" s="197" t="s">
        <v>558</v>
      </c>
      <c r="AC176" s="188">
        <v>1.7000000000000001E-2</v>
      </c>
      <c r="AD176" s="180">
        <f t="shared" si="16"/>
        <v>13944</v>
      </c>
      <c r="AE176" s="180">
        <f t="shared" si="17"/>
        <v>2075</v>
      </c>
      <c r="AF176" s="189">
        <f t="shared" si="18"/>
        <v>5926.2000000000007</v>
      </c>
      <c r="AG176" s="379">
        <f t="shared" si="19"/>
        <v>8001.2000000000007</v>
      </c>
      <c r="AH176" s="190">
        <v>0.03</v>
      </c>
      <c r="AI176" s="189">
        <f t="shared" si="20"/>
        <v>10458</v>
      </c>
    </row>
    <row r="177" spans="1:35">
      <c r="A177" s="488" t="s">
        <v>639</v>
      </c>
      <c r="B177" s="180" t="s">
        <v>24</v>
      </c>
      <c r="C177" s="339" t="s">
        <v>24</v>
      </c>
      <c r="D177" s="180" t="s">
        <v>422</v>
      </c>
      <c r="E177" s="329" t="s">
        <v>2099</v>
      </c>
      <c r="F177" s="180" t="s">
        <v>1425</v>
      </c>
      <c r="G177" s="180" t="s">
        <v>1432</v>
      </c>
      <c r="H177" s="186">
        <v>0</v>
      </c>
      <c r="I177" s="186">
        <v>1233</v>
      </c>
      <c r="J177" s="186">
        <f t="shared" si="15"/>
        <v>1233</v>
      </c>
      <c r="K177" s="180" t="s">
        <v>1426</v>
      </c>
      <c r="L177" s="180">
        <v>29191632</v>
      </c>
      <c r="M177" s="144">
        <v>45335</v>
      </c>
      <c r="N177" s="144" t="s">
        <v>210</v>
      </c>
      <c r="O177" s="180" t="s">
        <v>21</v>
      </c>
      <c r="P177" s="180" t="s">
        <v>21</v>
      </c>
      <c r="Q177" s="186">
        <v>0</v>
      </c>
      <c r="R177" s="186">
        <v>39989</v>
      </c>
      <c r="S177" s="182">
        <f t="shared" si="14"/>
        <v>39989</v>
      </c>
      <c r="T177" s="216">
        <v>36889.550000000003</v>
      </c>
      <c r="U177" s="180">
        <v>120</v>
      </c>
      <c r="V177" s="180" t="s">
        <v>62</v>
      </c>
      <c r="W177" s="180" t="s">
        <v>62</v>
      </c>
      <c r="X177" s="180" t="s">
        <v>276</v>
      </c>
      <c r="Y177" s="180"/>
      <c r="Z177" s="180" t="s">
        <v>1431</v>
      </c>
      <c r="AA177" s="194">
        <v>0.03</v>
      </c>
      <c r="AB177" s="197" t="s">
        <v>558</v>
      </c>
      <c r="AC177" s="188">
        <v>2.2499999999999999E-2</v>
      </c>
      <c r="AD177" s="180">
        <f t="shared" si="16"/>
        <v>1199.6699999999998</v>
      </c>
      <c r="AE177" s="180">
        <f t="shared" si="17"/>
        <v>333.24166666666667</v>
      </c>
      <c r="AF177" s="189">
        <f t="shared" si="18"/>
        <v>899.75249999999994</v>
      </c>
      <c r="AG177" s="379">
        <f t="shared" si="19"/>
        <v>1232.9941666666666</v>
      </c>
      <c r="AH177" s="190">
        <v>0.06</v>
      </c>
      <c r="AI177" s="189">
        <f t="shared" si="20"/>
        <v>2399.3399999999997</v>
      </c>
    </row>
    <row r="178" spans="1:35">
      <c r="A178" s="488" t="s">
        <v>639</v>
      </c>
      <c r="B178" s="180" t="s">
        <v>24</v>
      </c>
      <c r="C178" s="339" t="s">
        <v>24</v>
      </c>
      <c r="D178" s="180" t="s">
        <v>422</v>
      </c>
      <c r="E178" s="342" t="s">
        <v>200</v>
      </c>
      <c r="F178" s="180" t="s">
        <v>1303</v>
      </c>
      <c r="G178" s="180" t="s">
        <v>1433</v>
      </c>
      <c r="H178" s="186">
        <v>0</v>
      </c>
      <c r="I178" s="186">
        <v>14255</v>
      </c>
      <c r="J178" s="186">
        <f t="shared" si="15"/>
        <v>14255</v>
      </c>
      <c r="K178" s="180" t="s">
        <v>1427</v>
      </c>
      <c r="L178" s="180">
        <v>32558326</v>
      </c>
      <c r="M178" s="144">
        <v>45335</v>
      </c>
      <c r="N178" s="144" t="s">
        <v>210</v>
      </c>
      <c r="O178" s="180" t="s">
        <v>43</v>
      </c>
      <c r="P178" s="180" t="s">
        <v>43</v>
      </c>
      <c r="Q178" s="284">
        <v>0</v>
      </c>
      <c r="R178" s="284">
        <v>529060</v>
      </c>
      <c r="S178" s="182">
        <f t="shared" si="14"/>
        <v>529060</v>
      </c>
      <c r="T178" s="216">
        <v>66224</v>
      </c>
      <c r="U178" s="180">
        <v>144</v>
      </c>
      <c r="V178" s="180" t="s">
        <v>64</v>
      </c>
      <c r="W178" s="180" t="s">
        <v>64</v>
      </c>
      <c r="X178" s="180" t="s">
        <v>276</v>
      </c>
      <c r="Y178" s="180" t="s">
        <v>388</v>
      </c>
      <c r="Z178" s="180" t="s">
        <v>1304</v>
      </c>
      <c r="AA178" s="194">
        <v>0.03</v>
      </c>
      <c r="AB178" s="197" t="s">
        <v>558</v>
      </c>
      <c r="AC178" s="188">
        <v>0.02</v>
      </c>
      <c r="AD178" s="180">
        <f t="shared" si="16"/>
        <v>15871.8</v>
      </c>
      <c r="AE178" s="180">
        <f t="shared" si="17"/>
        <v>3674.0277777777778</v>
      </c>
      <c r="AF178" s="189">
        <f t="shared" si="18"/>
        <v>10581.2</v>
      </c>
      <c r="AG178" s="379">
        <f t="shared" si="19"/>
        <v>14255.227777777778</v>
      </c>
      <c r="AH178" s="190">
        <v>0.06</v>
      </c>
      <c r="AI178" s="189">
        <f t="shared" si="20"/>
        <v>31743.599999999999</v>
      </c>
    </row>
    <row r="179" spans="1:35">
      <c r="A179" s="488" t="s">
        <v>639</v>
      </c>
      <c r="B179" s="180" t="s">
        <v>37</v>
      </c>
      <c r="C179" s="339" t="s">
        <v>37</v>
      </c>
      <c r="D179" s="180" t="s">
        <v>99</v>
      </c>
      <c r="E179" s="342" t="s">
        <v>459</v>
      </c>
      <c r="F179" s="180" t="s">
        <v>776</v>
      </c>
      <c r="G179" s="180" t="s">
        <v>777</v>
      </c>
      <c r="H179" s="186">
        <v>0</v>
      </c>
      <c r="I179" s="186">
        <v>9399</v>
      </c>
      <c r="J179" s="186">
        <f t="shared" si="15"/>
        <v>9399</v>
      </c>
      <c r="K179" s="180" t="s">
        <v>1428</v>
      </c>
      <c r="L179" s="180">
        <v>28635727</v>
      </c>
      <c r="M179" s="144">
        <v>45335</v>
      </c>
      <c r="N179" s="144" t="s">
        <v>210</v>
      </c>
      <c r="O179" s="180" t="s">
        <v>128</v>
      </c>
      <c r="P179" s="180" t="s">
        <v>128</v>
      </c>
      <c r="Q179" s="284">
        <v>0</v>
      </c>
      <c r="R179" s="284">
        <v>409506</v>
      </c>
      <c r="S179" s="182">
        <f t="shared" si="14"/>
        <v>409506</v>
      </c>
      <c r="T179" s="216">
        <v>95433</v>
      </c>
      <c r="U179" s="180">
        <v>168</v>
      </c>
      <c r="V179" s="180" t="s">
        <v>64</v>
      </c>
      <c r="W179" s="180" t="s">
        <v>64</v>
      </c>
      <c r="X179" s="180" t="s">
        <v>276</v>
      </c>
      <c r="Y179" s="180" t="s">
        <v>115</v>
      </c>
      <c r="Z179" s="180" t="s">
        <v>1175</v>
      </c>
      <c r="AA179" s="194">
        <v>0.04</v>
      </c>
      <c r="AB179" s="197" t="s">
        <v>558</v>
      </c>
      <c r="AC179" s="188">
        <v>1.7000000000000001E-2</v>
      </c>
      <c r="AD179" s="180">
        <f t="shared" si="16"/>
        <v>16380.24</v>
      </c>
      <c r="AE179" s="180">
        <f t="shared" si="17"/>
        <v>2437.5357142857142</v>
      </c>
      <c r="AF179" s="189">
        <f t="shared" si="18"/>
        <v>6961.6020000000008</v>
      </c>
      <c r="AG179" s="379">
        <f t="shared" si="19"/>
        <v>9399.1377142857145</v>
      </c>
      <c r="AH179" s="190">
        <v>0.03</v>
      </c>
      <c r="AI179" s="189">
        <f t="shared" si="20"/>
        <v>12285.18</v>
      </c>
    </row>
    <row r="180" spans="1:35">
      <c r="A180" s="488" t="s">
        <v>639</v>
      </c>
      <c r="B180" s="180" t="s">
        <v>184</v>
      </c>
      <c r="C180" s="339" t="s">
        <v>184</v>
      </c>
      <c r="D180" s="180" t="s">
        <v>98</v>
      </c>
      <c r="E180" s="342" t="s">
        <v>503</v>
      </c>
      <c r="F180" s="180" t="s">
        <v>1228</v>
      </c>
      <c r="G180" s="180" t="s">
        <v>1438</v>
      </c>
      <c r="H180" s="186">
        <v>0</v>
      </c>
      <c r="I180" s="186">
        <v>2549</v>
      </c>
      <c r="J180" s="186">
        <f t="shared" si="15"/>
        <v>2549</v>
      </c>
      <c r="K180" s="180" t="s">
        <v>1434</v>
      </c>
      <c r="L180" s="180">
        <v>25192900</v>
      </c>
      <c r="M180" s="144">
        <v>45335</v>
      </c>
      <c r="N180" s="144" t="s">
        <v>210</v>
      </c>
      <c r="O180" s="180" t="s">
        <v>148</v>
      </c>
      <c r="P180" s="180" t="s">
        <v>45</v>
      </c>
      <c r="Q180" s="284">
        <v>0</v>
      </c>
      <c r="R180" s="284">
        <v>111057</v>
      </c>
      <c r="S180" s="182">
        <f t="shared" si="14"/>
        <v>111057</v>
      </c>
      <c r="T180" s="216">
        <v>17770</v>
      </c>
      <c r="U180" s="180">
        <v>168</v>
      </c>
      <c r="V180" s="180" t="s">
        <v>64</v>
      </c>
      <c r="W180" s="180" t="s">
        <v>64</v>
      </c>
      <c r="X180" s="180" t="s">
        <v>276</v>
      </c>
      <c r="Y180" s="180" t="s">
        <v>784</v>
      </c>
      <c r="Z180" s="180" t="s">
        <v>1437</v>
      </c>
      <c r="AA180" s="194">
        <v>0.04</v>
      </c>
      <c r="AB180" s="197" t="s">
        <v>558</v>
      </c>
      <c r="AC180" s="188">
        <v>1.7000000000000001E-2</v>
      </c>
      <c r="AD180" s="180">
        <f t="shared" si="16"/>
        <v>4442.28</v>
      </c>
      <c r="AE180" s="180">
        <f t="shared" si="17"/>
        <v>661.05357142857144</v>
      </c>
      <c r="AF180" s="189">
        <f t="shared" si="18"/>
        <v>1887.9690000000001</v>
      </c>
      <c r="AG180" s="379">
        <f t="shared" si="19"/>
        <v>2549.0225714285716</v>
      </c>
      <c r="AH180" s="190">
        <v>0.03</v>
      </c>
      <c r="AI180" s="189">
        <f t="shared" si="20"/>
        <v>3331.71</v>
      </c>
    </row>
    <row r="181" spans="1:35">
      <c r="A181" s="488" t="s">
        <v>639</v>
      </c>
      <c r="B181" s="180" t="s">
        <v>49</v>
      </c>
      <c r="C181" s="339" t="s">
        <v>49</v>
      </c>
      <c r="D181" s="180" t="s">
        <v>133</v>
      </c>
      <c r="E181" s="342" t="s">
        <v>460</v>
      </c>
      <c r="F181" s="180" t="s">
        <v>1435</v>
      </c>
      <c r="G181" s="180" t="s">
        <v>1440</v>
      </c>
      <c r="H181" s="186">
        <v>0</v>
      </c>
      <c r="I181" s="186">
        <v>14460</v>
      </c>
      <c r="J181" s="186">
        <f t="shared" si="15"/>
        <v>14460</v>
      </c>
      <c r="K181" s="180" t="s">
        <v>1436</v>
      </c>
      <c r="L181" s="180">
        <v>26427168</v>
      </c>
      <c r="M181" s="144">
        <v>45335</v>
      </c>
      <c r="N181" s="144" t="s">
        <v>210</v>
      </c>
      <c r="O181" s="180" t="s">
        <v>173</v>
      </c>
      <c r="P181" s="180" t="s">
        <v>351</v>
      </c>
      <c r="Q181" s="284">
        <v>0</v>
      </c>
      <c r="R181" s="284">
        <v>630000</v>
      </c>
      <c r="S181" s="182">
        <f t="shared" si="14"/>
        <v>630000</v>
      </c>
      <c r="T181" s="216">
        <v>97682</v>
      </c>
      <c r="U181" s="180">
        <v>168</v>
      </c>
      <c r="V181" s="180" t="s">
        <v>64</v>
      </c>
      <c r="W181" s="180" t="s">
        <v>64</v>
      </c>
      <c r="X181" s="180" t="s">
        <v>276</v>
      </c>
      <c r="Y181" s="180" t="s">
        <v>677</v>
      </c>
      <c r="Z181" s="180" t="s">
        <v>1439</v>
      </c>
      <c r="AA181" s="194">
        <v>0.04</v>
      </c>
      <c r="AB181" s="197" t="s">
        <v>558</v>
      </c>
      <c r="AC181" s="188">
        <v>1.7000000000000001E-2</v>
      </c>
      <c r="AD181" s="180">
        <f t="shared" si="16"/>
        <v>25200</v>
      </c>
      <c r="AE181" s="180">
        <f t="shared" si="17"/>
        <v>3750</v>
      </c>
      <c r="AF181" s="189">
        <f t="shared" si="18"/>
        <v>10710</v>
      </c>
      <c r="AG181" s="379">
        <f t="shared" si="19"/>
        <v>14460</v>
      </c>
      <c r="AH181" s="190">
        <v>0.03</v>
      </c>
      <c r="AI181" s="189">
        <f t="shared" si="20"/>
        <v>18900</v>
      </c>
    </row>
    <row r="182" spans="1:35">
      <c r="A182" s="488" t="s">
        <v>639</v>
      </c>
      <c r="B182" s="180" t="s">
        <v>49</v>
      </c>
      <c r="C182" s="339" t="s">
        <v>49</v>
      </c>
      <c r="D182" s="180" t="s">
        <v>133</v>
      </c>
      <c r="E182" s="342" t="s">
        <v>940</v>
      </c>
      <c r="F182" s="180" t="s">
        <v>869</v>
      </c>
      <c r="G182" s="180" t="s">
        <v>736</v>
      </c>
      <c r="H182" s="186">
        <v>0</v>
      </c>
      <c r="I182" s="186">
        <v>6900</v>
      </c>
      <c r="J182" s="186">
        <f t="shared" si="15"/>
        <v>6900</v>
      </c>
      <c r="K182" s="180" t="s">
        <v>1441</v>
      </c>
      <c r="L182" s="180">
        <v>32381676</v>
      </c>
      <c r="M182" s="144">
        <v>45335</v>
      </c>
      <c r="N182" s="144" t="s">
        <v>210</v>
      </c>
      <c r="O182" s="180" t="s">
        <v>173</v>
      </c>
      <c r="P182" s="180" t="s">
        <v>351</v>
      </c>
      <c r="Q182" s="284">
        <v>0</v>
      </c>
      <c r="R182" s="284">
        <v>300627</v>
      </c>
      <c r="S182" s="182">
        <f t="shared" si="14"/>
        <v>300627</v>
      </c>
      <c r="T182" s="216">
        <v>63096</v>
      </c>
      <c r="U182" s="180">
        <v>168</v>
      </c>
      <c r="V182" s="180" t="s">
        <v>64</v>
      </c>
      <c r="W182" s="180" t="s">
        <v>64</v>
      </c>
      <c r="X182" s="180" t="s">
        <v>276</v>
      </c>
      <c r="Y182" s="180" t="s">
        <v>1442</v>
      </c>
      <c r="Z182" s="180" t="s">
        <v>1443</v>
      </c>
      <c r="AA182" s="194">
        <v>0.04</v>
      </c>
      <c r="AB182" s="197" t="s">
        <v>558</v>
      </c>
      <c r="AC182" s="188">
        <v>1.7000000000000001E-2</v>
      </c>
      <c r="AD182" s="180">
        <f t="shared" si="16"/>
        <v>12025.08</v>
      </c>
      <c r="AE182" s="180">
        <f t="shared" si="17"/>
        <v>1789.4464285714287</v>
      </c>
      <c r="AF182" s="189">
        <f t="shared" si="18"/>
        <v>5110.6590000000006</v>
      </c>
      <c r="AG182" s="379">
        <f t="shared" si="19"/>
        <v>6900.105428571429</v>
      </c>
      <c r="AH182" s="190">
        <v>0.03</v>
      </c>
      <c r="AI182" s="189">
        <f t="shared" si="20"/>
        <v>9018.81</v>
      </c>
    </row>
    <row r="183" spans="1:35">
      <c r="A183" s="488" t="s">
        <v>639</v>
      </c>
      <c r="B183" s="180" t="s">
        <v>31</v>
      </c>
      <c r="C183" s="339" t="s">
        <v>31</v>
      </c>
      <c r="D183" s="180" t="s">
        <v>101</v>
      </c>
      <c r="E183" s="342" t="s">
        <v>32</v>
      </c>
      <c r="F183" s="180" t="s">
        <v>556</v>
      </c>
      <c r="G183" s="171" t="s">
        <v>584</v>
      </c>
      <c r="H183" s="186">
        <v>17200</v>
      </c>
      <c r="I183" s="186">
        <v>16765</v>
      </c>
      <c r="J183" s="186">
        <f t="shared" si="15"/>
        <v>-435</v>
      </c>
      <c r="K183" s="180" t="s">
        <v>1444</v>
      </c>
      <c r="L183" s="180">
        <v>24109646</v>
      </c>
      <c r="M183" s="144">
        <v>45335</v>
      </c>
      <c r="N183" s="144" t="s">
        <v>210</v>
      </c>
      <c r="O183" s="180" t="s">
        <v>173</v>
      </c>
      <c r="P183" s="21" t="s">
        <v>359</v>
      </c>
      <c r="Q183" s="284">
        <v>606615</v>
      </c>
      <c r="R183" s="284">
        <v>730430</v>
      </c>
      <c r="S183" s="182">
        <f t="shared" si="14"/>
        <v>123815</v>
      </c>
      <c r="T183" s="216">
        <v>78889</v>
      </c>
      <c r="U183" s="180">
        <v>168</v>
      </c>
      <c r="V183" s="180" t="s">
        <v>63</v>
      </c>
      <c r="W183" s="180" t="s">
        <v>63</v>
      </c>
      <c r="X183" s="180" t="s">
        <v>277</v>
      </c>
      <c r="Y183" s="180"/>
      <c r="Z183" s="180" t="s">
        <v>1445</v>
      </c>
      <c r="AA183" s="194">
        <v>0.04</v>
      </c>
      <c r="AB183" s="197" t="s">
        <v>558</v>
      </c>
      <c r="AC183" s="188">
        <v>1.7000000000000001E-2</v>
      </c>
      <c r="AD183" s="180">
        <f t="shared" si="16"/>
        <v>29217.200000000001</v>
      </c>
      <c r="AE183" s="180">
        <f t="shared" si="17"/>
        <v>4347.7976190476193</v>
      </c>
      <c r="AF183" s="189">
        <f t="shared" si="18"/>
        <v>12417.310000000001</v>
      </c>
      <c r="AG183" s="379">
        <f t="shared" si="19"/>
        <v>16765.10761904762</v>
      </c>
      <c r="AH183" s="190">
        <v>0.03</v>
      </c>
      <c r="AI183" s="189">
        <f t="shared" si="20"/>
        <v>3714.45</v>
      </c>
    </row>
    <row r="184" spans="1:35">
      <c r="A184" s="488" t="s">
        <v>639</v>
      </c>
      <c r="B184" s="180" t="s">
        <v>23</v>
      </c>
      <c r="C184" s="339" t="s">
        <v>23</v>
      </c>
      <c r="D184" s="180" t="s">
        <v>97</v>
      </c>
      <c r="E184" s="342" t="s">
        <v>930</v>
      </c>
      <c r="F184" s="180" t="s">
        <v>536</v>
      </c>
      <c r="G184" s="180" t="s">
        <v>666</v>
      </c>
      <c r="H184" s="186">
        <v>5858</v>
      </c>
      <c r="I184" s="186">
        <v>5758</v>
      </c>
      <c r="J184" s="186">
        <f t="shared" si="15"/>
        <v>-100</v>
      </c>
      <c r="K184" s="180" t="s">
        <v>633</v>
      </c>
      <c r="L184" s="180">
        <v>25452320</v>
      </c>
      <c r="M184" s="144">
        <v>45335</v>
      </c>
      <c r="N184" s="144" t="s">
        <v>210</v>
      </c>
      <c r="O184" s="180" t="s">
        <v>173</v>
      </c>
      <c r="P184" s="180" t="s">
        <v>466</v>
      </c>
      <c r="Q184" s="284">
        <v>224707.1</v>
      </c>
      <c r="R184" s="284">
        <v>250871</v>
      </c>
      <c r="S184" s="182">
        <f t="shared" si="14"/>
        <v>26163.899999999994</v>
      </c>
      <c r="T184" s="216">
        <v>967344</v>
      </c>
      <c r="U184" s="180">
        <v>168</v>
      </c>
      <c r="V184" s="180" t="s">
        <v>63</v>
      </c>
      <c r="W184" s="180" t="s">
        <v>63</v>
      </c>
      <c r="X184" s="180" t="s">
        <v>277</v>
      </c>
      <c r="Y184" s="180"/>
      <c r="Z184" s="180" t="s">
        <v>1446</v>
      </c>
      <c r="AA184" s="194">
        <v>0.04</v>
      </c>
      <c r="AB184" s="197" t="s">
        <v>558</v>
      </c>
      <c r="AC184" s="188">
        <v>1.7000000000000001E-2</v>
      </c>
      <c r="AD184" s="180">
        <f t="shared" si="16"/>
        <v>10034.84</v>
      </c>
      <c r="AE184" s="180">
        <f t="shared" si="17"/>
        <v>1493.2797619047619</v>
      </c>
      <c r="AF184" s="189">
        <f t="shared" si="18"/>
        <v>4264.8070000000007</v>
      </c>
      <c r="AG184" s="379">
        <f t="shared" si="19"/>
        <v>5758.0867619047622</v>
      </c>
      <c r="AH184" s="190">
        <v>0.03</v>
      </c>
      <c r="AI184" s="189">
        <f t="shared" si="20"/>
        <v>784.9169999999998</v>
      </c>
    </row>
    <row r="185" spans="1:35">
      <c r="A185" s="488" t="s">
        <v>639</v>
      </c>
      <c r="B185" s="180" t="s">
        <v>49</v>
      </c>
      <c r="C185" s="339" t="s">
        <v>49</v>
      </c>
      <c r="D185" s="180" t="s">
        <v>133</v>
      </c>
      <c r="E185" s="19" t="s">
        <v>555</v>
      </c>
      <c r="F185" s="180" t="s">
        <v>1447</v>
      </c>
      <c r="G185" s="180" t="s">
        <v>566</v>
      </c>
      <c r="H185" s="186">
        <v>0</v>
      </c>
      <c r="I185" s="186">
        <v>11265</v>
      </c>
      <c r="J185" s="186">
        <f t="shared" si="15"/>
        <v>11265</v>
      </c>
      <c r="K185" s="180" t="s">
        <v>1448</v>
      </c>
      <c r="L185" s="180">
        <v>32317161</v>
      </c>
      <c r="M185" s="144">
        <v>45335</v>
      </c>
      <c r="N185" s="144" t="s">
        <v>210</v>
      </c>
      <c r="O185" s="180" t="s">
        <v>128</v>
      </c>
      <c r="P185" s="180" t="s">
        <v>128</v>
      </c>
      <c r="Q185" s="284">
        <v>0</v>
      </c>
      <c r="R185" s="284">
        <v>490806</v>
      </c>
      <c r="S185" s="182">
        <f t="shared" si="14"/>
        <v>490806</v>
      </c>
      <c r="T185" s="216"/>
      <c r="U185" s="180">
        <v>168</v>
      </c>
      <c r="V185" s="180" t="s">
        <v>64</v>
      </c>
      <c r="W185" s="180" t="s">
        <v>64</v>
      </c>
      <c r="X185" s="180" t="s">
        <v>276</v>
      </c>
      <c r="Y185" s="180" t="s">
        <v>540</v>
      </c>
      <c r="Z185" s="180" t="s">
        <v>1149</v>
      </c>
      <c r="AA185" s="194">
        <v>0.04</v>
      </c>
      <c r="AB185" s="197" t="s">
        <v>558</v>
      </c>
      <c r="AC185" s="188">
        <v>1.7000000000000001E-2</v>
      </c>
      <c r="AD185" s="180">
        <f t="shared" si="16"/>
        <v>19632.240000000002</v>
      </c>
      <c r="AE185" s="180">
        <f t="shared" si="17"/>
        <v>2921.4642857142858</v>
      </c>
      <c r="AF185" s="189">
        <f t="shared" si="18"/>
        <v>8343.7020000000011</v>
      </c>
      <c r="AG185" s="379">
        <f t="shared" si="19"/>
        <v>11265.166285714287</v>
      </c>
      <c r="AH185" s="190">
        <v>0.03</v>
      </c>
      <c r="AI185" s="189">
        <f t="shared" si="20"/>
        <v>14724.18</v>
      </c>
    </row>
    <row r="186" spans="1:35">
      <c r="A186" s="488" t="s">
        <v>639</v>
      </c>
      <c r="B186" s="180" t="s">
        <v>184</v>
      </c>
      <c r="C186" s="339" t="s">
        <v>184</v>
      </c>
      <c r="D186" s="180" t="s">
        <v>98</v>
      </c>
      <c r="E186" s="342" t="s">
        <v>503</v>
      </c>
      <c r="F186" s="8" t="s">
        <v>762</v>
      </c>
      <c r="G186" s="180" t="s">
        <v>763</v>
      </c>
      <c r="H186" s="186">
        <v>0</v>
      </c>
      <c r="I186" s="186">
        <v>2296</v>
      </c>
      <c r="J186" s="186">
        <f t="shared" si="15"/>
        <v>2296</v>
      </c>
      <c r="K186" s="180" t="s">
        <v>1449</v>
      </c>
      <c r="L186" s="180">
        <v>20082304</v>
      </c>
      <c r="M186" s="144">
        <v>45335</v>
      </c>
      <c r="N186" s="144" t="s">
        <v>210</v>
      </c>
      <c r="O186" s="180" t="s">
        <v>148</v>
      </c>
      <c r="P186" s="180" t="s">
        <v>260</v>
      </c>
      <c r="Q186" s="284">
        <v>0</v>
      </c>
      <c r="R186" s="284">
        <v>85213</v>
      </c>
      <c r="S186" s="182">
        <f t="shared" si="14"/>
        <v>85213</v>
      </c>
      <c r="T186" s="216">
        <v>79000</v>
      </c>
      <c r="U186" s="180">
        <v>144</v>
      </c>
      <c r="V186" s="180" t="s">
        <v>62</v>
      </c>
      <c r="W186" s="180" t="s">
        <v>62</v>
      </c>
      <c r="X186" s="180" t="s">
        <v>276</v>
      </c>
      <c r="Y186" s="180"/>
      <c r="Z186" s="180" t="s">
        <v>1450</v>
      </c>
      <c r="AA186" s="194">
        <v>0.03</v>
      </c>
      <c r="AB186" s="197" t="s">
        <v>558</v>
      </c>
      <c r="AC186" s="188">
        <v>0.02</v>
      </c>
      <c r="AD186" s="180">
        <f t="shared" si="16"/>
        <v>2556.39</v>
      </c>
      <c r="AE186" s="180">
        <f t="shared" si="17"/>
        <v>591.75694444444446</v>
      </c>
      <c r="AF186" s="189">
        <f t="shared" si="18"/>
        <v>1704.26</v>
      </c>
      <c r="AG186" s="379">
        <f t="shared" si="19"/>
        <v>2296.0169444444446</v>
      </c>
      <c r="AH186" s="190">
        <v>0.06</v>
      </c>
      <c r="AI186" s="189">
        <f t="shared" si="20"/>
        <v>5112.78</v>
      </c>
    </row>
    <row r="187" spans="1:35">
      <c r="A187" s="488" t="s">
        <v>639</v>
      </c>
      <c r="B187" s="180" t="s">
        <v>49</v>
      </c>
      <c r="C187" s="339" t="s">
        <v>49</v>
      </c>
      <c r="D187" s="180" t="s">
        <v>133</v>
      </c>
      <c r="E187" s="342" t="s">
        <v>460</v>
      </c>
      <c r="F187" s="180" t="s">
        <v>796</v>
      </c>
      <c r="G187" s="171" t="s">
        <v>845</v>
      </c>
      <c r="H187" s="186">
        <v>5181</v>
      </c>
      <c r="I187" s="186">
        <v>5181</v>
      </c>
      <c r="J187" s="186">
        <f t="shared" si="15"/>
        <v>0</v>
      </c>
      <c r="K187" s="180" t="s">
        <v>1451</v>
      </c>
      <c r="L187" s="180">
        <v>30036634</v>
      </c>
      <c r="M187" s="144">
        <v>45335</v>
      </c>
      <c r="N187" s="144" t="s">
        <v>210</v>
      </c>
      <c r="O187" s="180" t="s">
        <v>128</v>
      </c>
      <c r="P187" s="180" t="s">
        <v>128</v>
      </c>
      <c r="Q187" s="284">
        <v>161093</v>
      </c>
      <c r="R187" s="284">
        <v>225750</v>
      </c>
      <c r="S187" s="182">
        <f t="shared" si="14"/>
        <v>64657</v>
      </c>
      <c r="T187" s="216">
        <v>50013</v>
      </c>
      <c r="U187" s="180">
        <v>168</v>
      </c>
      <c r="V187" s="180" t="s">
        <v>62</v>
      </c>
      <c r="W187" s="180" t="s">
        <v>63</v>
      </c>
      <c r="X187" s="180" t="s">
        <v>277</v>
      </c>
      <c r="Y187" s="180"/>
      <c r="Z187" s="180" t="s">
        <v>1452</v>
      </c>
      <c r="AA187" s="194">
        <v>0.04</v>
      </c>
      <c r="AB187" s="197" t="s">
        <v>558</v>
      </c>
      <c r="AC187" s="188">
        <v>1.7000000000000001E-2</v>
      </c>
      <c r="AD187" s="180">
        <f t="shared" si="16"/>
        <v>9030</v>
      </c>
      <c r="AE187" s="180">
        <f t="shared" si="17"/>
        <v>1343.75</v>
      </c>
      <c r="AF187" s="189">
        <f t="shared" si="18"/>
        <v>3837.7500000000005</v>
      </c>
      <c r="AG187" s="379">
        <f t="shared" si="19"/>
        <v>5181.5</v>
      </c>
      <c r="AH187" s="190">
        <v>0.03</v>
      </c>
      <c r="AI187" s="189">
        <f t="shared" si="20"/>
        <v>1939.71</v>
      </c>
    </row>
    <row r="188" spans="1:35">
      <c r="A188" s="488" t="s">
        <v>639</v>
      </c>
      <c r="B188" s="180" t="s">
        <v>241</v>
      </c>
      <c r="C188" s="339" t="s">
        <v>241</v>
      </c>
      <c r="D188" s="180" t="s">
        <v>101</v>
      </c>
      <c r="E188" s="342" t="s">
        <v>492</v>
      </c>
      <c r="F188" s="180" t="s">
        <v>844</v>
      </c>
      <c r="G188" s="171" t="s">
        <v>612</v>
      </c>
      <c r="H188" s="186">
        <v>0</v>
      </c>
      <c r="I188" s="186">
        <v>5388</v>
      </c>
      <c r="J188" s="186">
        <f t="shared" si="15"/>
        <v>5388</v>
      </c>
      <c r="K188" s="180" t="s">
        <v>1227</v>
      </c>
      <c r="L188" s="180">
        <v>23146119</v>
      </c>
      <c r="M188" s="144">
        <v>45336</v>
      </c>
      <c r="N188" s="144" t="s">
        <v>210</v>
      </c>
      <c r="O188" s="180" t="s">
        <v>148</v>
      </c>
      <c r="P188" s="21" t="s">
        <v>358</v>
      </c>
      <c r="Q188" s="284">
        <v>0</v>
      </c>
      <c r="R188" s="284">
        <v>234750</v>
      </c>
      <c r="S188" s="182">
        <f t="shared" si="14"/>
        <v>234750</v>
      </c>
      <c r="T188" s="216">
        <v>19567</v>
      </c>
      <c r="U188" s="180">
        <v>168</v>
      </c>
      <c r="V188" s="180" t="s">
        <v>64</v>
      </c>
      <c r="W188" s="180" t="s">
        <v>64</v>
      </c>
      <c r="X188" s="180" t="s">
        <v>276</v>
      </c>
      <c r="Y188" s="180" t="s">
        <v>578</v>
      </c>
      <c r="Z188" s="180" t="s">
        <v>1238</v>
      </c>
      <c r="AA188" s="194">
        <v>0.04</v>
      </c>
      <c r="AB188" s="197" t="s">
        <v>558</v>
      </c>
      <c r="AC188" s="188">
        <v>1.7000000000000001E-2</v>
      </c>
      <c r="AD188" s="180">
        <f t="shared" si="16"/>
        <v>9390</v>
      </c>
      <c r="AE188" s="180">
        <f t="shared" si="17"/>
        <v>1397.3214285714287</v>
      </c>
      <c r="AF188" s="189">
        <f t="shared" si="18"/>
        <v>3990.7500000000005</v>
      </c>
      <c r="AG188" s="379">
        <f t="shared" si="19"/>
        <v>5388.0714285714294</v>
      </c>
      <c r="AH188" s="190">
        <v>0.03</v>
      </c>
      <c r="AI188" s="189">
        <f t="shared" si="20"/>
        <v>7042.5</v>
      </c>
    </row>
    <row r="189" spans="1:35">
      <c r="A189" s="488" t="s">
        <v>639</v>
      </c>
      <c r="B189" s="180" t="s">
        <v>39</v>
      </c>
      <c r="C189" s="339" t="s">
        <v>39</v>
      </c>
      <c r="D189" s="180" t="s">
        <v>167</v>
      </c>
      <c r="E189" s="342" t="s">
        <v>453</v>
      </c>
      <c r="F189" s="180" t="s">
        <v>1204</v>
      </c>
      <c r="G189" s="180" t="s">
        <v>741</v>
      </c>
      <c r="H189" s="186">
        <v>0</v>
      </c>
      <c r="I189" s="186">
        <v>7694</v>
      </c>
      <c r="J189" s="186">
        <f t="shared" si="15"/>
        <v>7694</v>
      </c>
      <c r="K189" s="180" t="s">
        <v>1453</v>
      </c>
      <c r="L189" s="180">
        <v>23361252</v>
      </c>
      <c r="M189" s="144">
        <v>45336</v>
      </c>
      <c r="N189" s="144" t="s">
        <v>210</v>
      </c>
      <c r="O189" s="180" t="s">
        <v>43</v>
      </c>
      <c r="P189" s="180" t="s">
        <v>43</v>
      </c>
      <c r="Q189" s="284">
        <v>0</v>
      </c>
      <c r="R189" s="284">
        <v>330864</v>
      </c>
      <c r="S189" s="182">
        <f t="shared" si="14"/>
        <v>330864</v>
      </c>
      <c r="T189" s="216">
        <v>60117</v>
      </c>
      <c r="U189" s="180">
        <v>168</v>
      </c>
      <c r="V189" s="180" t="s">
        <v>64</v>
      </c>
      <c r="W189" s="180" t="s">
        <v>64</v>
      </c>
      <c r="X189" s="180" t="s">
        <v>276</v>
      </c>
      <c r="Y189" s="180" t="s">
        <v>115</v>
      </c>
      <c r="Z189" s="180" t="s">
        <v>1229</v>
      </c>
      <c r="AA189" s="194">
        <v>0.04</v>
      </c>
      <c r="AB189" s="197" t="s">
        <v>558</v>
      </c>
      <c r="AC189" s="188">
        <v>1.7000000000000001E-2</v>
      </c>
      <c r="AD189" s="180">
        <f t="shared" si="16"/>
        <v>13234.56</v>
      </c>
      <c r="AE189" s="180">
        <f t="shared" si="17"/>
        <v>1969.4285714285713</v>
      </c>
      <c r="AF189" s="189">
        <f t="shared" si="18"/>
        <v>5624.6880000000001</v>
      </c>
      <c r="AG189" s="379">
        <f t="shared" si="19"/>
        <v>7594.1165714285717</v>
      </c>
      <c r="AH189" s="190">
        <v>0.03</v>
      </c>
      <c r="AI189" s="189">
        <f t="shared" si="20"/>
        <v>9925.92</v>
      </c>
    </row>
    <row r="190" spans="1:35">
      <c r="A190" s="488" t="s">
        <v>639</v>
      </c>
      <c r="B190" s="180" t="s">
        <v>49</v>
      </c>
      <c r="C190" s="339" t="s">
        <v>49</v>
      </c>
      <c r="D190" s="180" t="s">
        <v>133</v>
      </c>
      <c r="E190" s="342" t="s">
        <v>189</v>
      </c>
      <c r="F190" s="180" t="s">
        <v>595</v>
      </c>
      <c r="G190" s="180" t="s">
        <v>736</v>
      </c>
      <c r="H190" s="186">
        <v>0</v>
      </c>
      <c r="I190" s="186">
        <v>7096</v>
      </c>
      <c r="J190" s="186">
        <f t="shared" si="15"/>
        <v>7096</v>
      </c>
      <c r="K190" s="180" t="s">
        <v>1998</v>
      </c>
      <c r="L190" s="180">
        <v>13860312</v>
      </c>
      <c r="M190" s="144">
        <v>45336</v>
      </c>
      <c r="N190" s="144" t="s">
        <v>210</v>
      </c>
      <c r="O190" s="180" t="s">
        <v>128</v>
      </c>
      <c r="P190" s="180" t="s">
        <v>128</v>
      </c>
      <c r="Q190" s="284">
        <v>0</v>
      </c>
      <c r="R190" s="284">
        <v>309166</v>
      </c>
      <c r="S190" s="182">
        <f t="shared" si="14"/>
        <v>309166</v>
      </c>
      <c r="T190" s="216">
        <v>46570</v>
      </c>
      <c r="U190" s="180">
        <v>168</v>
      </c>
      <c r="V190" s="180" t="s">
        <v>64</v>
      </c>
      <c r="W190" s="180" t="s">
        <v>64</v>
      </c>
      <c r="X190" s="180" t="s">
        <v>276</v>
      </c>
      <c r="Y190" s="180" t="s">
        <v>115</v>
      </c>
      <c r="Z190" s="180" t="s">
        <v>1146</v>
      </c>
      <c r="AA190" s="194">
        <v>0.04</v>
      </c>
      <c r="AB190" s="197" t="s">
        <v>558</v>
      </c>
      <c r="AC190" s="188">
        <v>1.7000000000000001E-2</v>
      </c>
      <c r="AD190" s="180">
        <f t="shared" si="16"/>
        <v>12366.64</v>
      </c>
      <c r="AE190" s="180">
        <f t="shared" si="17"/>
        <v>1840.2738095238096</v>
      </c>
      <c r="AF190" s="189">
        <f t="shared" si="18"/>
        <v>5255.8220000000001</v>
      </c>
      <c r="AG190" s="379">
        <f t="shared" si="19"/>
        <v>7096.0958095238093</v>
      </c>
      <c r="AH190" s="190">
        <v>0.03</v>
      </c>
      <c r="AI190" s="189">
        <f t="shared" si="20"/>
        <v>9274.98</v>
      </c>
    </row>
    <row r="191" spans="1:35">
      <c r="A191" s="488" t="s">
        <v>639</v>
      </c>
      <c r="B191" s="180" t="s">
        <v>184</v>
      </c>
      <c r="C191" s="339" t="s">
        <v>184</v>
      </c>
      <c r="D191" s="180" t="s">
        <v>98</v>
      </c>
      <c r="E191" s="342" t="s">
        <v>419</v>
      </c>
      <c r="F191" s="180" t="s">
        <v>1302</v>
      </c>
      <c r="G191" s="180" t="s">
        <v>2004</v>
      </c>
      <c r="H191" s="186">
        <v>0</v>
      </c>
      <c r="I191" s="186">
        <v>6815</v>
      </c>
      <c r="J191" s="186">
        <f t="shared" si="15"/>
        <v>6815</v>
      </c>
      <c r="K191" s="180" t="s">
        <v>1999</v>
      </c>
      <c r="L191" s="180">
        <v>20531069</v>
      </c>
      <c r="M191" s="144">
        <v>45336</v>
      </c>
      <c r="N191" s="144" t="s">
        <v>210</v>
      </c>
      <c r="O191" s="180" t="s">
        <v>128</v>
      </c>
      <c r="P191" s="180" t="s">
        <v>128</v>
      </c>
      <c r="Q191" s="284">
        <v>0</v>
      </c>
      <c r="R191" s="284">
        <v>279188</v>
      </c>
      <c r="S191" s="182">
        <f t="shared" si="14"/>
        <v>279188</v>
      </c>
      <c r="T191" s="216">
        <v>264128</v>
      </c>
      <c r="U191" s="180">
        <v>156</v>
      </c>
      <c r="V191" s="180" t="s">
        <v>62</v>
      </c>
      <c r="W191" s="180" t="s">
        <v>62</v>
      </c>
      <c r="X191" s="180" t="s">
        <v>276</v>
      </c>
      <c r="Y191" s="180"/>
      <c r="Z191" s="180" t="s">
        <v>2003</v>
      </c>
      <c r="AA191" s="194">
        <v>0.04</v>
      </c>
      <c r="AB191" s="197" t="s">
        <v>558</v>
      </c>
      <c r="AC191" s="188">
        <v>1.7999999999999999E-2</v>
      </c>
      <c r="AD191" s="180">
        <f t="shared" si="16"/>
        <v>11167.52</v>
      </c>
      <c r="AE191" s="180">
        <f t="shared" si="17"/>
        <v>1789.6666666666667</v>
      </c>
      <c r="AF191" s="189">
        <f t="shared" si="18"/>
        <v>5025.384</v>
      </c>
      <c r="AG191" s="379">
        <f t="shared" si="19"/>
        <v>6815.050666666667</v>
      </c>
      <c r="AH191" s="190">
        <v>0.03</v>
      </c>
      <c r="AI191" s="189">
        <f t="shared" si="20"/>
        <v>8375.64</v>
      </c>
    </row>
    <row r="192" spans="1:35">
      <c r="A192" s="488" t="s">
        <v>639</v>
      </c>
      <c r="B192" s="180" t="s">
        <v>29</v>
      </c>
      <c r="C192" s="339" t="s">
        <v>29</v>
      </c>
      <c r="D192" s="180" t="s">
        <v>168</v>
      </c>
      <c r="E192" s="342" t="s">
        <v>457</v>
      </c>
      <c r="F192" s="180" t="s">
        <v>1372</v>
      </c>
      <c r="G192" s="180" t="s">
        <v>1375</v>
      </c>
      <c r="H192" s="186">
        <v>6944</v>
      </c>
      <c r="I192" s="186">
        <v>6147</v>
      </c>
      <c r="J192" s="186">
        <f t="shared" si="15"/>
        <v>-797</v>
      </c>
      <c r="K192" s="180" t="s">
        <v>2000</v>
      </c>
      <c r="L192" s="180">
        <v>31437269</v>
      </c>
      <c r="M192" s="144">
        <v>45336</v>
      </c>
      <c r="N192" s="144" t="s">
        <v>210</v>
      </c>
      <c r="O192" s="180" t="s">
        <v>128</v>
      </c>
      <c r="P192" s="180" t="s">
        <v>128</v>
      </c>
      <c r="Q192" s="284">
        <v>237353</v>
      </c>
      <c r="R192" s="284">
        <v>267819</v>
      </c>
      <c r="S192" s="182">
        <f t="shared" si="14"/>
        <v>30466</v>
      </c>
      <c r="T192" s="216">
        <v>13296</v>
      </c>
      <c r="U192" s="180">
        <v>168</v>
      </c>
      <c r="V192" s="180" t="s">
        <v>63</v>
      </c>
      <c r="W192" s="180" t="s">
        <v>63</v>
      </c>
      <c r="X192" s="180" t="s">
        <v>277</v>
      </c>
      <c r="Y192" s="180"/>
      <c r="Z192" s="180" t="s">
        <v>2005</v>
      </c>
      <c r="AA192" s="194">
        <v>0.04</v>
      </c>
      <c r="AB192" s="197" t="s">
        <v>558</v>
      </c>
      <c r="AC192" s="188">
        <v>1.7000000000000001E-2</v>
      </c>
      <c r="AD192" s="180">
        <f t="shared" si="16"/>
        <v>10712.76</v>
      </c>
      <c r="AE192" s="180">
        <f t="shared" si="17"/>
        <v>1594.1607142857142</v>
      </c>
      <c r="AF192" s="189">
        <f t="shared" si="18"/>
        <v>4552.9230000000007</v>
      </c>
      <c r="AG192" s="379">
        <f t="shared" si="19"/>
        <v>6147.0837142857144</v>
      </c>
      <c r="AH192" s="190">
        <v>0.03</v>
      </c>
      <c r="AI192" s="189">
        <f t="shared" si="20"/>
        <v>913.98</v>
      </c>
    </row>
    <row r="193" spans="1:35">
      <c r="A193" s="488" t="s">
        <v>639</v>
      </c>
      <c r="B193" s="180" t="s">
        <v>49</v>
      </c>
      <c r="C193" s="339" t="s">
        <v>49</v>
      </c>
      <c r="D193" s="180" t="s">
        <v>133</v>
      </c>
      <c r="E193" s="19" t="s">
        <v>942</v>
      </c>
      <c r="F193" s="180" t="s">
        <v>1299</v>
      </c>
      <c r="G193" s="180" t="s">
        <v>2006</v>
      </c>
      <c r="H193" s="186">
        <v>0</v>
      </c>
      <c r="I193" s="186">
        <v>11695</v>
      </c>
      <c r="J193" s="186">
        <f t="shared" si="15"/>
        <v>11695</v>
      </c>
      <c r="K193" s="180" t="s">
        <v>2001</v>
      </c>
      <c r="L193" s="180">
        <v>25890815</v>
      </c>
      <c r="M193" s="144">
        <v>45336</v>
      </c>
      <c r="N193" s="144" t="s">
        <v>210</v>
      </c>
      <c r="O193" s="180" t="s">
        <v>128</v>
      </c>
      <c r="P193" s="180" t="s">
        <v>128</v>
      </c>
      <c r="Q193" s="284">
        <v>0</v>
      </c>
      <c r="R193" s="284">
        <v>509541</v>
      </c>
      <c r="S193" s="182">
        <f t="shared" si="14"/>
        <v>509541</v>
      </c>
      <c r="T193" s="216">
        <v>65769.17</v>
      </c>
      <c r="U193" s="180">
        <v>168</v>
      </c>
      <c r="V193" s="180" t="s">
        <v>64</v>
      </c>
      <c r="W193" s="180" t="s">
        <v>64</v>
      </c>
      <c r="X193" s="180" t="s">
        <v>276</v>
      </c>
      <c r="Y193" s="180" t="s">
        <v>669</v>
      </c>
      <c r="Z193" s="180" t="s">
        <v>1300</v>
      </c>
      <c r="AA193" s="194">
        <v>0.04</v>
      </c>
      <c r="AB193" s="197" t="s">
        <v>558</v>
      </c>
      <c r="AC193" s="188">
        <v>1.7000000000000001E-2</v>
      </c>
      <c r="AD193" s="180">
        <f t="shared" si="16"/>
        <v>20381.64</v>
      </c>
      <c r="AE193" s="180">
        <f t="shared" si="17"/>
        <v>3032.9821428571427</v>
      </c>
      <c r="AF193" s="189">
        <f t="shared" si="18"/>
        <v>8662.1970000000001</v>
      </c>
      <c r="AG193" s="379">
        <f t="shared" si="19"/>
        <v>11695.179142857143</v>
      </c>
      <c r="AH193" s="190">
        <v>0.03</v>
      </c>
      <c r="AI193" s="189">
        <f t="shared" si="20"/>
        <v>15286.23</v>
      </c>
    </row>
    <row r="194" spans="1:35">
      <c r="A194" s="488" t="s">
        <v>639</v>
      </c>
      <c r="B194" s="180" t="s">
        <v>29</v>
      </c>
      <c r="C194" s="339" t="s">
        <v>29</v>
      </c>
      <c r="D194" s="180" t="s">
        <v>168</v>
      </c>
      <c r="E194" s="342" t="s">
        <v>406</v>
      </c>
      <c r="F194" s="180" t="s">
        <v>615</v>
      </c>
      <c r="G194" s="180" t="s">
        <v>953</v>
      </c>
      <c r="H194" s="186">
        <v>0</v>
      </c>
      <c r="I194" s="186">
        <v>18533</v>
      </c>
      <c r="J194" s="186">
        <f t="shared" si="15"/>
        <v>18533</v>
      </c>
      <c r="K194" s="180" t="s">
        <v>2002</v>
      </c>
      <c r="L194" s="180">
        <v>33202993</v>
      </c>
      <c r="M194" s="144">
        <v>45336</v>
      </c>
      <c r="N194" s="144" t="s">
        <v>210</v>
      </c>
      <c r="O194" s="180" t="s">
        <v>128</v>
      </c>
      <c r="P194" s="180" t="s">
        <v>128</v>
      </c>
      <c r="Q194" s="284">
        <v>0</v>
      </c>
      <c r="R194" s="284">
        <v>803110</v>
      </c>
      <c r="S194" s="182">
        <f t="shared" si="14"/>
        <v>803110</v>
      </c>
      <c r="T194" s="216">
        <v>199291.79</v>
      </c>
      <c r="U194" s="180">
        <v>168</v>
      </c>
      <c r="V194" s="180" t="s">
        <v>64</v>
      </c>
      <c r="W194" s="180" t="s">
        <v>64</v>
      </c>
      <c r="X194" s="180" t="s">
        <v>276</v>
      </c>
      <c r="Y194" s="180" t="s">
        <v>1416</v>
      </c>
      <c r="Z194" s="180" t="s">
        <v>1120</v>
      </c>
      <c r="AA194" s="194">
        <v>0.04</v>
      </c>
      <c r="AB194" s="197" t="s">
        <v>558</v>
      </c>
      <c r="AC194" s="188">
        <v>1.7000000000000001E-2</v>
      </c>
      <c r="AD194" s="180">
        <f t="shared" si="16"/>
        <v>32124.400000000001</v>
      </c>
      <c r="AE194" s="180">
        <f t="shared" si="17"/>
        <v>4780.416666666667</v>
      </c>
      <c r="AF194" s="189">
        <f t="shared" si="18"/>
        <v>13652.87</v>
      </c>
      <c r="AG194" s="379">
        <f t="shared" si="19"/>
        <v>18433.286666666667</v>
      </c>
      <c r="AH194" s="190">
        <v>0.03</v>
      </c>
      <c r="AI194" s="189">
        <f t="shared" si="20"/>
        <v>24093.3</v>
      </c>
    </row>
    <row r="195" spans="1:35">
      <c r="A195" s="488" t="s">
        <v>639</v>
      </c>
      <c r="B195" s="180" t="s">
        <v>31</v>
      </c>
      <c r="C195" s="339" t="s">
        <v>31</v>
      </c>
      <c r="D195" s="180" t="s">
        <v>101</v>
      </c>
      <c r="E195" s="342" t="s">
        <v>32</v>
      </c>
      <c r="F195" s="180" t="s">
        <v>650</v>
      </c>
      <c r="G195" s="395" t="s">
        <v>2007</v>
      </c>
      <c r="H195" s="186">
        <v>0</v>
      </c>
      <c r="I195" s="186">
        <v>3140</v>
      </c>
      <c r="J195" s="186">
        <f t="shared" si="15"/>
        <v>3140</v>
      </c>
      <c r="K195" s="180" t="s">
        <v>1166</v>
      </c>
      <c r="L195" s="180">
        <v>32217078</v>
      </c>
      <c r="M195" s="144">
        <v>45336</v>
      </c>
      <c r="N195" s="144" t="s">
        <v>210</v>
      </c>
      <c r="O195" s="180" t="s">
        <v>173</v>
      </c>
      <c r="P195" s="180" t="s">
        <v>547</v>
      </c>
      <c r="Q195" s="284">
        <v>0</v>
      </c>
      <c r="R195" s="284">
        <v>136800</v>
      </c>
      <c r="S195" s="182">
        <f t="shared" ref="S195:S258" si="21">R195-Q195</f>
        <v>136800</v>
      </c>
      <c r="T195" s="216">
        <v>49178</v>
      </c>
      <c r="U195" s="180">
        <v>168</v>
      </c>
      <c r="V195" s="180" t="s">
        <v>64</v>
      </c>
      <c r="W195" s="180" t="s">
        <v>64</v>
      </c>
      <c r="X195" s="180" t="s">
        <v>276</v>
      </c>
      <c r="Y195" s="180" t="s">
        <v>540</v>
      </c>
      <c r="Z195" s="180" t="s">
        <v>1176</v>
      </c>
      <c r="AA195" s="194">
        <v>0.04</v>
      </c>
      <c r="AB195" s="197" t="s">
        <v>558</v>
      </c>
      <c r="AC195" s="188">
        <v>1.7000000000000001E-2</v>
      </c>
      <c r="AD195" s="180">
        <f t="shared" si="16"/>
        <v>5472</v>
      </c>
      <c r="AE195" s="180">
        <f t="shared" si="17"/>
        <v>814.28571428571433</v>
      </c>
      <c r="AF195" s="189">
        <f t="shared" si="18"/>
        <v>2325.6000000000004</v>
      </c>
      <c r="AG195" s="379">
        <f t="shared" si="19"/>
        <v>3139.8857142857146</v>
      </c>
      <c r="AH195" s="190">
        <v>0.03</v>
      </c>
      <c r="AI195" s="189">
        <f t="shared" si="20"/>
        <v>4104</v>
      </c>
    </row>
    <row r="196" spans="1:35">
      <c r="A196" s="488" t="s">
        <v>639</v>
      </c>
      <c r="B196" s="180" t="s">
        <v>29</v>
      </c>
      <c r="C196" s="339" t="s">
        <v>29</v>
      </c>
      <c r="D196" s="180" t="s">
        <v>168</v>
      </c>
      <c r="E196" s="342" t="s">
        <v>456</v>
      </c>
      <c r="F196" s="180" t="s">
        <v>895</v>
      </c>
      <c r="G196" s="180" t="s">
        <v>576</v>
      </c>
      <c r="H196" s="186">
        <v>21115</v>
      </c>
      <c r="I196" s="186">
        <v>20227</v>
      </c>
      <c r="J196" s="186">
        <f t="shared" si="15"/>
        <v>-888</v>
      </c>
      <c r="K196" s="180" t="s">
        <v>2008</v>
      </c>
      <c r="L196" s="180">
        <v>30633484</v>
      </c>
      <c r="M196" s="144">
        <v>45336</v>
      </c>
      <c r="N196" s="144" t="s">
        <v>210</v>
      </c>
      <c r="O196" s="180" t="s">
        <v>128</v>
      </c>
      <c r="P196" s="180" t="s">
        <v>128</v>
      </c>
      <c r="Q196" s="284">
        <v>703457</v>
      </c>
      <c r="R196" s="284">
        <v>881273</v>
      </c>
      <c r="S196" s="182">
        <f t="shared" si="21"/>
        <v>177816</v>
      </c>
      <c r="T196" s="216">
        <v>123839</v>
      </c>
      <c r="U196" s="180">
        <v>168</v>
      </c>
      <c r="V196" s="180" t="s">
        <v>63</v>
      </c>
      <c r="W196" s="180" t="s">
        <v>63</v>
      </c>
      <c r="X196" s="180" t="s">
        <v>277</v>
      </c>
      <c r="Y196" s="180"/>
      <c r="Z196" s="180" t="s">
        <v>2009</v>
      </c>
      <c r="AA196" s="194">
        <v>0.04</v>
      </c>
      <c r="AB196" s="197" t="s">
        <v>558</v>
      </c>
      <c r="AC196" s="188">
        <v>1.7000000000000001E-2</v>
      </c>
      <c r="AD196" s="180">
        <f t="shared" si="16"/>
        <v>35250.92</v>
      </c>
      <c r="AE196" s="180">
        <f t="shared" si="17"/>
        <v>5245.6726190476193</v>
      </c>
      <c r="AF196" s="189">
        <f t="shared" si="18"/>
        <v>14981.641000000001</v>
      </c>
      <c r="AG196" s="379">
        <f t="shared" si="19"/>
        <v>20227.313619047622</v>
      </c>
      <c r="AH196" s="190">
        <v>0.03</v>
      </c>
      <c r="AI196" s="189">
        <f t="shared" si="20"/>
        <v>5334.48</v>
      </c>
    </row>
    <row r="197" spans="1:35">
      <c r="A197" s="488" t="s">
        <v>639</v>
      </c>
      <c r="B197" s="180" t="s">
        <v>31</v>
      </c>
      <c r="C197" s="339" t="s">
        <v>31</v>
      </c>
      <c r="D197" s="180" t="s">
        <v>101</v>
      </c>
      <c r="E197" s="342" t="s">
        <v>32</v>
      </c>
      <c r="F197" s="180" t="s">
        <v>649</v>
      </c>
      <c r="G197" s="180" t="s">
        <v>2012</v>
      </c>
      <c r="H197" s="186">
        <v>14986</v>
      </c>
      <c r="I197" s="186">
        <v>14345</v>
      </c>
      <c r="J197" s="186">
        <f t="shared" si="15"/>
        <v>-641</v>
      </c>
      <c r="K197" s="180" t="s">
        <v>2010</v>
      </c>
      <c r="L197" s="180">
        <v>29058459</v>
      </c>
      <c r="M197" s="144">
        <v>45336</v>
      </c>
      <c r="N197" s="144" t="s">
        <v>210</v>
      </c>
      <c r="O197" s="180" t="s">
        <v>128</v>
      </c>
      <c r="P197" s="180" t="s">
        <v>128</v>
      </c>
      <c r="Q197" s="284">
        <v>550938</v>
      </c>
      <c r="R197" s="284">
        <v>625000</v>
      </c>
      <c r="S197" s="182">
        <f t="shared" si="21"/>
        <v>74062</v>
      </c>
      <c r="T197" s="216">
        <v>35462</v>
      </c>
      <c r="U197" s="180">
        <v>168</v>
      </c>
      <c r="V197" s="180" t="s">
        <v>63</v>
      </c>
      <c r="W197" s="180" t="s">
        <v>63</v>
      </c>
      <c r="X197" s="180" t="s">
        <v>277</v>
      </c>
      <c r="Y197" s="180"/>
      <c r="Z197" s="180" t="s">
        <v>2011</v>
      </c>
      <c r="AA197" s="194">
        <v>0.04</v>
      </c>
      <c r="AB197" s="197" t="s">
        <v>558</v>
      </c>
      <c r="AC197" s="188">
        <v>1.7000000000000001E-2</v>
      </c>
      <c r="AD197" s="180">
        <f t="shared" si="16"/>
        <v>25000</v>
      </c>
      <c r="AE197" s="180">
        <f t="shared" si="17"/>
        <v>3720.2380952380954</v>
      </c>
      <c r="AF197" s="189">
        <f t="shared" si="18"/>
        <v>10625</v>
      </c>
      <c r="AG197" s="379">
        <f t="shared" si="19"/>
        <v>14345.238095238095</v>
      </c>
      <c r="AH197" s="190">
        <v>0.03</v>
      </c>
      <c r="AI197" s="189">
        <f t="shared" si="20"/>
        <v>2221.86</v>
      </c>
    </row>
    <row r="198" spans="1:35">
      <c r="A198" s="488" t="s">
        <v>639</v>
      </c>
      <c r="B198" s="180" t="s">
        <v>31</v>
      </c>
      <c r="C198" s="339" t="s">
        <v>31</v>
      </c>
      <c r="D198" s="180" t="s">
        <v>101</v>
      </c>
      <c r="E198" s="342" t="s">
        <v>32</v>
      </c>
      <c r="F198" s="180" t="s">
        <v>535</v>
      </c>
      <c r="G198" s="171" t="s">
        <v>575</v>
      </c>
      <c r="H198" s="186">
        <v>9516</v>
      </c>
      <c r="I198" s="186">
        <v>9005</v>
      </c>
      <c r="J198" s="186">
        <f t="shared" si="15"/>
        <v>-511</v>
      </c>
      <c r="K198" s="180" t="s">
        <v>2013</v>
      </c>
      <c r="L198" s="180">
        <v>23701292</v>
      </c>
      <c r="M198" s="144">
        <v>45336</v>
      </c>
      <c r="N198" s="144" t="s">
        <v>210</v>
      </c>
      <c r="O198" s="180" t="s">
        <v>173</v>
      </c>
      <c r="P198" s="21" t="s">
        <v>346</v>
      </c>
      <c r="Q198" s="284">
        <v>306316</v>
      </c>
      <c r="R198" s="284">
        <v>392330</v>
      </c>
      <c r="S198" s="182">
        <f t="shared" si="21"/>
        <v>86014</v>
      </c>
      <c r="T198" s="216">
        <v>61374</v>
      </c>
      <c r="U198" s="180">
        <v>168</v>
      </c>
      <c r="V198" s="180" t="s">
        <v>63</v>
      </c>
      <c r="W198" s="180" t="s">
        <v>63</v>
      </c>
      <c r="X198" s="180" t="s">
        <v>277</v>
      </c>
      <c r="Y198" s="180"/>
      <c r="Z198" s="180" t="s">
        <v>2014</v>
      </c>
      <c r="AA198" s="194">
        <v>0.04</v>
      </c>
      <c r="AB198" s="197" t="s">
        <v>558</v>
      </c>
      <c r="AC198" s="188">
        <v>1.7000000000000001E-2</v>
      </c>
      <c r="AD198" s="180">
        <f t="shared" si="16"/>
        <v>15693.2</v>
      </c>
      <c r="AE198" s="180">
        <f t="shared" si="17"/>
        <v>2335.2976190476193</v>
      </c>
      <c r="AF198" s="189">
        <f t="shared" si="18"/>
        <v>6669.6100000000006</v>
      </c>
      <c r="AG198" s="379">
        <f t="shared" si="19"/>
        <v>9004.9076190476189</v>
      </c>
      <c r="AH198" s="190">
        <v>0.03</v>
      </c>
      <c r="AI198" s="189">
        <f t="shared" si="20"/>
        <v>2580.42</v>
      </c>
    </row>
    <row r="199" spans="1:35">
      <c r="A199" s="488" t="s">
        <v>639</v>
      </c>
      <c r="B199" s="180" t="s">
        <v>44</v>
      </c>
      <c r="C199" s="339" t="s">
        <v>37</v>
      </c>
      <c r="D199" s="180" t="s">
        <v>99</v>
      </c>
      <c r="E199" s="342" t="s">
        <v>461</v>
      </c>
      <c r="F199" s="171" t="s">
        <v>767</v>
      </c>
      <c r="G199" s="171" t="s">
        <v>768</v>
      </c>
      <c r="H199" s="186">
        <v>0</v>
      </c>
      <c r="I199" s="186">
        <v>3960</v>
      </c>
      <c r="J199" s="186">
        <f t="shared" si="15"/>
        <v>3960</v>
      </c>
      <c r="K199" s="180" t="s">
        <v>1226</v>
      </c>
      <c r="L199" s="180">
        <v>27085334</v>
      </c>
      <c r="M199" s="144">
        <v>45336</v>
      </c>
      <c r="N199" s="144" t="s">
        <v>210</v>
      </c>
      <c r="O199" s="180" t="s">
        <v>148</v>
      </c>
      <c r="P199" s="180" t="s">
        <v>252</v>
      </c>
      <c r="Q199" s="284">
        <v>0</v>
      </c>
      <c r="R199" s="284">
        <v>172533</v>
      </c>
      <c r="S199" s="182">
        <f t="shared" si="21"/>
        <v>172533</v>
      </c>
      <c r="T199" s="216"/>
      <c r="U199" s="180">
        <v>168</v>
      </c>
      <c r="V199" s="180" t="s">
        <v>64</v>
      </c>
      <c r="W199" s="180" t="s">
        <v>64</v>
      </c>
      <c r="X199" s="180" t="s">
        <v>276</v>
      </c>
      <c r="Y199" s="180" t="s">
        <v>115</v>
      </c>
      <c r="Z199" s="180" t="s">
        <v>1237</v>
      </c>
      <c r="AA199" s="194">
        <v>0.04</v>
      </c>
      <c r="AB199" s="197" t="s">
        <v>558</v>
      </c>
      <c r="AC199" s="188">
        <v>1.7000000000000001E-2</v>
      </c>
      <c r="AD199" s="180">
        <f t="shared" si="16"/>
        <v>6901.32</v>
      </c>
      <c r="AE199" s="180">
        <f t="shared" si="17"/>
        <v>1026.9821428571429</v>
      </c>
      <c r="AF199" s="189">
        <f t="shared" si="18"/>
        <v>2933.0610000000001</v>
      </c>
      <c r="AG199" s="379">
        <f t="shared" si="19"/>
        <v>3960.0431428571428</v>
      </c>
      <c r="AH199" s="190">
        <v>0.03</v>
      </c>
      <c r="AI199" s="189">
        <f t="shared" si="20"/>
        <v>5175.99</v>
      </c>
    </row>
    <row r="200" spans="1:35">
      <c r="A200" s="488" t="s">
        <v>639</v>
      </c>
      <c r="B200" s="180" t="s">
        <v>23</v>
      </c>
      <c r="C200" s="339" t="s">
        <v>23</v>
      </c>
      <c r="D200" s="180" t="s">
        <v>97</v>
      </c>
      <c r="E200" s="342" t="s">
        <v>449</v>
      </c>
      <c r="F200" s="180" t="s">
        <v>2015</v>
      </c>
      <c r="G200" s="180" t="s">
        <v>2021</v>
      </c>
      <c r="H200" s="186">
        <v>10625</v>
      </c>
      <c r="I200" s="186">
        <v>10265</v>
      </c>
      <c r="J200" s="186">
        <f t="shared" ref="J200:J263" si="22">IF(H200=0,I200,(I200-H200))</f>
        <v>-360</v>
      </c>
      <c r="K200" s="180" t="s">
        <v>2016</v>
      </c>
      <c r="L200" s="180">
        <v>24199912</v>
      </c>
      <c r="M200" s="144">
        <v>45336</v>
      </c>
      <c r="N200" s="144" t="s">
        <v>210</v>
      </c>
      <c r="O200" s="180" t="s">
        <v>43</v>
      </c>
      <c r="P200" s="180" t="s">
        <v>43</v>
      </c>
      <c r="Q200" s="284">
        <v>357096</v>
      </c>
      <c r="R200" s="284">
        <v>447237</v>
      </c>
      <c r="S200" s="182">
        <f t="shared" si="21"/>
        <v>90141</v>
      </c>
      <c r="T200" s="216">
        <v>62206</v>
      </c>
      <c r="U200" s="180">
        <v>168</v>
      </c>
      <c r="V200" s="180" t="s">
        <v>63</v>
      </c>
      <c r="W200" s="180" t="s">
        <v>63</v>
      </c>
      <c r="X200" s="180" t="s">
        <v>277</v>
      </c>
      <c r="Y200" s="180"/>
      <c r="Z200" s="180" t="s">
        <v>2020</v>
      </c>
      <c r="AA200" s="194">
        <v>0.04</v>
      </c>
      <c r="AB200" s="197" t="s">
        <v>558</v>
      </c>
      <c r="AC200" s="188">
        <v>1.7000000000000001E-2</v>
      </c>
      <c r="AD200" s="180">
        <f t="shared" si="16"/>
        <v>17889.48</v>
      </c>
      <c r="AE200" s="180">
        <f t="shared" si="17"/>
        <v>2662.125</v>
      </c>
      <c r="AF200" s="189">
        <f t="shared" si="18"/>
        <v>7603.0290000000005</v>
      </c>
      <c r="AG200" s="379">
        <f t="shared" si="19"/>
        <v>10265.154</v>
      </c>
      <c r="AH200" s="190">
        <v>0.03</v>
      </c>
      <c r="AI200" s="189">
        <f t="shared" si="20"/>
        <v>2704.23</v>
      </c>
    </row>
    <row r="201" spans="1:35">
      <c r="A201" s="488" t="s">
        <v>639</v>
      </c>
      <c r="B201" s="180" t="s">
        <v>29</v>
      </c>
      <c r="C201" s="339" t="s">
        <v>29</v>
      </c>
      <c r="D201" s="180" t="s">
        <v>168</v>
      </c>
      <c r="E201" s="342" t="s">
        <v>457</v>
      </c>
      <c r="F201" s="180" t="s">
        <v>702</v>
      </c>
      <c r="G201" s="180" t="s">
        <v>630</v>
      </c>
      <c r="H201" s="186">
        <v>964</v>
      </c>
      <c r="I201" s="186">
        <v>4090</v>
      </c>
      <c r="J201" s="186">
        <f t="shared" si="22"/>
        <v>3126</v>
      </c>
      <c r="K201" s="180" t="s">
        <v>2017</v>
      </c>
      <c r="L201" s="180">
        <v>28635481</v>
      </c>
      <c r="M201" s="144">
        <v>45336</v>
      </c>
      <c r="N201" s="144" t="s">
        <v>210</v>
      </c>
      <c r="O201" s="180" t="s">
        <v>43</v>
      </c>
      <c r="P201" s="180" t="s">
        <v>43</v>
      </c>
      <c r="Q201" s="284">
        <v>27364</v>
      </c>
      <c r="R201" s="284">
        <v>178197</v>
      </c>
      <c r="S201" s="182">
        <f t="shared" si="21"/>
        <v>150833</v>
      </c>
      <c r="T201" s="216">
        <v>31959</v>
      </c>
      <c r="U201" s="180">
        <v>168</v>
      </c>
      <c r="V201" s="180" t="s">
        <v>64</v>
      </c>
      <c r="W201" s="180" t="s">
        <v>63</v>
      </c>
      <c r="X201" s="180" t="s">
        <v>277</v>
      </c>
      <c r="Y201" s="180" t="s">
        <v>669</v>
      </c>
      <c r="Z201" s="180" t="s">
        <v>1239</v>
      </c>
      <c r="AA201" s="194">
        <v>0.04</v>
      </c>
      <c r="AB201" s="197" t="s">
        <v>558</v>
      </c>
      <c r="AC201" s="188">
        <v>1.7000000000000001E-2</v>
      </c>
      <c r="AD201" s="180">
        <f t="shared" si="16"/>
        <v>7127.88</v>
      </c>
      <c r="AE201" s="180">
        <f t="shared" si="17"/>
        <v>1060.6964285714287</v>
      </c>
      <c r="AF201" s="189">
        <f t="shared" si="18"/>
        <v>3029.3490000000002</v>
      </c>
      <c r="AG201" s="379">
        <f t="shared" si="19"/>
        <v>4090.0454285714286</v>
      </c>
      <c r="AH201" s="190">
        <v>0.03</v>
      </c>
      <c r="AI201" s="189">
        <f t="shared" si="20"/>
        <v>4524.99</v>
      </c>
    </row>
    <row r="202" spans="1:35">
      <c r="A202" s="488" t="s">
        <v>639</v>
      </c>
      <c r="B202" s="180" t="s">
        <v>24</v>
      </c>
      <c r="C202" s="339" t="s">
        <v>24</v>
      </c>
      <c r="D202" s="180" t="s">
        <v>422</v>
      </c>
      <c r="E202" s="342" t="s">
        <v>200</v>
      </c>
      <c r="F202" s="180" t="s">
        <v>2018</v>
      </c>
      <c r="G202" s="180" t="s">
        <v>2023</v>
      </c>
      <c r="H202" s="186">
        <v>0</v>
      </c>
      <c r="I202" s="186">
        <v>8150</v>
      </c>
      <c r="J202" s="186">
        <f t="shared" si="22"/>
        <v>8150</v>
      </c>
      <c r="K202" s="180" t="s">
        <v>2019</v>
      </c>
      <c r="L202" s="180">
        <v>219371</v>
      </c>
      <c r="M202" s="144">
        <v>45336</v>
      </c>
      <c r="N202" s="144" t="s">
        <v>210</v>
      </c>
      <c r="O202" s="180" t="s">
        <v>148</v>
      </c>
      <c r="P202" s="180" t="s">
        <v>289</v>
      </c>
      <c r="Q202" s="284">
        <v>0</v>
      </c>
      <c r="R202" s="284">
        <v>302479</v>
      </c>
      <c r="S202" s="182">
        <f t="shared" si="21"/>
        <v>302479</v>
      </c>
      <c r="T202" s="216">
        <v>280205.46999999997</v>
      </c>
      <c r="U202" s="180">
        <v>144</v>
      </c>
      <c r="V202" s="180" t="s">
        <v>62</v>
      </c>
      <c r="W202" s="180" t="s">
        <v>62</v>
      </c>
      <c r="X202" s="180" t="s">
        <v>276</v>
      </c>
      <c r="Y202" s="180"/>
      <c r="Z202" s="180" t="s">
        <v>2022</v>
      </c>
      <c r="AA202" s="194">
        <v>0.03</v>
      </c>
      <c r="AB202" s="197" t="s">
        <v>558</v>
      </c>
      <c r="AC202" s="188">
        <v>0.02</v>
      </c>
      <c r="AD202" s="180">
        <f t="shared" si="16"/>
        <v>9074.369999999999</v>
      </c>
      <c r="AE202" s="180">
        <f t="shared" si="17"/>
        <v>2100.5486111111113</v>
      </c>
      <c r="AF202" s="189">
        <f t="shared" si="18"/>
        <v>6049.58</v>
      </c>
      <c r="AG202" s="379">
        <f t="shared" si="19"/>
        <v>8150.1286111111112</v>
      </c>
      <c r="AH202" s="190">
        <v>0.06</v>
      </c>
      <c r="AI202" s="189">
        <f t="shared" si="20"/>
        <v>18148.739999999998</v>
      </c>
    </row>
    <row r="203" spans="1:35">
      <c r="A203" s="488" t="s">
        <v>639</v>
      </c>
      <c r="B203" s="180" t="s">
        <v>49</v>
      </c>
      <c r="C203" s="339" t="s">
        <v>49</v>
      </c>
      <c r="D203" s="180" t="s">
        <v>133</v>
      </c>
      <c r="E203" s="342" t="s">
        <v>189</v>
      </c>
      <c r="F203" s="8" t="s">
        <v>588</v>
      </c>
      <c r="G203" s="180" t="s">
        <v>589</v>
      </c>
      <c r="H203" s="186">
        <v>0</v>
      </c>
      <c r="I203" s="186">
        <v>9844</v>
      </c>
      <c r="J203" s="186">
        <f t="shared" si="22"/>
        <v>9844</v>
      </c>
      <c r="K203" s="180" t="s">
        <v>753</v>
      </c>
      <c r="L203" s="180">
        <v>32174789</v>
      </c>
      <c r="M203" s="144">
        <v>45337</v>
      </c>
      <c r="N203" s="144" t="s">
        <v>210</v>
      </c>
      <c r="O203" s="180" t="s">
        <v>148</v>
      </c>
      <c r="P203" s="180" t="s">
        <v>342</v>
      </c>
      <c r="Q203" s="284">
        <v>0</v>
      </c>
      <c r="R203" s="284">
        <v>428895</v>
      </c>
      <c r="S203" s="182">
        <f t="shared" si="21"/>
        <v>428895</v>
      </c>
      <c r="T203" s="216">
        <v>50230</v>
      </c>
      <c r="U203" s="180">
        <v>168</v>
      </c>
      <c r="V203" s="180" t="s">
        <v>64</v>
      </c>
      <c r="W203" s="180" t="s">
        <v>64</v>
      </c>
      <c r="X203" s="180" t="s">
        <v>276</v>
      </c>
      <c r="Y203" s="180" t="s">
        <v>784</v>
      </c>
      <c r="Z203" s="180" t="s">
        <v>919</v>
      </c>
      <c r="AA203" s="194">
        <v>0.04</v>
      </c>
      <c r="AB203" s="197" t="s">
        <v>558</v>
      </c>
      <c r="AC203" s="188">
        <v>1.7000000000000001E-2</v>
      </c>
      <c r="AD203" s="180">
        <f t="shared" si="16"/>
        <v>17155.8</v>
      </c>
      <c r="AE203" s="180">
        <f t="shared" si="17"/>
        <v>2552.9464285714284</v>
      </c>
      <c r="AF203" s="189">
        <f t="shared" si="18"/>
        <v>7291.2150000000001</v>
      </c>
      <c r="AG203" s="379">
        <f t="shared" si="19"/>
        <v>9844.1614285714277</v>
      </c>
      <c r="AH203" s="190">
        <v>0.03</v>
      </c>
      <c r="AI203" s="189">
        <f t="shared" si="20"/>
        <v>12866.85</v>
      </c>
    </row>
    <row r="204" spans="1:35">
      <c r="A204" s="488" t="s">
        <v>639</v>
      </c>
      <c r="B204" s="180" t="s">
        <v>23</v>
      </c>
      <c r="C204" s="339" t="s">
        <v>23</v>
      </c>
      <c r="D204" s="180" t="s">
        <v>97</v>
      </c>
      <c r="E204" s="342" t="s">
        <v>930</v>
      </c>
      <c r="F204" s="180" t="s">
        <v>557</v>
      </c>
      <c r="G204" s="171" t="s">
        <v>721</v>
      </c>
      <c r="H204" s="186">
        <v>0</v>
      </c>
      <c r="I204" s="186">
        <v>666</v>
      </c>
      <c r="J204" s="186">
        <f t="shared" si="22"/>
        <v>666</v>
      </c>
      <c r="K204" s="180" t="s">
        <v>2024</v>
      </c>
      <c r="L204" s="180">
        <v>33610565</v>
      </c>
      <c r="M204" s="144">
        <v>45337</v>
      </c>
      <c r="N204" s="144" t="s">
        <v>210</v>
      </c>
      <c r="O204" s="180" t="s">
        <v>128</v>
      </c>
      <c r="P204" s="180" t="s">
        <v>128</v>
      </c>
      <c r="Q204" s="284">
        <v>0</v>
      </c>
      <c r="R204" s="284">
        <v>20024</v>
      </c>
      <c r="S204" s="182">
        <f t="shared" si="21"/>
        <v>20024</v>
      </c>
      <c r="T204" s="216">
        <v>17923</v>
      </c>
      <c r="U204" s="180">
        <v>108</v>
      </c>
      <c r="V204" s="180" t="s">
        <v>62</v>
      </c>
      <c r="W204" s="180" t="s">
        <v>62</v>
      </c>
      <c r="X204" s="180" t="s">
        <v>276</v>
      </c>
      <c r="Y204" s="180"/>
      <c r="Z204" s="180" t="s">
        <v>2027</v>
      </c>
      <c r="AA204" s="194">
        <v>0.03</v>
      </c>
      <c r="AB204" s="197" t="s">
        <v>558</v>
      </c>
      <c r="AC204" s="188">
        <v>2.4E-2</v>
      </c>
      <c r="AD204" s="180">
        <f t="shared" si="16"/>
        <v>600.72</v>
      </c>
      <c r="AE204" s="180">
        <f t="shared" si="17"/>
        <v>185.40740740740742</v>
      </c>
      <c r="AF204" s="189">
        <f t="shared" si="18"/>
        <v>480.57600000000002</v>
      </c>
      <c r="AG204" s="379">
        <f t="shared" si="19"/>
        <v>665.98340740740741</v>
      </c>
      <c r="AH204" s="190">
        <v>0.06</v>
      </c>
      <c r="AI204" s="189">
        <f t="shared" si="20"/>
        <v>1201.44</v>
      </c>
    </row>
    <row r="205" spans="1:35">
      <c r="A205" s="488" t="s">
        <v>639</v>
      </c>
      <c r="B205" s="180" t="s">
        <v>49</v>
      </c>
      <c r="C205" s="339" t="s">
        <v>49</v>
      </c>
      <c r="D205" s="180" t="s">
        <v>133</v>
      </c>
      <c r="E205" s="342" t="s">
        <v>619</v>
      </c>
      <c r="F205" s="180" t="s">
        <v>898</v>
      </c>
      <c r="G205" s="180" t="s">
        <v>899</v>
      </c>
      <c r="H205" s="186">
        <v>4908</v>
      </c>
      <c r="I205" s="186">
        <v>5378</v>
      </c>
      <c r="J205" s="186">
        <f t="shared" si="22"/>
        <v>470</v>
      </c>
      <c r="K205" s="180" t="s">
        <v>2025</v>
      </c>
      <c r="L205" s="180">
        <v>12768458</v>
      </c>
      <c r="M205" s="144">
        <v>45337</v>
      </c>
      <c r="N205" s="144" t="s">
        <v>210</v>
      </c>
      <c r="O205" s="180" t="s">
        <v>148</v>
      </c>
      <c r="P205" s="180" t="s">
        <v>345</v>
      </c>
      <c r="Q205" s="284">
        <v>142936.54999999999</v>
      </c>
      <c r="R205" s="284">
        <v>159896</v>
      </c>
      <c r="S205" s="182">
        <f t="shared" si="21"/>
        <v>16959.450000000012</v>
      </c>
      <c r="T205" s="216">
        <v>7864</v>
      </c>
      <c r="U205" s="180">
        <v>120</v>
      </c>
      <c r="V205" s="180" t="s">
        <v>63</v>
      </c>
      <c r="W205" s="180" t="s">
        <v>63</v>
      </c>
      <c r="X205" s="180" t="s">
        <v>277</v>
      </c>
      <c r="Y205" s="180"/>
      <c r="Z205" s="180" t="s">
        <v>2028</v>
      </c>
      <c r="AA205" s="194">
        <v>0.03</v>
      </c>
      <c r="AB205" s="197" t="s">
        <v>558</v>
      </c>
      <c r="AC205" s="188">
        <v>2.4E-2</v>
      </c>
      <c r="AD205" s="180">
        <f t="shared" si="16"/>
        <v>4796.88</v>
      </c>
      <c r="AE205" s="180">
        <f t="shared" si="17"/>
        <v>1332.4666666666667</v>
      </c>
      <c r="AF205" s="189">
        <f t="shared" si="18"/>
        <v>3837.5039999999999</v>
      </c>
      <c r="AG205" s="379">
        <f t="shared" si="19"/>
        <v>5169.9706666666661</v>
      </c>
      <c r="AH205" s="190">
        <v>0.06</v>
      </c>
      <c r="AI205" s="189">
        <f t="shared" si="20"/>
        <v>1017.5670000000007</v>
      </c>
    </row>
    <row r="206" spans="1:35">
      <c r="A206" s="488" t="s">
        <v>639</v>
      </c>
      <c r="B206" s="180" t="s">
        <v>49</v>
      </c>
      <c r="C206" s="339" t="s">
        <v>49</v>
      </c>
      <c r="D206" s="180" t="s">
        <v>133</v>
      </c>
      <c r="E206" s="342" t="s">
        <v>189</v>
      </c>
      <c r="F206" s="180" t="s">
        <v>1267</v>
      </c>
      <c r="G206" s="180" t="s">
        <v>1278</v>
      </c>
      <c r="H206" s="186">
        <v>0</v>
      </c>
      <c r="I206" s="186">
        <v>13472</v>
      </c>
      <c r="J206" s="186">
        <f t="shared" si="22"/>
        <v>13472</v>
      </c>
      <c r="K206" s="180" t="s">
        <v>2026</v>
      </c>
      <c r="L206" s="180">
        <v>26242884</v>
      </c>
      <c r="M206" s="144">
        <v>45337</v>
      </c>
      <c r="N206" s="144" t="s">
        <v>210</v>
      </c>
      <c r="O206" s="180" t="s">
        <v>148</v>
      </c>
      <c r="P206" s="180" t="s">
        <v>1269</v>
      </c>
      <c r="Q206" s="284">
        <v>0</v>
      </c>
      <c r="R206" s="284">
        <v>500000</v>
      </c>
      <c r="S206" s="182">
        <f t="shared" si="21"/>
        <v>500000</v>
      </c>
      <c r="T206" s="216">
        <v>463900</v>
      </c>
      <c r="U206" s="180">
        <v>144</v>
      </c>
      <c r="V206" s="180" t="s">
        <v>62</v>
      </c>
      <c r="W206" s="180" t="s">
        <v>62</v>
      </c>
      <c r="X206" s="180" t="s">
        <v>276</v>
      </c>
      <c r="Y206" s="180"/>
      <c r="Z206" s="180" t="s">
        <v>2029</v>
      </c>
      <c r="AA206" s="194">
        <v>0.03</v>
      </c>
      <c r="AB206" s="197" t="s">
        <v>558</v>
      </c>
      <c r="AC206" s="188">
        <v>0.02</v>
      </c>
      <c r="AD206" s="180">
        <f t="shared" si="16"/>
        <v>15000</v>
      </c>
      <c r="AE206" s="180">
        <f t="shared" si="17"/>
        <v>3472.2222222222222</v>
      </c>
      <c r="AF206" s="189">
        <f t="shared" si="18"/>
        <v>10000</v>
      </c>
      <c r="AG206" s="379">
        <f t="shared" si="19"/>
        <v>13472.222222222223</v>
      </c>
      <c r="AH206" s="190">
        <v>0.06</v>
      </c>
      <c r="AI206" s="189">
        <f t="shared" si="20"/>
        <v>30000</v>
      </c>
    </row>
    <row r="207" spans="1:35">
      <c r="A207" s="488" t="s">
        <v>639</v>
      </c>
      <c r="B207" s="180" t="s">
        <v>184</v>
      </c>
      <c r="C207" s="339" t="s">
        <v>184</v>
      </c>
      <c r="D207" s="180" t="s">
        <v>98</v>
      </c>
      <c r="E207" s="19" t="s">
        <v>206</v>
      </c>
      <c r="F207" s="180" t="s">
        <v>1302</v>
      </c>
      <c r="G207" s="180" t="s">
        <v>2004</v>
      </c>
      <c r="H207" s="186">
        <v>0</v>
      </c>
      <c r="I207" s="186">
        <v>8343</v>
      </c>
      <c r="J207" s="186">
        <f t="shared" si="22"/>
        <v>8343</v>
      </c>
      <c r="K207" s="180" t="s">
        <v>2030</v>
      </c>
      <c r="L207" s="180">
        <v>31130018</v>
      </c>
      <c r="M207" s="144">
        <v>45337</v>
      </c>
      <c r="N207" s="144" t="s">
        <v>210</v>
      </c>
      <c r="O207" s="180" t="s">
        <v>128</v>
      </c>
      <c r="P207" s="180" t="s">
        <v>128</v>
      </c>
      <c r="Q207" s="284">
        <v>0</v>
      </c>
      <c r="R207" s="284">
        <v>363497</v>
      </c>
      <c r="S207" s="182">
        <f t="shared" si="21"/>
        <v>363497</v>
      </c>
      <c r="T207" s="216">
        <v>33791</v>
      </c>
      <c r="U207" s="180">
        <v>168</v>
      </c>
      <c r="V207" s="180" t="s">
        <v>64</v>
      </c>
      <c r="W207" s="180" t="s">
        <v>64</v>
      </c>
      <c r="X207" s="180" t="s">
        <v>276</v>
      </c>
      <c r="Y207" s="180" t="s">
        <v>669</v>
      </c>
      <c r="Z207" s="180" t="s">
        <v>2039</v>
      </c>
      <c r="AA207" s="194">
        <v>0.04</v>
      </c>
      <c r="AB207" s="197" t="s">
        <v>558</v>
      </c>
      <c r="AC207" s="188">
        <v>1.7000000000000001E-2</v>
      </c>
      <c r="AD207" s="180">
        <f t="shared" si="16"/>
        <v>14539.880000000001</v>
      </c>
      <c r="AE207" s="180">
        <f t="shared" si="17"/>
        <v>2163.6726190476193</v>
      </c>
      <c r="AF207" s="189">
        <f t="shared" si="18"/>
        <v>6179.4490000000005</v>
      </c>
      <c r="AG207" s="379">
        <f t="shared" si="19"/>
        <v>8343.1216190476189</v>
      </c>
      <c r="AH207" s="190">
        <v>0.03</v>
      </c>
      <c r="AI207" s="189">
        <f t="shared" si="20"/>
        <v>10904.91</v>
      </c>
    </row>
    <row r="208" spans="1:35">
      <c r="A208" s="488" t="s">
        <v>639</v>
      </c>
      <c r="B208" s="180" t="s">
        <v>27</v>
      </c>
      <c r="C208" s="339" t="s">
        <v>27</v>
      </c>
      <c r="D208" s="180" t="s">
        <v>97</v>
      </c>
      <c r="E208" s="342" t="s">
        <v>462</v>
      </c>
      <c r="F208" s="180" t="s">
        <v>842</v>
      </c>
      <c r="G208" s="180" t="s">
        <v>812</v>
      </c>
      <c r="H208" s="186">
        <v>0</v>
      </c>
      <c r="I208" s="186">
        <v>1694</v>
      </c>
      <c r="J208" s="186">
        <f t="shared" si="22"/>
        <v>1694</v>
      </c>
      <c r="K208" s="180" t="s">
        <v>2031</v>
      </c>
      <c r="L208" s="180">
        <v>32154983</v>
      </c>
      <c r="M208" s="144">
        <v>45337</v>
      </c>
      <c r="N208" s="144" t="s">
        <v>210</v>
      </c>
      <c r="O208" s="180" t="s">
        <v>128</v>
      </c>
      <c r="P208" s="180" t="s">
        <v>128</v>
      </c>
      <c r="Q208" s="284">
        <v>0</v>
      </c>
      <c r="R208" s="284">
        <v>54941</v>
      </c>
      <c r="S208" s="182">
        <f t="shared" si="21"/>
        <v>54941</v>
      </c>
      <c r="T208" s="216">
        <v>13000</v>
      </c>
      <c r="U208" s="180">
        <v>120</v>
      </c>
      <c r="V208" s="180" t="s">
        <v>64</v>
      </c>
      <c r="W208" s="180" t="s">
        <v>64</v>
      </c>
      <c r="X208" s="180" t="s">
        <v>276</v>
      </c>
      <c r="Y208" s="180" t="s">
        <v>677</v>
      </c>
      <c r="Z208" s="180" t="s">
        <v>2040</v>
      </c>
      <c r="AA208" s="194">
        <v>0.03</v>
      </c>
      <c r="AB208" s="197" t="s">
        <v>558</v>
      </c>
      <c r="AC208" s="188">
        <v>2.2499999999999999E-2</v>
      </c>
      <c r="AD208" s="180">
        <f t="shared" si="16"/>
        <v>1648.23</v>
      </c>
      <c r="AE208" s="180">
        <f t="shared" si="17"/>
        <v>457.84166666666664</v>
      </c>
      <c r="AF208" s="189">
        <f t="shared" si="18"/>
        <v>1236.1724999999999</v>
      </c>
      <c r="AG208" s="379">
        <f t="shared" si="19"/>
        <v>1694.0141666666666</v>
      </c>
      <c r="AH208" s="190">
        <v>0.06</v>
      </c>
      <c r="AI208" s="189">
        <f t="shared" si="20"/>
        <v>3296.46</v>
      </c>
    </row>
    <row r="209" spans="1:35">
      <c r="A209" s="488" t="s">
        <v>639</v>
      </c>
      <c r="B209" s="180" t="s">
        <v>37</v>
      </c>
      <c r="C209" s="339" t="s">
        <v>37</v>
      </c>
      <c r="D209" s="180" t="s">
        <v>99</v>
      </c>
      <c r="E209" s="19" t="s">
        <v>935</v>
      </c>
      <c r="F209" s="180" t="s">
        <v>684</v>
      </c>
      <c r="G209" s="180" t="s">
        <v>661</v>
      </c>
      <c r="H209" s="186">
        <v>0</v>
      </c>
      <c r="I209" s="186">
        <v>1150</v>
      </c>
      <c r="J209" s="186">
        <f t="shared" si="22"/>
        <v>1150</v>
      </c>
      <c r="K209" s="180" t="s">
        <v>2032</v>
      </c>
      <c r="L209" s="180">
        <v>9769889</v>
      </c>
      <c r="M209" s="144">
        <v>45337</v>
      </c>
      <c r="N209" s="144" t="s">
        <v>210</v>
      </c>
      <c r="O209" s="180" t="s">
        <v>148</v>
      </c>
      <c r="P209" s="180" t="s">
        <v>252</v>
      </c>
      <c r="Q209" s="284">
        <v>0</v>
      </c>
      <c r="R209" s="284">
        <v>22257</v>
      </c>
      <c r="S209" s="182">
        <f t="shared" si="21"/>
        <v>22257</v>
      </c>
      <c r="T209" s="216">
        <v>20057</v>
      </c>
      <c r="U209" s="180">
        <v>60</v>
      </c>
      <c r="V209" s="180" t="s">
        <v>62</v>
      </c>
      <c r="W209" s="180" t="s">
        <v>62</v>
      </c>
      <c r="X209" s="180" t="s">
        <v>276</v>
      </c>
      <c r="Y209" s="180"/>
      <c r="Z209" s="180" t="s">
        <v>2041</v>
      </c>
      <c r="AA209" s="194">
        <v>0.03</v>
      </c>
      <c r="AB209" s="197" t="s">
        <v>558</v>
      </c>
      <c r="AC209" s="188">
        <v>3.5000000000000003E-2</v>
      </c>
      <c r="AD209" s="180">
        <f t="shared" si="16"/>
        <v>667.70999999999992</v>
      </c>
      <c r="AE209" s="180">
        <f t="shared" si="17"/>
        <v>370.95</v>
      </c>
      <c r="AF209" s="189">
        <f t="shared" si="18"/>
        <v>778.99500000000012</v>
      </c>
      <c r="AG209" s="379">
        <f t="shared" si="19"/>
        <v>1149.9450000000002</v>
      </c>
      <c r="AH209" s="190">
        <v>0.06</v>
      </c>
      <c r="AI209" s="189">
        <f t="shared" si="20"/>
        <v>1335.4199999999998</v>
      </c>
    </row>
    <row r="210" spans="1:35">
      <c r="A210" s="488" t="s">
        <v>639</v>
      </c>
      <c r="B210" s="180" t="s">
        <v>29</v>
      </c>
      <c r="C210" s="339" t="s">
        <v>29</v>
      </c>
      <c r="D210" s="180" t="s">
        <v>168</v>
      </c>
      <c r="E210" s="342" t="s">
        <v>457</v>
      </c>
      <c r="F210" s="180" t="s">
        <v>1372</v>
      </c>
      <c r="G210" s="180" t="s">
        <v>1375</v>
      </c>
      <c r="H210" s="186">
        <v>6610</v>
      </c>
      <c r="I210" s="186">
        <v>5599</v>
      </c>
      <c r="J210" s="186">
        <f t="shared" si="22"/>
        <v>-1011</v>
      </c>
      <c r="K210" s="180" t="s">
        <v>2033</v>
      </c>
      <c r="L210" s="180">
        <v>33663356</v>
      </c>
      <c r="M210" s="144">
        <v>45337</v>
      </c>
      <c r="N210" s="144" t="s">
        <v>210</v>
      </c>
      <c r="O210" s="180" t="s">
        <v>128</v>
      </c>
      <c r="P210" s="180" t="s">
        <v>128</v>
      </c>
      <c r="Q210" s="284">
        <v>195475</v>
      </c>
      <c r="R210" s="284">
        <v>243943</v>
      </c>
      <c r="S210" s="182">
        <f t="shared" si="21"/>
        <v>48468</v>
      </c>
      <c r="T210" s="216">
        <v>32730</v>
      </c>
      <c r="U210" s="180">
        <v>168</v>
      </c>
      <c r="V210" s="180" t="s">
        <v>63</v>
      </c>
      <c r="W210" s="180" t="s">
        <v>63</v>
      </c>
      <c r="X210" s="180" t="s">
        <v>277</v>
      </c>
      <c r="Y210" s="180"/>
      <c r="Z210" s="180" t="s">
        <v>2042</v>
      </c>
      <c r="AA210" s="194">
        <v>0.04</v>
      </c>
      <c r="AB210" s="197" t="s">
        <v>558</v>
      </c>
      <c r="AC210" s="188">
        <v>1.7000000000000001E-2</v>
      </c>
      <c r="AD210" s="180">
        <f t="shared" si="16"/>
        <v>9757.7199999999993</v>
      </c>
      <c r="AE210" s="180">
        <f t="shared" si="17"/>
        <v>1452.0416666666667</v>
      </c>
      <c r="AF210" s="189">
        <f t="shared" si="18"/>
        <v>4147.0309999999999</v>
      </c>
      <c r="AG210" s="379">
        <f t="shared" si="19"/>
        <v>5599.0726666666669</v>
      </c>
      <c r="AH210" s="190">
        <v>0.03</v>
      </c>
      <c r="AI210" s="189">
        <f t="shared" si="20"/>
        <v>1454.04</v>
      </c>
    </row>
    <row r="211" spans="1:35">
      <c r="A211" s="488" t="s">
        <v>639</v>
      </c>
      <c r="B211" s="180" t="s">
        <v>29</v>
      </c>
      <c r="C211" s="339" t="s">
        <v>29</v>
      </c>
      <c r="D211" s="180" t="s">
        <v>168</v>
      </c>
      <c r="E211" s="342" t="s">
        <v>457</v>
      </c>
      <c r="F211" s="180" t="s">
        <v>1372</v>
      </c>
      <c r="G211" s="180" t="s">
        <v>1375</v>
      </c>
      <c r="H211" s="186">
        <v>848</v>
      </c>
      <c r="I211" s="186">
        <v>1092</v>
      </c>
      <c r="J211" s="186">
        <f t="shared" si="22"/>
        <v>244</v>
      </c>
      <c r="K211" s="180" t="s">
        <v>2034</v>
      </c>
      <c r="L211" s="180">
        <v>28812369</v>
      </c>
      <c r="M211" s="144">
        <v>45337</v>
      </c>
      <c r="N211" s="144" t="s">
        <v>210</v>
      </c>
      <c r="O211" s="180" t="s">
        <v>43</v>
      </c>
      <c r="P211" s="180" t="s">
        <v>43</v>
      </c>
      <c r="Q211" s="284">
        <v>16620</v>
      </c>
      <c r="R211" s="284">
        <v>32833</v>
      </c>
      <c r="S211" s="182">
        <f t="shared" si="21"/>
        <v>16213</v>
      </c>
      <c r="T211" s="216">
        <v>13471</v>
      </c>
      <c r="U211" s="180">
        <v>108</v>
      </c>
      <c r="V211" s="180" t="s">
        <v>63</v>
      </c>
      <c r="W211" s="180" t="s">
        <v>63</v>
      </c>
      <c r="X211" s="180" t="s">
        <v>277</v>
      </c>
      <c r="Y211" s="180"/>
      <c r="Z211" s="180" t="s">
        <v>2043</v>
      </c>
      <c r="AA211" s="194">
        <v>0.03</v>
      </c>
      <c r="AB211" s="197" t="s">
        <v>558</v>
      </c>
      <c r="AC211" s="188">
        <v>2.4E-2</v>
      </c>
      <c r="AD211" s="180">
        <f t="shared" si="16"/>
        <v>984.99</v>
      </c>
      <c r="AE211" s="180">
        <f t="shared" si="17"/>
        <v>304.00925925925924</v>
      </c>
      <c r="AF211" s="189">
        <f t="shared" si="18"/>
        <v>787.99199999999996</v>
      </c>
      <c r="AG211" s="379">
        <f t="shared" si="19"/>
        <v>1092.0012592592593</v>
      </c>
      <c r="AH211" s="190">
        <v>0.06</v>
      </c>
      <c r="AI211" s="189">
        <f t="shared" si="20"/>
        <v>972.78</v>
      </c>
    </row>
    <row r="212" spans="1:35">
      <c r="A212" s="488" t="s">
        <v>639</v>
      </c>
      <c r="B212" s="180" t="s">
        <v>29</v>
      </c>
      <c r="C212" s="339" t="s">
        <v>29</v>
      </c>
      <c r="D212" s="180" t="s">
        <v>168</v>
      </c>
      <c r="E212" s="342" t="s">
        <v>407</v>
      </c>
      <c r="F212" s="171" t="s">
        <v>818</v>
      </c>
      <c r="G212" s="171" t="s">
        <v>819</v>
      </c>
      <c r="H212" s="186">
        <v>0</v>
      </c>
      <c r="I212" s="186">
        <v>1388</v>
      </c>
      <c r="J212" s="186">
        <f t="shared" si="22"/>
        <v>1388</v>
      </c>
      <c r="K212" s="180" t="s">
        <v>1618</v>
      </c>
      <c r="L212" s="180">
        <v>27289742</v>
      </c>
      <c r="M212" s="144">
        <v>45337</v>
      </c>
      <c r="N212" s="144" t="s">
        <v>210</v>
      </c>
      <c r="O212" s="180" t="s">
        <v>43</v>
      </c>
      <c r="P212" s="180" t="s">
        <v>43</v>
      </c>
      <c r="Q212" s="284">
        <v>0</v>
      </c>
      <c r="R212" s="284">
        <v>45000</v>
      </c>
      <c r="S212" s="182">
        <f t="shared" si="21"/>
        <v>45000</v>
      </c>
      <c r="T212" s="216">
        <v>41650</v>
      </c>
      <c r="U212" s="180">
        <v>120</v>
      </c>
      <c r="V212" s="180" t="s">
        <v>62</v>
      </c>
      <c r="W212" s="180" t="s">
        <v>62</v>
      </c>
      <c r="X212" s="180" t="s">
        <v>276</v>
      </c>
      <c r="Y212" s="180"/>
      <c r="Z212" s="180" t="s">
        <v>2044</v>
      </c>
      <c r="AA212" s="194">
        <v>0.03</v>
      </c>
      <c r="AB212" s="197" t="s">
        <v>558</v>
      </c>
      <c r="AC212" s="188">
        <v>2.2499999999999999E-2</v>
      </c>
      <c r="AD212" s="180">
        <f t="shared" si="16"/>
        <v>1350</v>
      </c>
      <c r="AE212" s="180">
        <f t="shared" si="17"/>
        <v>375</v>
      </c>
      <c r="AF212" s="189">
        <f t="shared" si="18"/>
        <v>1012.5</v>
      </c>
      <c r="AG212" s="379">
        <f t="shared" si="19"/>
        <v>1387.5</v>
      </c>
      <c r="AH212" s="190">
        <v>0.06</v>
      </c>
      <c r="AI212" s="189">
        <f t="shared" si="20"/>
        <v>2700</v>
      </c>
    </row>
    <row r="213" spans="1:35">
      <c r="A213" s="488" t="s">
        <v>639</v>
      </c>
      <c r="B213" s="180" t="s">
        <v>27</v>
      </c>
      <c r="C213" s="339" t="s">
        <v>27</v>
      </c>
      <c r="D213" s="180" t="s">
        <v>97</v>
      </c>
      <c r="E213" s="342" t="s">
        <v>209</v>
      </c>
      <c r="F213" s="180" t="s">
        <v>570</v>
      </c>
      <c r="G213" s="171" t="s">
        <v>571</v>
      </c>
      <c r="H213" s="186">
        <v>18431</v>
      </c>
      <c r="I213" s="186">
        <v>18292</v>
      </c>
      <c r="J213" s="186">
        <f t="shared" si="22"/>
        <v>-139</v>
      </c>
      <c r="K213" s="180" t="s">
        <v>2035</v>
      </c>
      <c r="L213" s="180">
        <v>24666078</v>
      </c>
      <c r="M213" s="144">
        <v>45337</v>
      </c>
      <c r="N213" s="144" t="s">
        <v>210</v>
      </c>
      <c r="O213" s="180" t="s">
        <v>148</v>
      </c>
      <c r="P213" s="180" t="s">
        <v>45</v>
      </c>
      <c r="Q213" s="284">
        <v>677587</v>
      </c>
      <c r="R213" s="284">
        <v>796967</v>
      </c>
      <c r="S213" s="182">
        <f t="shared" si="21"/>
        <v>119380</v>
      </c>
      <c r="T213" s="216">
        <v>70461</v>
      </c>
      <c r="U213" s="180">
        <v>168</v>
      </c>
      <c r="V213" s="180" t="s">
        <v>63</v>
      </c>
      <c r="W213" s="180" t="s">
        <v>63</v>
      </c>
      <c r="X213" s="180" t="s">
        <v>277</v>
      </c>
      <c r="Y213" s="180"/>
      <c r="Z213" s="180" t="s">
        <v>2045</v>
      </c>
      <c r="AA213" s="194">
        <v>0.04</v>
      </c>
      <c r="AB213" s="197" t="s">
        <v>558</v>
      </c>
      <c r="AC213" s="188">
        <v>1.7000000000000001E-2</v>
      </c>
      <c r="AD213" s="180">
        <f t="shared" si="16"/>
        <v>31878.68</v>
      </c>
      <c r="AE213" s="180">
        <f t="shared" si="17"/>
        <v>4743.8511904761908</v>
      </c>
      <c r="AF213" s="189">
        <f t="shared" si="18"/>
        <v>13548.439</v>
      </c>
      <c r="AG213" s="379">
        <f t="shared" si="19"/>
        <v>18292.290190476189</v>
      </c>
      <c r="AH213" s="190">
        <v>0.03</v>
      </c>
      <c r="AI213" s="189">
        <f t="shared" si="20"/>
        <v>3581.4</v>
      </c>
    </row>
    <row r="214" spans="1:35">
      <c r="A214" s="488" t="s">
        <v>639</v>
      </c>
      <c r="B214" s="180" t="s">
        <v>37</v>
      </c>
      <c r="C214" s="339" t="s">
        <v>37</v>
      </c>
      <c r="D214" s="180" t="s">
        <v>99</v>
      </c>
      <c r="E214" s="342" t="s">
        <v>459</v>
      </c>
      <c r="F214" s="180" t="s">
        <v>568</v>
      </c>
      <c r="G214" s="171" t="s">
        <v>569</v>
      </c>
      <c r="H214" s="186">
        <v>4500</v>
      </c>
      <c r="I214" s="186">
        <v>4500</v>
      </c>
      <c r="J214" s="186">
        <f t="shared" si="22"/>
        <v>0</v>
      </c>
      <c r="K214" s="180" t="s">
        <v>2036</v>
      </c>
      <c r="L214" s="180">
        <v>29768175</v>
      </c>
      <c r="M214" s="144">
        <v>45337</v>
      </c>
      <c r="N214" s="144" t="s">
        <v>210</v>
      </c>
      <c r="O214" s="180" t="s">
        <v>21</v>
      </c>
      <c r="P214" s="180" t="s">
        <v>21</v>
      </c>
      <c r="Q214" s="284">
        <v>162341.28</v>
      </c>
      <c r="R214" s="284">
        <v>196061</v>
      </c>
      <c r="S214" s="182">
        <f t="shared" si="21"/>
        <v>33719.72</v>
      </c>
      <c r="T214" s="216">
        <v>20856</v>
      </c>
      <c r="U214" s="180">
        <v>168</v>
      </c>
      <c r="V214" s="180" t="s">
        <v>63</v>
      </c>
      <c r="W214" s="180" t="s">
        <v>63</v>
      </c>
      <c r="X214" s="180" t="s">
        <v>277</v>
      </c>
      <c r="Y214" s="180"/>
      <c r="Z214" s="180" t="s">
        <v>2046</v>
      </c>
      <c r="AA214" s="194">
        <v>0.04</v>
      </c>
      <c r="AB214" s="197" t="s">
        <v>558</v>
      </c>
      <c r="AC214" s="188">
        <v>1.7000000000000001E-2</v>
      </c>
      <c r="AD214" s="180">
        <f t="shared" si="16"/>
        <v>7842.4400000000005</v>
      </c>
      <c r="AE214" s="180">
        <f t="shared" si="17"/>
        <v>1167.0297619047619</v>
      </c>
      <c r="AF214" s="189">
        <f t="shared" si="18"/>
        <v>3333.0370000000003</v>
      </c>
      <c r="AG214" s="379">
        <f t="shared" si="19"/>
        <v>4500.0667619047617</v>
      </c>
      <c r="AH214" s="190">
        <v>0.03</v>
      </c>
      <c r="AI214" s="189">
        <f t="shared" si="20"/>
        <v>1011.5916</v>
      </c>
    </row>
    <row r="215" spans="1:35">
      <c r="A215" s="488" t="s">
        <v>639</v>
      </c>
      <c r="B215" s="180" t="s">
        <v>49</v>
      </c>
      <c r="C215" s="339" t="s">
        <v>49</v>
      </c>
      <c r="D215" s="180" t="s">
        <v>133</v>
      </c>
      <c r="E215" s="342" t="s">
        <v>942</v>
      </c>
      <c r="F215" s="180" t="s">
        <v>1305</v>
      </c>
      <c r="G215" s="180" t="s">
        <v>2048</v>
      </c>
      <c r="H215" s="186">
        <v>0</v>
      </c>
      <c r="I215" s="186">
        <v>37900</v>
      </c>
      <c r="J215" s="186">
        <f t="shared" si="22"/>
        <v>37900</v>
      </c>
      <c r="K215" s="180" t="s">
        <v>2037</v>
      </c>
      <c r="L215" s="180">
        <v>23625858</v>
      </c>
      <c r="M215" s="144">
        <v>45337</v>
      </c>
      <c r="N215" s="144" t="s">
        <v>210</v>
      </c>
      <c r="O215" s="180" t="s">
        <v>148</v>
      </c>
      <c r="P215" s="21" t="s">
        <v>334</v>
      </c>
      <c r="Q215" s="284">
        <v>0</v>
      </c>
      <c r="R215" s="284">
        <v>1651272</v>
      </c>
      <c r="S215" s="182">
        <f t="shared" si="21"/>
        <v>1651272</v>
      </c>
      <c r="T215" s="216">
        <v>122144.68</v>
      </c>
      <c r="U215" s="180">
        <v>168</v>
      </c>
      <c r="V215" s="180" t="s">
        <v>64</v>
      </c>
      <c r="W215" s="180" t="s">
        <v>64</v>
      </c>
      <c r="X215" s="180" t="s">
        <v>276</v>
      </c>
      <c r="Y215" s="180" t="s">
        <v>115</v>
      </c>
      <c r="Z215" s="180" t="s">
        <v>2047</v>
      </c>
      <c r="AA215" s="194">
        <v>0.04</v>
      </c>
      <c r="AB215" s="197" t="s">
        <v>558</v>
      </c>
      <c r="AC215" s="188">
        <v>1.7000000000000001E-2</v>
      </c>
      <c r="AD215" s="180">
        <f t="shared" si="16"/>
        <v>66050.880000000005</v>
      </c>
      <c r="AE215" s="180">
        <f t="shared" si="17"/>
        <v>9829</v>
      </c>
      <c r="AF215" s="189">
        <f t="shared" si="18"/>
        <v>28071.624000000003</v>
      </c>
      <c r="AG215" s="379">
        <f t="shared" si="19"/>
        <v>37900.624000000003</v>
      </c>
      <c r="AH215" s="190">
        <v>0.03</v>
      </c>
      <c r="AI215" s="189">
        <f t="shared" si="20"/>
        <v>49538.159999999996</v>
      </c>
    </row>
    <row r="216" spans="1:35">
      <c r="A216" s="488" t="s">
        <v>639</v>
      </c>
      <c r="B216" s="180" t="s">
        <v>29</v>
      </c>
      <c r="C216" s="339" t="s">
        <v>29</v>
      </c>
      <c r="D216" s="180" t="s">
        <v>168</v>
      </c>
      <c r="E216" s="342" t="s">
        <v>406</v>
      </c>
      <c r="F216" s="180" t="s">
        <v>1234</v>
      </c>
      <c r="G216" s="180" t="s">
        <v>2050</v>
      </c>
      <c r="H216" s="186">
        <v>0</v>
      </c>
      <c r="I216" s="186">
        <v>32266</v>
      </c>
      <c r="J216" s="186">
        <f t="shared" si="22"/>
        <v>32266</v>
      </c>
      <c r="K216" s="180" t="s">
        <v>2038</v>
      </c>
      <c r="L216" s="180">
        <v>25049359</v>
      </c>
      <c r="M216" s="144">
        <v>45337</v>
      </c>
      <c r="N216" s="144" t="s">
        <v>210</v>
      </c>
      <c r="O216" s="180" t="s">
        <v>43</v>
      </c>
      <c r="P216" s="180" t="s">
        <v>43</v>
      </c>
      <c r="Q216" s="284">
        <v>0</v>
      </c>
      <c r="R216" s="284">
        <v>1401446</v>
      </c>
      <c r="S216" s="182">
        <f t="shared" si="21"/>
        <v>1401446</v>
      </c>
      <c r="T216" s="216">
        <v>314737.24</v>
      </c>
      <c r="U216" s="180">
        <v>168</v>
      </c>
      <c r="V216" s="180" t="s">
        <v>64</v>
      </c>
      <c r="W216" s="180" t="s">
        <v>64</v>
      </c>
      <c r="X216" s="180" t="s">
        <v>276</v>
      </c>
      <c r="Y216" s="180" t="s">
        <v>115</v>
      </c>
      <c r="Z216" s="180" t="s">
        <v>2049</v>
      </c>
      <c r="AA216" s="194">
        <v>0.04</v>
      </c>
      <c r="AB216" s="197" t="s">
        <v>558</v>
      </c>
      <c r="AC216" s="188">
        <v>1.7000000000000001E-2</v>
      </c>
      <c r="AD216" s="180">
        <f t="shared" si="16"/>
        <v>56057.840000000004</v>
      </c>
      <c r="AE216" s="180">
        <f t="shared" si="17"/>
        <v>8341.9404761904771</v>
      </c>
      <c r="AF216" s="189">
        <f t="shared" ref="AF216:AF279" si="23">AC216*R216</f>
        <v>23824.582000000002</v>
      </c>
      <c r="AG216" s="379">
        <f t="shared" ref="AG216:AG279" si="24">AE216+AF216</f>
        <v>32166.522476190479</v>
      </c>
      <c r="AH216" s="190">
        <v>0.03</v>
      </c>
      <c r="AI216" s="189">
        <f t="shared" si="20"/>
        <v>42043.38</v>
      </c>
    </row>
    <row r="217" spans="1:35">
      <c r="A217" s="488" t="s">
        <v>639</v>
      </c>
      <c r="B217" s="180" t="s">
        <v>24</v>
      </c>
      <c r="C217" s="339" t="s">
        <v>24</v>
      </c>
      <c r="D217" s="180" t="s">
        <v>422</v>
      </c>
      <c r="E217" s="342" t="s">
        <v>538</v>
      </c>
      <c r="F217" s="180" t="s">
        <v>861</v>
      </c>
      <c r="G217" s="171" t="s">
        <v>862</v>
      </c>
      <c r="H217" s="186">
        <v>1986</v>
      </c>
      <c r="I217" s="186">
        <v>26810</v>
      </c>
      <c r="J217" s="186">
        <f t="shared" si="22"/>
        <v>24824</v>
      </c>
      <c r="K217" s="180" t="s">
        <v>2051</v>
      </c>
      <c r="L217" s="180">
        <v>27571967</v>
      </c>
      <c r="M217" s="144">
        <v>45338</v>
      </c>
      <c r="N217" s="144" t="s">
        <v>210</v>
      </c>
      <c r="O217" s="180" t="s">
        <v>21</v>
      </c>
      <c r="P217" s="180" t="s">
        <v>21</v>
      </c>
      <c r="Q217" s="284">
        <v>29229</v>
      </c>
      <c r="R217" s="284">
        <v>1168089</v>
      </c>
      <c r="S217" s="182">
        <f t="shared" si="21"/>
        <v>1138860</v>
      </c>
      <c r="T217" s="216">
        <v>99874</v>
      </c>
      <c r="U217" s="180">
        <v>168</v>
      </c>
      <c r="V217" s="180" t="s">
        <v>64</v>
      </c>
      <c r="W217" s="180" t="s">
        <v>64</v>
      </c>
      <c r="X217" s="180" t="s">
        <v>276</v>
      </c>
      <c r="Y217" s="180" t="s">
        <v>2052</v>
      </c>
      <c r="Z217" s="180" t="s">
        <v>2059</v>
      </c>
      <c r="AA217" s="194">
        <v>0.04</v>
      </c>
      <c r="AB217" s="197" t="s">
        <v>558</v>
      </c>
      <c r="AC217" s="188">
        <v>1.7000000000000001E-2</v>
      </c>
      <c r="AD217" s="180">
        <f t="shared" si="16"/>
        <v>46723.56</v>
      </c>
      <c r="AE217" s="180">
        <f t="shared" si="17"/>
        <v>6952.9107142857147</v>
      </c>
      <c r="AF217" s="189">
        <f t="shared" si="23"/>
        <v>19857.513000000003</v>
      </c>
      <c r="AG217" s="379">
        <f t="shared" si="24"/>
        <v>26810.423714285716</v>
      </c>
      <c r="AH217" s="190">
        <v>0.03</v>
      </c>
      <c r="AI217" s="189">
        <f t="shared" si="20"/>
        <v>34165.799999999996</v>
      </c>
    </row>
    <row r="218" spans="1:35">
      <c r="A218" s="488" t="s">
        <v>639</v>
      </c>
      <c r="B218" s="180" t="s">
        <v>24</v>
      </c>
      <c r="C218" s="339" t="s">
        <v>24</v>
      </c>
      <c r="D218" s="180" t="s">
        <v>422</v>
      </c>
      <c r="E218" s="329" t="s">
        <v>2099</v>
      </c>
      <c r="F218" s="180" t="s">
        <v>1425</v>
      </c>
      <c r="G218" s="180" t="s">
        <v>1432</v>
      </c>
      <c r="H218" s="186">
        <v>0</v>
      </c>
      <c r="I218" s="186">
        <v>3200</v>
      </c>
      <c r="J218" s="186">
        <f t="shared" si="22"/>
        <v>3200</v>
      </c>
      <c r="K218" s="180" t="s">
        <v>2053</v>
      </c>
      <c r="L218" s="180">
        <v>37921309</v>
      </c>
      <c r="M218" s="144">
        <v>45338</v>
      </c>
      <c r="N218" s="144" t="s">
        <v>210</v>
      </c>
      <c r="O218" s="180" t="s">
        <v>128</v>
      </c>
      <c r="P218" s="180" t="s">
        <v>128</v>
      </c>
      <c r="Q218" s="284">
        <v>0</v>
      </c>
      <c r="R218" s="284">
        <v>118764</v>
      </c>
      <c r="S218" s="182">
        <f t="shared" si="21"/>
        <v>118764</v>
      </c>
      <c r="T218" s="216">
        <v>109350</v>
      </c>
      <c r="U218" s="180">
        <v>72</v>
      </c>
      <c r="V218" s="180" t="s">
        <v>62</v>
      </c>
      <c r="W218" s="180" t="s">
        <v>62</v>
      </c>
      <c r="X218" s="180" t="s">
        <v>276</v>
      </c>
      <c r="Y218" s="180"/>
      <c r="Z218" s="180" t="s">
        <v>2060</v>
      </c>
      <c r="AA218" s="194">
        <v>0.03</v>
      </c>
      <c r="AB218" s="197" t="s">
        <v>558</v>
      </c>
      <c r="AC218" s="188">
        <v>0.03</v>
      </c>
      <c r="AD218" s="180">
        <f t="shared" si="16"/>
        <v>3562.92</v>
      </c>
      <c r="AE218" s="180">
        <f t="shared" si="17"/>
        <v>1649.5</v>
      </c>
      <c r="AF218" s="189">
        <f t="shared" si="23"/>
        <v>3562.92</v>
      </c>
      <c r="AG218" s="379">
        <f t="shared" si="24"/>
        <v>5212.42</v>
      </c>
      <c r="AH218" s="190">
        <v>0.06</v>
      </c>
      <c r="AI218" s="189">
        <f t="shared" si="20"/>
        <v>7125.84</v>
      </c>
    </row>
    <row r="219" spans="1:35">
      <c r="A219" s="488" t="s">
        <v>639</v>
      </c>
      <c r="B219" s="180" t="s">
        <v>27</v>
      </c>
      <c r="C219" s="339" t="s">
        <v>27</v>
      </c>
      <c r="D219" s="180" t="s">
        <v>97</v>
      </c>
      <c r="E219" s="342" t="s">
        <v>209</v>
      </c>
      <c r="F219" s="180" t="s">
        <v>1312</v>
      </c>
      <c r="G219" s="180" t="s">
        <v>2062</v>
      </c>
      <c r="H219" s="186">
        <v>0</v>
      </c>
      <c r="I219" s="186">
        <v>13109</v>
      </c>
      <c r="J219" s="186">
        <f t="shared" si="22"/>
        <v>13109</v>
      </c>
      <c r="K219" s="180" t="s">
        <v>2054</v>
      </c>
      <c r="L219" s="180">
        <v>25614630</v>
      </c>
      <c r="M219" s="144">
        <v>45338</v>
      </c>
      <c r="N219" s="144" t="s">
        <v>210</v>
      </c>
      <c r="O219" s="180" t="s">
        <v>43</v>
      </c>
      <c r="P219" s="180" t="s">
        <v>43</v>
      </c>
      <c r="Q219" s="284">
        <v>0</v>
      </c>
      <c r="R219" s="284">
        <v>571148</v>
      </c>
      <c r="S219" s="182">
        <f t="shared" si="21"/>
        <v>571148</v>
      </c>
      <c r="T219" s="216">
        <v>80632</v>
      </c>
      <c r="U219" s="180">
        <v>168</v>
      </c>
      <c r="V219" s="180" t="s">
        <v>64</v>
      </c>
      <c r="W219" s="180" t="s">
        <v>64</v>
      </c>
      <c r="X219" s="180" t="s">
        <v>276</v>
      </c>
      <c r="Y219" s="180" t="s">
        <v>669</v>
      </c>
      <c r="Z219" s="180" t="s">
        <v>2061</v>
      </c>
      <c r="AA219" s="194">
        <v>0.04</v>
      </c>
      <c r="AB219" s="197" t="s">
        <v>558</v>
      </c>
      <c r="AC219" s="188">
        <v>1.7000000000000001E-2</v>
      </c>
      <c r="AD219" s="180">
        <f t="shared" si="16"/>
        <v>22845.920000000002</v>
      </c>
      <c r="AE219" s="180">
        <f t="shared" si="17"/>
        <v>3399.6904761904761</v>
      </c>
      <c r="AF219" s="189">
        <f t="shared" si="23"/>
        <v>9709.5160000000014</v>
      </c>
      <c r="AG219" s="379">
        <f t="shared" si="24"/>
        <v>13109.206476190477</v>
      </c>
      <c r="AH219" s="190">
        <v>0.03</v>
      </c>
      <c r="AI219" s="189">
        <f t="shared" si="20"/>
        <v>17134.439999999999</v>
      </c>
    </row>
    <row r="220" spans="1:35">
      <c r="A220" s="488" t="s">
        <v>639</v>
      </c>
      <c r="B220" s="180" t="s">
        <v>241</v>
      </c>
      <c r="C220" s="339" t="s">
        <v>241</v>
      </c>
      <c r="D220" s="180" t="s">
        <v>97</v>
      </c>
      <c r="E220" s="342" t="s">
        <v>492</v>
      </c>
      <c r="F220" s="180" t="s">
        <v>844</v>
      </c>
      <c r="G220" s="171" t="s">
        <v>612</v>
      </c>
      <c r="H220" s="186">
        <v>0</v>
      </c>
      <c r="I220" s="186">
        <v>2782</v>
      </c>
      <c r="J220" s="186">
        <f t="shared" si="22"/>
        <v>2782</v>
      </c>
      <c r="K220" s="180" t="s">
        <v>2055</v>
      </c>
      <c r="L220" s="180">
        <v>29984735</v>
      </c>
      <c r="M220" s="144">
        <v>45338</v>
      </c>
      <c r="N220" s="144" t="s">
        <v>210</v>
      </c>
      <c r="O220" s="180" t="s">
        <v>43</v>
      </c>
      <c r="P220" s="180" t="s">
        <v>43</v>
      </c>
      <c r="Q220" s="284">
        <v>0</v>
      </c>
      <c r="R220" s="284">
        <v>121209</v>
      </c>
      <c r="S220" s="182">
        <f t="shared" si="21"/>
        <v>121209</v>
      </c>
      <c r="T220" s="216">
        <v>39581.46</v>
      </c>
      <c r="U220" s="180">
        <v>168</v>
      </c>
      <c r="V220" s="180" t="s">
        <v>64</v>
      </c>
      <c r="W220" s="180" t="s">
        <v>64</v>
      </c>
      <c r="X220" s="180" t="s">
        <v>276</v>
      </c>
      <c r="Y220" s="180" t="s">
        <v>115</v>
      </c>
      <c r="Z220" s="180" t="s">
        <v>2063</v>
      </c>
      <c r="AA220" s="194">
        <v>0.04</v>
      </c>
      <c r="AB220" s="197" t="s">
        <v>558</v>
      </c>
      <c r="AC220" s="188">
        <v>1.7000000000000001E-2</v>
      </c>
      <c r="AD220" s="180">
        <f t="shared" si="16"/>
        <v>4848.3599999999997</v>
      </c>
      <c r="AE220" s="180">
        <f t="shared" si="17"/>
        <v>721.48214285714289</v>
      </c>
      <c r="AF220" s="189">
        <f t="shared" si="23"/>
        <v>2060.5530000000003</v>
      </c>
      <c r="AG220" s="379">
        <f t="shared" si="24"/>
        <v>2782.035142857143</v>
      </c>
      <c r="AH220" s="190">
        <v>0.03</v>
      </c>
      <c r="AI220" s="189">
        <f t="shared" si="20"/>
        <v>3636.27</v>
      </c>
    </row>
    <row r="221" spans="1:35">
      <c r="A221" s="488" t="s">
        <v>639</v>
      </c>
      <c r="B221" s="180" t="s">
        <v>37</v>
      </c>
      <c r="C221" s="339" t="s">
        <v>37</v>
      </c>
      <c r="D221" s="180" t="s">
        <v>99</v>
      </c>
      <c r="E221" s="342" t="s">
        <v>461</v>
      </c>
      <c r="F221" s="180" t="s">
        <v>951</v>
      </c>
      <c r="G221" s="180" t="s">
        <v>645</v>
      </c>
      <c r="H221" s="186">
        <v>0</v>
      </c>
      <c r="I221" s="186">
        <v>570</v>
      </c>
      <c r="J221" s="186">
        <f t="shared" si="22"/>
        <v>570</v>
      </c>
      <c r="K221" s="180" t="s">
        <v>2056</v>
      </c>
      <c r="L221" s="180">
        <v>21530498</v>
      </c>
      <c r="M221" s="144">
        <v>45338</v>
      </c>
      <c r="N221" s="144" t="s">
        <v>210</v>
      </c>
      <c r="O221" s="180" t="s">
        <v>148</v>
      </c>
      <c r="P221" s="180" t="s">
        <v>252</v>
      </c>
      <c r="Q221" s="284">
        <v>0</v>
      </c>
      <c r="R221" s="284">
        <v>17138</v>
      </c>
      <c r="S221" s="182">
        <f t="shared" si="21"/>
        <v>17138</v>
      </c>
      <c r="T221" s="216"/>
      <c r="U221" s="180">
        <v>108</v>
      </c>
      <c r="V221" s="180" t="s">
        <v>62</v>
      </c>
      <c r="W221" s="180" t="s">
        <v>62</v>
      </c>
      <c r="X221" s="180" t="s">
        <v>276</v>
      </c>
      <c r="Y221" s="180"/>
      <c r="Z221" s="180" t="s">
        <v>2064</v>
      </c>
      <c r="AA221" s="194">
        <v>0.03</v>
      </c>
      <c r="AB221" s="197" t="s">
        <v>558</v>
      </c>
      <c r="AC221" s="188">
        <v>2.4E-2</v>
      </c>
      <c r="AD221" s="180">
        <f t="shared" si="16"/>
        <v>514.14</v>
      </c>
      <c r="AE221" s="180">
        <f t="shared" si="17"/>
        <v>158.68518518518519</v>
      </c>
      <c r="AF221" s="189">
        <f t="shared" si="23"/>
        <v>411.31200000000001</v>
      </c>
      <c r="AG221" s="379">
        <f t="shared" si="24"/>
        <v>569.99718518518523</v>
      </c>
      <c r="AH221" s="190">
        <v>0.06</v>
      </c>
      <c r="AI221" s="189">
        <f t="shared" si="20"/>
        <v>1028.28</v>
      </c>
    </row>
    <row r="222" spans="1:35">
      <c r="A222" s="488" t="s">
        <v>639</v>
      </c>
      <c r="B222" s="180" t="s">
        <v>49</v>
      </c>
      <c r="C222" s="339" t="s">
        <v>49</v>
      </c>
      <c r="D222" s="180" t="s">
        <v>133</v>
      </c>
      <c r="E222" s="342" t="s">
        <v>555</v>
      </c>
      <c r="F222" s="8" t="s">
        <v>860</v>
      </c>
      <c r="G222" s="180" t="s">
        <v>1565</v>
      </c>
      <c r="H222" s="186">
        <v>22285</v>
      </c>
      <c r="I222" s="186">
        <v>21629</v>
      </c>
      <c r="J222" s="186">
        <f t="shared" si="22"/>
        <v>-656</v>
      </c>
      <c r="K222" s="180" t="s">
        <v>2057</v>
      </c>
      <c r="L222" s="180">
        <v>24742083</v>
      </c>
      <c r="M222" s="144">
        <v>45338</v>
      </c>
      <c r="N222" s="144" t="s">
        <v>210</v>
      </c>
      <c r="O222" s="180" t="s">
        <v>128</v>
      </c>
      <c r="P222" s="180" t="s">
        <v>128</v>
      </c>
      <c r="Q222" s="284">
        <v>792727</v>
      </c>
      <c r="R222" s="284">
        <v>942357</v>
      </c>
      <c r="S222" s="182">
        <f t="shared" si="21"/>
        <v>149630</v>
      </c>
      <c r="T222" s="216">
        <v>91989</v>
      </c>
      <c r="U222" s="180">
        <v>168</v>
      </c>
      <c r="V222" s="180" t="s">
        <v>63</v>
      </c>
      <c r="W222" s="180" t="s">
        <v>63</v>
      </c>
      <c r="X222" s="180" t="s">
        <v>277</v>
      </c>
      <c r="Y222" s="180"/>
      <c r="Z222" s="180" t="s">
        <v>2065</v>
      </c>
      <c r="AA222" s="194">
        <v>0.04</v>
      </c>
      <c r="AB222" s="197" t="s">
        <v>558</v>
      </c>
      <c r="AC222" s="188">
        <v>1.7000000000000001E-2</v>
      </c>
      <c r="AD222" s="180">
        <f t="shared" si="16"/>
        <v>37694.28</v>
      </c>
      <c r="AE222" s="180">
        <f t="shared" si="17"/>
        <v>5609.2678571428569</v>
      </c>
      <c r="AF222" s="189">
        <f t="shared" si="23"/>
        <v>16020.069000000001</v>
      </c>
      <c r="AG222" s="379">
        <f t="shared" si="24"/>
        <v>21629.336857142858</v>
      </c>
      <c r="AH222" s="190">
        <v>0.03</v>
      </c>
      <c r="AI222" s="189">
        <f t="shared" si="20"/>
        <v>4488.8999999999996</v>
      </c>
    </row>
    <row r="223" spans="1:35">
      <c r="A223" s="488" t="s">
        <v>639</v>
      </c>
      <c r="B223" s="180" t="s">
        <v>39</v>
      </c>
      <c r="C223" s="339" t="s">
        <v>39</v>
      </c>
      <c r="D223" s="180" t="s">
        <v>167</v>
      </c>
      <c r="E223" s="342" t="s">
        <v>407</v>
      </c>
      <c r="F223" s="8" t="s">
        <v>778</v>
      </c>
      <c r="G223" s="171" t="s">
        <v>603</v>
      </c>
      <c r="H223" s="186">
        <v>0</v>
      </c>
      <c r="I223" s="186">
        <v>4000</v>
      </c>
      <c r="J223" s="186">
        <f t="shared" si="22"/>
        <v>4000</v>
      </c>
      <c r="K223" s="180" t="s">
        <v>2058</v>
      </c>
      <c r="L223" s="180">
        <v>28658730</v>
      </c>
      <c r="M223" s="144">
        <v>45338</v>
      </c>
      <c r="N223" s="144" t="s">
        <v>210</v>
      </c>
      <c r="O223" s="180" t="s">
        <v>148</v>
      </c>
      <c r="P223" s="180" t="s">
        <v>258</v>
      </c>
      <c r="Q223" s="284">
        <v>0</v>
      </c>
      <c r="R223" s="284">
        <v>126487</v>
      </c>
      <c r="S223" s="182">
        <f t="shared" si="21"/>
        <v>126487</v>
      </c>
      <c r="T223" s="216">
        <v>121428</v>
      </c>
      <c r="U223" s="180">
        <v>120</v>
      </c>
      <c r="V223" s="180" t="s">
        <v>62</v>
      </c>
      <c r="W223" s="180" t="s">
        <v>62</v>
      </c>
      <c r="X223" s="180" t="s">
        <v>276</v>
      </c>
      <c r="Y223" s="180"/>
      <c r="Z223" s="180" t="s">
        <v>2066</v>
      </c>
      <c r="AA223" s="194">
        <v>0.03</v>
      </c>
      <c r="AB223" s="197" t="s">
        <v>558</v>
      </c>
      <c r="AC223" s="188">
        <v>2.2499999999999999E-2</v>
      </c>
      <c r="AD223" s="180">
        <f t="shared" si="16"/>
        <v>3794.6099999999997</v>
      </c>
      <c r="AE223" s="180">
        <f t="shared" si="17"/>
        <v>1054.0583333333334</v>
      </c>
      <c r="AF223" s="189">
        <f t="shared" si="23"/>
        <v>2845.9575</v>
      </c>
      <c r="AG223" s="379">
        <f t="shared" si="24"/>
        <v>3900.0158333333334</v>
      </c>
      <c r="AH223" s="190">
        <v>0.03</v>
      </c>
      <c r="AI223" s="189">
        <f t="shared" si="20"/>
        <v>3794.6099999999997</v>
      </c>
    </row>
    <row r="224" spans="1:35">
      <c r="A224" s="488" t="s">
        <v>639</v>
      </c>
      <c r="B224" s="180" t="s">
        <v>29</v>
      </c>
      <c r="C224" s="339" t="s">
        <v>29</v>
      </c>
      <c r="D224" s="180" t="s">
        <v>168</v>
      </c>
      <c r="E224" s="342" t="s">
        <v>457</v>
      </c>
      <c r="F224" s="180" t="s">
        <v>1372</v>
      </c>
      <c r="G224" s="180" t="s">
        <v>1375</v>
      </c>
      <c r="H224" s="186">
        <v>2258</v>
      </c>
      <c r="I224" s="186">
        <v>2301</v>
      </c>
      <c r="J224" s="186">
        <f t="shared" si="22"/>
        <v>43</v>
      </c>
      <c r="K224" s="180" t="s">
        <v>2068</v>
      </c>
      <c r="L224" s="180">
        <v>25953666</v>
      </c>
      <c r="M224" s="144">
        <v>45338</v>
      </c>
      <c r="N224" s="144" t="s">
        <v>210</v>
      </c>
      <c r="O224" s="180" t="s">
        <v>148</v>
      </c>
      <c r="P224" s="180" t="s">
        <v>45</v>
      </c>
      <c r="Q224" s="284">
        <v>60141</v>
      </c>
      <c r="R224" s="284">
        <v>100252</v>
      </c>
      <c r="S224" s="182">
        <f t="shared" si="21"/>
        <v>40111</v>
      </c>
      <c r="T224" s="216">
        <v>32995</v>
      </c>
      <c r="U224" s="180">
        <v>168</v>
      </c>
      <c r="V224" s="180" t="s">
        <v>63</v>
      </c>
      <c r="W224" s="180" t="s">
        <v>63</v>
      </c>
      <c r="X224" s="180" t="s">
        <v>277</v>
      </c>
      <c r="Y224" s="180"/>
      <c r="Z224" s="180" t="s">
        <v>2073</v>
      </c>
      <c r="AA224" s="194">
        <v>0.04</v>
      </c>
      <c r="AB224" s="197" t="s">
        <v>558</v>
      </c>
      <c r="AC224" s="188">
        <v>1.7000000000000001E-2</v>
      </c>
      <c r="AD224" s="180">
        <f t="shared" si="16"/>
        <v>4010.08</v>
      </c>
      <c r="AE224" s="180">
        <f t="shared" si="17"/>
        <v>596.73809523809518</v>
      </c>
      <c r="AF224" s="189">
        <f t="shared" si="23"/>
        <v>1704.2840000000001</v>
      </c>
      <c r="AG224" s="379">
        <f t="shared" si="24"/>
        <v>2301.0220952380951</v>
      </c>
      <c r="AH224" s="190">
        <v>0.03</v>
      </c>
      <c r="AI224" s="189">
        <f t="shared" si="20"/>
        <v>1203.33</v>
      </c>
    </row>
    <row r="225" spans="1:35">
      <c r="A225" s="488" t="s">
        <v>639</v>
      </c>
      <c r="B225" s="180" t="s">
        <v>49</v>
      </c>
      <c r="C225" s="339" t="s">
        <v>49</v>
      </c>
      <c r="D225" s="180" t="s">
        <v>133</v>
      </c>
      <c r="E225" s="342" t="s">
        <v>938</v>
      </c>
      <c r="F225" s="180" t="s">
        <v>1045</v>
      </c>
      <c r="G225" s="180" t="s">
        <v>1047</v>
      </c>
      <c r="H225" s="186">
        <v>0</v>
      </c>
      <c r="I225" s="186">
        <v>2177</v>
      </c>
      <c r="J225" s="186">
        <f t="shared" si="22"/>
        <v>2177</v>
      </c>
      <c r="K225" s="180" t="s">
        <v>2069</v>
      </c>
      <c r="L225" s="180">
        <v>32977683</v>
      </c>
      <c r="M225" s="144">
        <v>45338</v>
      </c>
      <c r="N225" s="144" t="s">
        <v>210</v>
      </c>
      <c r="O225" s="180" t="s">
        <v>21</v>
      </c>
      <c r="P225" s="180" t="s">
        <v>21</v>
      </c>
      <c r="Q225" s="284">
        <v>0</v>
      </c>
      <c r="R225" s="284">
        <v>80790</v>
      </c>
      <c r="S225" s="182">
        <f t="shared" si="21"/>
        <v>80790</v>
      </c>
      <c r="T225" s="216"/>
      <c r="U225" s="180">
        <v>144</v>
      </c>
      <c r="V225" s="180" t="s">
        <v>64</v>
      </c>
      <c r="W225" s="180" t="s">
        <v>64</v>
      </c>
      <c r="X225" s="180" t="s">
        <v>276</v>
      </c>
      <c r="Y225" s="180" t="s">
        <v>2128</v>
      </c>
      <c r="Z225" s="180" t="s">
        <v>2074</v>
      </c>
      <c r="AA225" s="194">
        <v>0.03</v>
      </c>
      <c r="AB225" s="197" t="s">
        <v>558</v>
      </c>
      <c r="AC225" s="188">
        <v>0.02</v>
      </c>
      <c r="AD225" s="180">
        <f t="shared" si="16"/>
        <v>2423.6999999999998</v>
      </c>
      <c r="AE225" s="180">
        <f t="shared" si="17"/>
        <v>561.04166666666663</v>
      </c>
      <c r="AF225" s="189">
        <f t="shared" si="23"/>
        <v>1615.8</v>
      </c>
      <c r="AG225" s="379">
        <f t="shared" si="24"/>
        <v>2176.8416666666667</v>
      </c>
      <c r="AH225" s="190">
        <v>0.06</v>
      </c>
      <c r="AI225" s="189">
        <f t="shared" si="20"/>
        <v>4847.3999999999996</v>
      </c>
    </row>
    <row r="226" spans="1:35">
      <c r="A226" s="488" t="s">
        <v>639</v>
      </c>
      <c r="B226" s="180" t="s">
        <v>29</v>
      </c>
      <c r="C226" s="339" t="s">
        <v>29</v>
      </c>
      <c r="D226" s="180" t="s">
        <v>168</v>
      </c>
      <c r="E226" s="342" t="s">
        <v>457</v>
      </c>
      <c r="F226" s="180" t="s">
        <v>1372</v>
      </c>
      <c r="G226" s="180" t="s">
        <v>1375</v>
      </c>
      <c r="H226" s="186">
        <v>1100</v>
      </c>
      <c r="I226" s="186">
        <v>968</v>
      </c>
      <c r="J226" s="186">
        <f t="shared" si="22"/>
        <v>-132</v>
      </c>
      <c r="K226" s="180" t="s">
        <v>2070</v>
      </c>
      <c r="L226" s="180">
        <v>22177567</v>
      </c>
      <c r="M226" s="144">
        <v>45338</v>
      </c>
      <c r="N226" s="144" t="s">
        <v>210</v>
      </c>
      <c r="O226" s="180" t="s">
        <v>173</v>
      </c>
      <c r="P226" s="21" t="s">
        <v>479</v>
      </c>
      <c r="Q226" s="284">
        <v>19424</v>
      </c>
      <c r="R226" s="284">
        <v>29104</v>
      </c>
      <c r="S226" s="182">
        <f t="shared" si="21"/>
        <v>9680</v>
      </c>
      <c r="T226" s="216">
        <v>7124</v>
      </c>
      <c r="U226" s="180">
        <v>108</v>
      </c>
      <c r="V226" s="180" t="s">
        <v>63</v>
      </c>
      <c r="W226" s="180" t="s">
        <v>63</v>
      </c>
      <c r="X226" s="180" t="s">
        <v>277</v>
      </c>
      <c r="Y226" s="180"/>
      <c r="Z226" s="180" t="s">
        <v>2075</v>
      </c>
      <c r="AA226" s="194">
        <v>0.03</v>
      </c>
      <c r="AB226" s="197" t="s">
        <v>558</v>
      </c>
      <c r="AC226" s="188">
        <v>2.4E-2</v>
      </c>
      <c r="AD226" s="180">
        <f t="shared" si="16"/>
        <v>873.12</v>
      </c>
      <c r="AE226" s="180">
        <f t="shared" si="17"/>
        <v>269.48148148148147</v>
      </c>
      <c r="AF226" s="189">
        <f t="shared" si="23"/>
        <v>698.49599999999998</v>
      </c>
      <c r="AG226" s="379">
        <f t="shared" si="24"/>
        <v>967.97748148148139</v>
      </c>
      <c r="AH226" s="190">
        <v>0.06</v>
      </c>
      <c r="AI226" s="189">
        <f t="shared" si="20"/>
        <v>580.79999999999995</v>
      </c>
    </row>
    <row r="227" spans="1:35">
      <c r="A227" s="488" t="s">
        <v>639</v>
      </c>
      <c r="B227" s="180" t="s">
        <v>33</v>
      </c>
      <c r="C227" s="339" t="s">
        <v>39</v>
      </c>
      <c r="D227" s="180" t="s">
        <v>167</v>
      </c>
      <c r="E227" s="342" t="s">
        <v>931</v>
      </c>
      <c r="F227" s="180" t="s">
        <v>790</v>
      </c>
      <c r="G227" s="171" t="s">
        <v>791</v>
      </c>
      <c r="H227" s="186">
        <v>0</v>
      </c>
      <c r="I227" s="186">
        <v>688</v>
      </c>
      <c r="J227" s="186">
        <f t="shared" si="22"/>
        <v>688</v>
      </c>
      <c r="K227" s="180" t="s">
        <v>2071</v>
      </c>
      <c r="L227" s="180">
        <v>23856982</v>
      </c>
      <c r="M227" s="144">
        <v>45338</v>
      </c>
      <c r="N227" s="144" t="s">
        <v>210</v>
      </c>
      <c r="O227" s="180" t="s">
        <v>148</v>
      </c>
      <c r="P227" s="180" t="s">
        <v>264</v>
      </c>
      <c r="Q227" s="284">
        <v>0</v>
      </c>
      <c r="R227" s="284">
        <v>17689</v>
      </c>
      <c r="S227" s="182">
        <f t="shared" si="21"/>
        <v>17689</v>
      </c>
      <c r="T227" s="216">
        <v>15705</v>
      </c>
      <c r="U227" s="180">
        <v>108</v>
      </c>
      <c r="V227" s="180" t="s">
        <v>62</v>
      </c>
      <c r="W227" s="180" t="s">
        <v>62</v>
      </c>
      <c r="X227" s="180" t="s">
        <v>276</v>
      </c>
      <c r="Y227" s="180"/>
      <c r="Z227" s="180" t="s">
        <v>2076</v>
      </c>
      <c r="AA227" s="194">
        <v>0.03</v>
      </c>
      <c r="AB227" s="197" t="s">
        <v>558</v>
      </c>
      <c r="AC227" s="188">
        <v>2.4E-2</v>
      </c>
      <c r="AD227" s="180">
        <f t="shared" si="16"/>
        <v>530.66999999999996</v>
      </c>
      <c r="AE227" s="180">
        <f t="shared" si="17"/>
        <v>163.78703703703704</v>
      </c>
      <c r="AF227" s="189">
        <f t="shared" si="23"/>
        <v>424.536</v>
      </c>
      <c r="AG227" s="379">
        <f t="shared" si="24"/>
        <v>588.32303703703701</v>
      </c>
      <c r="AH227" s="190">
        <v>0.06</v>
      </c>
      <c r="AI227" s="189">
        <f t="shared" si="20"/>
        <v>1061.3399999999999</v>
      </c>
    </row>
    <row r="228" spans="1:35">
      <c r="A228" s="488" t="s">
        <v>639</v>
      </c>
      <c r="B228" s="180" t="s">
        <v>49</v>
      </c>
      <c r="C228" s="339" t="s">
        <v>49</v>
      </c>
      <c r="D228" s="180" t="s">
        <v>133</v>
      </c>
      <c r="E228" s="342" t="s">
        <v>619</v>
      </c>
      <c r="F228" s="180" t="s">
        <v>898</v>
      </c>
      <c r="G228" s="180" t="s">
        <v>899</v>
      </c>
      <c r="H228" s="186">
        <v>0</v>
      </c>
      <c r="I228" s="186">
        <v>21798</v>
      </c>
      <c r="J228" s="186">
        <f t="shared" si="22"/>
        <v>21798</v>
      </c>
      <c r="K228" s="180" t="s">
        <v>1954</v>
      </c>
      <c r="L228" s="180">
        <v>31313084</v>
      </c>
      <c r="M228" s="144">
        <v>45338</v>
      </c>
      <c r="N228" s="144" t="s">
        <v>210</v>
      </c>
      <c r="O228" s="180" t="s">
        <v>173</v>
      </c>
      <c r="P228" s="180" t="s">
        <v>330</v>
      </c>
      <c r="Q228" s="284">
        <v>0</v>
      </c>
      <c r="R228" s="284">
        <v>949721</v>
      </c>
      <c r="S228" s="182">
        <f t="shared" si="21"/>
        <v>949721</v>
      </c>
      <c r="T228" s="216">
        <v>20790</v>
      </c>
      <c r="U228" s="180">
        <v>168</v>
      </c>
      <c r="V228" s="180" t="s">
        <v>64</v>
      </c>
      <c r="W228" s="180" t="s">
        <v>64</v>
      </c>
      <c r="X228" s="180" t="s">
        <v>276</v>
      </c>
      <c r="Y228" s="180" t="s">
        <v>616</v>
      </c>
      <c r="Z228" s="180" t="s">
        <v>1240</v>
      </c>
      <c r="AA228" s="194">
        <v>0.04</v>
      </c>
      <c r="AB228" s="197" t="s">
        <v>558</v>
      </c>
      <c r="AC228" s="188">
        <v>1.7000000000000001E-2</v>
      </c>
      <c r="AD228" s="180">
        <f t="shared" si="16"/>
        <v>37988.840000000004</v>
      </c>
      <c r="AE228" s="180">
        <f t="shared" si="17"/>
        <v>5653.1011904761908</v>
      </c>
      <c r="AF228" s="189">
        <f t="shared" si="23"/>
        <v>16145.257000000001</v>
      </c>
      <c r="AG228" s="379">
        <f t="shared" si="24"/>
        <v>21798.358190476192</v>
      </c>
      <c r="AH228" s="190">
        <v>0.03</v>
      </c>
      <c r="AI228" s="189">
        <f t="shared" si="20"/>
        <v>28491.629999999997</v>
      </c>
    </row>
    <row r="229" spans="1:35">
      <c r="A229" s="488" t="s">
        <v>639</v>
      </c>
      <c r="B229" s="180" t="s">
        <v>37</v>
      </c>
      <c r="C229" s="339" t="s">
        <v>37</v>
      </c>
      <c r="D229" s="180" t="s">
        <v>99</v>
      </c>
      <c r="E229" s="342" t="s">
        <v>440</v>
      </c>
      <c r="F229" s="180" t="s">
        <v>684</v>
      </c>
      <c r="G229" s="180" t="s">
        <v>661</v>
      </c>
      <c r="H229" s="186">
        <v>7500</v>
      </c>
      <c r="I229" s="186">
        <v>7370</v>
      </c>
      <c r="J229" s="186">
        <f t="shared" si="22"/>
        <v>-130</v>
      </c>
      <c r="K229" s="180" t="s">
        <v>2072</v>
      </c>
      <c r="L229" s="180">
        <v>23999001</v>
      </c>
      <c r="M229" s="144">
        <v>45338</v>
      </c>
      <c r="N229" s="144" t="s">
        <v>210</v>
      </c>
      <c r="O229" s="180" t="s">
        <v>43</v>
      </c>
      <c r="P229" s="180" t="s">
        <v>43</v>
      </c>
      <c r="Q229" s="284">
        <v>293123</v>
      </c>
      <c r="R229" s="284">
        <v>321104.90000000002</v>
      </c>
      <c r="S229" s="182">
        <f t="shared" si="21"/>
        <v>27981.900000000023</v>
      </c>
      <c r="T229" s="216">
        <v>7903</v>
      </c>
      <c r="U229" s="180">
        <v>168</v>
      </c>
      <c r="V229" s="180" t="s">
        <v>63</v>
      </c>
      <c r="W229" s="180" t="s">
        <v>63</v>
      </c>
      <c r="X229" s="180" t="s">
        <v>277</v>
      </c>
      <c r="Y229" s="180"/>
      <c r="Z229" s="180" t="s">
        <v>2077</v>
      </c>
      <c r="AA229" s="194">
        <v>0.04</v>
      </c>
      <c r="AB229" s="197" t="s">
        <v>558</v>
      </c>
      <c r="AC229" s="188">
        <v>1.7000000000000001E-2</v>
      </c>
      <c r="AD229" s="180">
        <f t="shared" si="16"/>
        <v>12844.196000000002</v>
      </c>
      <c r="AE229" s="180">
        <f t="shared" si="17"/>
        <v>1911.3386904761905</v>
      </c>
      <c r="AF229" s="189">
        <f t="shared" si="23"/>
        <v>5458.783300000001</v>
      </c>
      <c r="AG229" s="379">
        <f t="shared" si="24"/>
        <v>7370.1219904761911</v>
      </c>
      <c r="AH229" s="190">
        <v>0.03</v>
      </c>
      <c r="AI229" s="189">
        <f t="shared" si="20"/>
        <v>839.45700000000068</v>
      </c>
    </row>
    <row r="230" spans="1:35">
      <c r="A230" s="488" t="s">
        <v>639</v>
      </c>
      <c r="B230" s="180" t="s">
        <v>39</v>
      </c>
      <c r="C230" s="339" t="s">
        <v>39</v>
      </c>
      <c r="D230" s="180" t="s">
        <v>167</v>
      </c>
      <c r="E230" s="342" t="s">
        <v>453</v>
      </c>
      <c r="F230" s="8" t="s">
        <v>854</v>
      </c>
      <c r="G230" s="180" t="s">
        <v>688</v>
      </c>
      <c r="H230" s="186">
        <v>0</v>
      </c>
      <c r="I230" s="186">
        <v>868</v>
      </c>
      <c r="J230" s="186">
        <f t="shared" si="22"/>
        <v>868</v>
      </c>
      <c r="K230" s="180" t="s">
        <v>2094</v>
      </c>
      <c r="L230" s="180">
        <v>12517561</v>
      </c>
      <c r="M230" s="144">
        <v>45338</v>
      </c>
      <c r="N230" s="144" t="s">
        <v>210</v>
      </c>
      <c r="O230" s="180" t="s">
        <v>148</v>
      </c>
      <c r="P230" s="21" t="s">
        <v>263</v>
      </c>
      <c r="Q230" s="284">
        <v>0</v>
      </c>
      <c r="R230" s="284">
        <v>23091</v>
      </c>
      <c r="S230" s="182">
        <f t="shared" si="21"/>
        <v>23091</v>
      </c>
      <c r="T230" s="216">
        <v>20836</v>
      </c>
      <c r="U230" s="180">
        <v>108</v>
      </c>
      <c r="V230" s="180" t="s">
        <v>62</v>
      </c>
      <c r="W230" s="180" t="s">
        <v>62</v>
      </c>
      <c r="X230" s="180" t="s">
        <v>276</v>
      </c>
      <c r="Y230" s="180"/>
      <c r="Z230" s="180" t="s">
        <v>2095</v>
      </c>
      <c r="AA230" s="194">
        <v>0.03</v>
      </c>
      <c r="AB230" s="197" t="s">
        <v>558</v>
      </c>
      <c r="AC230" s="188">
        <v>2.4E-2</v>
      </c>
      <c r="AD230" s="180">
        <f t="shared" si="16"/>
        <v>692.73</v>
      </c>
      <c r="AE230" s="180">
        <f t="shared" si="17"/>
        <v>213.80555555555554</v>
      </c>
      <c r="AF230" s="189">
        <f t="shared" si="23"/>
        <v>554.18399999999997</v>
      </c>
      <c r="AG230" s="379">
        <f t="shared" si="24"/>
        <v>767.98955555555551</v>
      </c>
      <c r="AH230" s="190">
        <v>0.06</v>
      </c>
      <c r="AI230" s="189">
        <f t="shared" si="20"/>
        <v>1385.46</v>
      </c>
    </row>
    <row r="231" spans="1:35">
      <c r="A231" s="488" t="s">
        <v>639</v>
      </c>
      <c r="B231" s="180" t="s">
        <v>49</v>
      </c>
      <c r="C231" s="339" t="s">
        <v>49</v>
      </c>
      <c r="D231" s="180" t="s">
        <v>133</v>
      </c>
      <c r="E231" s="342" t="s">
        <v>460</v>
      </c>
      <c r="F231" s="180" t="s">
        <v>904</v>
      </c>
      <c r="G231" s="180" t="s">
        <v>1412</v>
      </c>
      <c r="H231" s="186">
        <v>0</v>
      </c>
      <c r="I231" s="186">
        <v>576</v>
      </c>
      <c r="J231" s="186">
        <f t="shared" si="22"/>
        <v>576</v>
      </c>
      <c r="K231" s="180" t="s">
        <v>2096</v>
      </c>
      <c r="L231" s="180">
        <v>28800556</v>
      </c>
      <c r="M231" s="144">
        <v>45339</v>
      </c>
      <c r="N231" s="144" t="s">
        <v>210</v>
      </c>
      <c r="O231" s="180" t="s">
        <v>43</v>
      </c>
      <c r="P231" s="180" t="s">
        <v>43</v>
      </c>
      <c r="Q231" s="284">
        <v>0</v>
      </c>
      <c r="R231" s="284">
        <v>17320</v>
      </c>
      <c r="S231" s="182">
        <f t="shared" si="21"/>
        <v>17320</v>
      </c>
      <c r="T231" s="216">
        <v>15354</v>
      </c>
      <c r="U231" s="180">
        <v>108</v>
      </c>
      <c r="V231" s="180" t="s">
        <v>62</v>
      </c>
      <c r="W231" s="180" t="s">
        <v>62</v>
      </c>
      <c r="X231" s="180" t="s">
        <v>276</v>
      </c>
      <c r="Y231" s="180"/>
      <c r="Z231" s="180" t="s">
        <v>2097</v>
      </c>
      <c r="AA231" s="194">
        <v>0.03</v>
      </c>
      <c r="AB231" s="197" t="s">
        <v>558</v>
      </c>
      <c r="AC231" s="188">
        <v>2.4E-2</v>
      </c>
      <c r="AD231" s="180">
        <f t="shared" si="16"/>
        <v>519.6</v>
      </c>
      <c r="AE231" s="180">
        <f t="shared" si="17"/>
        <v>160.37037037037038</v>
      </c>
      <c r="AF231" s="189">
        <f t="shared" si="23"/>
        <v>415.68</v>
      </c>
      <c r="AG231" s="379">
        <f t="shared" si="24"/>
        <v>576.05037037037039</v>
      </c>
      <c r="AH231" s="190">
        <v>0.06</v>
      </c>
      <c r="AI231" s="189">
        <f t="shared" si="20"/>
        <v>1039.2</v>
      </c>
    </row>
    <row r="232" spans="1:35">
      <c r="A232" s="488" t="s">
        <v>639</v>
      </c>
      <c r="B232" s="180" t="s">
        <v>29</v>
      </c>
      <c r="C232" s="339" t="s">
        <v>29</v>
      </c>
      <c r="D232" s="180" t="s">
        <v>168</v>
      </c>
      <c r="E232" s="342" t="s">
        <v>932</v>
      </c>
      <c r="F232" s="180" t="s">
        <v>551</v>
      </c>
      <c r="G232" s="180" t="s">
        <v>609</v>
      </c>
      <c r="H232" s="186">
        <v>0</v>
      </c>
      <c r="I232" s="186">
        <v>5428</v>
      </c>
      <c r="J232" s="186">
        <f t="shared" si="22"/>
        <v>5428</v>
      </c>
      <c r="K232" s="180" t="s">
        <v>1143</v>
      </c>
      <c r="L232" s="180">
        <v>29770280</v>
      </c>
      <c r="M232" s="144">
        <v>45341</v>
      </c>
      <c r="N232" s="144" t="s">
        <v>197</v>
      </c>
      <c r="O232" s="180" t="s">
        <v>43</v>
      </c>
      <c r="P232" s="180" t="s">
        <v>43</v>
      </c>
      <c r="Q232" s="284">
        <v>0</v>
      </c>
      <c r="R232" s="284">
        <v>236493</v>
      </c>
      <c r="S232" s="182">
        <f t="shared" si="21"/>
        <v>236493</v>
      </c>
      <c r="T232" s="216">
        <v>39269</v>
      </c>
      <c r="U232" s="180">
        <v>168</v>
      </c>
      <c r="V232" s="180" t="s">
        <v>64</v>
      </c>
      <c r="W232" s="180" t="s">
        <v>64</v>
      </c>
      <c r="X232" s="180" t="s">
        <v>276</v>
      </c>
      <c r="Y232" s="180" t="s">
        <v>115</v>
      </c>
      <c r="Z232" s="180" t="s">
        <v>2101</v>
      </c>
      <c r="AA232" s="194">
        <v>0.04</v>
      </c>
      <c r="AB232" s="197" t="s">
        <v>558</v>
      </c>
      <c r="AC232" s="188">
        <v>1.7000000000000001E-2</v>
      </c>
      <c r="AD232" s="180">
        <f t="shared" si="16"/>
        <v>9459.7199999999993</v>
      </c>
      <c r="AE232" s="180">
        <f t="shared" si="17"/>
        <v>1407.6964285714287</v>
      </c>
      <c r="AF232" s="189">
        <f t="shared" si="23"/>
        <v>4020.3810000000003</v>
      </c>
      <c r="AG232" s="379">
        <f t="shared" si="24"/>
        <v>5428.0774285714288</v>
      </c>
      <c r="AH232" s="190">
        <v>0.03</v>
      </c>
      <c r="AI232" s="189">
        <f t="shared" si="20"/>
        <v>7094.79</v>
      </c>
    </row>
    <row r="233" spans="1:35">
      <c r="A233" s="488" t="s">
        <v>639</v>
      </c>
      <c r="B233" s="180" t="s">
        <v>29</v>
      </c>
      <c r="C233" s="339" t="s">
        <v>29</v>
      </c>
      <c r="D233" s="180" t="s">
        <v>168</v>
      </c>
      <c r="E233" s="342" t="s">
        <v>406</v>
      </c>
      <c r="F233" s="180" t="s">
        <v>615</v>
      </c>
      <c r="G233" s="180" t="s">
        <v>953</v>
      </c>
      <c r="H233" s="186">
        <v>0</v>
      </c>
      <c r="I233" s="186">
        <v>10100</v>
      </c>
      <c r="J233" s="186">
        <f t="shared" si="22"/>
        <v>10100</v>
      </c>
      <c r="K233" s="180" t="s">
        <v>1144</v>
      </c>
      <c r="L233" s="180">
        <v>34747602</v>
      </c>
      <c r="M233" s="144">
        <v>45341</v>
      </c>
      <c r="N233" s="144" t="s">
        <v>197</v>
      </c>
      <c r="O233" s="180" t="s">
        <v>173</v>
      </c>
      <c r="P233" s="180" t="s">
        <v>466</v>
      </c>
      <c r="Q233" s="284">
        <v>0</v>
      </c>
      <c r="R233" s="284">
        <v>435691</v>
      </c>
      <c r="S233" s="182">
        <f t="shared" si="21"/>
        <v>435691</v>
      </c>
      <c r="T233" s="216">
        <v>62229.29</v>
      </c>
      <c r="U233" s="180">
        <v>168</v>
      </c>
      <c r="V233" s="180" t="s">
        <v>64</v>
      </c>
      <c r="W233" s="180" t="s">
        <v>64</v>
      </c>
      <c r="X233" s="180" t="s">
        <v>276</v>
      </c>
      <c r="Y233" s="180" t="s">
        <v>784</v>
      </c>
      <c r="Z233" s="180" t="s">
        <v>1148</v>
      </c>
      <c r="AA233" s="194">
        <v>0.04</v>
      </c>
      <c r="AB233" s="197" t="s">
        <v>558</v>
      </c>
      <c r="AC233" s="188">
        <v>1.7000000000000001E-2</v>
      </c>
      <c r="AD233" s="180">
        <f t="shared" si="16"/>
        <v>17427.64</v>
      </c>
      <c r="AE233" s="180">
        <f t="shared" si="17"/>
        <v>2593.3988095238096</v>
      </c>
      <c r="AF233" s="189">
        <f t="shared" si="23"/>
        <v>7406.7470000000003</v>
      </c>
      <c r="AG233" s="379">
        <f t="shared" si="24"/>
        <v>10000.14580952381</v>
      </c>
      <c r="AH233" s="190">
        <v>0.03</v>
      </c>
      <c r="AI233" s="189">
        <f t="shared" si="20"/>
        <v>13070.73</v>
      </c>
    </row>
    <row r="234" spans="1:35">
      <c r="A234" s="488" t="s">
        <v>639</v>
      </c>
      <c r="B234" s="180" t="s">
        <v>24</v>
      </c>
      <c r="C234" s="339" t="s">
        <v>24</v>
      </c>
      <c r="D234" s="180" t="s">
        <v>422</v>
      </c>
      <c r="E234" s="342" t="s">
        <v>423</v>
      </c>
      <c r="F234" s="180" t="s">
        <v>559</v>
      </c>
      <c r="G234" s="180" t="s">
        <v>564</v>
      </c>
      <c r="H234" s="186">
        <v>11272</v>
      </c>
      <c r="I234" s="186">
        <v>11339</v>
      </c>
      <c r="J234" s="186">
        <f t="shared" si="22"/>
        <v>67</v>
      </c>
      <c r="K234" s="180" t="s">
        <v>2102</v>
      </c>
      <c r="L234" s="180">
        <v>20474139</v>
      </c>
      <c r="M234" s="144">
        <v>45341</v>
      </c>
      <c r="N234" s="144" t="s">
        <v>197</v>
      </c>
      <c r="O234" s="180" t="s">
        <v>173</v>
      </c>
      <c r="P234" s="180" t="s">
        <v>466</v>
      </c>
      <c r="Q234" s="284">
        <v>364651</v>
      </c>
      <c r="R234" s="284">
        <v>464500</v>
      </c>
      <c r="S234" s="182">
        <f t="shared" si="21"/>
        <v>99849</v>
      </c>
      <c r="T234" s="216">
        <v>70879</v>
      </c>
      <c r="U234" s="180">
        <v>156</v>
      </c>
      <c r="V234" s="180" t="s">
        <v>63</v>
      </c>
      <c r="W234" s="180" t="s">
        <v>63</v>
      </c>
      <c r="X234" s="180" t="s">
        <v>277</v>
      </c>
      <c r="Y234" s="180"/>
      <c r="Z234" s="180" t="s">
        <v>2103</v>
      </c>
      <c r="AA234" s="194">
        <v>0.04</v>
      </c>
      <c r="AB234" s="197" t="s">
        <v>558</v>
      </c>
      <c r="AC234" s="188">
        <v>1.7999999999999999E-2</v>
      </c>
      <c r="AD234" s="180">
        <f t="shared" si="16"/>
        <v>18580</v>
      </c>
      <c r="AE234" s="180">
        <f t="shared" si="17"/>
        <v>2977.5641025641025</v>
      </c>
      <c r="AF234" s="189">
        <f t="shared" si="23"/>
        <v>8361</v>
      </c>
      <c r="AG234" s="379">
        <f t="shared" si="24"/>
        <v>11338.564102564102</v>
      </c>
      <c r="AH234" s="190">
        <v>0.04</v>
      </c>
      <c r="AI234" s="189">
        <f t="shared" si="20"/>
        <v>3993.96</v>
      </c>
    </row>
    <row r="235" spans="1:35">
      <c r="A235" s="488" t="s">
        <v>639</v>
      </c>
      <c r="B235" s="180" t="s">
        <v>49</v>
      </c>
      <c r="C235" s="339" t="s">
        <v>49</v>
      </c>
      <c r="D235" s="180" t="s">
        <v>133</v>
      </c>
      <c r="E235" s="342" t="s">
        <v>189</v>
      </c>
      <c r="F235" s="180" t="s">
        <v>978</v>
      </c>
      <c r="G235" s="180" t="s">
        <v>979</v>
      </c>
      <c r="H235" s="186">
        <v>0</v>
      </c>
      <c r="I235" s="186">
        <v>7310</v>
      </c>
      <c r="J235" s="186">
        <f t="shared" si="22"/>
        <v>7310</v>
      </c>
      <c r="K235" s="180" t="s">
        <v>2104</v>
      </c>
      <c r="L235" s="180">
        <v>24252513</v>
      </c>
      <c r="M235" s="144">
        <v>45341</v>
      </c>
      <c r="N235" s="144" t="s">
        <v>197</v>
      </c>
      <c r="O235" s="180" t="s">
        <v>148</v>
      </c>
      <c r="P235" s="180" t="s">
        <v>1269</v>
      </c>
      <c r="Q235" s="284">
        <v>0</v>
      </c>
      <c r="R235" s="284">
        <v>271303</v>
      </c>
      <c r="S235" s="182">
        <f t="shared" si="21"/>
        <v>271303</v>
      </c>
      <c r="T235" s="216">
        <v>251211</v>
      </c>
      <c r="U235" s="180">
        <v>144</v>
      </c>
      <c r="V235" s="180" t="s">
        <v>62</v>
      </c>
      <c r="W235" s="180" t="s">
        <v>62</v>
      </c>
      <c r="X235" s="180" t="s">
        <v>276</v>
      </c>
      <c r="Y235" s="180"/>
      <c r="Z235" s="180" t="s">
        <v>2105</v>
      </c>
      <c r="AA235" s="194">
        <v>0.03</v>
      </c>
      <c r="AB235" s="197" t="s">
        <v>558</v>
      </c>
      <c r="AC235" s="188">
        <v>0.02</v>
      </c>
      <c r="AD235" s="180">
        <f t="shared" si="16"/>
        <v>8139.09</v>
      </c>
      <c r="AE235" s="180">
        <f t="shared" si="17"/>
        <v>1884.0486111111111</v>
      </c>
      <c r="AF235" s="189">
        <f t="shared" si="23"/>
        <v>5426.06</v>
      </c>
      <c r="AG235" s="379">
        <f t="shared" si="24"/>
        <v>7310.1086111111117</v>
      </c>
      <c r="AH235" s="190">
        <v>0.06</v>
      </c>
      <c r="AI235" s="189">
        <f t="shared" si="20"/>
        <v>16278.18</v>
      </c>
    </row>
    <row r="236" spans="1:35">
      <c r="A236" s="488" t="s">
        <v>639</v>
      </c>
      <c r="B236" s="180" t="s">
        <v>49</v>
      </c>
      <c r="C236" s="339" t="s">
        <v>49</v>
      </c>
      <c r="D236" s="180" t="s">
        <v>133</v>
      </c>
      <c r="E236" s="342" t="s">
        <v>460</v>
      </c>
      <c r="F236" s="180" t="s">
        <v>904</v>
      </c>
      <c r="G236" s="180" t="s">
        <v>1412</v>
      </c>
      <c r="H236" s="186">
        <v>0</v>
      </c>
      <c r="I236" s="186">
        <v>4505</v>
      </c>
      <c r="J236" s="186">
        <f t="shared" si="22"/>
        <v>4505</v>
      </c>
      <c r="K236" s="180" t="s">
        <v>2106</v>
      </c>
      <c r="L236" s="180">
        <v>33648511</v>
      </c>
      <c r="M236" s="144">
        <v>45341</v>
      </c>
      <c r="N236" s="144" t="s">
        <v>197</v>
      </c>
      <c r="O236" s="180" t="s">
        <v>174</v>
      </c>
      <c r="P236" s="180" t="s">
        <v>174</v>
      </c>
      <c r="Q236" s="284">
        <v>0</v>
      </c>
      <c r="R236" s="284">
        <v>167200</v>
      </c>
      <c r="S236" s="182">
        <f t="shared" si="21"/>
        <v>167200</v>
      </c>
      <c r="T236" s="216">
        <v>154396</v>
      </c>
      <c r="U236" s="180">
        <v>144</v>
      </c>
      <c r="V236" s="180" t="s">
        <v>62</v>
      </c>
      <c r="W236" s="180" t="s">
        <v>62</v>
      </c>
      <c r="X236" s="180" t="s">
        <v>276</v>
      </c>
      <c r="Y236" s="180"/>
      <c r="Z236" s="180" t="s">
        <v>2107</v>
      </c>
      <c r="AA236" s="194">
        <v>0.03</v>
      </c>
      <c r="AB236" s="197" t="s">
        <v>558</v>
      </c>
      <c r="AC236" s="188">
        <v>0.02</v>
      </c>
      <c r="AD236" s="180">
        <f t="shared" si="16"/>
        <v>5016</v>
      </c>
      <c r="AE236" s="180">
        <f t="shared" si="17"/>
        <v>1161.1111111111111</v>
      </c>
      <c r="AF236" s="189">
        <f t="shared" si="23"/>
        <v>3344</v>
      </c>
      <c r="AG236" s="379">
        <f t="shared" si="24"/>
        <v>4505.1111111111113</v>
      </c>
      <c r="AH236" s="190">
        <v>0.06</v>
      </c>
      <c r="AI236" s="189">
        <f t="shared" si="20"/>
        <v>10032</v>
      </c>
    </row>
    <row r="237" spans="1:35">
      <c r="A237" s="488" t="s">
        <v>639</v>
      </c>
      <c r="B237" s="180" t="s">
        <v>184</v>
      </c>
      <c r="C237" s="339" t="s">
        <v>184</v>
      </c>
      <c r="D237" s="180" t="s">
        <v>98</v>
      </c>
      <c r="E237" s="342" t="s">
        <v>419</v>
      </c>
      <c r="F237" s="180" t="s">
        <v>1302</v>
      </c>
      <c r="G237" s="180" t="s">
        <v>2004</v>
      </c>
      <c r="H237" s="186">
        <v>0</v>
      </c>
      <c r="I237" s="186">
        <v>4394</v>
      </c>
      <c r="J237" s="186">
        <f t="shared" si="22"/>
        <v>4394</v>
      </c>
      <c r="K237" s="180" t="s">
        <v>1296</v>
      </c>
      <c r="L237" s="180">
        <v>24698973</v>
      </c>
      <c r="M237" s="144">
        <v>45341</v>
      </c>
      <c r="N237" s="144" t="s">
        <v>197</v>
      </c>
      <c r="O237" s="180" t="s">
        <v>128</v>
      </c>
      <c r="P237" s="180" t="s">
        <v>128</v>
      </c>
      <c r="Q237" s="284">
        <v>0</v>
      </c>
      <c r="R237" s="284">
        <v>191443</v>
      </c>
      <c r="S237" s="182">
        <f t="shared" si="21"/>
        <v>191443</v>
      </c>
      <c r="T237" s="216">
        <v>7866</v>
      </c>
      <c r="U237" s="180">
        <v>168</v>
      </c>
      <c r="V237" s="180" t="s">
        <v>64</v>
      </c>
      <c r="W237" s="180" t="s">
        <v>64</v>
      </c>
      <c r="X237" s="180" t="s">
        <v>276</v>
      </c>
      <c r="Y237" s="180" t="s">
        <v>115</v>
      </c>
      <c r="Z237" s="180" t="s">
        <v>1311</v>
      </c>
      <c r="AA237" s="194">
        <v>0.04</v>
      </c>
      <c r="AB237" s="197" t="s">
        <v>558</v>
      </c>
      <c r="AC237" s="188">
        <v>1.7000000000000001E-2</v>
      </c>
      <c r="AD237" s="180">
        <f t="shared" si="16"/>
        <v>7657.72</v>
      </c>
      <c r="AE237" s="180">
        <f t="shared" si="17"/>
        <v>1139.5416666666667</v>
      </c>
      <c r="AF237" s="189">
        <f t="shared" si="23"/>
        <v>3254.5310000000004</v>
      </c>
      <c r="AG237" s="379">
        <f t="shared" si="24"/>
        <v>4394.0726666666669</v>
      </c>
      <c r="AH237" s="190">
        <v>0.03</v>
      </c>
      <c r="AI237" s="189">
        <f t="shared" si="20"/>
        <v>5743.29</v>
      </c>
    </row>
    <row r="238" spans="1:35">
      <c r="A238" s="488" t="s">
        <v>639</v>
      </c>
      <c r="B238" s="180" t="s">
        <v>37</v>
      </c>
      <c r="C238" s="339" t="s">
        <v>37</v>
      </c>
      <c r="D238" s="180" t="s">
        <v>99</v>
      </c>
      <c r="E238" s="19" t="s">
        <v>935</v>
      </c>
      <c r="F238" s="180" t="s">
        <v>2108</v>
      </c>
      <c r="G238" s="180" t="s">
        <v>2111</v>
      </c>
      <c r="H238" s="186">
        <v>3072.02</v>
      </c>
      <c r="I238" s="186">
        <v>2495</v>
      </c>
      <c r="J238" s="186">
        <f t="shared" si="22"/>
        <v>-577.02</v>
      </c>
      <c r="K238" s="180" t="s">
        <v>2109</v>
      </c>
      <c r="L238" s="180">
        <v>31255762</v>
      </c>
      <c r="M238" s="144">
        <v>45341</v>
      </c>
      <c r="N238" s="144" t="s">
        <v>197</v>
      </c>
      <c r="O238" s="180" t="s">
        <v>173</v>
      </c>
      <c r="P238" s="180" t="s">
        <v>466</v>
      </c>
      <c r="Q238" s="284">
        <v>89752.72</v>
      </c>
      <c r="R238" s="284">
        <v>108705</v>
      </c>
      <c r="S238" s="182">
        <f t="shared" si="21"/>
        <v>18952.28</v>
      </c>
      <c r="T238" s="216">
        <v>11329.98</v>
      </c>
      <c r="U238" s="180">
        <v>168</v>
      </c>
      <c r="V238" s="180" t="s">
        <v>63</v>
      </c>
      <c r="W238" s="180" t="s">
        <v>63</v>
      </c>
      <c r="X238" s="180" t="s">
        <v>277</v>
      </c>
      <c r="Y238" s="180"/>
      <c r="Z238" s="180" t="s">
        <v>2110</v>
      </c>
      <c r="AA238" s="194">
        <v>0.04</v>
      </c>
      <c r="AB238" s="197" t="s">
        <v>558</v>
      </c>
      <c r="AC238" s="188">
        <v>1.7000000000000001E-2</v>
      </c>
      <c r="AD238" s="180">
        <f t="shared" si="16"/>
        <v>4348.2</v>
      </c>
      <c r="AE238" s="180">
        <f t="shared" si="17"/>
        <v>647.05357142857144</v>
      </c>
      <c r="AF238" s="189">
        <f t="shared" si="23"/>
        <v>1847.9850000000001</v>
      </c>
      <c r="AG238" s="379">
        <f t="shared" si="24"/>
        <v>2495.0385714285717</v>
      </c>
      <c r="AH238" s="190">
        <v>0.03</v>
      </c>
      <c r="AI238" s="189">
        <f t="shared" si="20"/>
        <v>568.5684</v>
      </c>
    </row>
    <row r="239" spans="1:35">
      <c r="A239" s="488" t="s">
        <v>639</v>
      </c>
      <c r="B239" s="180" t="s">
        <v>31</v>
      </c>
      <c r="C239" s="339" t="s">
        <v>31</v>
      </c>
      <c r="D239" s="180" t="s">
        <v>101</v>
      </c>
      <c r="E239" s="342" t="s">
        <v>32</v>
      </c>
      <c r="F239" s="180" t="s">
        <v>2115</v>
      </c>
      <c r="G239" s="180" t="s">
        <v>2122</v>
      </c>
      <c r="H239" s="186">
        <v>0</v>
      </c>
      <c r="I239" s="186">
        <v>6736</v>
      </c>
      <c r="J239" s="186">
        <f t="shared" si="22"/>
        <v>6736</v>
      </c>
      <c r="K239" s="180" t="s">
        <v>2116</v>
      </c>
      <c r="L239" s="180">
        <v>26451685</v>
      </c>
      <c r="M239" s="144">
        <v>45342</v>
      </c>
      <c r="N239" s="144" t="s">
        <v>197</v>
      </c>
      <c r="O239" s="180" t="s">
        <v>148</v>
      </c>
      <c r="P239" s="180" t="s">
        <v>253</v>
      </c>
      <c r="Q239" s="186">
        <v>0</v>
      </c>
      <c r="R239" s="186">
        <v>250000</v>
      </c>
      <c r="S239" s="182">
        <f t="shared" si="21"/>
        <v>250000</v>
      </c>
      <c r="T239" s="216">
        <v>231400</v>
      </c>
      <c r="U239" s="180">
        <v>144</v>
      </c>
      <c r="V239" s="180" t="s">
        <v>62</v>
      </c>
      <c r="W239" s="180" t="s">
        <v>62</v>
      </c>
      <c r="X239" s="180" t="s">
        <v>276</v>
      </c>
      <c r="Y239" s="180"/>
      <c r="Z239" s="180" t="s">
        <v>2121</v>
      </c>
      <c r="AA239" s="194">
        <v>0.03</v>
      </c>
      <c r="AB239" s="197" t="s">
        <v>558</v>
      </c>
      <c r="AC239" s="188">
        <v>0.02</v>
      </c>
      <c r="AD239" s="180">
        <f t="shared" si="16"/>
        <v>7500</v>
      </c>
      <c r="AE239" s="180">
        <f t="shared" si="17"/>
        <v>1736.1111111111111</v>
      </c>
      <c r="AF239" s="189">
        <f t="shared" si="23"/>
        <v>5000</v>
      </c>
      <c r="AG239" s="379">
        <f t="shared" si="24"/>
        <v>6736.1111111111113</v>
      </c>
      <c r="AH239" s="190">
        <v>0.06</v>
      </c>
      <c r="AI239" s="189">
        <f t="shared" si="20"/>
        <v>15000</v>
      </c>
    </row>
    <row r="240" spans="1:35">
      <c r="A240" s="488" t="s">
        <v>639</v>
      </c>
      <c r="B240" s="180" t="s">
        <v>38</v>
      </c>
      <c r="C240" s="339" t="s">
        <v>38</v>
      </c>
      <c r="D240" s="180" t="s">
        <v>101</v>
      </c>
      <c r="E240" s="8" t="s">
        <v>2100</v>
      </c>
      <c r="F240" s="180" t="s">
        <v>694</v>
      </c>
      <c r="G240" s="180" t="s">
        <v>665</v>
      </c>
      <c r="H240" s="186">
        <v>0</v>
      </c>
      <c r="I240" s="186">
        <v>8200</v>
      </c>
      <c r="J240" s="186">
        <f t="shared" si="22"/>
        <v>8200</v>
      </c>
      <c r="K240" s="180" t="s">
        <v>2117</v>
      </c>
      <c r="L240" s="180">
        <v>26826542</v>
      </c>
      <c r="M240" s="144">
        <v>45342</v>
      </c>
      <c r="N240" s="144" t="s">
        <v>197</v>
      </c>
      <c r="O240" s="180" t="s">
        <v>148</v>
      </c>
      <c r="P240" s="180" t="s">
        <v>258</v>
      </c>
      <c r="Q240" s="284">
        <v>0</v>
      </c>
      <c r="R240" s="284">
        <v>352267</v>
      </c>
      <c r="S240" s="182">
        <f t="shared" si="21"/>
        <v>352267</v>
      </c>
      <c r="T240" s="216">
        <v>334730</v>
      </c>
      <c r="U240" s="180">
        <v>168</v>
      </c>
      <c r="V240" s="180" t="s">
        <v>62</v>
      </c>
      <c r="W240" s="180" t="s">
        <v>62</v>
      </c>
      <c r="X240" s="180" t="s">
        <v>276</v>
      </c>
      <c r="Y240" s="180"/>
      <c r="Z240" s="180" t="s">
        <v>2123</v>
      </c>
      <c r="AA240" s="194">
        <v>0.04</v>
      </c>
      <c r="AB240" s="197" t="s">
        <v>558</v>
      </c>
      <c r="AC240" s="188">
        <v>1.7000000000000001E-2</v>
      </c>
      <c r="AD240" s="180">
        <f t="shared" si="16"/>
        <v>14090.68</v>
      </c>
      <c r="AE240" s="180">
        <f t="shared" si="17"/>
        <v>2096.8273809523807</v>
      </c>
      <c r="AF240" s="189">
        <f t="shared" si="23"/>
        <v>5988.5390000000007</v>
      </c>
      <c r="AG240" s="379">
        <f t="shared" si="24"/>
        <v>8085.3663809523814</v>
      </c>
      <c r="AH240" s="190">
        <v>0.03</v>
      </c>
      <c r="AI240" s="189">
        <f t="shared" si="20"/>
        <v>10568.01</v>
      </c>
    </row>
    <row r="241" spans="1:35">
      <c r="A241" s="488" t="s">
        <v>639</v>
      </c>
      <c r="B241" s="180" t="s">
        <v>184</v>
      </c>
      <c r="C241" s="339" t="s">
        <v>184</v>
      </c>
      <c r="D241" s="180" t="s">
        <v>98</v>
      </c>
      <c r="E241" s="342" t="s">
        <v>419</v>
      </c>
      <c r="F241" s="180" t="s">
        <v>836</v>
      </c>
      <c r="G241" s="180" t="s">
        <v>1044</v>
      </c>
      <c r="H241" s="186">
        <v>0</v>
      </c>
      <c r="I241" s="186">
        <v>12840</v>
      </c>
      <c r="J241" s="186">
        <f t="shared" si="22"/>
        <v>12840</v>
      </c>
      <c r="K241" s="180" t="s">
        <v>1142</v>
      </c>
      <c r="L241" s="180">
        <v>25149193</v>
      </c>
      <c r="M241" s="144">
        <v>45342</v>
      </c>
      <c r="N241" s="144" t="s">
        <v>197</v>
      </c>
      <c r="O241" s="180" t="s">
        <v>128</v>
      </c>
      <c r="P241" s="180" t="s">
        <v>128</v>
      </c>
      <c r="Q241" s="284">
        <v>0</v>
      </c>
      <c r="R241" s="284">
        <v>559477</v>
      </c>
      <c r="S241" s="182">
        <f t="shared" si="21"/>
        <v>559477</v>
      </c>
      <c r="T241" s="216">
        <v>49046</v>
      </c>
      <c r="U241" s="180">
        <v>168</v>
      </c>
      <c r="V241" s="180" t="s">
        <v>64</v>
      </c>
      <c r="W241" s="180" t="s">
        <v>64</v>
      </c>
      <c r="X241" s="180" t="s">
        <v>276</v>
      </c>
      <c r="Y241" s="180" t="s">
        <v>115</v>
      </c>
      <c r="Z241" s="180" t="s">
        <v>1145</v>
      </c>
      <c r="AA241" s="194">
        <v>0.04</v>
      </c>
      <c r="AB241" s="197" t="s">
        <v>558</v>
      </c>
      <c r="AC241" s="188">
        <v>1.7000000000000001E-2</v>
      </c>
      <c r="AD241" s="180">
        <f t="shared" si="16"/>
        <v>22379.08</v>
      </c>
      <c r="AE241" s="180">
        <f t="shared" si="17"/>
        <v>3330.2202380952381</v>
      </c>
      <c r="AF241" s="189">
        <f t="shared" si="23"/>
        <v>9511.1090000000004</v>
      </c>
      <c r="AG241" s="379">
        <f t="shared" si="24"/>
        <v>12841.329238095239</v>
      </c>
      <c r="AH241" s="190">
        <v>0.03</v>
      </c>
      <c r="AI241" s="189">
        <f t="shared" si="20"/>
        <v>16784.309999999998</v>
      </c>
    </row>
    <row r="242" spans="1:35">
      <c r="A242" s="488" t="s">
        <v>639</v>
      </c>
      <c r="B242" s="180" t="s">
        <v>29</v>
      </c>
      <c r="C242" s="339" t="s">
        <v>29</v>
      </c>
      <c r="D242" s="180" t="s">
        <v>168</v>
      </c>
      <c r="E242" s="19" t="s">
        <v>2098</v>
      </c>
      <c r="F242" s="180" t="s">
        <v>1186</v>
      </c>
      <c r="G242" s="180" t="s">
        <v>1196</v>
      </c>
      <c r="H242" s="186">
        <v>0</v>
      </c>
      <c r="I242" s="186">
        <v>4606</v>
      </c>
      <c r="J242" s="186">
        <f t="shared" si="22"/>
        <v>4606</v>
      </c>
      <c r="K242" s="180" t="s">
        <v>1298</v>
      </c>
      <c r="L242" s="180">
        <v>22233959</v>
      </c>
      <c r="M242" s="144">
        <v>45342</v>
      </c>
      <c r="N242" s="144" t="s">
        <v>197</v>
      </c>
      <c r="O242" s="180" t="s">
        <v>43</v>
      </c>
      <c r="P242" s="180" t="s">
        <v>43</v>
      </c>
      <c r="Q242" s="284">
        <v>0</v>
      </c>
      <c r="R242" s="284">
        <v>200679</v>
      </c>
      <c r="S242" s="182">
        <f t="shared" si="21"/>
        <v>200679</v>
      </c>
      <c r="T242" s="216">
        <v>44556</v>
      </c>
      <c r="U242" s="180">
        <v>168</v>
      </c>
      <c r="V242" s="180" t="s">
        <v>64</v>
      </c>
      <c r="W242" s="180" t="s">
        <v>64</v>
      </c>
      <c r="X242" s="180" t="s">
        <v>276</v>
      </c>
      <c r="Y242" s="180" t="s">
        <v>669</v>
      </c>
      <c r="Z242" s="180" t="s">
        <v>1314</v>
      </c>
      <c r="AA242" s="194">
        <v>0.04</v>
      </c>
      <c r="AB242" s="197" t="s">
        <v>558</v>
      </c>
      <c r="AC242" s="188">
        <v>1.7000000000000001E-2</v>
      </c>
      <c r="AD242" s="180">
        <f t="shared" si="16"/>
        <v>8027.16</v>
      </c>
      <c r="AE242" s="180">
        <f t="shared" si="17"/>
        <v>1194.5178571428571</v>
      </c>
      <c r="AF242" s="189">
        <f t="shared" si="23"/>
        <v>3411.5430000000001</v>
      </c>
      <c r="AG242" s="379">
        <f t="shared" si="24"/>
        <v>4606.0608571428575</v>
      </c>
      <c r="AH242" s="190">
        <v>0.03</v>
      </c>
      <c r="AI242" s="189">
        <f t="shared" si="20"/>
        <v>6020.37</v>
      </c>
    </row>
    <row r="243" spans="1:35">
      <c r="A243" s="488" t="s">
        <v>639</v>
      </c>
      <c r="B243" s="180" t="s">
        <v>23</v>
      </c>
      <c r="C243" s="339" t="s">
        <v>23</v>
      </c>
      <c r="D243" s="180" t="s">
        <v>97</v>
      </c>
      <c r="E243" s="342" t="s">
        <v>449</v>
      </c>
      <c r="F243" s="8" t="s">
        <v>509</v>
      </c>
      <c r="G243" s="180" t="s">
        <v>579</v>
      </c>
      <c r="H243" s="186">
        <v>4860</v>
      </c>
      <c r="I243" s="186">
        <v>4898</v>
      </c>
      <c r="J243" s="186">
        <f t="shared" si="22"/>
        <v>38</v>
      </c>
      <c r="K243" s="180" t="s">
        <v>2118</v>
      </c>
      <c r="L243" s="180">
        <v>24540203</v>
      </c>
      <c r="M243" s="144">
        <v>45342</v>
      </c>
      <c r="N243" s="144" t="s">
        <v>197</v>
      </c>
      <c r="O243" s="180" t="s">
        <v>128</v>
      </c>
      <c r="P243" s="180" t="s">
        <v>128</v>
      </c>
      <c r="Q243" s="284">
        <v>159064.85</v>
      </c>
      <c r="R243" s="284">
        <v>213401</v>
      </c>
      <c r="S243" s="182">
        <f t="shared" si="21"/>
        <v>54336.149999999994</v>
      </c>
      <c r="T243" s="216">
        <v>40432</v>
      </c>
      <c r="U243" s="180">
        <v>168</v>
      </c>
      <c r="V243" s="180" t="s">
        <v>63</v>
      </c>
      <c r="W243" s="180" t="s">
        <v>63</v>
      </c>
      <c r="X243" s="180" t="s">
        <v>277</v>
      </c>
      <c r="Y243" s="180"/>
      <c r="Z243" s="180" t="s">
        <v>2124</v>
      </c>
      <c r="AA243" s="194">
        <v>0.04</v>
      </c>
      <c r="AB243" s="197" t="s">
        <v>558</v>
      </c>
      <c r="AC243" s="188">
        <v>1.7000000000000001E-2</v>
      </c>
      <c r="AD243" s="180">
        <f t="shared" si="16"/>
        <v>8536.0400000000009</v>
      </c>
      <c r="AE243" s="180">
        <f t="shared" si="17"/>
        <v>1270.2440476190477</v>
      </c>
      <c r="AF243" s="189">
        <f t="shared" si="23"/>
        <v>3627.8170000000005</v>
      </c>
      <c r="AG243" s="379">
        <f t="shared" si="24"/>
        <v>4898.0610476190486</v>
      </c>
      <c r="AH243" s="190">
        <v>0.03</v>
      </c>
      <c r="AI243" s="189">
        <f t="shared" si="20"/>
        <v>1630.0844999999997</v>
      </c>
    </row>
    <row r="244" spans="1:35">
      <c r="A244" s="488" t="s">
        <v>639</v>
      </c>
      <c r="B244" s="180" t="s">
        <v>31</v>
      </c>
      <c r="C244" s="339" t="s">
        <v>31</v>
      </c>
      <c r="D244" s="180" t="s">
        <v>101</v>
      </c>
      <c r="E244" s="342" t="s">
        <v>32</v>
      </c>
      <c r="F244" s="180" t="s">
        <v>535</v>
      </c>
      <c r="G244" s="171" t="s">
        <v>575</v>
      </c>
      <c r="H244" s="186">
        <v>0</v>
      </c>
      <c r="I244" s="186">
        <v>4900</v>
      </c>
      <c r="J244" s="186">
        <f t="shared" si="22"/>
        <v>4900</v>
      </c>
      <c r="K244" s="180" t="s">
        <v>1995</v>
      </c>
      <c r="L244" s="180">
        <v>31934688</v>
      </c>
      <c r="M244" s="144">
        <v>45342</v>
      </c>
      <c r="N244" s="144" t="s">
        <v>197</v>
      </c>
      <c r="O244" s="180" t="s">
        <v>43</v>
      </c>
      <c r="P244" s="180" t="s">
        <v>43</v>
      </c>
      <c r="Q244" s="284">
        <v>0</v>
      </c>
      <c r="R244" s="284">
        <v>213480</v>
      </c>
      <c r="S244" s="182">
        <f t="shared" si="21"/>
        <v>213480</v>
      </c>
      <c r="T244" s="216">
        <v>70553</v>
      </c>
      <c r="U244" s="180">
        <v>168</v>
      </c>
      <c r="V244" s="180" t="s">
        <v>64</v>
      </c>
      <c r="W244" s="180" t="s">
        <v>64</v>
      </c>
      <c r="X244" s="180" t="s">
        <v>276</v>
      </c>
      <c r="Y244" s="180"/>
      <c r="Z244" s="180" t="s">
        <v>1997</v>
      </c>
      <c r="AA244" s="194">
        <v>0.04</v>
      </c>
      <c r="AB244" s="197" t="s">
        <v>558</v>
      </c>
      <c r="AC244" s="188">
        <v>1.7000000000000001E-2</v>
      </c>
      <c r="AD244" s="180">
        <f t="shared" si="16"/>
        <v>8539.2000000000007</v>
      </c>
      <c r="AE244" s="180">
        <f t="shared" si="17"/>
        <v>1270.7142857142858</v>
      </c>
      <c r="AF244" s="189">
        <f t="shared" si="23"/>
        <v>3629.1600000000003</v>
      </c>
      <c r="AG244" s="379">
        <f t="shared" si="24"/>
        <v>4899.8742857142861</v>
      </c>
      <c r="AH244" s="190">
        <v>0.03</v>
      </c>
      <c r="AI244" s="189">
        <f t="shared" si="20"/>
        <v>6404.4</v>
      </c>
    </row>
    <row r="245" spans="1:35">
      <c r="A245" s="488" t="s">
        <v>639</v>
      </c>
      <c r="B245" s="180" t="s">
        <v>37</v>
      </c>
      <c r="C245" s="339" t="s">
        <v>37</v>
      </c>
      <c r="D245" s="180" t="s">
        <v>99</v>
      </c>
      <c r="E245" s="342" t="s">
        <v>440</v>
      </c>
      <c r="F245" s="8" t="s">
        <v>922</v>
      </c>
      <c r="G245" s="180" t="s">
        <v>632</v>
      </c>
      <c r="H245" s="186">
        <v>4850</v>
      </c>
      <c r="I245" s="186">
        <v>6290</v>
      </c>
      <c r="J245" s="186">
        <f t="shared" si="22"/>
        <v>1440</v>
      </c>
      <c r="K245" s="180" t="s">
        <v>2119</v>
      </c>
      <c r="L245" s="180">
        <v>26323717</v>
      </c>
      <c r="M245" s="144">
        <v>45342</v>
      </c>
      <c r="N245" s="144" t="s">
        <v>197</v>
      </c>
      <c r="O245" s="180" t="s">
        <v>148</v>
      </c>
      <c r="P245" s="180" t="s">
        <v>252</v>
      </c>
      <c r="Q245" s="284">
        <v>163169</v>
      </c>
      <c r="R245" s="284">
        <v>274050</v>
      </c>
      <c r="S245" s="182">
        <f t="shared" si="21"/>
        <v>110881</v>
      </c>
      <c r="T245" s="216">
        <v>93362</v>
      </c>
      <c r="U245" s="180">
        <v>168</v>
      </c>
      <c r="V245" s="180" t="s">
        <v>63</v>
      </c>
      <c r="W245" s="180" t="s">
        <v>63</v>
      </c>
      <c r="X245" s="180" t="s">
        <v>277</v>
      </c>
      <c r="Y245" s="180"/>
      <c r="Z245" s="180" t="s">
        <v>2125</v>
      </c>
      <c r="AA245" s="194">
        <v>0.04</v>
      </c>
      <c r="AB245" s="197" t="s">
        <v>558</v>
      </c>
      <c r="AC245" s="188">
        <v>1.7000000000000001E-2</v>
      </c>
      <c r="AD245" s="180">
        <f t="shared" si="16"/>
        <v>10962</v>
      </c>
      <c r="AE245" s="180">
        <f t="shared" si="17"/>
        <v>1631.25</v>
      </c>
      <c r="AF245" s="189">
        <f t="shared" si="23"/>
        <v>4658.8500000000004</v>
      </c>
      <c r="AG245" s="379">
        <f t="shared" si="24"/>
        <v>6290.1</v>
      </c>
      <c r="AH245" s="190">
        <v>0.03</v>
      </c>
      <c r="AI245" s="189">
        <f t="shared" si="20"/>
        <v>3326.43</v>
      </c>
    </row>
    <row r="246" spans="1:35">
      <c r="A246" s="488" t="s">
        <v>639</v>
      </c>
      <c r="B246" s="180" t="s">
        <v>29</v>
      </c>
      <c r="C246" s="339" t="s">
        <v>29</v>
      </c>
      <c r="D246" s="180" t="s">
        <v>168</v>
      </c>
      <c r="E246" s="342" t="s">
        <v>456</v>
      </c>
      <c r="F246" s="180" t="s">
        <v>853</v>
      </c>
      <c r="G246" s="171" t="s">
        <v>598</v>
      </c>
      <c r="H246" s="186">
        <v>0</v>
      </c>
      <c r="I246" s="186">
        <v>7719</v>
      </c>
      <c r="J246" s="186">
        <f t="shared" si="22"/>
        <v>7719</v>
      </c>
      <c r="K246" s="180" t="s">
        <v>826</v>
      </c>
      <c r="L246" s="180">
        <v>21805940</v>
      </c>
      <c r="M246" s="144">
        <v>45342</v>
      </c>
      <c r="N246" s="144" t="s">
        <v>197</v>
      </c>
      <c r="O246" s="180" t="s">
        <v>173</v>
      </c>
      <c r="P246" s="180" t="s">
        <v>466</v>
      </c>
      <c r="Q246" s="284">
        <v>0</v>
      </c>
      <c r="R246" s="284">
        <v>336310</v>
      </c>
      <c r="S246" s="182">
        <f t="shared" si="21"/>
        <v>336310</v>
      </c>
      <c r="T246" s="216">
        <v>31979.4</v>
      </c>
      <c r="U246" s="180">
        <v>168</v>
      </c>
      <c r="V246" s="180" t="s">
        <v>64</v>
      </c>
      <c r="W246" s="180" t="s">
        <v>64</v>
      </c>
      <c r="X246" s="180" t="s">
        <v>276</v>
      </c>
      <c r="Y246" s="180" t="s">
        <v>115</v>
      </c>
      <c r="Z246" s="180" t="s">
        <v>834</v>
      </c>
      <c r="AA246" s="194">
        <v>0.04</v>
      </c>
      <c r="AB246" s="197" t="s">
        <v>558</v>
      </c>
      <c r="AC246" s="188">
        <v>1.7000000000000001E-2</v>
      </c>
      <c r="AD246" s="180">
        <f t="shared" si="16"/>
        <v>13452.4</v>
      </c>
      <c r="AE246" s="180">
        <f t="shared" si="17"/>
        <v>2001.8452380952381</v>
      </c>
      <c r="AF246" s="189">
        <f t="shared" si="23"/>
        <v>5717.27</v>
      </c>
      <c r="AG246" s="379">
        <f t="shared" si="24"/>
        <v>7719.115238095239</v>
      </c>
      <c r="AH246" s="190">
        <v>0.03</v>
      </c>
      <c r="AI246" s="189">
        <f t="shared" si="20"/>
        <v>10089.299999999999</v>
      </c>
    </row>
    <row r="247" spans="1:35">
      <c r="A247" s="488" t="s">
        <v>639</v>
      </c>
      <c r="B247" s="180" t="s">
        <v>23</v>
      </c>
      <c r="C247" s="339" t="s">
        <v>23</v>
      </c>
      <c r="D247" s="180" t="s">
        <v>97</v>
      </c>
      <c r="E247" s="342" t="s">
        <v>449</v>
      </c>
      <c r="F247" s="180" t="s">
        <v>2015</v>
      </c>
      <c r="G247" s="180" t="s">
        <v>2021</v>
      </c>
      <c r="H247" s="186">
        <v>8935</v>
      </c>
      <c r="I247" s="186">
        <v>9435</v>
      </c>
      <c r="J247" s="186">
        <f t="shared" si="22"/>
        <v>500</v>
      </c>
      <c r="K247" s="180" t="s">
        <v>2120</v>
      </c>
      <c r="L247" s="180">
        <v>22446286</v>
      </c>
      <c r="M247" s="144">
        <v>45342</v>
      </c>
      <c r="N247" s="144" t="s">
        <v>197</v>
      </c>
      <c r="O247" s="180" t="s">
        <v>148</v>
      </c>
      <c r="P247" s="21" t="s">
        <v>257</v>
      </c>
      <c r="Q247" s="284">
        <v>327082</v>
      </c>
      <c r="R247" s="284">
        <v>411075</v>
      </c>
      <c r="S247" s="182">
        <f t="shared" si="21"/>
        <v>83993</v>
      </c>
      <c r="T247" s="216">
        <v>58228</v>
      </c>
      <c r="U247" s="180">
        <v>168</v>
      </c>
      <c r="V247" s="180" t="s">
        <v>63</v>
      </c>
      <c r="W247" s="180" t="s">
        <v>63</v>
      </c>
      <c r="X247" s="180" t="s">
        <v>277</v>
      </c>
      <c r="Y247" s="180"/>
      <c r="Z247" s="180" t="s">
        <v>2126</v>
      </c>
      <c r="AA247" s="194">
        <v>0.04</v>
      </c>
      <c r="AB247" s="197" t="s">
        <v>558</v>
      </c>
      <c r="AC247" s="188">
        <v>1.7000000000000001E-2</v>
      </c>
      <c r="AD247" s="180">
        <f t="shared" si="16"/>
        <v>16443</v>
      </c>
      <c r="AE247" s="180">
        <f t="shared" si="17"/>
        <v>2446.875</v>
      </c>
      <c r="AF247" s="189">
        <f t="shared" si="23"/>
        <v>6988.2750000000005</v>
      </c>
      <c r="AG247" s="379">
        <f t="shared" si="24"/>
        <v>9435.1500000000015</v>
      </c>
      <c r="AH247" s="190">
        <v>0.03</v>
      </c>
      <c r="AI247" s="189">
        <f t="shared" si="20"/>
        <v>2519.79</v>
      </c>
    </row>
    <row r="248" spans="1:35">
      <c r="A248" s="488" t="s">
        <v>639</v>
      </c>
      <c r="B248" s="180" t="s">
        <v>37</v>
      </c>
      <c r="C248" s="339" t="s">
        <v>37</v>
      </c>
      <c r="D248" s="180" t="s">
        <v>99</v>
      </c>
      <c r="E248" s="342" t="s">
        <v>440</v>
      </c>
      <c r="F248" s="180" t="s">
        <v>779</v>
      </c>
      <c r="G248" s="171" t="s">
        <v>760</v>
      </c>
      <c r="H248" s="186">
        <v>0</v>
      </c>
      <c r="I248" s="186">
        <v>3300</v>
      </c>
      <c r="J248" s="186">
        <f t="shared" si="22"/>
        <v>3300</v>
      </c>
      <c r="K248" s="180" t="s">
        <v>2133</v>
      </c>
      <c r="L248" s="180">
        <v>29378937</v>
      </c>
      <c r="M248" s="144">
        <v>45342</v>
      </c>
      <c r="N248" s="144" t="s">
        <v>197</v>
      </c>
      <c r="O248" s="180" t="s">
        <v>128</v>
      </c>
      <c r="P248" s="180" t="s">
        <v>128</v>
      </c>
      <c r="Q248" s="284">
        <v>0</v>
      </c>
      <c r="R248" s="284">
        <v>143778</v>
      </c>
      <c r="S248" s="182">
        <f t="shared" si="21"/>
        <v>143778</v>
      </c>
      <c r="T248" s="216">
        <v>8253</v>
      </c>
      <c r="U248" s="180">
        <v>168</v>
      </c>
      <c r="V248" s="180" t="s">
        <v>64</v>
      </c>
      <c r="W248" s="180" t="s">
        <v>64</v>
      </c>
      <c r="X248" s="180" t="s">
        <v>276</v>
      </c>
      <c r="Y248" s="180" t="s">
        <v>669</v>
      </c>
      <c r="Z248" s="180" t="s">
        <v>1366</v>
      </c>
      <c r="AA248" s="194">
        <v>0.04</v>
      </c>
      <c r="AB248" s="197" t="s">
        <v>558</v>
      </c>
      <c r="AC248" s="188">
        <v>1.7000000000000001E-2</v>
      </c>
      <c r="AD248" s="180">
        <f t="shared" si="16"/>
        <v>5751.12</v>
      </c>
      <c r="AE248" s="180">
        <f t="shared" si="17"/>
        <v>855.82142857142856</v>
      </c>
      <c r="AF248" s="189">
        <f t="shared" si="23"/>
        <v>2444.2260000000001</v>
      </c>
      <c r="AG248" s="379">
        <f t="shared" si="24"/>
        <v>3300.0474285714286</v>
      </c>
      <c r="AH248" s="190">
        <v>0.03</v>
      </c>
      <c r="AI248" s="189">
        <f t="shared" si="20"/>
        <v>4313.34</v>
      </c>
    </row>
    <row r="249" spans="1:35">
      <c r="A249" s="488" t="s">
        <v>639</v>
      </c>
      <c r="B249" s="180" t="s">
        <v>24</v>
      </c>
      <c r="C249" s="339" t="s">
        <v>24</v>
      </c>
      <c r="D249" s="180" t="s">
        <v>422</v>
      </c>
      <c r="E249" s="342" t="s">
        <v>423</v>
      </c>
      <c r="F249" s="180" t="s">
        <v>723</v>
      </c>
      <c r="G249" s="180" t="s">
        <v>2136</v>
      </c>
      <c r="H249" s="186">
        <v>0</v>
      </c>
      <c r="I249" s="186">
        <v>10500</v>
      </c>
      <c r="J249" s="186">
        <f t="shared" si="22"/>
        <v>10500</v>
      </c>
      <c r="K249" s="180" t="s">
        <v>2134</v>
      </c>
      <c r="L249" s="180">
        <v>30007719</v>
      </c>
      <c r="M249" s="144">
        <v>45342</v>
      </c>
      <c r="N249" s="144" t="s">
        <v>197</v>
      </c>
      <c r="O249" s="180" t="s">
        <v>329</v>
      </c>
      <c r="P249" s="180" t="s">
        <v>329</v>
      </c>
      <c r="Q249" s="284">
        <v>0</v>
      </c>
      <c r="R249" s="284">
        <v>180000</v>
      </c>
      <c r="S249" s="182">
        <f t="shared" si="21"/>
        <v>180000</v>
      </c>
      <c r="T249" s="216">
        <v>49243</v>
      </c>
      <c r="U249" s="180">
        <v>48</v>
      </c>
      <c r="V249" s="180" t="s">
        <v>64</v>
      </c>
      <c r="W249" s="180" t="s">
        <v>64</v>
      </c>
      <c r="X249" s="180" t="s">
        <v>276</v>
      </c>
      <c r="Y249" s="180" t="s">
        <v>672</v>
      </c>
      <c r="Z249" s="180" t="s">
        <v>1241</v>
      </c>
      <c r="AA249" s="194">
        <v>0.03</v>
      </c>
      <c r="AB249" s="197" t="s">
        <v>558</v>
      </c>
      <c r="AC249" s="188">
        <v>3.7499999999999999E-2</v>
      </c>
      <c r="AD249" s="180">
        <f t="shared" si="16"/>
        <v>5400</v>
      </c>
      <c r="AE249" s="180">
        <f t="shared" si="17"/>
        <v>3750</v>
      </c>
      <c r="AF249" s="189">
        <f t="shared" si="23"/>
        <v>6750</v>
      </c>
      <c r="AG249" s="379">
        <f t="shared" si="24"/>
        <v>10500</v>
      </c>
      <c r="AH249" s="190">
        <v>0.06</v>
      </c>
      <c r="AI249" s="189">
        <f t="shared" si="20"/>
        <v>10800</v>
      </c>
    </row>
    <row r="250" spans="1:35">
      <c r="A250" s="488" t="s">
        <v>639</v>
      </c>
      <c r="B250" s="180" t="s">
        <v>24</v>
      </c>
      <c r="C250" s="339" t="s">
        <v>24</v>
      </c>
      <c r="D250" s="180" t="s">
        <v>422</v>
      </c>
      <c r="E250" s="342" t="s">
        <v>538</v>
      </c>
      <c r="F250" s="8" t="s">
        <v>846</v>
      </c>
      <c r="G250" s="180" t="s">
        <v>862</v>
      </c>
      <c r="H250" s="186">
        <v>0</v>
      </c>
      <c r="I250" s="186">
        <v>12450</v>
      </c>
      <c r="J250" s="186">
        <f t="shared" si="22"/>
        <v>12450</v>
      </c>
      <c r="K250" s="180" t="s">
        <v>2135</v>
      </c>
      <c r="L250" s="180">
        <v>32466122</v>
      </c>
      <c r="M250" s="144">
        <v>45342</v>
      </c>
      <c r="N250" s="144" t="s">
        <v>197</v>
      </c>
      <c r="O250" s="180" t="s">
        <v>329</v>
      </c>
      <c r="P250" s="180" t="s">
        <v>329</v>
      </c>
      <c r="Q250" s="284">
        <v>0</v>
      </c>
      <c r="R250" s="284">
        <v>542436</v>
      </c>
      <c r="S250" s="182">
        <f t="shared" si="21"/>
        <v>542436</v>
      </c>
      <c r="T250" s="216">
        <v>15618</v>
      </c>
      <c r="U250" s="180">
        <v>168</v>
      </c>
      <c r="V250" s="180" t="s">
        <v>64</v>
      </c>
      <c r="W250" s="180" t="s">
        <v>64</v>
      </c>
      <c r="X250" s="180" t="s">
        <v>276</v>
      </c>
      <c r="Y250" s="180" t="s">
        <v>672</v>
      </c>
      <c r="Z250" s="180" t="s">
        <v>1365</v>
      </c>
      <c r="AA250" s="194">
        <v>0.04</v>
      </c>
      <c r="AB250" s="197" t="s">
        <v>558</v>
      </c>
      <c r="AC250" s="188">
        <v>1.7000000000000001E-2</v>
      </c>
      <c r="AD250" s="180">
        <f t="shared" si="16"/>
        <v>21697.439999999999</v>
      </c>
      <c r="AE250" s="180">
        <f t="shared" si="17"/>
        <v>3228.7857142857142</v>
      </c>
      <c r="AF250" s="189">
        <f t="shared" si="23"/>
        <v>9221.4120000000003</v>
      </c>
      <c r="AG250" s="379">
        <f t="shared" si="24"/>
        <v>12450.197714285714</v>
      </c>
      <c r="AH250" s="190">
        <v>0.03</v>
      </c>
      <c r="AI250" s="189">
        <f t="shared" si="20"/>
        <v>16273.08</v>
      </c>
    </row>
    <row r="251" spans="1:35">
      <c r="A251" s="488" t="s">
        <v>639</v>
      </c>
      <c r="B251" s="180" t="s">
        <v>20</v>
      </c>
      <c r="C251" s="339" t="s">
        <v>184</v>
      </c>
      <c r="D251" s="180" t="s">
        <v>98</v>
      </c>
      <c r="E251" s="342" t="s">
        <v>206</v>
      </c>
      <c r="F251" s="180" t="s">
        <v>2092</v>
      </c>
      <c r="G251" s="180" t="s">
        <v>2139</v>
      </c>
      <c r="H251" s="186">
        <v>0</v>
      </c>
      <c r="I251" s="186">
        <v>3184</v>
      </c>
      <c r="J251" s="186">
        <f t="shared" si="22"/>
        <v>3184</v>
      </c>
      <c r="K251" s="180" t="s">
        <v>2137</v>
      </c>
      <c r="L251" s="180">
        <v>24949107</v>
      </c>
      <c r="M251" s="144">
        <v>45342</v>
      </c>
      <c r="N251" s="144" t="s">
        <v>197</v>
      </c>
      <c r="O251" s="180" t="s">
        <v>148</v>
      </c>
      <c r="P251" s="180" t="s">
        <v>334</v>
      </c>
      <c r="Q251" s="284">
        <v>0</v>
      </c>
      <c r="R251" s="284">
        <v>100022</v>
      </c>
      <c r="S251" s="182">
        <f t="shared" si="21"/>
        <v>100022</v>
      </c>
      <c r="T251" s="216">
        <v>93919</v>
      </c>
      <c r="U251" s="180">
        <v>120</v>
      </c>
      <c r="V251" s="180" t="s">
        <v>62</v>
      </c>
      <c r="W251" s="180" t="s">
        <v>62</v>
      </c>
      <c r="X251" s="180" t="s">
        <v>276</v>
      </c>
      <c r="Y251" s="180"/>
      <c r="Z251" s="180" t="s">
        <v>2138</v>
      </c>
      <c r="AA251" s="194">
        <v>0.03</v>
      </c>
      <c r="AB251" s="197" t="s">
        <v>558</v>
      </c>
      <c r="AC251" s="188">
        <v>2.2499999999999999E-2</v>
      </c>
      <c r="AD251" s="180">
        <f t="shared" si="16"/>
        <v>3000.66</v>
      </c>
      <c r="AE251" s="180">
        <f t="shared" si="17"/>
        <v>833.51666666666665</v>
      </c>
      <c r="AF251" s="189">
        <f t="shared" si="23"/>
        <v>2250.4949999999999</v>
      </c>
      <c r="AG251" s="379">
        <f t="shared" si="24"/>
        <v>3084.0116666666663</v>
      </c>
      <c r="AH251" s="190">
        <v>0.06</v>
      </c>
      <c r="AI251" s="189">
        <f t="shared" si="20"/>
        <v>6001.32</v>
      </c>
    </row>
    <row r="252" spans="1:35">
      <c r="A252" s="488" t="s">
        <v>639</v>
      </c>
      <c r="B252" s="180" t="s">
        <v>23</v>
      </c>
      <c r="C252" s="339" t="s">
        <v>23</v>
      </c>
      <c r="D252" s="180" t="s">
        <v>97</v>
      </c>
      <c r="E252" s="342" t="s">
        <v>449</v>
      </c>
      <c r="F252" s="180" t="s">
        <v>2015</v>
      </c>
      <c r="G252" s="180" t="s">
        <v>2021</v>
      </c>
      <c r="H252" s="186">
        <v>6469</v>
      </c>
      <c r="I252" s="186">
        <v>5934</v>
      </c>
      <c r="J252" s="186">
        <f t="shared" si="22"/>
        <v>-535</v>
      </c>
      <c r="K252" s="180" t="s">
        <v>2140</v>
      </c>
      <c r="L252" s="180">
        <v>25630189</v>
      </c>
      <c r="M252" s="144">
        <v>45342</v>
      </c>
      <c r="N252" s="144" t="s">
        <v>197</v>
      </c>
      <c r="O252" s="180" t="s">
        <v>128</v>
      </c>
      <c r="P252" s="180" t="s">
        <v>128</v>
      </c>
      <c r="Q252" s="284">
        <v>219407</v>
      </c>
      <c r="R252" s="284">
        <v>258539</v>
      </c>
      <c r="S252" s="182">
        <f t="shared" si="21"/>
        <v>39132</v>
      </c>
      <c r="T252" s="216">
        <v>22519</v>
      </c>
      <c r="U252" s="180">
        <v>168</v>
      </c>
      <c r="V252" s="180" t="s">
        <v>63</v>
      </c>
      <c r="W252" s="180" t="s">
        <v>63</v>
      </c>
      <c r="X252" s="180" t="s">
        <v>277</v>
      </c>
      <c r="Y252" s="180"/>
      <c r="Z252" s="180" t="s">
        <v>2141</v>
      </c>
      <c r="AA252" s="194">
        <v>0.04</v>
      </c>
      <c r="AB252" s="197" t="s">
        <v>558</v>
      </c>
      <c r="AC252" s="188">
        <v>1.7000000000000001E-2</v>
      </c>
      <c r="AD252" s="180">
        <f t="shared" si="16"/>
        <v>10341.56</v>
      </c>
      <c r="AE252" s="180">
        <f t="shared" si="17"/>
        <v>1538.922619047619</v>
      </c>
      <c r="AF252" s="189">
        <f t="shared" si="23"/>
        <v>4395.1630000000005</v>
      </c>
      <c r="AG252" s="379">
        <f t="shared" si="24"/>
        <v>5934.0856190476197</v>
      </c>
      <c r="AH252" s="190">
        <v>0.03</v>
      </c>
      <c r="AI252" s="189">
        <f t="shared" si="20"/>
        <v>1173.96</v>
      </c>
    </row>
    <row r="253" spans="1:35">
      <c r="A253" s="488" t="s">
        <v>639</v>
      </c>
      <c r="B253" s="180" t="s">
        <v>29</v>
      </c>
      <c r="C253" s="339" t="s">
        <v>29</v>
      </c>
      <c r="D253" s="180" t="s">
        <v>168</v>
      </c>
      <c r="E253" s="342" t="s">
        <v>456</v>
      </c>
      <c r="F253" s="180" t="s">
        <v>870</v>
      </c>
      <c r="G253" s="180" t="s">
        <v>577</v>
      </c>
      <c r="H253" s="186">
        <v>0</v>
      </c>
      <c r="I253" s="186">
        <v>168</v>
      </c>
      <c r="J253" s="186">
        <f t="shared" si="22"/>
        <v>168</v>
      </c>
      <c r="K253" s="180" t="s">
        <v>1379</v>
      </c>
      <c r="L253" s="180">
        <v>23190687</v>
      </c>
      <c r="M253" s="144">
        <v>45342</v>
      </c>
      <c r="N253" s="144" t="s">
        <v>197</v>
      </c>
      <c r="O253" s="180" t="s">
        <v>148</v>
      </c>
      <c r="P253" s="180" t="s">
        <v>273</v>
      </c>
      <c r="Q253" s="284">
        <v>0</v>
      </c>
      <c r="R253" s="284">
        <v>520913</v>
      </c>
      <c r="S253" s="182">
        <f t="shared" si="21"/>
        <v>520913</v>
      </c>
      <c r="T253" s="216">
        <v>195498</v>
      </c>
      <c r="U253" s="180">
        <v>168</v>
      </c>
      <c r="V253" s="180" t="s">
        <v>64</v>
      </c>
      <c r="W253" s="180" t="s">
        <v>64</v>
      </c>
      <c r="X253" s="180" t="s">
        <v>276</v>
      </c>
      <c r="Y253" s="180" t="s">
        <v>1416</v>
      </c>
      <c r="Z253" s="180" t="s">
        <v>1381</v>
      </c>
      <c r="AA253" s="194">
        <v>0.04</v>
      </c>
      <c r="AB253" s="197" t="s">
        <v>558</v>
      </c>
      <c r="AC253" s="188">
        <v>1.7000000000000001E-2</v>
      </c>
      <c r="AD253" s="180">
        <f t="shared" si="16"/>
        <v>20836.52</v>
      </c>
      <c r="AE253" s="180">
        <f t="shared" si="17"/>
        <v>3100.6726190476193</v>
      </c>
      <c r="AF253" s="189">
        <f t="shared" si="23"/>
        <v>8855.5210000000006</v>
      </c>
      <c r="AG253" s="379">
        <f t="shared" si="24"/>
        <v>11956.193619047619</v>
      </c>
      <c r="AH253" s="190">
        <v>0.03</v>
      </c>
      <c r="AI253" s="189">
        <f t="shared" si="20"/>
        <v>15627.39</v>
      </c>
    </row>
    <row r="254" spans="1:35">
      <c r="A254" s="488" t="s">
        <v>639</v>
      </c>
      <c r="B254" s="180" t="s">
        <v>49</v>
      </c>
      <c r="C254" s="339" t="s">
        <v>49</v>
      </c>
      <c r="D254" s="180" t="s">
        <v>133</v>
      </c>
      <c r="E254" s="342" t="s">
        <v>460</v>
      </c>
      <c r="F254" s="180" t="s">
        <v>773</v>
      </c>
      <c r="G254" s="180" t="s">
        <v>2157</v>
      </c>
      <c r="H254" s="186">
        <v>0</v>
      </c>
      <c r="I254" s="186">
        <v>2605</v>
      </c>
      <c r="J254" s="186">
        <f t="shared" si="22"/>
        <v>2605</v>
      </c>
      <c r="K254" s="180" t="s">
        <v>706</v>
      </c>
      <c r="L254" s="180">
        <v>29599067</v>
      </c>
      <c r="M254" s="144">
        <v>45343</v>
      </c>
      <c r="N254" s="144" t="s">
        <v>197</v>
      </c>
      <c r="O254" s="180" t="s">
        <v>128</v>
      </c>
      <c r="P254" s="180" t="s">
        <v>128</v>
      </c>
      <c r="Q254" s="284">
        <v>0</v>
      </c>
      <c r="R254" s="284">
        <v>113500</v>
      </c>
      <c r="S254" s="182">
        <f t="shared" si="21"/>
        <v>113500</v>
      </c>
      <c r="T254" s="216">
        <v>22194</v>
      </c>
      <c r="U254" s="180">
        <v>168</v>
      </c>
      <c r="V254" s="180" t="s">
        <v>64</v>
      </c>
      <c r="W254" s="180" t="s">
        <v>64</v>
      </c>
      <c r="X254" s="180" t="s">
        <v>276</v>
      </c>
      <c r="Y254" s="180" t="s">
        <v>669</v>
      </c>
      <c r="Z254" s="180" t="s">
        <v>2156</v>
      </c>
      <c r="AA254" s="194">
        <v>0.04</v>
      </c>
      <c r="AB254" s="197" t="s">
        <v>558</v>
      </c>
      <c r="AC254" s="188">
        <v>1.7000000000000001E-2</v>
      </c>
      <c r="AD254" s="180">
        <f t="shared" si="16"/>
        <v>4540</v>
      </c>
      <c r="AE254" s="180">
        <f t="shared" si="17"/>
        <v>675.59523809523807</v>
      </c>
      <c r="AF254" s="189">
        <f t="shared" si="23"/>
        <v>1929.5000000000002</v>
      </c>
      <c r="AG254" s="379">
        <f t="shared" si="24"/>
        <v>2605.0952380952385</v>
      </c>
      <c r="AH254" s="190">
        <v>0.03</v>
      </c>
      <c r="AI254" s="189">
        <f t="shared" si="20"/>
        <v>3405</v>
      </c>
    </row>
    <row r="255" spans="1:35">
      <c r="A255" s="488" t="s">
        <v>639</v>
      </c>
      <c r="B255" s="180" t="s">
        <v>39</v>
      </c>
      <c r="C255" s="339" t="s">
        <v>39</v>
      </c>
      <c r="D255" s="180" t="s">
        <v>167</v>
      </c>
      <c r="E255" s="342" t="s">
        <v>407</v>
      </c>
      <c r="F255" s="8" t="s">
        <v>778</v>
      </c>
      <c r="G255" s="171" t="s">
        <v>603</v>
      </c>
      <c r="H255" s="186">
        <v>0</v>
      </c>
      <c r="I255" s="186">
        <v>9800</v>
      </c>
      <c r="J255" s="186">
        <f t="shared" si="22"/>
        <v>9800</v>
      </c>
      <c r="K255" s="180" t="s">
        <v>2153</v>
      </c>
      <c r="L255" s="180">
        <v>11226654</v>
      </c>
      <c r="M255" s="144">
        <v>45343</v>
      </c>
      <c r="N255" s="144" t="s">
        <v>197</v>
      </c>
      <c r="O255" s="180" t="s">
        <v>148</v>
      </c>
      <c r="P255" s="180" t="s">
        <v>258</v>
      </c>
      <c r="Q255" s="284">
        <v>0</v>
      </c>
      <c r="R255" s="284">
        <v>60000</v>
      </c>
      <c r="S255" s="182">
        <f t="shared" si="21"/>
        <v>60000</v>
      </c>
      <c r="T255" s="216">
        <v>55900</v>
      </c>
      <c r="U255" s="180">
        <v>12</v>
      </c>
      <c r="V255" s="180" t="s">
        <v>62</v>
      </c>
      <c r="W255" s="180" t="s">
        <v>62</v>
      </c>
      <c r="X255" s="180" t="s">
        <v>276</v>
      </c>
      <c r="Y255" s="180"/>
      <c r="Z255" s="180" t="s">
        <v>2158</v>
      </c>
      <c r="AA255" s="194">
        <v>0.03</v>
      </c>
      <c r="AB255" s="197" t="s">
        <v>558</v>
      </c>
      <c r="AC255" s="188">
        <v>0.08</v>
      </c>
      <c r="AD255" s="180">
        <f t="shared" si="16"/>
        <v>1800</v>
      </c>
      <c r="AE255" s="180">
        <f t="shared" si="17"/>
        <v>5000</v>
      </c>
      <c r="AF255" s="189">
        <f t="shared" si="23"/>
        <v>4800</v>
      </c>
      <c r="AG255" s="379">
        <f t="shared" si="24"/>
        <v>9800</v>
      </c>
      <c r="AH255" s="190">
        <v>0.06</v>
      </c>
      <c r="AI255" s="189">
        <f t="shared" si="20"/>
        <v>3600</v>
      </c>
    </row>
    <row r="256" spans="1:35">
      <c r="A256" s="488" t="s">
        <v>639</v>
      </c>
      <c r="B256" s="180" t="s">
        <v>23</v>
      </c>
      <c r="C256" s="339" t="s">
        <v>23</v>
      </c>
      <c r="D256" s="180" t="s">
        <v>97</v>
      </c>
      <c r="E256" s="342" t="s">
        <v>982</v>
      </c>
      <c r="F256" s="180" t="s">
        <v>983</v>
      </c>
      <c r="G256" s="180" t="s">
        <v>1345</v>
      </c>
      <c r="H256" s="186">
        <v>0</v>
      </c>
      <c r="I256" s="186">
        <v>20100</v>
      </c>
      <c r="J256" s="186">
        <f t="shared" si="22"/>
        <v>20100</v>
      </c>
      <c r="K256" s="180" t="s">
        <v>2154</v>
      </c>
      <c r="L256" s="180">
        <v>25317903</v>
      </c>
      <c r="M256" s="144">
        <v>45343</v>
      </c>
      <c r="N256" s="144" t="s">
        <v>197</v>
      </c>
      <c r="O256" s="180" t="s">
        <v>43</v>
      </c>
      <c r="P256" s="180" t="s">
        <v>43</v>
      </c>
      <c r="Q256" s="284">
        <v>0</v>
      </c>
      <c r="R256" s="284">
        <v>875740</v>
      </c>
      <c r="S256" s="182">
        <f t="shared" si="21"/>
        <v>875740</v>
      </c>
      <c r="T256" s="216">
        <v>42759</v>
      </c>
      <c r="U256" s="180">
        <v>168</v>
      </c>
      <c r="V256" s="180" t="s">
        <v>64</v>
      </c>
      <c r="W256" s="180" t="s">
        <v>64</v>
      </c>
      <c r="X256" s="180" t="s">
        <v>276</v>
      </c>
      <c r="Y256" s="180" t="s">
        <v>115</v>
      </c>
      <c r="Z256" s="180" t="s">
        <v>2159</v>
      </c>
      <c r="AA256" s="194">
        <v>0.04</v>
      </c>
      <c r="AB256" s="197" t="s">
        <v>558</v>
      </c>
      <c r="AC256" s="188">
        <v>1.7000000000000001E-2</v>
      </c>
      <c r="AD256" s="180">
        <f t="shared" si="16"/>
        <v>35029.599999999999</v>
      </c>
      <c r="AE256" s="180">
        <f t="shared" si="17"/>
        <v>5212.7380952380954</v>
      </c>
      <c r="AF256" s="189">
        <f t="shared" si="23"/>
        <v>14887.580000000002</v>
      </c>
      <c r="AG256" s="379">
        <f t="shared" si="24"/>
        <v>20100.318095238097</v>
      </c>
      <c r="AH256" s="190">
        <v>0.03</v>
      </c>
      <c r="AI256" s="189">
        <f t="shared" si="20"/>
        <v>26272.2</v>
      </c>
    </row>
    <row r="257" spans="1:35">
      <c r="A257" s="488" t="s">
        <v>639</v>
      </c>
      <c r="B257" s="180" t="s">
        <v>45</v>
      </c>
      <c r="C257" s="339" t="s">
        <v>184</v>
      </c>
      <c r="D257" s="180" t="s">
        <v>98</v>
      </c>
      <c r="E257" s="342" t="s">
        <v>212</v>
      </c>
      <c r="F257" s="8" t="s">
        <v>840</v>
      </c>
      <c r="G257" s="180" t="s">
        <v>634</v>
      </c>
      <c r="H257" s="186"/>
      <c r="I257" s="186">
        <v>6314</v>
      </c>
      <c r="J257" s="186">
        <f t="shared" si="22"/>
        <v>6314</v>
      </c>
      <c r="K257" s="180" t="s">
        <v>2155</v>
      </c>
      <c r="L257" s="180">
        <v>21882549</v>
      </c>
      <c r="M257" s="144">
        <v>45343</v>
      </c>
      <c r="N257" s="144" t="s">
        <v>197</v>
      </c>
      <c r="O257" s="180" t="s">
        <v>43</v>
      </c>
      <c r="P257" s="180" t="s">
        <v>43</v>
      </c>
      <c r="Q257" s="284">
        <v>246459.76</v>
      </c>
      <c r="R257" s="284">
        <v>275095</v>
      </c>
      <c r="S257" s="182">
        <f t="shared" si="21"/>
        <v>28635.239999999991</v>
      </c>
      <c r="T257" s="216">
        <v>11029.54</v>
      </c>
      <c r="U257" s="180">
        <v>168</v>
      </c>
      <c r="V257" s="180" t="s">
        <v>63</v>
      </c>
      <c r="W257" s="180" t="s">
        <v>63</v>
      </c>
      <c r="X257" s="180" t="s">
        <v>277</v>
      </c>
      <c r="Y257" s="180"/>
      <c r="Z257" s="180" t="s">
        <v>2160</v>
      </c>
      <c r="AA257" s="194">
        <v>0.04</v>
      </c>
      <c r="AB257" s="197" t="s">
        <v>558</v>
      </c>
      <c r="AC257" s="188">
        <v>1.7000000000000001E-2</v>
      </c>
      <c r="AD257" s="180">
        <f t="shared" si="16"/>
        <v>11003.800000000001</v>
      </c>
      <c r="AE257" s="180">
        <f t="shared" si="17"/>
        <v>1637.4702380952381</v>
      </c>
      <c r="AF257" s="189">
        <f t="shared" si="23"/>
        <v>4676.6150000000007</v>
      </c>
      <c r="AG257" s="379">
        <f t="shared" si="24"/>
        <v>6314.0852380952383</v>
      </c>
      <c r="AH257" s="190">
        <v>0.03</v>
      </c>
      <c r="AI257" s="189">
        <f t="shared" si="20"/>
        <v>859.05719999999974</v>
      </c>
    </row>
    <row r="258" spans="1:35">
      <c r="A258" s="488" t="s">
        <v>639</v>
      </c>
      <c r="B258" s="180" t="s">
        <v>24</v>
      </c>
      <c r="C258" s="339" t="s">
        <v>24</v>
      </c>
      <c r="D258" s="180" t="s">
        <v>422</v>
      </c>
      <c r="E258" s="342" t="s">
        <v>407</v>
      </c>
      <c r="F258" s="180" t="s">
        <v>602</v>
      </c>
      <c r="G258" s="171" t="s">
        <v>914</v>
      </c>
      <c r="H258" s="186">
        <v>0</v>
      </c>
      <c r="I258" s="186">
        <v>5060</v>
      </c>
      <c r="J258" s="186">
        <f t="shared" si="22"/>
        <v>5060</v>
      </c>
      <c r="K258" s="180" t="s">
        <v>1364</v>
      </c>
      <c r="L258" s="180">
        <v>34397429</v>
      </c>
      <c r="M258" s="144">
        <v>45343</v>
      </c>
      <c r="N258" s="144" t="s">
        <v>197</v>
      </c>
      <c r="O258" s="180" t="s">
        <v>173</v>
      </c>
      <c r="P258" s="180" t="s">
        <v>466</v>
      </c>
      <c r="Q258" s="284">
        <v>0</v>
      </c>
      <c r="R258" s="284">
        <v>220460</v>
      </c>
      <c r="S258" s="182">
        <f t="shared" si="21"/>
        <v>220460</v>
      </c>
      <c r="T258" s="216">
        <v>39003.4</v>
      </c>
      <c r="U258" s="180">
        <v>168</v>
      </c>
      <c r="V258" s="180" t="s">
        <v>64</v>
      </c>
      <c r="W258" s="180" t="s">
        <v>64</v>
      </c>
      <c r="X258" s="180" t="s">
        <v>276</v>
      </c>
      <c r="Y258" s="180" t="s">
        <v>669</v>
      </c>
      <c r="Z258" s="180" t="s">
        <v>2161</v>
      </c>
      <c r="AA258" s="194">
        <v>0.04</v>
      </c>
      <c r="AB258" s="197" t="s">
        <v>558</v>
      </c>
      <c r="AC258" s="188">
        <v>1.7000000000000001E-2</v>
      </c>
      <c r="AD258" s="180">
        <f t="shared" si="16"/>
        <v>8818.4</v>
      </c>
      <c r="AE258" s="180">
        <f t="shared" si="17"/>
        <v>1312.2619047619048</v>
      </c>
      <c r="AF258" s="189">
        <f t="shared" si="23"/>
        <v>3747.82</v>
      </c>
      <c r="AG258" s="379">
        <f t="shared" si="24"/>
        <v>5060.0819047619052</v>
      </c>
      <c r="AH258" s="190">
        <v>0.03</v>
      </c>
      <c r="AI258" s="189">
        <f t="shared" si="20"/>
        <v>6613.8</v>
      </c>
    </row>
    <row r="259" spans="1:35">
      <c r="A259" s="488" t="s">
        <v>639</v>
      </c>
      <c r="B259" s="180" t="s">
        <v>38</v>
      </c>
      <c r="C259" s="339" t="s">
        <v>38</v>
      </c>
      <c r="D259" s="180" t="s">
        <v>101</v>
      </c>
      <c r="E259" s="8" t="s">
        <v>2100</v>
      </c>
      <c r="F259" s="180" t="s">
        <v>766</v>
      </c>
      <c r="G259" s="180" t="s">
        <v>770</v>
      </c>
      <c r="H259" s="186">
        <v>0</v>
      </c>
      <c r="I259" s="186">
        <v>4190</v>
      </c>
      <c r="J259" s="186">
        <f t="shared" si="22"/>
        <v>4190</v>
      </c>
      <c r="K259" s="180" t="s">
        <v>2162</v>
      </c>
      <c r="L259" s="180">
        <v>29921855</v>
      </c>
      <c r="M259" s="144">
        <v>45343</v>
      </c>
      <c r="N259" s="144" t="s">
        <v>197</v>
      </c>
      <c r="O259" s="180" t="s">
        <v>43</v>
      </c>
      <c r="P259" s="180" t="s">
        <v>43</v>
      </c>
      <c r="Q259" s="284">
        <v>0</v>
      </c>
      <c r="R259" s="284">
        <v>99988</v>
      </c>
      <c r="S259" s="182">
        <f t="shared" ref="S259:S283" si="25">R259-Q259</f>
        <v>99988</v>
      </c>
      <c r="T259" s="216">
        <v>93888</v>
      </c>
      <c r="U259" s="180">
        <v>84</v>
      </c>
      <c r="V259" s="180" t="s">
        <v>62</v>
      </c>
      <c r="W259" s="180" t="s">
        <v>62</v>
      </c>
      <c r="X259" s="180" t="s">
        <v>276</v>
      </c>
      <c r="Y259" s="180"/>
      <c r="Z259" s="180" t="s">
        <v>2163</v>
      </c>
      <c r="AA259" s="194">
        <v>0.03</v>
      </c>
      <c r="AB259" s="197" t="s">
        <v>558</v>
      </c>
      <c r="AC259" s="188">
        <v>0.03</v>
      </c>
      <c r="AD259" s="180">
        <f t="shared" si="16"/>
        <v>2999.64</v>
      </c>
      <c r="AE259" s="180">
        <f t="shared" si="17"/>
        <v>1190.3333333333333</v>
      </c>
      <c r="AF259" s="189">
        <f t="shared" si="23"/>
        <v>2999.64</v>
      </c>
      <c r="AG259" s="379">
        <f t="shared" si="24"/>
        <v>4189.9733333333334</v>
      </c>
      <c r="AH259" s="190">
        <v>0.06</v>
      </c>
      <c r="AI259" s="189">
        <f t="shared" si="20"/>
        <v>5999.28</v>
      </c>
    </row>
    <row r="260" spans="1:35">
      <c r="A260" s="488" t="s">
        <v>639</v>
      </c>
      <c r="B260" s="180" t="s">
        <v>49</v>
      </c>
      <c r="C260" s="339" t="s">
        <v>49</v>
      </c>
      <c r="D260" s="180" t="s">
        <v>133</v>
      </c>
      <c r="E260" s="342" t="s">
        <v>189</v>
      </c>
      <c r="F260" s="8" t="s">
        <v>978</v>
      </c>
      <c r="G260" s="180" t="s">
        <v>979</v>
      </c>
      <c r="H260" s="186">
        <v>0</v>
      </c>
      <c r="I260" s="186">
        <v>46003</v>
      </c>
      <c r="J260" s="186">
        <f t="shared" si="22"/>
        <v>46003</v>
      </c>
      <c r="K260" s="180" t="s">
        <v>2164</v>
      </c>
      <c r="L260" s="180">
        <v>21662684</v>
      </c>
      <c r="M260" s="144">
        <v>45343</v>
      </c>
      <c r="N260" s="144" t="s">
        <v>197</v>
      </c>
      <c r="O260" s="180" t="s">
        <v>148</v>
      </c>
      <c r="P260" s="180" t="s">
        <v>1269</v>
      </c>
      <c r="Q260" s="284">
        <v>0</v>
      </c>
      <c r="R260" s="284">
        <v>2004313</v>
      </c>
      <c r="S260" s="182">
        <f t="shared" si="25"/>
        <v>2004313</v>
      </c>
      <c r="T260" s="216">
        <v>159586</v>
      </c>
      <c r="U260" s="180">
        <v>168</v>
      </c>
      <c r="V260" s="180" t="s">
        <v>64</v>
      </c>
      <c r="W260" s="180" t="s">
        <v>64</v>
      </c>
      <c r="X260" s="180" t="s">
        <v>276</v>
      </c>
      <c r="Y260" s="180" t="s">
        <v>115</v>
      </c>
      <c r="Z260" s="180" t="s">
        <v>1399</v>
      </c>
      <c r="AA260" s="194">
        <v>0.04</v>
      </c>
      <c r="AB260" s="197" t="s">
        <v>558</v>
      </c>
      <c r="AC260" s="188">
        <v>1.7000000000000001E-2</v>
      </c>
      <c r="AD260" s="180">
        <f t="shared" si="16"/>
        <v>80172.52</v>
      </c>
      <c r="AE260" s="180">
        <f t="shared" si="17"/>
        <v>11930.434523809523</v>
      </c>
      <c r="AF260" s="189">
        <f t="shared" si="23"/>
        <v>34073.321000000004</v>
      </c>
      <c r="AG260" s="379">
        <f t="shared" si="24"/>
        <v>46003.755523809523</v>
      </c>
      <c r="AH260" s="190">
        <v>0.03</v>
      </c>
      <c r="AI260" s="189">
        <f t="shared" si="20"/>
        <v>60129.39</v>
      </c>
    </row>
    <row r="261" spans="1:35">
      <c r="A261" s="488" t="s">
        <v>639</v>
      </c>
      <c r="B261" s="180" t="s">
        <v>29</v>
      </c>
      <c r="C261" s="339" t="s">
        <v>29</v>
      </c>
      <c r="D261" s="180" t="s">
        <v>168</v>
      </c>
      <c r="E261" s="342" t="s">
        <v>456</v>
      </c>
      <c r="F261" s="180" t="s">
        <v>642</v>
      </c>
      <c r="G261" s="171" t="s">
        <v>643</v>
      </c>
      <c r="H261" s="186">
        <v>0</v>
      </c>
      <c r="I261" s="186">
        <v>8236</v>
      </c>
      <c r="J261" s="186">
        <f t="shared" si="22"/>
        <v>8236</v>
      </c>
      <c r="K261" s="180" t="s">
        <v>2165</v>
      </c>
      <c r="L261" s="180">
        <v>31653093</v>
      </c>
      <c r="M261" s="144">
        <v>45343</v>
      </c>
      <c r="N261" s="144" t="s">
        <v>197</v>
      </c>
      <c r="O261" s="180" t="s">
        <v>128</v>
      </c>
      <c r="P261" s="180" t="s">
        <v>128</v>
      </c>
      <c r="Q261" s="284">
        <v>0</v>
      </c>
      <c r="R261" s="284">
        <v>358835</v>
      </c>
      <c r="S261" s="182">
        <f t="shared" si="25"/>
        <v>358835</v>
      </c>
      <c r="T261" s="216">
        <v>73813</v>
      </c>
      <c r="U261" s="180">
        <v>168</v>
      </c>
      <c r="V261" s="180" t="s">
        <v>64</v>
      </c>
      <c r="W261" s="180" t="s">
        <v>64</v>
      </c>
      <c r="X261" s="180" t="s">
        <v>276</v>
      </c>
      <c r="Y261" s="180" t="s">
        <v>115</v>
      </c>
      <c r="Z261" s="180" t="s">
        <v>1150</v>
      </c>
      <c r="AA261" s="194">
        <v>0.04</v>
      </c>
      <c r="AB261" s="197" t="s">
        <v>558</v>
      </c>
      <c r="AC261" s="188">
        <v>1.7000000000000001E-2</v>
      </c>
      <c r="AD261" s="180">
        <f t="shared" si="16"/>
        <v>14353.4</v>
      </c>
      <c r="AE261" s="180">
        <f t="shared" si="17"/>
        <v>2135.9226190476193</v>
      </c>
      <c r="AF261" s="189">
        <f t="shared" si="23"/>
        <v>6100.1950000000006</v>
      </c>
      <c r="AG261" s="379">
        <f t="shared" si="24"/>
        <v>8236.1176190476199</v>
      </c>
      <c r="AH261" s="190">
        <v>0.03</v>
      </c>
      <c r="AI261" s="189">
        <f t="shared" si="20"/>
        <v>10765.05</v>
      </c>
    </row>
    <row r="262" spans="1:35">
      <c r="A262" s="488" t="s">
        <v>639</v>
      </c>
      <c r="B262" s="180" t="s">
        <v>37</v>
      </c>
      <c r="C262" s="339" t="s">
        <v>37</v>
      </c>
      <c r="D262" s="180" t="s">
        <v>99</v>
      </c>
      <c r="E262" s="342" t="s">
        <v>440</v>
      </c>
      <c r="F262" s="180" t="s">
        <v>2187</v>
      </c>
      <c r="G262" s="180" t="s">
        <v>2192</v>
      </c>
      <c r="H262" s="186">
        <v>6176</v>
      </c>
      <c r="I262" s="186">
        <v>6276</v>
      </c>
      <c r="J262" s="186">
        <f t="shared" si="22"/>
        <v>100</v>
      </c>
      <c r="K262" s="180" t="s">
        <v>761</v>
      </c>
      <c r="L262" s="180">
        <v>32999923</v>
      </c>
      <c r="M262" s="144">
        <v>45344</v>
      </c>
      <c r="N262" s="144" t="s">
        <v>197</v>
      </c>
      <c r="O262" s="21" t="s">
        <v>56</v>
      </c>
      <c r="P262" s="21" t="s">
        <v>56</v>
      </c>
      <c r="Q262" s="284">
        <v>210116.67</v>
      </c>
      <c r="R262" s="284">
        <v>273440</v>
      </c>
      <c r="S262" s="182">
        <f t="shared" si="25"/>
        <v>63323.329999999987</v>
      </c>
      <c r="T262" s="216">
        <v>41302</v>
      </c>
      <c r="U262" s="180">
        <v>168</v>
      </c>
      <c r="V262" s="180" t="s">
        <v>63</v>
      </c>
      <c r="W262" s="180" t="s">
        <v>63</v>
      </c>
      <c r="X262" s="180" t="s">
        <v>277</v>
      </c>
      <c r="Y262" s="180"/>
      <c r="Z262" s="180" t="s">
        <v>2191</v>
      </c>
      <c r="AA262" s="194">
        <v>0.04</v>
      </c>
      <c r="AB262" s="197" t="s">
        <v>558</v>
      </c>
      <c r="AC262" s="188">
        <v>1.7000000000000001E-2</v>
      </c>
      <c r="AD262" s="180">
        <f t="shared" si="16"/>
        <v>10937.6</v>
      </c>
      <c r="AE262" s="180">
        <f t="shared" si="17"/>
        <v>1627.6190476190477</v>
      </c>
      <c r="AF262" s="189">
        <f t="shared" si="23"/>
        <v>4648.4800000000005</v>
      </c>
      <c r="AG262" s="379">
        <f t="shared" si="24"/>
        <v>6276.0990476190482</v>
      </c>
      <c r="AH262" s="190">
        <v>0.03</v>
      </c>
      <c r="AI262" s="189">
        <f t="shared" si="20"/>
        <v>1899.6998999999996</v>
      </c>
    </row>
    <row r="263" spans="1:35">
      <c r="A263" s="488" t="s">
        <v>639</v>
      </c>
      <c r="B263" s="180" t="s">
        <v>23</v>
      </c>
      <c r="C263" s="339" t="s">
        <v>23</v>
      </c>
      <c r="D263" s="180" t="s">
        <v>97</v>
      </c>
      <c r="E263" s="342" t="s">
        <v>449</v>
      </c>
      <c r="F263" s="8" t="s">
        <v>878</v>
      </c>
      <c r="G263" s="180" t="s">
        <v>1773</v>
      </c>
      <c r="H263" s="186">
        <v>0</v>
      </c>
      <c r="I263" s="186">
        <v>5999</v>
      </c>
      <c r="J263" s="186">
        <f t="shared" si="22"/>
        <v>5999</v>
      </c>
      <c r="K263" s="180" t="s">
        <v>2188</v>
      </c>
      <c r="L263" s="180">
        <v>9158383</v>
      </c>
      <c r="M263" s="144">
        <v>45344</v>
      </c>
      <c r="N263" s="144" t="s">
        <v>197</v>
      </c>
      <c r="O263" s="180" t="s">
        <v>148</v>
      </c>
      <c r="P263" s="180" t="s">
        <v>358</v>
      </c>
      <c r="Q263" s="284">
        <v>0</v>
      </c>
      <c r="R263" s="284">
        <v>22496</v>
      </c>
      <c r="S263" s="182">
        <f t="shared" si="25"/>
        <v>22496</v>
      </c>
      <c r="T263" s="216">
        <v>20271</v>
      </c>
      <c r="U263" s="180">
        <v>6</v>
      </c>
      <c r="V263" s="180" t="s">
        <v>62</v>
      </c>
      <c r="W263" s="180" t="s">
        <v>62</v>
      </c>
      <c r="X263" s="180" t="s">
        <v>276</v>
      </c>
      <c r="Y263" s="180"/>
      <c r="Z263" s="180" t="s">
        <v>2193</v>
      </c>
      <c r="AA263" s="194">
        <v>0.03</v>
      </c>
      <c r="AB263" s="197" t="s">
        <v>558</v>
      </c>
      <c r="AC263" s="188">
        <v>0.1</v>
      </c>
      <c r="AD263" s="180">
        <f t="shared" si="16"/>
        <v>674.88</v>
      </c>
      <c r="AE263" s="180">
        <f t="shared" si="17"/>
        <v>3749.3333333333335</v>
      </c>
      <c r="AF263" s="189">
        <f t="shared" si="23"/>
        <v>2249.6</v>
      </c>
      <c r="AG263" s="379">
        <f t="shared" si="24"/>
        <v>5998.9333333333334</v>
      </c>
      <c r="AH263" s="190">
        <v>0.06</v>
      </c>
      <c r="AI263" s="189">
        <f t="shared" si="20"/>
        <v>1349.76</v>
      </c>
    </row>
    <row r="264" spans="1:35">
      <c r="A264" s="488" t="s">
        <v>639</v>
      </c>
      <c r="B264" s="180" t="s">
        <v>20</v>
      </c>
      <c r="C264" s="339" t="s">
        <v>184</v>
      </c>
      <c r="D264" s="180" t="s">
        <v>98</v>
      </c>
      <c r="E264" s="342" t="s">
        <v>206</v>
      </c>
      <c r="F264" s="180" t="s">
        <v>727</v>
      </c>
      <c r="G264" s="180" t="s">
        <v>2195</v>
      </c>
      <c r="H264" s="186">
        <v>0</v>
      </c>
      <c r="I264" s="186">
        <v>20153</v>
      </c>
      <c r="J264" s="186">
        <f t="shared" ref="J264:J327" si="26">IF(H264=0,I264,(I264-H264))</f>
        <v>20153</v>
      </c>
      <c r="K264" s="180" t="s">
        <v>2189</v>
      </c>
      <c r="L264" s="180">
        <v>22625218</v>
      </c>
      <c r="M264" s="144">
        <v>45344</v>
      </c>
      <c r="N264" s="144" t="s">
        <v>197</v>
      </c>
      <c r="O264" s="180" t="s">
        <v>148</v>
      </c>
      <c r="P264" s="180" t="s">
        <v>334</v>
      </c>
      <c r="Q264" s="284">
        <v>0</v>
      </c>
      <c r="R264" s="284">
        <v>878049</v>
      </c>
      <c r="S264" s="182">
        <f t="shared" si="25"/>
        <v>878049</v>
      </c>
      <c r="T264" s="216">
        <v>72266</v>
      </c>
      <c r="U264" s="180">
        <v>168</v>
      </c>
      <c r="V264" s="180" t="s">
        <v>64</v>
      </c>
      <c r="W264" s="180" t="s">
        <v>64</v>
      </c>
      <c r="X264" s="180" t="s">
        <v>276</v>
      </c>
      <c r="Y264" s="180" t="s">
        <v>388</v>
      </c>
      <c r="Z264" s="180" t="s">
        <v>2194</v>
      </c>
      <c r="AA264" s="194">
        <v>0.04</v>
      </c>
      <c r="AB264" s="197" t="s">
        <v>558</v>
      </c>
      <c r="AC264" s="188">
        <v>1.7000000000000001E-2</v>
      </c>
      <c r="AD264" s="180">
        <f t="shared" si="16"/>
        <v>35121.96</v>
      </c>
      <c r="AE264" s="180">
        <f t="shared" si="17"/>
        <v>5226.4821428571431</v>
      </c>
      <c r="AF264" s="189">
        <f t="shared" si="23"/>
        <v>14926.833000000001</v>
      </c>
      <c r="AG264" s="379">
        <f t="shared" si="24"/>
        <v>20153.315142857144</v>
      </c>
      <c r="AH264" s="190">
        <v>0.03</v>
      </c>
      <c r="AI264" s="189">
        <f t="shared" si="20"/>
        <v>26341.469999999998</v>
      </c>
    </row>
    <row r="265" spans="1:35">
      <c r="A265" s="488" t="s">
        <v>639</v>
      </c>
      <c r="B265" s="180" t="s">
        <v>29</v>
      </c>
      <c r="C265" s="339" t="s">
        <v>29</v>
      </c>
      <c r="D265" s="180" t="s">
        <v>168</v>
      </c>
      <c r="E265" s="342" t="s">
        <v>407</v>
      </c>
      <c r="F265" s="180" t="s">
        <v>1258</v>
      </c>
      <c r="G265" s="180" t="s">
        <v>1261</v>
      </c>
      <c r="H265" s="186">
        <v>0</v>
      </c>
      <c r="I265" s="186">
        <v>1982</v>
      </c>
      <c r="J265" s="186">
        <f t="shared" si="26"/>
        <v>1982</v>
      </c>
      <c r="K265" s="180" t="s">
        <v>2190</v>
      </c>
      <c r="L265" s="180">
        <v>11787569</v>
      </c>
      <c r="M265" s="144">
        <v>45344</v>
      </c>
      <c r="N265" s="144" t="s">
        <v>197</v>
      </c>
      <c r="O265" s="180" t="s">
        <v>173</v>
      </c>
      <c r="P265" s="21" t="s">
        <v>348</v>
      </c>
      <c r="Q265" s="284">
        <v>0</v>
      </c>
      <c r="R265" s="284">
        <v>59562</v>
      </c>
      <c r="S265" s="182">
        <f t="shared" si="25"/>
        <v>59562</v>
      </c>
      <c r="T265" s="216">
        <v>55483</v>
      </c>
      <c r="U265" s="180">
        <v>108</v>
      </c>
      <c r="V265" s="180" t="s">
        <v>62</v>
      </c>
      <c r="W265" s="180" t="s">
        <v>62</v>
      </c>
      <c r="X265" s="180" t="s">
        <v>276</v>
      </c>
      <c r="Y265" s="180"/>
      <c r="Z265" s="180" t="s">
        <v>2196</v>
      </c>
      <c r="AA265" s="194">
        <v>0.03</v>
      </c>
      <c r="AB265" s="197" t="s">
        <v>558</v>
      </c>
      <c r="AC265" s="188">
        <v>2.24E-2</v>
      </c>
      <c r="AD265" s="180">
        <f t="shared" si="16"/>
        <v>1786.86</v>
      </c>
      <c r="AE265" s="180">
        <f t="shared" si="17"/>
        <v>551.5</v>
      </c>
      <c r="AF265" s="189">
        <f t="shared" si="23"/>
        <v>1334.1887999999999</v>
      </c>
      <c r="AG265" s="379">
        <f t="shared" si="24"/>
        <v>1885.6887999999999</v>
      </c>
      <c r="AH265" s="190">
        <v>0.06</v>
      </c>
      <c r="AI265" s="189">
        <f t="shared" si="20"/>
        <v>3573.72</v>
      </c>
    </row>
    <row r="266" spans="1:35">
      <c r="A266" s="488" t="s">
        <v>639</v>
      </c>
      <c r="B266" s="180" t="s">
        <v>47</v>
      </c>
      <c r="C266" s="339" t="s">
        <v>47</v>
      </c>
      <c r="D266" s="180" t="s">
        <v>99</v>
      </c>
      <c r="E266" s="342" t="s">
        <v>407</v>
      </c>
      <c r="F266" s="180" t="s">
        <v>1213</v>
      </c>
      <c r="G266" s="180" t="s">
        <v>628</v>
      </c>
      <c r="H266" s="186">
        <v>1796</v>
      </c>
      <c r="I266" s="186">
        <v>1910</v>
      </c>
      <c r="J266" s="186">
        <f t="shared" si="26"/>
        <v>114</v>
      </c>
      <c r="K266" s="180" t="s">
        <v>2197</v>
      </c>
      <c r="L266" s="180">
        <v>24519252</v>
      </c>
      <c r="M266" s="144">
        <v>45344</v>
      </c>
      <c r="N266" s="144" t="s">
        <v>197</v>
      </c>
      <c r="O266" s="180" t="s">
        <v>21</v>
      </c>
      <c r="P266" s="180" t="s">
        <v>21</v>
      </c>
      <c r="Q266" s="284">
        <v>53670.83</v>
      </c>
      <c r="R266" s="284">
        <v>61946</v>
      </c>
      <c r="S266" s="182">
        <f t="shared" si="25"/>
        <v>8275.1699999999983</v>
      </c>
      <c r="T266" s="216">
        <v>4077</v>
      </c>
      <c r="U266" s="180">
        <v>120</v>
      </c>
      <c r="V266" s="180" t="s">
        <v>63</v>
      </c>
      <c r="W266" s="180" t="s">
        <v>63</v>
      </c>
      <c r="X266" s="180" t="s">
        <v>277</v>
      </c>
      <c r="Y266" s="180"/>
      <c r="Z266" s="180" t="s">
        <v>2198</v>
      </c>
      <c r="AA266" s="194">
        <v>0.03</v>
      </c>
      <c r="AB266" s="197" t="s">
        <v>558</v>
      </c>
      <c r="AC266" s="188">
        <v>2.2499999999999999E-2</v>
      </c>
      <c r="AD266" s="180">
        <f t="shared" si="16"/>
        <v>1858.3799999999999</v>
      </c>
      <c r="AE266" s="180">
        <f t="shared" si="17"/>
        <v>516.2166666666667</v>
      </c>
      <c r="AF266" s="189">
        <f t="shared" si="23"/>
        <v>1393.7849999999999</v>
      </c>
      <c r="AG266" s="379">
        <f t="shared" si="24"/>
        <v>1910.0016666666666</v>
      </c>
      <c r="AH266" s="190">
        <v>0.06</v>
      </c>
      <c r="AI266" s="189">
        <f t="shared" si="20"/>
        <v>496.51019999999988</v>
      </c>
    </row>
    <row r="267" spans="1:35">
      <c r="A267" s="488" t="s">
        <v>639</v>
      </c>
      <c r="B267" s="180" t="s">
        <v>184</v>
      </c>
      <c r="C267" s="339" t="s">
        <v>184</v>
      </c>
      <c r="D267" s="180" t="s">
        <v>98</v>
      </c>
      <c r="E267" s="342" t="s">
        <v>407</v>
      </c>
      <c r="F267" s="180" t="s">
        <v>563</v>
      </c>
      <c r="G267" s="171" t="s">
        <v>565</v>
      </c>
      <c r="H267" s="186">
        <v>1618</v>
      </c>
      <c r="I267" s="186">
        <v>2283</v>
      </c>
      <c r="J267" s="186">
        <f t="shared" si="26"/>
        <v>665</v>
      </c>
      <c r="K267" s="180" t="s">
        <v>2199</v>
      </c>
      <c r="L267" s="180">
        <v>33251889</v>
      </c>
      <c r="M267" s="144">
        <v>45344</v>
      </c>
      <c r="N267" s="144" t="s">
        <v>197</v>
      </c>
      <c r="O267" s="180" t="s">
        <v>148</v>
      </c>
      <c r="P267" s="180" t="s">
        <v>252</v>
      </c>
      <c r="Q267" s="284">
        <v>50503</v>
      </c>
      <c r="R267" s="284">
        <v>84731</v>
      </c>
      <c r="S267" s="182">
        <f t="shared" si="25"/>
        <v>34228</v>
      </c>
      <c r="T267" s="216">
        <v>28043</v>
      </c>
      <c r="U267" s="180">
        <v>144</v>
      </c>
      <c r="V267" s="180" t="s">
        <v>63</v>
      </c>
      <c r="W267" s="180" t="s">
        <v>63</v>
      </c>
      <c r="X267" s="180" t="s">
        <v>277</v>
      </c>
      <c r="Y267" s="180"/>
      <c r="Z267" s="180" t="s">
        <v>2200</v>
      </c>
      <c r="AA267" s="194">
        <v>0.03</v>
      </c>
      <c r="AB267" s="197" t="s">
        <v>558</v>
      </c>
      <c r="AC267" s="188">
        <v>0.02</v>
      </c>
      <c r="AD267" s="180">
        <f t="shared" si="16"/>
        <v>2541.9299999999998</v>
      </c>
      <c r="AE267" s="180">
        <f t="shared" si="17"/>
        <v>588.40972222222217</v>
      </c>
      <c r="AF267" s="189">
        <f t="shared" si="23"/>
        <v>1694.6200000000001</v>
      </c>
      <c r="AG267" s="379">
        <f t="shared" si="24"/>
        <v>2283.0297222222225</v>
      </c>
      <c r="AH267" s="190">
        <v>0.06</v>
      </c>
      <c r="AI267" s="189">
        <f t="shared" si="20"/>
        <v>2053.6799999999998</v>
      </c>
    </row>
    <row r="268" spans="1:35">
      <c r="A268" s="488" t="s">
        <v>639</v>
      </c>
      <c r="B268" s="180" t="s">
        <v>37</v>
      </c>
      <c r="C268" s="339" t="s">
        <v>37</v>
      </c>
      <c r="D268" s="180" t="s">
        <v>99</v>
      </c>
      <c r="E268" s="13" t="s">
        <v>911</v>
      </c>
      <c r="F268" s="180" t="s">
        <v>1382</v>
      </c>
      <c r="G268" s="180" t="s">
        <v>2202</v>
      </c>
      <c r="H268" s="186">
        <v>0</v>
      </c>
      <c r="I268" s="186">
        <v>25248</v>
      </c>
      <c r="J268" s="186">
        <f t="shared" si="26"/>
        <v>25248</v>
      </c>
      <c r="K268" s="180" t="s">
        <v>2201</v>
      </c>
      <c r="L268" s="180">
        <v>29673066</v>
      </c>
      <c r="M268" s="144">
        <v>45345</v>
      </c>
      <c r="N268" s="144" t="s">
        <v>197</v>
      </c>
      <c r="O268" s="180" t="s">
        <v>128</v>
      </c>
      <c r="P268" s="180" t="s">
        <v>128</v>
      </c>
      <c r="Q268" s="284">
        <v>0</v>
      </c>
      <c r="R268" s="284">
        <v>1034330</v>
      </c>
      <c r="S268" s="182">
        <f t="shared" si="25"/>
        <v>1034330</v>
      </c>
      <c r="T268" s="216">
        <v>28841</v>
      </c>
      <c r="U268" s="180">
        <v>156</v>
      </c>
      <c r="V268" s="180" t="s">
        <v>64</v>
      </c>
      <c r="W268" s="180" t="s">
        <v>64</v>
      </c>
      <c r="X268" s="180" t="s">
        <v>276</v>
      </c>
      <c r="Y268" s="180" t="s">
        <v>616</v>
      </c>
      <c r="Z268" s="180" t="s">
        <v>1383</v>
      </c>
      <c r="AA268" s="194">
        <v>0.04</v>
      </c>
      <c r="AB268" s="197" t="s">
        <v>558</v>
      </c>
      <c r="AC268" s="188">
        <v>1.7999999999999999E-2</v>
      </c>
      <c r="AD268" s="180">
        <f t="shared" si="16"/>
        <v>41373.200000000004</v>
      </c>
      <c r="AE268" s="180">
        <f t="shared" si="17"/>
        <v>6630.3205128205127</v>
      </c>
      <c r="AF268" s="189">
        <f t="shared" si="23"/>
        <v>18617.939999999999</v>
      </c>
      <c r="AG268" s="379">
        <f t="shared" si="24"/>
        <v>25248.26051282051</v>
      </c>
      <c r="AH268" s="190">
        <v>0.03</v>
      </c>
      <c r="AI268" s="189">
        <f t="shared" si="20"/>
        <v>31029.899999999998</v>
      </c>
    </row>
    <row r="269" spans="1:35">
      <c r="A269" s="488" t="s">
        <v>639</v>
      </c>
      <c r="B269" s="180" t="s">
        <v>24</v>
      </c>
      <c r="C269" s="339" t="s">
        <v>24</v>
      </c>
      <c r="D269" s="180" t="s">
        <v>422</v>
      </c>
      <c r="E269" s="329" t="s">
        <v>2099</v>
      </c>
      <c r="F269" s="180" t="s">
        <v>2204</v>
      </c>
      <c r="G269" s="180" t="s">
        <v>2205</v>
      </c>
      <c r="H269" s="186">
        <v>0</v>
      </c>
      <c r="I269" s="186">
        <v>3253</v>
      </c>
      <c r="J269" s="186">
        <f t="shared" si="26"/>
        <v>3253</v>
      </c>
      <c r="K269" s="180" t="s">
        <v>2206</v>
      </c>
      <c r="L269" s="180">
        <v>20619186</v>
      </c>
      <c r="M269" s="144">
        <v>45345</v>
      </c>
      <c r="N269" s="144" t="s">
        <v>197</v>
      </c>
      <c r="O269" s="180" t="s">
        <v>173</v>
      </c>
      <c r="P269" s="21" t="s">
        <v>330</v>
      </c>
      <c r="Q269" s="284">
        <v>0</v>
      </c>
      <c r="R269" s="284">
        <v>110000</v>
      </c>
      <c r="S269" s="182">
        <f t="shared" si="25"/>
        <v>110000</v>
      </c>
      <c r="T269" s="216">
        <v>101200</v>
      </c>
      <c r="U269" s="180">
        <v>132</v>
      </c>
      <c r="V269" s="180" t="s">
        <v>62</v>
      </c>
      <c r="W269" s="180" t="s">
        <v>62</v>
      </c>
      <c r="X269" s="180" t="s">
        <v>276</v>
      </c>
      <c r="Y269" s="180"/>
      <c r="Z269" s="180" t="s">
        <v>2207</v>
      </c>
      <c r="AA269" s="194">
        <v>0.03</v>
      </c>
      <c r="AB269" s="197" t="s">
        <v>558</v>
      </c>
      <c r="AC269" s="188">
        <v>2.1999999999999999E-2</v>
      </c>
      <c r="AD269" s="180">
        <f t="shared" si="16"/>
        <v>3300</v>
      </c>
      <c r="AE269" s="180">
        <f t="shared" si="17"/>
        <v>833.33333333333337</v>
      </c>
      <c r="AF269" s="189">
        <f t="shared" si="23"/>
        <v>2420</v>
      </c>
      <c r="AG269" s="379">
        <f t="shared" si="24"/>
        <v>3253.3333333333335</v>
      </c>
      <c r="AH269" s="190">
        <v>0.06</v>
      </c>
      <c r="AI269" s="189">
        <f t="shared" si="20"/>
        <v>6600</v>
      </c>
    </row>
    <row r="270" spans="1:35">
      <c r="A270" s="488" t="s">
        <v>639</v>
      </c>
      <c r="B270" s="180" t="s">
        <v>37</v>
      </c>
      <c r="C270" s="339" t="s">
        <v>37</v>
      </c>
      <c r="D270" s="180" t="s">
        <v>99</v>
      </c>
      <c r="E270" s="19" t="s">
        <v>933</v>
      </c>
      <c r="F270" s="180" t="s">
        <v>2208</v>
      </c>
      <c r="G270" s="180" t="s">
        <v>2209</v>
      </c>
      <c r="H270" s="186">
        <v>13121</v>
      </c>
      <c r="I270" s="186">
        <v>14262</v>
      </c>
      <c r="J270" s="186">
        <f t="shared" si="26"/>
        <v>1141</v>
      </c>
      <c r="K270" s="180" t="s">
        <v>2210</v>
      </c>
      <c r="L270" s="180">
        <v>21948535</v>
      </c>
      <c r="M270" s="144">
        <v>45345</v>
      </c>
      <c r="N270" s="144" t="s">
        <v>197</v>
      </c>
      <c r="O270" s="180" t="s">
        <v>148</v>
      </c>
      <c r="P270" s="21" t="s">
        <v>53</v>
      </c>
      <c r="Q270" s="284">
        <v>451902.73</v>
      </c>
      <c r="R270" s="284">
        <v>621383</v>
      </c>
      <c r="S270" s="182">
        <f t="shared" si="25"/>
        <v>169480.27000000002</v>
      </c>
      <c r="T270" s="216">
        <v>131097</v>
      </c>
      <c r="U270" s="180">
        <v>168</v>
      </c>
      <c r="V270" s="180" t="s">
        <v>63</v>
      </c>
      <c r="W270" s="180" t="s">
        <v>63</v>
      </c>
      <c r="X270" s="180" t="s">
        <v>277</v>
      </c>
      <c r="Y270" s="180"/>
      <c r="Z270" s="180" t="s">
        <v>2211</v>
      </c>
      <c r="AA270" s="194">
        <v>0.04</v>
      </c>
      <c r="AB270" s="197" t="s">
        <v>558</v>
      </c>
      <c r="AC270" s="188">
        <v>1.7000000000000001E-2</v>
      </c>
      <c r="AD270" s="180">
        <f t="shared" si="16"/>
        <v>24855.32</v>
      </c>
      <c r="AE270" s="180">
        <f t="shared" si="17"/>
        <v>3698.7083333333335</v>
      </c>
      <c r="AF270" s="189">
        <f t="shared" si="23"/>
        <v>10563.511</v>
      </c>
      <c r="AG270" s="379">
        <f t="shared" si="24"/>
        <v>14262.219333333334</v>
      </c>
      <c r="AH270" s="190">
        <v>0.03</v>
      </c>
      <c r="AI270" s="189">
        <f t="shared" si="20"/>
        <v>5084.4081000000006</v>
      </c>
    </row>
    <row r="271" spans="1:35">
      <c r="A271" s="488" t="s">
        <v>639</v>
      </c>
      <c r="B271" s="180" t="s">
        <v>241</v>
      </c>
      <c r="C271" s="339" t="s">
        <v>241</v>
      </c>
      <c r="D271" s="180" t="s">
        <v>101</v>
      </c>
      <c r="E271" s="342" t="s">
        <v>492</v>
      </c>
      <c r="F271" s="180" t="s">
        <v>844</v>
      </c>
      <c r="G271" s="171" t="s">
        <v>612</v>
      </c>
      <c r="H271" s="186">
        <v>0</v>
      </c>
      <c r="I271" s="186">
        <v>11235</v>
      </c>
      <c r="J271" s="186">
        <f t="shared" si="26"/>
        <v>11235</v>
      </c>
      <c r="K271" s="180" t="s">
        <v>2212</v>
      </c>
      <c r="L271" s="180">
        <v>36501393</v>
      </c>
      <c r="M271" s="144">
        <v>45345</v>
      </c>
      <c r="N271" s="144" t="s">
        <v>197</v>
      </c>
      <c r="O271" s="180" t="s">
        <v>128</v>
      </c>
      <c r="P271" s="180" t="s">
        <v>128</v>
      </c>
      <c r="Q271" s="284">
        <v>0</v>
      </c>
      <c r="R271" s="284">
        <v>489499</v>
      </c>
      <c r="S271" s="182">
        <f t="shared" si="25"/>
        <v>489499</v>
      </c>
      <c r="T271" s="216">
        <v>54678.06</v>
      </c>
      <c r="U271" s="180">
        <v>168</v>
      </c>
      <c r="V271" s="180" t="s">
        <v>64</v>
      </c>
      <c r="W271" s="180" t="s">
        <v>64</v>
      </c>
      <c r="X271" s="180" t="s">
        <v>276</v>
      </c>
      <c r="Y271" s="180" t="s">
        <v>669</v>
      </c>
      <c r="Z271" s="180" t="s">
        <v>1301</v>
      </c>
      <c r="AA271" s="194">
        <v>0.04</v>
      </c>
      <c r="AB271" s="197" t="s">
        <v>558</v>
      </c>
      <c r="AC271" s="188">
        <v>1.7000000000000001E-2</v>
      </c>
      <c r="AD271" s="180">
        <f t="shared" si="16"/>
        <v>19579.96</v>
      </c>
      <c r="AE271" s="180">
        <f t="shared" si="17"/>
        <v>2913.6845238095239</v>
      </c>
      <c r="AF271" s="189">
        <f t="shared" si="23"/>
        <v>8321.4830000000002</v>
      </c>
      <c r="AG271" s="379">
        <f t="shared" si="24"/>
        <v>11235.167523809523</v>
      </c>
      <c r="AH271" s="190">
        <v>0.03</v>
      </c>
      <c r="AI271" s="189">
        <f t="shared" si="20"/>
        <v>14684.97</v>
      </c>
    </row>
    <row r="272" spans="1:35">
      <c r="A272" s="488" t="s">
        <v>639</v>
      </c>
      <c r="B272" s="180" t="s">
        <v>31</v>
      </c>
      <c r="C272" s="339" t="s">
        <v>31</v>
      </c>
      <c r="D272" s="180" t="s">
        <v>101</v>
      </c>
      <c r="E272" s="342" t="s">
        <v>32</v>
      </c>
      <c r="F272" s="180" t="s">
        <v>535</v>
      </c>
      <c r="G272" s="171" t="s">
        <v>575</v>
      </c>
      <c r="H272" s="186">
        <v>0</v>
      </c>
      <c r="I272" s="186">
        <v>10252</v>
      </c>
      <c r="J272" s="186">
        <f t="shared" si="26"/>
        <v>10252</v>
      </c>
      <c r="K272" s="180" t="s">
        <v>2213</v>
      </c>
      <c r="L272" s="180">
        <v>30402114</v>
      </c>
      <c r="M272" s="144">
        <v>45345</v>
      </c>
      <c r="N272" s="144" t="s">
        <v>197</v>
      </c>
      <c r="O272" s="180" t="s">
        <v>148</v>
      </c>
      <c r="P272" s="180" t="s">
        <v>273</v>
      </c>
      <c r="Q272" s="284">
        <v>0</v>
      </c>
      <c r="R272" s="284">
        <v>446670</v>
      </c>
      <c r="S272" s="182">
        <f t="shared" si="25"/>
        <v>446670</v>
      </c>
      <c r="T272" s="216">
        <v>50297</v>
      </c>
      <c r="U272" s="180">
        <v>168</v>
      </c>
      <c r="V272" s="180" t="s">
        <v>64</v>
      </c>
      <c r="W272" s="180" t="s">
        <v>64</v>
      </c>
      <c r="X272" s="180" t="s">
        <v>276</v>
      </c>
      <c r="Y272" s="180" t="s">
        <v>669</v>
      </c>
      <c r="Z272" s="180" t="s">
        <v>2087</v>
      </c>
      <c r="AA272" s="194">
        <v>0.04</v>
      </c>
      <c r="AB272" s="197" t="s">
        <v>558</v>
      </c>
      <c r="AC272" s="188">
        <v>1.7000000000000001E-2</v>
      </c>
      <c r="AD272" s="180">
        <f t="shared" si="16"/>
        <v>17866.8</v>
      </c>
      <c r="AE272" s="180">
        <f t="shared" si="17"/>
        <v>2658.75</v>
      </c>
      <c r="AF272" s="189">
        <f t="shared" si="23"/>
        <v>7593.39</v>
      </c>
      <c r="AG272" s="379">
        <f t="shared" si="24"/>
        <v>10252.14</v>
      </c>
      <c r="AH272" s="190">
        <v>0.03</v>
      </c>
      <c r="AI272" s="189">
        <f t="shared" si="20"/>
        <v>13400.1</v>
      </c>
    </row>
    <row r="273" spans="1:35">
      <c r="A273" s="488" t="s">
        <v>639</v>
      </c>
      <c r="B273" s="180" t="s">
        <v>27</v>
      </c>
      <c r="C273" s="339" t="s">
        <v>27</v>
      </c>
      <c r="D273" s="180" t="s">
        <v>97</v>
      </c>
      <c r="E273" s="19" t="s">
        <v>937</v>
      </c>
      <c r="F273" s="180" t="s">
        <v>2214</v>
      </c>
      <c r="G273" s="180" t="s">
        <v>2215</v>
      </c>
      <c r="H273" s="186">
        <v>0</v>
      </c>
      <c r="I273" s="186">
        <v>3519</v>
      </c>
      <c r="J273" s="186">
        <f t="shared" si="26"/>
        <v>3519</v>
      </c>
      <c r="K273" s="180" t="s">
        <v>2216</v>
      </c>
      <c r="L273" s="180">
        <v>32584774</v>
      </c>
      <c r="M273" s="144">
        <v>45345</v>
      </c>
      <c r="N273" s="144" t="s">
        <v>197</v>
      </c>
      <c r="O273" s="180" t="s">
        <v>128</v>
      </c>
      <c r="P273" s="180" t="s">
        <v>128</v>
      </c>
      <c r="Q273" s="284">
        <v>0</v>
      </c>
      <c r="R273" s="284">
        <v>153349</v>
      </c>
      <c r="S273" s="182">
        <f t="shared" si="25"/>
        <v>153349</v>
      </c>
      <c r="T273" s="216">
        <v>21842</v>
      </c>
      <c r="U273" s="180">
        <v>168</v>
      </c>
      <c r="V273" s="180" t="s">
        <v>64</v>
      </c>
      <c r="W273" s="180" t="s">
        <v>64</v>
      </c>
      <c r="X273" s="180" t="s">
        <v>276</v>
      </c>
      <c r="Y273" s="180" t="s">
        <v>121</v>
      </c>
      <c r="Z273" s="180" t="s">
        <v>1400</v>
      </c>
      <c r="AA273" s="194">
        <v>0.04</v>
      </c>
      <c r="AB273" s="197" t="s">
        <v>558</v>
      </c>
      <c r="AC273" s="188">
        <v>1.7000000000000001E-2</v>
      </c>
      <c r="AD273" s="180">
        <f t="shared" si="16"/>
        <v>6133.96</v>
      </c>
      <c r="AE273" s="180">
        <f t="shared" si="17"/>
        <v>912.79166666666663</v>
      </c>
      <c r="AF273" s="189">
        <f t="shared" si="23"/>
        <v>2606.933</v>
      </c>
      <c r="AG273" s="379">
        <f t="shared" si="24"/>
        <v>3519.7246666666665</v>
      </c>
      <c r="AH273" s="190">
        <v>0.03</v>
      </c>
      <c r="AI273" s="189">
        <f t="shared" si="20"/>
        <v>4600.47</v>
      </c>
    </row>
    <row r="274" spans="1:35">
      <c r="A274" s="488" t="s">
        <v>639</v>
      </c>
      <c r="B274" s="180" t="s">
        <v>44</v>
      </c>
      <c r="C274" s="339" t="s">
        <v>37</v>
      </c>
      <c r="D274" s="180" t="s">
        <v>99</v>
      </c>
      <c r="E274" s="342" t="s">
        <v>461</v>
      </c>
      <c r="F274" s="180" t="s">
        <v>678</v>
      </c>
      <c r="G274" s="180" t="s">
        <v>631</v>
      </c>
      <c r="H274" s="186">
        <v>0</v>
      </c>
      <c r="I274" s="186">
        <v>1195</v>
      </c>
      <c r="J274" s="186">
        <f t="shared" si="26"/>
        <v>1195</v>
      </c>
      <c r="K274" s="180" t="s">
        <v>2217</v>
      </c>
      <c r="L274" s="180">
        <v>20015412</v>
      </c>
      <c r="M274" s="144">
        <v>45345</v>
      </c>
      <c r="N274" s="144" t="s">
        <v>197</v>
      </c>
      <c r="O274" s="180" t="s">
        <v>148</v>
      </c>
      <c r="P274" s="180" t="s">
        <v>252</v>
      </c>
      <c r="Q274" s="284">
        <v>0</v>
      </c>
      <c r="R274" s="284">
        <v>9153</v>
      </c>
      <c r="S274" s="182">
        <f t="shared" si="25"/>
        <v>9153</v>
      </c>
      <c r="T274" s="216">
        <v>7595</v>
      </c>
      <c r="U274" s="180">
        <v>18</v>
      </c>
      <c r="V274" s="180" t="s">
        <v>62</v>
      </c>
      <c r="W274" s="180" t="s">
        <v>62</v>
      </c>
      <c r="X274" s="180" t="s">
        <v>276</v>
      </c>
      <c r="Y274" s="180"/>
      <c r="Z274" s="180" t="s">
        <v>2218</v>
      </c>
      <c r="AA274" s="194">
        <v>0.03</v>
      </c>
      <c r="AB274" s="197" t="s">
        <v>558</v>
      </c>
      <c r="AC274" s="188">
        <v>7.4999999999999997E-2</v>
      </c>
      <c r="AD274" s="180">
        <f t="shared" si="16"/>
        <v>274.58999999999997</v>
      </c>
      <c r="AE274" s="180">
        <f t="shared" si="17"/>
        <v>508.5</v>
      </c>
      <c r="AF274" s="189">
        <f t="shared" si="23"/>
        <v>686.47500000000002</v>
      </c>
      <c r="AG274" s="379">
        <f t="shared" si="24"/>
        <v>1194.9749999999999</v>
      </c>
      <c r="AH274" s="190">
        <v>0.06</v>
      </c>
      <c r="AI274" s="189">
        <f t="shared" si="20"/>
        <v>549.17999999999995</v>
      </c>
    </row>
    <row r="275" spans="1:35">
      <c r="A275" s="488" t="s">
        <v>639</v>
      </c>
      <c r="B275" s="180" t="s">
        <v>49</v>
      </c>
      <c r="C275" s="339" t="s">
        <v>49</v>
      </c>
      <c r="D275" s="180" t="s">
        <v>133</v>
      </c>
      <c r="E275" s="342" t="s">
        <v>189</v>
      </c>
      <c r="F275" s="180" t="s">
        <v>978</v>
      </c>
      <c r="G275" s="180" t="s">
        <v>979</v>
      </c>
      <c r="H275" s="186">
        <v>0</v>
      </c>
      <c r="I275" s="186">
        <v>11351</v>
      </c>
      <c r="J275" s="186">
        <f t="shared" si="26"/>
        <v>11351</v>
      </c>
      <c r="K275" s="180" t="s">
        <v>2219</v>
      </c>
      <c r="L275" s="180">
        <v>27484516</v>
      </c>
      <c r="M275" s="144">
        <v>45345</v>
      </c>
      <c r="N275" s="144" t="s">
        <v>197</v>
      </c>
      <c r="O275" s="180" t="s">
        <v>148</v>
      </c>
      <c r="P275" s="180" t="s">
        <v>1269</v>
      </c>
      <c r="Q275" s="284">
        <v>0</v>
      </c>
      <c r="R275" s="284">
        <v>494553</v>
      </c>
      <c r="S275" s="182">
        <f t="shared" si="25"/>
        <v>494553</v>
      </c>
      <c r="T275" s="216">
        <v>56993</v>
      </c>
      <c r="U275" s="180">
        <v>168</v>
      </c>
      <c r="V275" s="180" t="s">
        <v>64</v>
      </c>
      <c r="W275" s="180" t="s">
        <v>64</v>
      </c>
      <c r="X275" s="180" t="s">
        <v>276</v>
      </c>
      <c r="Y275" s="180" t="s">
        <v>115</v>
      </c>
      <c r="Z275" s="180" t="s">
        <v>1401</v>
      </c>
      <c r="AA275" s="194">
        <v>0.04</v>
      </c>
      <c r="AB275" s="197" t="s">
        <v>558</v>
      </c>
      <c r="AC275" s="188">
        <v>1.7000000000000001E-2</v>
      </c>
      <c r="AD275" s="180">
        <f t="shared" si="16"/>
        <v>19782.12</v>
      </c>
      <c r="AE275" s="180">
        <f t="shared" si="17"/>
        <v>2943.7678571428573</v>
      </c>
      <c r="AF275" s="189">
        <f t="shared" si="23"/>
        <v>8407.4009999999998</v>
      </c>
      <c r="AG275" s="379">
        <f t="shared" si="24"/>
        <v>11351.168857142857</v>
      </c>
      <c r="AH275" s="190">
        <v>0.03</v>
      </c>
      <c r="AI275" s="189">
        <f t="shared" si="20"/>
        <v>14836.59</v>
      </c>
    </row>
    <row r="276" spans="1:35">
      <c r="A276" s="488" t="s">
        <v>639</v>
      </c>
      <c r="B276" s="180" t="s">
        <v>37</v>
      </c>
      <c r="C276" s="339" t="s">
        <v>37</v>
      </c>
      <c r="D276" s="180" t="s">
        <v>99</v>
      </c>
      <c r="E276" s="342" t="s">
        <v>440</v>
      </c>
      <c r="F276" s="8" t="s">
        <v>779</v>
      </c>
      <c r="G276" s="180" t="s">
        <v>760</v>
      </c>
      <c r="H276" s="186">
        <v>0</v>
      </c>
      <c r="I276" s="186">
        <v>6167</v>
      </c>
      <c r="J276" s="186">
        <f t="shared" si="26"/>
        <v>6167</v>
      </c>
      <c r="K276" s="180" t="s">
        <v>2220</v>
      </c>
      <c r="L276" s="180">
        <v>28587858</v>
      </c>
      <c r="M276" s="144">
        <v>45345</v>
      </c>
      <c r="N276" s="144" t="s">
        <v>197</v>
      </c>
      <c r="O276" s="180" t="s">
        <v>173</v>
      </c>
      <c r="P276" s="21" t="s">
        <v>347</v>
      </c>
      <c r="Q276" s="284">
        <v>0</v>
      </c>
      <c r="R276" s="284">
        <v>200000</v>
      </c>
      <c r="S276" s="182">
        <f t="shared" si="25"/>
        <v>200000</v>
      </c>
      <c r="T276" s="216">
        <v>188400</v>
      </c>
      <c r="U276" s="180">
        <v>120</v>
      </c>
      <c r="V276" s="180" t="s">
        <v>62</v>
      </c>
      <c r="W276" s="180" t="s">
        <v>62</v>
      </c>
      <c r="X276" s="180" t="s">
        <v>276</v>
      </c>
      <c r="Y276" s="180"/>
      <c r="Z276" s="180" t="s">
        <v>2221</v>
      </c>
      <c r="AA276" s="194">
        <v>0.03</v>
      </c>
      <c r="AB276" s="197" t="s">
        <v>558</v>
      </c>
      <c r="AC276" s="188">
        <v>2.2499999999999999E-2</v>
      </c>
      <c r="AD276" s="180">
        <f t="shared" si="16"/>
        <v>6000</v>
      </c>
      <c r="AE276" s="180">
        <f t="shared" si="17"/>
        <v>1666.6666666666667</v>
      </c>
      <c r="AF276" s="189">
        <f t="shared" si="23"/>
        <v>4500</v>
      </c>
      <c r="AG276" s="379">
        <f t="shared" si="24"/>
        <v>6166.666666666667</v>
      </c>
      <c r="AH276" s="190">
        <v>0.06</v>
      </c>
      <c r="AI276" s="189">
        <f t="shared" si="20"/>
        <v>12000</v>
      </c>
    </row>
    <row r="277" spans="1:35">
      <c r="A277" s="488" t="s">
        <v>639</v>
      </c>
      <c r="B277" s="180" t="s">
        <v>24</v>
      </c>
      <c r="C277" s="339" t="s">
        <v>24</v>
      </c>
      <c r="D277" s="180" t="s">
        <v>422</v>
      </c>
      <c r="E277" s="342" t="s">
        <v>200</v>
      </c>
      <c r="F277" s="8" t="s">
        <v>835</v>
      </c>
      <c r="G277" s="180" t="s">
        <v>1673</v>
      </c>
      <c r="H277" s="186">
        <v>6650</v>
      </c>
      <c r="I277" s="186">
        <v>6600</v>
      </c>
      <c r="J277" s="186">
        <f t="shared" si="26"/>
        <v>-50</v>
      </c>
      <c r="K277" s="180" t="s">
        <v>2222</v>
      </c>
      <c r="L277" s="180">
        <v>29515571</v>
      </c>
      <c r="M277" s="144">
        <v>45345</v>
      </c>
      <c r="N277" s="144" t="s">
        <v>197</v>
      </c>
      <c r="O277" s="180" t="s">
        <v>148</v>
      </c>
      <c r="P277" s="180" t="s">
        <v>289</v>
      </c>
      <c r="Q277" s="284">
        <v>235735.59</v>
      </c>
      <c r="R277" s="284">
        <v>287556</v>
      </c>
      <c r="S277" s="182">
        <f t="shared" si="25"/>
        <v>51820.41</v>
      </c>
      <c r="T277" s="216">
        <v>33467.050000000003</v>
      </c>
      <c r="U277" s="180">
        <v>168</v>
      </c>
      <c r="V277" s="180" t="s">
        <v>63</v>
      </c>
      <c r="W277" s="180" t="s">
        <v>63</v>
      </c>
      <c r="X277" s="180" t="s">
        <v>277</v>
      </c>
      <c r="Y277" s="180"/>
      <c r="Z277" s="180" t="s">
        <v>2223</v>
      </c>
      <c r="AA277" s="194">
        <v>0.04</v>
      </c>
      <c r="AB277" s="197" t="s">
        <v>558</v>
      </c>
      <c r="AC277" s="188">
        <v>1.7000000000000001E-2</v>
      </c>
      <c r="AD277" s="180">
        <f t="shared" si="16"/>
        <v>11502.24</v>
      </c>
      <c r="AE277" s="180">
        <f t="shared" si="17"/>
        <v>1711.6428571428571</v>
      </c>
      <c r="AF277" s="189">
        <f t="shared" si="23"/>
        <v>4888.4520000000002</v>
      </c>
      <c r="AG277" s="379">
        <f t="shared" si="24"/>
        <v>6600.0948571428571</v>
      </c>
      <c r="AH277" s="190">
        <v>0.03</v>
      </c>
      <c r="AI277" s="189">
        <f t="shared" si="20"/>
        <v>1554.6123</v>
      </c>
    </row>
    <row r="278" spans="1:35">
      <c r="A278" s="488" t="s">
        <v>639</v>
      </c>
      <c r="B278" s="180" t="s">
        <v>39</v>
      </c>
      <c r="C278" s="339" t="s">
        <v>39</v>
      </c>
      <c r="D278" s="180" t="s">
        <v>167</v>
      </c>
      <c r="E278" s="342" t="s">
        <v>407</v>
      </c>
      <c r="F278" s="180" t="s">
        <v>1258</v>
      </c>
      <c r="G278" s="180" t="s">
        <v>1261</v>
      </c>
      <c r="H278" s="186">
        <v>0</v>
      </c>
      <c r="I278" s="186">
        <v>4087</v>
      </c>
      <c r="J278" s="186">
        <f t="shared" si="26"/>
        <v>4087</v>
      </c>
      <c r="K278" s="180" t="s">
        <v>2224</v>
      </c>
      <c r="L278" s="180">
        <v>33911579</v>
      </c>
      <c r="M278" s="144">
        <v>45345</v>
      </c>
      <c r="N278" s="144" t="s">
        <v>197</v>
      </c>
      <c r="O278" s="180" t="s">
        <v>128</v>
      </c>
      <c r="P278" s="180" t="s">
        <v>128</v>
      </c>
      <c r="Q278" s="284">
        <v>0</v>
      </c>
      <c r="R278" s="284">
        <v>169353</v>
      </c>
      <c r="S278" s="182">
        <f t="shared" si="25"/>
        <v>169353</v>
      </c>
      <c r="T278" s="216">
        <v>35090</v>
      </c>
      <c r="U278" s="180">
        <v>168</v>
      </c>
      <c r="V278" s="180" t="s">
        <v>64</v>
      </c>
      <c r="W278" s="180" t="s">
        <v>64</v>
      </c>
      <c r="X278" s="180" t="s">
        <v>276</v>
      </c>
      <c r="Y278" s="180" t="s">
        <v>669</v>
      </c>
      <c r="Z278" s="180" t="s">
        <v>1310</v>
      </c>
      <c r="AA278" s="194">
        <v>0.04</v>
      </c>
      <c r="AB278" s="197" t="s">
        <v>558</v>
      </c>
      <c r="AC278" s="188">
        <v>1.7000000000000001E-2</v>
      </c>
      <c r="AD278" s="180">
        <f t="shared" si="16"/>
        <v>6774.12</v>
      </c>
      <c r="AE278" s="180">
        <f t="shared" si="17"/>
        <v>1008.0535714285714</v>
      </c>
      <c r="AF278" s="189">
        <f t="shared" si="23"/>
        <v>2879.0010000000002</v>
      </c>
      <c r="AG278" s="379">
        <f t="shared" si="24"/>
        <v>3887.0545714285718</v>
      </c>
      <c r="AH278" s="190">
        <v>0.03</v>
      </c>
      <c r="AI278" s="189">
        <f t="shared" si="20"/>
        <v>5080.59</v>
      </c>
    </row>
    <row r="279" spans="1:35">
      <c r="A279" s="488" t="s">
        <v>639</v>
      </c>
      <c r="B279" s="180" t="s">
        <v>38</v>
      </c>
      <c r="C279" s="339" t="s">
        <v>38</v>
      </c>
      <c r="D279" s="180" t="s">
        <v>101</v>
      </c>
      <c r="E279" s="8" t="s">
        <v>2100</v>
      </c>
      <c r="F279" s="180" t="s">
        <v>1138</v>
      </c>
      <c r="G279" s="180" t="s">
        <v>1264</v>
      </c>
      <c r="H279" s="186">
        <v>18469.29</v>
      </c>
      <c r="I279" s="186">
        <v>17675</v>
      </c>
      <c r="J279" s="186">
        <f t="shared" si="26"/>
        <v>-794.29000000000087</v>
      </c>
      <c r="K279" s="180" t="s">
        <v>2225</v>
      </c>
      <c r="L279" s="180">
        <v>25957711</v>
      </c>
      <c r="M279" s="144">
        <v>45345</v>
      </c>
      <c r="N279" s="144" t="s">
        <v>197</v>
      </c>
      <c r="O279" s="180" t="s">
        <v>128</v>
      </c>
      <c r="P279" s="180" t="s">
        <v>128</v>
      </c>
      <c r="Q279" s="284">
        <v>650424</v>
      </c>
      <c r="R279" s="284">
        <v>770085</v>
      </c>
      <c r="S279" s="182">
        <f t="shared" si="25"/>
        <v>119661</v>
      </c>
      <c r="T279" s="216">
        <v>72355</v>
      </c>
      <c r="U279" s="180">
        <v>168</v>
      </c>
      <c r="V279" s="180" t="s">
        <v>63</v>
      </c>
      <c r="W279" s="180" t="s">
        <v>63</v>
      </c>
      <c r="X279" s="180" t="s">
        <v>277</v>
      </c>
      <c r="Y279" s="180"/>
      <c r="Z279" s="180" t="s">
        <v>2226</v>
      </c>
      <c r="AA279" s="194">
        <v>0.04</v>
      </c>
      <c r="AB279" s="197" t="s">
        <v>558</v>
      </c>
      <c r="AC279" s="188">
        <v>1.7000000000000001E-2</v>
      </c>
      <c r="AD279" s="180">
        <f t="shared" si="16"/>
        <v>30803.4</v>
      </c>
      <c r="AE279" s="180">
        <f t="shared" si="17"/>
        <v>4583.8392857142853</v>
      </c>
      <c r="AF279" s="189">
        <f t="shared" si="23"/>
        <v>13091.445000000002</v>
      </c>
      <c r="AG279" s="379">
        <f t="shared" si="24"/>
        <v>17675.284285714286</v>
      </c>
      <c r="AH279" s="190">
        <v>0.03</v>
      </c>
      <c r="AI279" s="189">
        <f t="shared" si="20"/>
        <v>3589.83</v>
      </c>
    </row>
    <row r="280" spans="1:35">
      <c r="A280" s="488" t="s">
        <v>639</v>
      </c>
      <c r="B280" s="180" t="s">
        <v>38</v>
      </c>
      <c r="C280" s="339" t="s">
        <v>38</v>
      </c>
      <c r="D280" s="180" t="s">
        <v>101</v>
      </c>
      <c r="E280" s="8" t="s">
        <v>2100</v>
      </c>
      <c r="F280" s="180" t="s">
        <v>2227</v>
      </c>
      <c r="G280" s="482" t="s">
        <v>2230</v>
      </c>
      <c r="H280" s="186">
        <v>0</v>
      </c>
      <c r="I280" s="186">
        <v>1090</v>
      </c>
      <c r="J280" s="186">
        <f t="shared" si="26"/>
        <v>1090</v>
      </c>
      <c r="K280" s="180" t="s">
        <v>2228</v>
      </c>
      <c r="L280" s="180">
        <v>27995613</v>
      </c>
      <c r="M280" s="144">
        <v>45346</v>
      </c>
      <c r="N280" s="144" t="s">
        <v>197</v>
      </c>
      <c r="O280" s="180" t="s">
        <v>173</v>
      </c>
      <c r="P280" s="180" t="s">
        <v>466</v>
      </c>
      <c r="Q280" s="284">
        <v>0</v>
      </c>
      <c r="R280" s="284">
        <v>32772</v>
      </c>
      <c r="S280" s="182">
        <f t="shared" si="25"/>
        <v>32772</v>
      </c>
      <c r="T280" s="216">
        <v>30034</v>
      </c>
      <c r="U280" s="180">
        <v>108</v>
      </c>
      <c r="V280" s="180" t="s">
        <v>62</v>
      </c>
      <c r="W280" s="180" t="s">
        <v>62</v>
      </c>
      <c r="X280" s="180" t="s">
        <v>276</v>
      </c>
      <c r="Y280" s="180"/>
      <c r="Z280" s="180" t="s">
        <v>2229</v>
      </c>
      <c r="AA280" s="194">
        <v>0.03</v>
      </c>
      <c r="AB280" s="197" t="s">
        <v>558</v>
      </c>
      <c r="AC280" s="188">
        <v>2.4E-2</v>
      </c>
      <c r="AD280" s="180">
        <f t="shared" si="16"/>
        <v>983.16</v>
      </c>
      <c r="AE280" s="180">
        <f t="shared" si="17"/>
        <v>303.44444444444446</v>
      </c>
      <c r="AF280" s="189">
        <f t="shared" ref="AF280:AF343" si="27">AC280*R280</f>
        <v>786.52800000000002</v>
      </c>
      <c r="AG280" s="379">
        <f t="shared" ref="AG280:AG301" si="28">AE280+AF280</f>
        <v>1089.9724444444446</v>
      </c>
      <c r="AH280" s="190">
        <v>0.06</v>
      </c>
      <c r="AI280" s="189">
        <f t="shared" si="20"/>
        <v>1966.32</v>
      </c>
    </row>
    <row r="281" spans="1:35">
      <c r="A281" s="488" t="s">
        <v>639</v>
      </c>
      <c r="B281" s="180" t="s">
        <v>29</v>
      </c>
      <c r="C281" s="339" t="s">
        <v>29</v>
      </c>
      <c r="D281" s="180" t="s">
        <v>168</v>
      </c>
      <c r="E281" s="342" t="s">
        <v>407</v>
      </c>
      <c r="F281" s="180" t="s">
        <v>818</v>
      </c>
      <c r="G281" s="171" t="s">
        <v>819</v>
      </c>
      <c r="H281" s="186">
        <v>13773</v>
      </c>
      <c r="I281" s="186">
        <v>13647</v>
      </c>
      <c r="J281" s="186">
        <f t="shared" si="26"/>
        <v>-126</v>
      </c>
      <c r="K281" s="180" t="s">
        <v>2231</v>
      </c>
      <c r="L281" s="180">
        <v>25933888</v>
      </c>
      <c r="M281" s="144">
        <v>45346</v>
      </c>
      <c r="N281" s="144" t="s">
        <v>197</v>
      </c>
      <c r="O281" s="180" t="s">
        <v>128</v>
      </c>
      <c r="P281" s="180" t="s">
        <v>128</v>
      </c>
      <c r="Q281" s="284">
        <v>474467</v>
      </c>
      <c r="R281" s="284">
        <v>594588</v>
      </c>
      <c r="S281" s="182">
        <f t="shared" si="25"/>
        <v>120121</v>
      </c>
      <c r="T281" s="216">
        <v>83345</v>
      </c>
      <c r="U281" s="180">
        <v>168</v>
      </c>
      <c r="V281" s="180" t="s">
        <v>63</v>
      </c>
      <c r="W281" s="180" t="s">
        <v>63</v>
      </c>
      <c r="X281" s="180" t="s">
        <v>277</v>
      </c>
      <c r="Y281" s="180"/>
      <c r="Z281" s="180" t="s">
        <v>2232</v>
      </c>
      <c r="AA281" s="194">
        <v>0.03</v>
      </c>
      <c r="AB281" s="197" t="s">
        <v>558</v>
      </c>
      <c r="AC281" s="188">
        <v>1.7000000000000001E-2</v>
      </c>
      <c r="AD281" s="180">
        <f t="shared" si="16"/>
        <v>17837.64</v>
      </c>
      <c r="AE281" s="180">
        <f t="shared" si="17"/>
        <v>3539.2142857142858</v>
      </c>
      <c r="AF281" s="189">
        <f t="shared" si="27"/>
        <v>10107.996000000001</v>
      </c>
      <c r="AG281" s="379">
        <f t="shared" si="28"/>
        <v>13647.210285714287</v>
      </c>
      <c r="AH281" s="190">
        <v>0.03</v>
      </c>
      <c r="AI281" s="189">
        <f t="shared" si="20"/>
        <v>3603.6299999999997</v>
      </c>
    </row>
    <row r="282" spans="1:35">
      <c r="A282" s="488" t="s">
        <v>639</v>
      </c>
      <c r="B282" s="180" t="s">
        <v>39</v>
      </c>
      <c r="C282" s="339" t="s">
        <v>39</v>
      </c>
      <c r="D282" s="180" t="s">
        <v>167</v>
      </c>
      <c r="E282" s="342" t="s">
        <v>407</v>
      </c>
      <c r="F282" s="8" t="s">
        <v>778</v>
      </c>
      <c r="G282" s="171" t="s">
        <v>603</v>
      </c>
      <c r="H282" s="186">
        <v>0</v>
      </c>
      <c r="I282" s="186">
        <v>1728</v>
      </c>
      <c r="J282" s="186">
        <f t="shared" si="26"/>
        <v>1728</v>
      </c>
      <c r="K282" s="180" t="s">
        <v>2233</v>
      </c>
      <c r="L282" s="180">
        <v>31429057</v>
      </c>
      <c r="M282" s="144">
        <v>45346</v>
      </c>
      <c r="N282" s="144" t="s">
        <v>197</v>
      </c>
      <c r="O282" s="180" t="s">
        <v>148</v>
      </c>
      <c r="P282" s="180" t="s">
        <v>258</v>
      </c>
      <c r="Q282" s="284">
        <v>0</v>
      </c>
      <c r="R282" s="284">
        <v>52140</v>
      </c>
      <c r="S282" s="182">
        <f t="shared" si="25"/>
        <v>52140</v>
      </c>
      <c r="T282" s="216">
        <v>52140</v>
      </c>
      <c r="U282" s="180">
        <v>120</v>
      </c>
      <c r="V282" s="180" t="s">
        <v>62</v>
      </c>
      <c r="W282" s="180" t="s">
        <v>62</v>
      </c>
      <c r="X282" s="180" t="s">
        <v>276</v>
      </c>
      <c r="Y282" s="180"/>
      <c r="Z282" s="180" t="s">
        <v>2234</v>
      </c>
      <c r="AA282" s="194">
        <v>0.03</v>
      </c>
      <c r="AB282" s="197" t="s">
        <v>558</v>
      </c>
      <c r="AC282" s="188">
        <v>2.2499999999999999E-2</v>
      </c>
      <c r="AD282" s="180">
        <f t="shared" si="16"/>
        <v>1564.2</v>
      </c>
      <c r="AE282" s="180">
        <f t="shared" si="17"/>
        <v>434.5</v>
      </c>
      <c r="AF282" s="189">
        <f t="shared" si="27"/>
        <v>1173.1499999999999</v>
      </c>
      <c r="AG282" s="379">
        <f t="shared" si="28"/>
        <v>1607.6499999999999</v>
      </c>
      <c r="AH282" s="190">
        <v>0.06</v>
      </c>
      <c r="AI282" s="189">
        <f t="shared" si="20"/>
        <v>3128.4</v>
      </c>
    </row>
    <row r="283" spans="1:35">
      <c r="A283" s="488" t="s">
        <v>639</v>
      </c>
      <c r="B283" s="180" t="s">
        <v>29</v>
      </c>
      <c r="C283" s="339" t="s">
        <v>29</v>
      </c>
      <c r="D283" s="180" t="s">
        <v>168</v>
      </c>
      <c r="E283" s="342" t="s">
        <v>456</v>
      </c>
      <c r="F283" s="180" t="s">
        <v>1389</v>
      </c>
      <c r="G283" s="180" t="s">
        <v>653</v>
      </c>
      <c r="H283" s="186">
        <v>0</v>
      </c>
      <c r="I283" s="186">
        <v>4421</v>
      </c>
      <c r="J283" s="186">
        <f t="shared" si="26"/>
        <v>4421</v>
      </c>
      <c r="K283" s="180" t="s">
        <v>1294</v>
      </c>
      <c r="L283" s="180">
        <v>30426838</v>
      </c>
      <c r="M283" s="144">
        <v>45346</v>
      </c>
      <c r="N283" s="144" t="s">
        <v>197</v>
      </c>
      <c r="O283" s="180" t="s">
        <v>21</v>
      </c>
      <c r="P283" s="180" t="s">
        <v>21</v>
      </c>
      <c r="Q283" s="284">
        <v>0</v>
      </c>
      <c r="R283" s="284">
        <v>192619</v>
      </c>
      <c r="S283" s="182">
        <f t="shared" si="25"/>
        <v>192619</v>
      </c>
      <c r="T283" s="216">
        <v>144016</v>
      </c>
      <c r="U283" s="180">
        <v>168</v>
      </c>
      <c r="V283" s="180" t="s">
        <v>64</v>
      </c>
      <c r="W283" s="180" t="s">
        <v>64</v>
      </c>
      <c r="X283" s="180" t="s">
        <v>276</v>
      </c>
      <c r="Y283" s="180" t="s">
        <v>1339</v>
      </c>
      <c r="Z283" s="180" t="s">
        <v>1306</v>
      </c>
      <c r="AA283" s="194">
        <v>0.04</v>
      </c>
      <c r="AB283" s="197" t="s">
        <v>558</v>
      </c>
      <c r="AC283" s="188">
        <v>1.7000000000000001E-2</v>
      </c>
      <c r="AD283" s="180">
        <f t="shared" si="16"/>
        <v>7704.76</v>
      </c>
      <c r="AE283" s="180">
        <f t="shared" si="17"/>
        <v>1146.5416666666667</v>
      </c>
      <c r="AF283" s="189">
        <f t="shared" si="27"/>
        <v>3274.5230000000001</v>
      </c>
      <c r="AG283" s="379">
        <f t="shared" si="28"/>
        <v>4421.0646666666671</v>
      </c>
      <c r="AH283" s="190">
        <v>0.03</v>
      </c>
      <c r="AI283" s="189">
        <f t="shared" si="20"/>
        <v>5778.57</v>
      </c>
    </row>
    <row r="284" spans="1:35">
      <c r="A284" s="488" t="s">
        <v>622</v>
      </c>
      <c r="B284" s="21" t="s">
        <v>184</v>
      </c>
      <c r="C284" s="21" t="s">
        <v>184</v>
      </c>
      <c r="D284" s="21" t="s">
        <v>98</v>
      </c>
      <c r="E284" s="21" t="s">
        <v>419</v>
      </c>
      <c r="F284" s="171" t="s">
        <v>838</v>
      </c>
      <c r="G284" s="171" t="s">
        <v>1454</v>
      </c>
      <c r="H284" s="181">
        <v>22936</v>
      </c>
      <c r="I284" s="181">
        <v>23674</v>
      </c>
      <c r="J284" s="181">
        <f t="shared" si="26"/>
        <v>738</v>
      </c>
      <c r="K284" s="171" t="s">
        <v>1455</v>
      </c>
      <c r="L284" s="10">
        <v>29399355</v>
      </c>
      <c r="M284" s="166">
        <v>45288</v>
      </c>
      <c r="N284" s="166" t="s">
        <v>195</v>
      </c>
      <c r="O284" s="21" t="s">
        <v>329</v>
      </c>
      <c r="P284" s="21" t="s">
        <v>329</v>
      </c>
      <c r="Q284" s="489">
        <v>819562</v>
      </c>
      <c r="R284" s="489">
        <v>1031456</v>
      </c>
      <c r="S284" s="182">
        <f>R284-Q284</f>
        <v>211894</v>
      </c>
      <c r="T284" s="215">
        <v>148907</v>
      </c>
      <c r="U284" s="171">
        <v>168</v>
      </c>
      <c r="V284" s="180" t="s">
        <v>63</v>
      </c>
      <c r="W284" s="180" t="s">
        <v>63</v>
      </c>
      <c r="X284" s="180" t="s">
        <v>277</v>
      </c>
      <c r="Y284" s="171"/>
      <c r="Z284" s="10" t="s">
        <v>1456</v>
      </c>
      <c r="AA284" s="192">
        <v>0.05</v>
      </c>
      <c r="AB284" s="196" t="s">
        <v>558</v>
      </c>
      <c r="AC284" s="183">
        <v>1.7000000000000001E-2</v>
      </c>
      <c r="AD284" s="184">
        <f t="shared" ref="AD284:AD347" si="29">AA284*R284</f>
        <v>51572.800000000003</v>
      </c>
      <c r="AE284" s="379">
        <f t="shared" ref="AE284:AE301" si="30">R284/U284</f>
        <v>6139.6190476190477</v>
      </c>
      <c r="AF284" s="181">
        <f t="shared" si="27"/>
        <v>17534.752</v>
      </c>
      <c r="AG284" s="184">
        <f t="shared" si="28"/>
        <v>23674.371047619046</v>
      </c>
      <c r="AH284" s="185">
        <v>0.03</v>
      </c>
      <c r="AI284" s="181">
        <f>S284*AH284</f>
        <v>6356.82</v>
      </c>
    </row>
    <row r="285" spans="1:35">
      <c r="A285" s="488" t="s">
        <v>622</v>
      </c>
      <c r="B285" s="339" t="s">
        <v>31</v>
      </c>
      <c r="C285" s="21" t="s">
        <v>31</v>
      </c>
      <c r="D285" s="21" t="s">
        <v>101</v>
      </c>
      <c r="E285" s="19" t="s">
        <v>32</v>
      </c>
      <c r="F285" s="171" t="s">
        <v>535</v>
      </c>
      <c r="G285" s="171" t="s">
        <v>575</v>
      </c>
      <c r="H285" s="181">
        <v>0</v>
      </c>
      <c r="I285" s="181">
        <v>14300</v>
      </c>
      <c r="J285" s="181">
        <f t="shared" si="26"/>
        <v>14300</v>
      </c>
      <c r="K285" s="171" t="s">
        <v>1457</v>
      </c>
      <c r="L285" s="171">
        <v>31069743</v>
      </c>
      <c r="M285" s="166">
        <v>45288</v>
      </c>
      <c r="N285" s="166" t="s">
        <v>195</v>
      </c>
      <c r="O285" s="21" t="s">
        <v>43</v>
      </c>
      <c r="P285" s="21" t="s">
        <v>43</v>
      </c>
      <c r="Q285" s="489">
        <v>0</v>
      </c>
      <c r="R285" s="489">
        <v>623028</v>
      </c>
      <c r="S285" s="182">
        <f t="shared" ref="S285:S348" si="31">R285-Q285</f>
        <v>623028</v>
      </c>
      <c r="T285" s="215">
        <v>120432</v>
      </c>
      <c r="U285" s="171">
        <v>168</v>
      </c>
      <c r="V285" s="74" t="s">
        <v>64</v>
      </c>
      <c r="W285" s="74" t="s">
        <v>64</v>
      </c>
      <c r="X285" s="180" t="s">
        <v>276</v>
      </c>
      <c r="Y285" s="171" t="s">
        <v>669</v>
      </c>
      <c r="Z285" s="171" t="s">
        <v>1458</v>
      </c>
      <c r="AA285" s="192">
        <v>0.05</v>
      </c>
      <c r="AB285" s="196" t="s">
        <v>558</v>
      </c>
      <c r="AC285" s="183">
        <v>1.7000000000000001E-2</v>
      </c>
      <c r="AD285" s="184">
        <f t="shared" si="29"/>
        <v>31151.4</v>
      </c>
      <c r="AE285" s="379">
        <f t="shared" si="30"/>
        <v>3708.5</v>
      </c>
      <c r="AF285" s="181">
        <f t="shared" si="27"/>
        <v>10591.476000000001</v>
      </c>
      <c r="AG285" s="184">
        <f t="shared" si="28"/>
        <v>14299.976000000001</v>
      </c>
      <c r="AH285" s="185">
        <v>0.03</v>
      </c>
      <c r="AI285" s="181">
        <f t="shared" ref="AI285:AI348" si="32">S285*AH285</f>
        <v>18690.84</v>
      </c>
    </row>
    <row r="286" spans="1:35">
      <c r="A286" s="488" t="s">
        <v>622</v>
      </c>
      <c r="B286" s="21" t="s">
        <v>37</v>
      </c>
      <c r="C286" s="21" t="s">
        <v>37</v>
      </c>
      <c r="D286" s="125" t="s">
        <v>99</v>
      </c>
      <c r="E286" s="19" t="s">
        <v>461</v>
      </c>
      <c r="F286" s="10" t="s">
        <v>839</v>
      </c>
      <c r="G286" s="10" t="s">
        <v>768</v>
      </c>
      <c r="H286" s="490">
        <v>0</v>
      </c>
      <c r="I286" s="490">
        <v>5505</v>
      </c>
      <c r="J286" s="181">
        <f t="shared" si="26"/>
        <v>5505</v>
      </c>
      <c r="K286" s="10" t="s">
        <v>1459</v>
      </c>
      <c r="L286" s="10">
        <v>29675610</v>
      </c>
      <c r="M286" s="166">
        <v>45288</v>
      </c>
      <c r="N286" s="166" t="s">
        <v>195</v>
      </c>
      <c r="O286" s="21" t="s">
        <v>43</v>
      </c>
      <c r="P286" s="21" t="s">
        <v>43</v>
      </c>
      <c r="Q286" s="490">
        <v>0</v>
      </c>
      <c r="R286" s="490">
        <v>239848</v>
      </c>
      <c r="S286" s="182">
        <f t="shared" si="31"/>
        <v>239848</v>
      </c>
      <c r="T286" s="491">
        <v>29286</v>
      </c>
      <c r="U286" s="10">
        <v>168</v>
      </c>
      <c r="V286" s="74" t="s">
        <v>64</v>
      </c>
      <c r="W286" s="74" t="s">
        <v>64</v>
      </c>
      <c r="X286" s="180" t="s">
        <v>276</v>
      </c>
      <c r="Y286" s="10" t="s">
        <v>115</v>
      </c>
      <c r="Z286" s="10" t="s">
        <v>1460</v>
      </c>
      <c r="AA286" s="492">
        <v>0.05</v>
      </c>
      <c r="AB286" s="493" t="s">
        <v>558</v>
      </c>
      <c r="AC286" s="494">
        <v>1.7000000000000001E-2</v>
      </c>
      <c r="AD286" s="184">
        <f t="shared" si="29"/>
        <v>11992.400000000001</v>
      </c>
      <c r="AE286" s="379">
        <f t="shared" si="30"/>
        <v>1427.6666666666667</v>
      </c>
      <c r="AF286" s="181">
        <f t="shared" si="27"/>
        <v>4077.4160000000002</v>
      </c>
      <c r="AG286" s="184">
        <f t="shared" si="28"/>
        <v>5505.0826666666671</v>
      </c>
      <c r="AH286" s="495">
        <v>0.03</v>
      </c>
      <c r="AI286" s="181">
        <f t="shared" si="32"/>
        <v>7195.44</v>
      </c>
    </row>
    <row r="287" spans="1:35">
      <c r="A287" s="488" t="s">
        <v>622</v>
      </c>
      <c r="B287" s="21" t="s">
        <v>184</v>
      </c>
      <c r="C287" s="21" t="s">
        <v>184</v>
      </c>
      <c r="D287" s="21" t="s">
        <v>98</v>
      </c>
      <c r="E287" s="19" t="s">
        <v>212</v>
      </c>
      <c r="F287" s="171" t="s">
        <v>840</v>
      </c>
      <c r="G287" s="171" t="s">
        <v>634</v>
      </c>
      <c r="H287" s="181">
        <v>0</v>
      </c>
      <c r="I287" s="181">
        <v>5400</v>
      </c>
      <c r="J287" s="181">
        <f t="shared" si="26"/>
        <v>5400</v>
      </c>
      <c r="K287" s="171" t="s">
        <v>1461</v>
      </c>
      <c r="L287" s="171">
        <v>27462856</v>
      </c>
      <c r="M287" s="166">
        <v>45288</v>
      </c>
      <c r="N287" s="166" t="s">
        <v>195</v>
      </c>
      <c r="O287" s="21" t="s">
        <v>43</v>
      </c>
      <c r="P287" s="21" t="s">
        <v>43</v>
      </c>
      <c r="Q287" s="489">
        <v>0</v>
      </c>
      <c r="R287" s="489">
        <v>200415</v>
      </c>
      <c r="S287" s="182">
        <f t="shared" si="31"/>
        <v>200415</v>
      </c>
      <c r="T287" s="215">
        <v>52088</v>
      </c>
      <c r="U287" s="171">
        <v>144</v>
      </c>
      <c r="V287" s="74" t="s">
        <v>64</v>
      </c>
      <c r="W287" s="74" t="s">
        <v>64</v>
      </c>
      <c r="X287" s="180" t="s">
        <v>276</v>
      </c>
      <c r="Y287" s="171" t="s">
        <v>115</v>
      </c>
      <c r="Z287" s="171" t="s">
        <v>1462</v>
      </c>
      <c r="AA287" s="192">
        <v>0.03</v>
      </c>
      <c r="AB287" s="196" t="s">
        <v>558</v>
      </c>
      <c r="AC287" s="183">
        <v>0.02</v>
      </c>
      <c r="AD287" s="184">
        <f t="shared" si="29"/>
        <v>6012.45</v>
      </c>
      <c r="AE287" s="379">
        <f t="shared" si="30"/>
        <v>1391.7708333333333</v>
      </c>
      <c r="AF287" s="181">
        <f t="shared" si="27"/>
        <v>4008.3</v>
      </c>
      <c r="AG287" s="184">
        <f t="shared" si="28"/>
        <v>5400.0708333333332</v>
      </c>
      <c r="AH287" s="185">
        <v>0.06</v>
      </c>
      <c r="AI287" s="181">
        <f t="shared" si="32"/>
        <v>12024.9</v>
      </c>
    </row>
    <row r="288" spans="1:35">
      <c r="A288" s="488" t="s">
        <v>622</v>
      </c>
      <c r="B288" s="21" t="s">
        <v>24</v>
      </c>
      <c r="C288" s="21" t="s">
        <v>24</v>
      </c>
      <c r="D288" s="21" t="s">
        <v>422</v>
      </c>
      <c r="E288" s="21" t="s">
        <v>423</v>
      </c>
      <c r="F288" s="171" t="s">
        <v>841</v>
      </c>
      <c r="G288" s="171" t="s">
        <v>629</v>
      </c>
      <c r="H288" s="181">
        <v>0</v>
      </c>
      <c r="I288" s="181">
        <v>10048</v>
      </c>
      <c r="J288" s="181">
        <f t="shared" si="26"/>
        <v>10048</v>
      </c>
      <c r="K288" s="171" t="s">
        <v>1463</v>
      </c>
      <c r="L288" s="171">
        <v>23212779</v>
      </c>
      <c r="M288" s="166">
        <v>45288</v>
      </c>
      <c r="N288" s="166" t="s">
        <v>195</v>
      </c>
      <c r="O288" s="496" t="s">
        <v>43</v>
      </c>
      <c r="P288" s="21" t="s">
        <v>43</v>
      </c>
      <c r="Q288" s="489">
        <v>0</v>
      </c>
      <c r="R288" s="489">
        <v>437800</v>
      </c>
      <c r="S288" s="182">
        <f t="shared" si="31"/>
        <v>437800</v>
      </c>
      <c r="T288" s="215">
        <v>72003</v>
      </c>
      <c r="U288" s="171">
        <v>168</v>
      </c>
      <c r="V288" s="74" t="s">
        <v>64</v>
      </c>
      <c r="W288" s="74" t="s">
        <v>64</v>
      </c>
      <c r="X288" s="180" t="s">
        <v>276</v>
      </c>
      <c r="Y288" s="171" t="s">
        <v>115</v>
      </c>
      <c r="Z288" s="171" t="s">
        <v>1464</v>
      </c>
      <c r="AA288" s="192">
        <v>0.05</v>
      </c>
      <c r="AB288" s="196" t="s">
        <v>558</v>
      </c>
      <c r="AC288" s="183">
        <v>1.7000000000000001E-2</v>
      </c>
      <c r="AD288" s="184">
        <f t="shared" si="29"/>
        <v>21890</v>
      </c>
      <c r="AE288" s="379">
        <f t="shared" si="30"/>
        <v>2605.9523809523807</v>
      </c>
      <c r="AF288" s="181">
        <f t="shared" si="27"/>
        <v>7442.6</v>
      </c>
      <c r="AG288" s="184">
        <f t="shared" si="28"/>
        <v>10048.55238095238</v>
      </c>
      <c r="AH288" s="185">
        <v>0.03</v>
      </c>
      <c r="AI288" s="181">
        <f t="shared" si="32"/>
        <v>13134</v>
      </c>
    </row>
    <row r="289" spans="1:35">
      <c r="A289" s="488" t="s">
        <v>622</v>
      </c>
      <c r="B289" s="21" t="s">
        <v>184</v>
      </c>
      <c r="C289" s="21" t="s">
        <v>184</v>
      </c>
      <c r="D289" s="21" t="s">
        <v>98</v>
      </c>
      <c r="E289" s="19" t="s">
        <v>212</v>
      </c>
      <c r="F289" s="171" t="s">
        <v>840</v>
      </c>
      <c r="G289" s="171" t="s">
        <v>634</v>
      </c>
      <c r="H289" s="181">
        <v>0</v>
      </c>
      <c r="I289" s="181">
        <v>2370</v>
      </c>
      <c r="J289" s="181">
        <f t="shared" si="26"/>
        <v>2370</v>
      </c>
      <c r="K289" s="171" t="s">
        <v>1465</v>
      </c>
      <c r="L289" s="171">
        <v>26221227</v>
      </c>
      <c r="M289" s="166">
        <v>45288</v>
      </c>
      <c r="N289" s="166" t="s">
        <v>195</v>
      </c>
      <c r="O289" s="496" t="s">
        <v>43</v>
      </c>
      <c r="P289" s="171" t="s">
        <v>43</v>
      </c>
      <c r="Q289" s="284">
        <v>0</v>
      </c>
      <c r="R289" s="489">
        <v>103258</v>
      </c>
      <c r="S289" s="182">
        <f t="shared" si="31"/>
        <v>103258</v>
      </c>
      <c r="T289" s="215">
        <v>13437</v>
      </c>
      <c r="U289" s="171">
        <v>168</v>
      </c>
      <c r="V289" s="74" t="s">
        <v>64</v>
      </c>
      <c r="W289" s="74" t="s">
        <v>64</v>
      </c>
      <c r="X289" s="180" t="s">
        <v>276</v>
      </c>
      <c r="Y289" s="171" t="s">
        <v>1466</v>
      </c>
      <c r="Z289" s="171" t="s">
        <v>1467</v>
      </c>
      <c r="AA289" s="192">
        <v>0.05</v>
      </c>
      <c r="AB289" s="196" t="s">
        <v>558</v>
      </c>
      <c r="AC289" s="183">
        <v>1.7000000000000001E-2</v>
      </c>
      <c r="AD289" s="184">
        <f t="shared" si="29"/>
        <v>5162.9000000000005</v>
      </c>
      <c r="AE289" s="184">
        <f t="shared" si="30"/>
        <v>614.63095238095241</v>
      </c>
      <c r="AF289" s="181">
        <f t="shared" si="27"/>
        <v>1755.3860000000002</v>
      </c>
      <c r="AG289" s="184">
        <f t="shared" si="28"/>
        <v>2370.0169523809527</v>
      </c>
      <c r="AH289" s="185">
        <v>0.03</v>
      </c>
      <c r="AI289" s="181">
        <f t="shared" si="32"/>
        <v>3097.74</v>
      </c>
    </row>
    <row r="290" spans="1:35">
      <c r="A290" s="488" t="s">
        <v>622</v>
      </c>
      <c r="B290" s="21" t="s">
        <v>37</v>
      </c>
      <c r="C290" s="21" t="s">
        <v>37</v>
      </c>
      <c r="D290" s="21" t="s">
        <v>99</v>
      </c>
      <c r="E290" s="19" t="s">
        <v>461</v>
      </c>
      <c r="F290" s="171" t="s">
        <v>439</v>
      </c>
      <c r="G290" s="171" t="s">
        <v>656</v>
      </c>
      <c r="H290" s="181">
        <v>0</v>
      </c>
      <c r="I290" s="181">
        <v>769</v>
      </c>
      <c r="J290" s="181">
        <f t="shared" si="26"/>
        <v>769</v>
      </c>
      <c r="K290" s="171" t="s">
        <v>1468</v>
      </c>
      <c r="L290" s="171">
        <v>28093140</v>
      </c>
      <c r="M290" s="166">
        <v>45288</v>
      </c>
      <c r="N290" s="166" t="s">
        <v>195</v>
      </c>
      <c r="O290" s="496" t="s">
        <v>43</v>
      </c>
      <c r="P290" s="171" t="s">
        <v>43</v>
      </c>
      <c r="Q290" s="497">
        <v>0</v>
      </c>
      <c r="R290" s="497">
        <v>23121</v>
      </c>
      <c r="S290" s="182">
        <f t="shared" si="31"/>
        <v>23121</v>
      </c>
      <c r="T290" s="215">
        <v>20864</v>
      </c>
      <c r="U290" s="171">
        <v>108</v>
      </c>
      <c r="V290" s="74" t="s">
        <v>62</v>
      </c>
      <c r="W290" s="74" t="s">
        <v>62</v>
      </c>
      <c r="X290" s="180" t="s">
        <v>276</v>
      </c>
      <c r="Y290" s="171"/>
      <c r="Z290" s="171" t="s">
        <v>1469</v>
      </c>
      <c r="AA290" s="192">
        <v>0.03</v>
      </c>
      <c r="AB290" s="196" t="s">
        <v>558</v>
      </c>
      <c r="AC290" s="183">
        <v>2.4E-2</v>
      </c>
      <c r="AD290" s="184">
        <f t="shared" si="29"/>
        <v>693.63</v>
      </c>
      <c r="AE290" s="184">
        <f t="shared" si="30"/>
        <v>214.08333333333334</v>
      </c>
      <c r="AF290" s="181">
        <f t="shared" si="27"/>
        <v>554.904</v>
      </c>
      <c r="AG290" s="184">
        <f t="shared" si="28"/>
        <v>768.98733333333337</v>
      </c>
      <c r="AH290" s="185">
        <v>0.06</v>
      </c>
      <c r="AI290" s="181">
        <f t="shared" si="32"/>
        <v>1387.26</v>
      </c>
    </row>
    <row r="291" spans="1:35">
      <c r="A291" s="488" t="s">
        <v>622</v>
      </c>
      <c r="B291" s="171" t="s">
        <v>44</v>
      </c>
      <c r="C291" s="339" t="s">
        <v>37</v>
      </c>
      <c r="D291" s="180" t="s">
        <v>99</v>
      </c>
      <c r="E291" s="19" t="s">
        <v>440</v>
      </c>
      <c r="F291" s="171" t="s">
        <v>594</v>
      </c>
      <c r="G291" s="171" t="s">
        <v>600</v>
      </c>
      <c r="H291" s="181">
        <v>0</v>
      </c>
      <c r="I291" s="181">
        <v>3111</v>
      </c>
      <c r="J291" s="181">
        <f t="shared" si="26"/>
        <v>3111</v>
      </c>
      <c r="K291" s="171" t="s">
        <v>1470</v>
      </c>
      <c r="L291" s="171">
        <v>10311895</v>
      </c>
      <c r="M291" s="166">
        <v>45288</v>
      </c>
      <c r="N291" s="166" t="s">
        <v>195</v>
      </c>
      <c r="O291" s="496" t="s">
        <v>43</v>
      </c>
      <c r="P291" s="21" t="s">
        <v>43</v>
      </c>
      <c r="Q291" s="489">
        <v>0</v>
      </c>
      <c r="R291" s="489">
        <v>40000</v>
      </c>
      <c r="S291" s="182">
        <f t="shared" si="31"/>
        <v>40000</v>
      </c>
      <c r="T291" s="215">
        <v>36900</v>
      </c>
      <c r="U291" s="171">
        <v>36</v>
      </c>
      <c r="V291" s="171" t="s">
        <v>62</v>
      </c>
      <c r="W291" s="171" t="s">
        <v>62</v>
      </c>
      <c r="X291" s="180" t="s">
        <v>276</v>
      </c>
      <c r="Y291" s="171"/>
      <c r="Z291" s="171" t="s">
        <v>1471</v>
      </c>
      <c r="AA291" s="192">
        <v>0.03</v>
      </c>
      <c r="AB291" s="196" t="s">
        <v>558</v>
      </c>
      <c r="AC291" s="183">
        <v>0.03</v>
      </c>
      <c r="AD291" s="184">
        <f t="shared" si="29"/>
        <v>1200</v>
      </c>
      <c r="AE291" s="184">
        <f t="shared" si="30"/>
        <v>1111.1111111111111</v>
      </c>
      <c r="AF291" s="181">
        <f t="shared" si="27"/>
        <v>1200</v>
      </c>
      <c r="AG291" s="184">
        <f t="shared" si="28"/>
        <v>2311.1111111111113</v>
      </c>
      <c r="AH291" s="185">
        <v>0.06</v>
      </c>
      <c r="AI291" s="181">
        <f t="shared" si="32"/>
        <v>2400</v>
      </c>
    </row>
    <row r="292" spans="1:35">
      <c r="A292" s="488" t="s">
        <v>622</v>
      </c>
      <c r="B292" s="171" t="s">
        <v>49</v>
      </c>
      <c r="C292" s="339" t="s">
        <v>49</v>
      </c>
      <c r="D292" s="125" t="s">
        <v>133</v>
      </c>
      <c r="E292" s="498" t="s">
        <v>189</v>
      </c>
      <c r="F292" s="171" t="s">
        <v>708</v>
      </c>
      <c r="G292" s="171" t="s">
        <v>709</v>
      </c>
      <c r="H292" s="181">
        <v>0</v>
      </c>
      <c r="I292" s="181">
        <v>5018</v>
      </c>
      <c r="J292" s="181">
        <f t="shared" si="26"/>
        <v>5018</v>
      </c>
      <c r="K292" s="171" t="s">
        <v>1472</v>
      </c>
      <c r="L292" s="171">
        <v>22860956</v>
      </c>
      <c r="M292" s="166">
        <v>45288</v>
      </c>
      <c r="N292" s="166" t="s">
        <v>195</v>
      </c>
      <c r="O292" s="21" t="s">
        <v>43</v>
      </c>
      <c r="P292" s="21" t="s">
        <v>43</v>
      </c>
      <c r="Q292" s="489">
        <v>0</v>
      </c>
      <c r="R292" s="489">
        <v>218610</v>
      </c>
      <c r="S292" s="182">
        <f t="shared" si="31"/>
        <v>218610</v>
      </c>
      <c r="T292" s="215">
        <v>49567</v>
      </c>
      <c r="U292" s="171">
        <v>168</v>
      </c>
      <c r="V292" s="171" t="s">
        <v>64</v>
      </c>
      <c r="W292" s="171" t="s">
        <v>64</v>
      </c>
      <c r="X292" s="180" t="s">
        <v>276</v>
      </c>
      <c r="Y292" s="171" t="s">
        <v>669</v>
      </c>
      <c r="Z292" s="171" t="s">
        <v>1473</v>
      </c>
      <c r="AA292" s="192">
        <v>0.05</v>
      </c>
      <c r="AB292" s="196" t="s">
        <v>558</v>
      </c>
      <c r="AC292" s="183">
        <v>0.03</v>
      </c>
      <c r="AD292" s="184">
        <f t="shared" si="29"/>
        <v>10930.5</v>
      </c>
      <c r="AE292" s="184">
        <f t="shared" si="30"/>
        <v>1301.25</v>
      </c>
      <c r="AF292" s="181">
        <f t="shared" si="27"/>
        <v>6558.3</v>
      </c>
      <c r="AG292" s="184">
        <f t="shared" si="28"/>
        <v>7859.55</v>
      </c>
      <c r="AH292" s="185">
        <v>0.03</v>
      </c>
      <c r="AI292" s="181">
        <f t="shared" si="32"/>
        <v>6558.3</v>
      </c>
    </row>
    <row r="293" spans="1:35">
      <c r="A293" s="488" t="s">
        <v>622</v>
      </c>
      <c r="B293" s="171" t="s">
        <v>27</v>
      </c>
      <c r="C293" s="339" t="s">
        <v>27</v>
      </c>
      <c r="D293" s="125" t="s">
        <v>97</v>
      </c>
      <c r="E293" s="21" t="s">
        <v>462</v>
      </c>
      <c r="F293" s="171" t="s">
        <v>842</v>
      </c>
      <c r="G293" s="171" t="s">
        <v>812</v>
      </c>
      <c r="H293" s="181">
        <v>0</v>
      </c>
      <c r="I293" s="181">
        <v>13977</v>
      </c>
      <c r="J293" s="181">
        <f t="shared" si="26"/>
        <v>13977</v>
      </c>
      <c r="K293" s="171" t="s">
        <v>1474</v>
      </c>
      <c r="L293" s="171">
        <v>31716377</v>
      </c>
      <c r="M293" s="166">
        <v>45288</v>
      </c>
      <c r="N293" s="166" t="s">
        <v>195</v>
      </c>
      <c r="O293" s="69" t="s">
        <v>128</v>
      </c>
      <c r="P293" s="69" t="s">
        <v>128</v>
      </c>
      <c r="Q293" s="181">
        <v>0</v>
      </c>
      <c r="R293" s="181">
        <v>608966</v>
      </c>
      <c r="S293" s="182">
        <f t="shared" si="31"/>
        <v>608966</v>
      </c>
      <c r="T293" s="215">
        <v>57127</v>
      </c>
      <c r="U293" s="171">
        <v>168</v>
      </c>
      <c r="V293" s="171" t="s">
        <v>64</v>
      </c>
      <c r="W293" s="171" t="s">
        <v>64</v>
      </c>
      <c r="X293" s="180" t="s">
        <v>276</v>
      </c>
      <c r="Y293" s="499" t="s">
        <v>553</v>
      </c>
      <c r="Z293" s="171" t="s">
        <v>1475</v>
      </c>
      <c r="AA293" s="192">
        <v>0.05</v>
      </c>
      <c r="AB293" s="196" t="s">
        <v>558</v>
      </c>
      <c r="AC293" s="183">
        <v>1.7000000000000001E-2</v>
      </c>
      <c r="AD293" s="184">
        <f t="shared" si="29"/>
        <v>30448.300000000003</v>
      </c>
      <c r="AE293" s="184">
        <f t="shared" si="30"/>
        <v>3624.7976190476193</v>
      </c>
      <c r="AF293" s="181">
        <f t="shared" si="27"/>
        <v>10352.422</v>
      </c>
      <c r="AG293" s="184">
        <f t="shared" si="28"/>
        <v>13977.219619047621</v>
      </c>
      <c r="AH293" s="185">
        <v>0.03</v>
      </c>
      <c r="AI293" s="181">
        <f t="shared" si="32"/>
        <v>18268.98</v>
      </c>
    </row>
    <row r="294" spans="1:35">
      <c r="A294" s="488" t="s">
        <v>622</v>
      </c>
      <c r="B294" s="21" t="s">
        <v>29</v>
      </c>
      <c r="C294" s="21" t="s">
        <v>29</v>
      </c>
      <c r="D294" s="21" t="s">
        <v>168</v>
      </c>
      <c r="E294" s="21" t="s">
        <v>456</v>
      </c>
      <c r="F294" s="171" t="s">
        <v>642</v>
      </c>
      <c r="G294" s="171" t="s">
        <v>643</v>
      </c>
      <c r="H294" s="181">
        <v>0</v>
      </c>
      <c r="I294" s="181">
        <v>9258</v>
      </c>
      <c r="J294" s="181">
        <f t="shared" si="26"/>
        <v>9258</v>
      </c>
      <c r="K294" s="171" t="s">
        <v>1476</v>
      </c>
      <c r="L294" s="171">
        <v>24734152</v>
      </c>
      <c r="M294" s="166">
        <v>45288</v>
      </c>
      <c r="N294" s="166" t="s">
        <v>195</v>
      </c>
      <c r="O294" s="69" t="s">
        <v>43</v>
      </c>
      <c r="P294" s="21" t="s">
        <v>43</v>
      </c>
      <c r="Q294" s="489">
        <v>0</v>
      </c>
      <c r="R294" s="489">
        <v>403363</v>
      </c>
      <c r="S294" s="182">
        <f t="shared" si="31"/>
        <v>403363</v>
      </c>
      <c r="T294" s="215">
        <v>21116</v>
      </c>
      <c r="U294" s="171">
        <v>168</v>
      </c>
      <c r="V294" s="171" t="s">
        <v>64</v>
      </c>
      <c r="W294" s="171" t="s">
        <v>64</v>
      </c>
      <c r="X294" s="180" t="s">
        <v>276</v>
      </c>
      <c r="Y294" s="171" t="s">
        <v>115</v>
      </c>
      <c r="Z294" s="171" t="s">
        <v>1477</v>
      </c>
      <c r="AA294" s="192">
        <v>0.05</v>
      </c>
      <c r="AB294" s="196" t="s">
        <v>558</v>
      </c>
      <c r="AC294" s="183">
        <v>1.7000000000000001E-2</v>
      </c>
      <c r="AD294" s="184">
        <f t="shared" si="29"/>
        <v>20168.150000000001</v>
      </c>
      <c r="AE294" s="184">
        <f t="shared" si="30"/>
        <v>2400.9702380952381</v>
      </c>
      <c r="AF294" s="181">
        <f t="shared" si="27"/>
        <v>6857.1710000000003</v>
      </c>
      <c r="AG294" s="184">
        <f t="shared" si="28"/>
        <v>9258.1412380952388</v>
      </c>
      <c r="AH294" s="185">
        <v>0.03</v>
      </c>
      <c r="AI294" s="181">
        <f t="shared" si="32"/>
        <v>12100.89</v>
      </c>
    </row>
    <row r="295" spans="1:35">
      <c r="A295" s="488" t="s">
        <v>622</v>
      </c>
      <c r="B295" s="171" t="s">
        <v>39</v>
      </c>
      <c r="C295" s="339" t="s">
        <v>39</v>
      </c>
      <c r="D295" s="180" t="s">
        <v>167</v>
      </c>
      <c r="E295" s="21" t="s">
        <v>453</v>
      </c>
      <c r="F295" s="171" t="s">
        <v>843</v>
      </c>
      <c r="G295" s="171" t="s">
        <v>587</v>
      </c>
      <c r="H295" s="181">
        <v>0</v>
      </c>
      <c r="I295" s="181">
        <v>1328</v>
      </c>
      <c r="J295" s="181">
        <f t="shared" si="26"/>
        <v>1328</v>
      </c>
      <c r="K295" s="171" t="s">
        <v>1478</v>
      </c>
      <c r="L295" s="171">
        <v>33761489</v>
      </c>
      <c r="M295" s="166">
        <v>45288</v>
      </c>
      <c r="N295" s="166" t="s">
        <v>195</v>
      </c>
      <c r="O295" s="496" t="s">
        <v>43</v>
      </c>
      <c r="P295" s="21" t="s">
        <v>43</v>
      </c>
      <c r="Q295" s="489">
        <v>0</v>
      </c>
      <c r="R295" s="489">
        <v>39827</v>
      </c>
      <c r="S295" s="182">
        <f t="shared" si="31"/>
        <v>39827</v>
      </c>
      <c r="T295" s="215">
        <v>21116</v>
      </c>
      <c r="U295" s="171">
        <v>120</v>
      </c>
      <c r="V295" s="171" t="s">
        <v>62</v>
      </c>
      <c r="W295" s="171" t="s">
        <v>62</v>
      </c>
      <c r="X295" s="180" t="s">
        <v>276</v>
      </c>
      <c r="Y295" s="171"/>
      <c r="Z295" s="500" t="s">
        <v>1479</v>
      </c>
      <c r="AA295" s="192">
        <v>0.03</v>
      </c>
      <c r="AB295" s="196" t="s">
        <v>558</v>
      </c>
      <c r="AC295" s="183">
        <v>2.1999999999999999E-2</v>
      </c>
      <c r="AD295" s="184">
        <f t="shared" si="29"/>
        <v>1194.81</v>
      </c>
      <c r="AE295" s="184">
        <f t="shared" si="30"/>
        <v>331.89166666666665</v>
      </c>
      <c r="AF295" s="181">
        <f t="shared" si="27"/>
        <v>876.19399999999996</v>
      </c>
      <c r="AG295" s="184">
        <f t="shared" si="28"/>
        <v>1208.0856666666666</v>
      </c>
      <c r="AH295" s="185">
        <v>0.06</v>
      </c>
      <c r="AI295" s="181">
        <f t="shared" si="32"/>
        <v>2389.62</v>
      </c>
    </row>
    <row r="296" spans="1:35">
      <c r="A296" s="488" t="s">
        <v>622</v>
      </c>
      <c r="B296" s="440" t="s">
        <v>241</v>
      </c>
      <c r="C296" s="449" t="s">
        <v>241</v>
      </c>
      <c r="D296" s="180" t="s">
        <v>101</v>
      </c>
      <c r="E296" s="21" t="s">
        <v>492</v>
      </c>
      <c r="F296" s="171" t="s">
        <v>844</v>
      </c>
      <c r="G296" s="171" t="s">
        <v>612</v>
      </c>
      <c r="H296" s="181">
        <v>0</v>
      </c>
      <c r="I296" s="181">
        <v>4483</v>
      </c>
      <c r="J296" s="181">
        <f t="shared" si="26"/>
        <v>4483</v>
      </c>
      <c r="K296" s="171" t="s">
        <v>1480</v>
      </c>
      <c r="L296" s="171">
        <v>30887676</v>
      </c>
      <c r="M296" s="166">
        <v>45289</v>
      </c>
      <c r="N296" s="166" t="s">
        <v>195</v>
      </c>
      <c r="O296" s="496" t="s">
        <v>43</v>
      </c>
      <c r="P296" s="21" t="s">
        <v>43</v>
      </c>
      <c r="Q296" s="489">
        <v>0</v>
      </c>
      <c r="R296" s="489">
        <v>195320</v>
      </c>
      <c r="S296" s="182">
        <f t="shared" si="31"/>
        <v>195320</v>
      </c>
      <c r="T296" s="215">
        <v>24666</v>
      </c>
      <c r="U296" s="171">
        <v>168</v>
      </c>
      <c r="V296" s="171" t="s">
        <v>64</v>
      </c>
      <c r="W296" s="171" t="s">
        <v>64</v>
      </c>
      <c r="X296" s="180" t="s">
        <v>276</v>
      </c>
      <c r="Y296" s="171" t="s">
        <v>115</v>
      </c>
      <c r="Z296" s="501" t="s">
        <v>1481</v>
      </c>
      <c r="AA296" s="192">
        <v>0.05</v>
      </c>
      <c r="AB296" s="196" t="s">
        <v>558</v>
      </c>
      <c r="AC296" s="183">
        <v>1.7000000000000001E-2</v>
      </c>
      <c r="AD296" s="184">
        <f t="shared" si="29"/>
        <v>9766</v>
      </c>
      <c r="AE296" s="184">
        <f t="shared" si="30"/>
        <v>1162.6190476190477</v>
      </c>
      <c r="AF296" s="181">
        <f t="shared" si="27"/>
        <v>3320.44</v>
      </c>
      <c r="AG296" s="184">
        <f t="shared" si="28"/>
        <v>4483.0590476190482</v>
      </c>
      <c r="AH296" s="185">
        <v>0.03</v>
      </c>
      <c r="AI296" s="181">
        <f t="shared" si="32"/>
        <v>5859.5999999999995</v>
      </c>
    </row>
    <row r="297" spans="1:35">
      <c r="A297" s="488" t="s">
        <v>622</v>
      </c>
      <c r="B297" s="21" t="s">
        <v>49</v>
      </c>
      <c r="C297" s="21" t="s">
        <v>49</v>
      </c>
      <c r="D297" s="180" t="s">
        <v>133</v>
      </c>
      <c r="E297" s="19" t="s">
        <v>460</v>
      </c>
      <c r="F297" s="171" t="s">
        <v>796</v>
      </c>
      <c r="G297" s="171" t="s">
        <v>845</v>
      </c>
      <c r="H297" s="181">
        <v>0</v>
      </c>
      <c r="I297" s="181">
        <v>1850</v>
      </c>
      <c r="J297" s="181">
        <f t="shared" si="26"/>
        <v>1850</v>
      </c>
      <c r="K297" s="171" t="s">
        <v>1482</v>
      </c>
      <c r="L297" s="171">
        <v>26877683</v>
      </c>
      <c r="M297" s="166">
        <v>45289</v>
      </c>
      <c r="N297" s="166" t="s">
        <v>195</v>
      </c>
      <c r="O297" s="496" t="s">
        <v>43</v>
      </c>
      <c r="P297" s="21" t="s">
        <v>43</v>
      </c>
      <c r="Q297" s="181">
        <v>0</v>
      </c>
      <c r="R297" s="181">
        <v>60000</v>
      </c>
      <c r="S297" s="182">
        <f t="shared" si="31"/>
        <v>60000</v>
      </c>
      <c r="T297" s="215">
        <v>55900</v>
      </c>
      <c r="U297" s="171">
        <v>120</v>
      </c>
      <c r="V297" s="366" t="s">
        <v>62</v>
      </c>
      <c r="W297" s="366" t="s">
        <v>62</v>
      </c>
      <c r="X297" s="180" t="s">
        <v>276</v>
      </c>
      <c r="Y297" s="171"/>
      <c r="Z297" s="171" t="s">
        <v>1483</v>
      </c>
      <c r="AA297" s="192">
        <v>0.03</v>
      </c>
      <c r="AB297" s="196" t="s">
        <v>558</v>
      </c>
      <c r="AC297" s="183">
        <v>2.2499999999999999E-2</v>
      </c>
      <c r="AD297" s="184">
        <f t="shared" si="29"/>
        <v>1800</v>
      </c>
      <c r="AE297" s="184">
        <f t="shared" si="30"/>
        <v>500</v>
      </c>
      <c r="AF297" s="181">
        <f t="shared" si="27"/>
        <v>1350</v>
      </c>
      <c r="AG297" s="184">
        <f t="shared" si="28"/>
        <v>1850</v>
      </c>
      <c r="AH297" s="185">
        <v>0.06</v>
      </c>
      <c r="AI297" s="181">
        <f t="shared" si="32"/>
        <v>3600</v>
      </c>
    </row>
    <row r="298" spans="1:35">
      <c r="A298" s="488" t="s">
        <v>622</v>
      </c>
      <c r="B298" s="19" t="s">
        <v>24</v>
      </c>
      <c r="C298" s="19" t="s">
        <v>24</v>
      </c>
      <c r="D298" s="21" t="s">
        <v>422</v>
      </c>
      <c r="E298" s="19" t="s">
        <v>538</v>
      </c>
      <c r="F298" s="171" t="s">
        <v>846</v>
      </c>
      <c r="G298" s="171" t="s">
        <v>1484</v>
      </c>
      <c r="H298" s="181">
        <v>0</v>
      </c>
      <c r="I298" s="181">
        <v>18110</v>
      </c>
      <c r="J298" s="181">
        <f t="shared" si="26"/>
        <v>18110</v>
      </c>
      <c r="K298" s="171" t="s">
        <v>1485</v>
      </c>
      <c r="L298" s="171">
        <v>25165331</v>
      </c>
      <c r="M298" s="166">
        <v>45289</v>
      </c>
      <c r="N298" s="166" t="s">
        <v>195</v>
      </c>
      <c r="O298" s="496" t="s">
        <v>43</v>
      </c>
      <c r="P298" s="21" t="s">
        <v>43</v>
      </c>
      <c r="Q298" s="489">
        <v>0</v>
      </c>
      <c r="R298" s="489">
        <v>789037</v>
      </c>
      <c r="S298" s="182">
        <f t="shared" si="31"/>
        <v>789037</v>
      </c>
      <c r="T298" s="215">
        <v>54276</v>
      </c>
      <c r="U298" s="171">
        <v>160</v>
      </c>
      <c r="V298" s="171" t="s">
        <v>64</v>
      </c>
      <c r="W298" s="171" t="s">
        <v>64</v>
      </c>
      <c r="X298" s="180" t="s">
        <v>276</v>
      </c>
      <c r="Y298" s="171" t="s">
        <v>115</v>
      </c>
      <c r="Z298" s="395" t="s">
        <v>1486</v>
      </c>
      <c r="AA298" s="192">
        <v>0.05</v>
      </c>
      <c r="AB298" s="196" t="s">
        <v>558</v>
      </c>
      <c r="AC298" s="183">
        <v>1.7000000000000001E-2</v>
      </c>
      <c r="AD298" s="184">
        <f t="shared" si="29"/>
        <v>39451.850000000006</v>
      </c>
      <c r="AE298" s="184">
        <f t="shared" si="30"/>
        <v>4931.4812499999998</v>
      </c>
      <c r="AF298" s="181">
        <f t="shared" si="27"/>
        <v>13413.629000000001</v>
      </c>
      <c r="AG298" s="184">
        <f t="shared" si="28"/>
        <v>18345.110250000002</v>
      </c>
      <c r="AH298" s="185">
        <v>0.03</v>
      </c>
      <c r="AI298" s="181">
        <f t="shared" si="32"/>
        <v>23671.11</v>
      </c>
    </row>
    <row r="299" spans="1:35">
      <c r="A299" s="488" t="s">
        <v>622</v>
      </c>
      <c r="B299" s="21" t="s">
        <v>31</v>
      </c>
      <c r="C299" s="21" t="s">
        <v>31</v>
      </c>
      <c r="D299" s="21" t="s">
        <v>101</v>
      </c>
      <c r="E299" s="19" t="s">
        <v>458</v>
      </c>
      <c r="F299" s="171" t="s">
        <v>847</v>
      </c>
      <c r="G299" s="171" t="s">
        <v>572</v>
      </c>
      <c r="H299" s="181">
        <v>0</v>
      </c>
      <c r="I299" s="181">
        <v>2200</v>
      </c>
      <c r="J299" s="181">
        <f t="shared" si="26"/>
        <v>2200</v>
      </c>
      <c r="K299" s="171" t="s">
        <v>1487</v>
      </c>
      <c r="L299" s="171">
        <v>28733601</v>
      </c>
      <c r="M299" s="166">
        <v>45289</v>
      </c>
      <c r="N299" s="166" t="s">
        <v>195</v>
      </c>
      <c r="O299" s="69" t="s">
        <v>173</v>
      </c>
      <c r="P299" s="171" t="s">
        <v>848</v>
      </c>
      <c r="Q299" s="489">
        <v>0</v>
      </c>
      <c r="R299" s="489">
        <v>71352</v>
      </c>
      <c r="S299" s="182">
        <f t="shared" si="31"/>
        <v>71352</v>
      </c>
      <c r="T299" s="215">
        <v>66684</v>
      </c>
      <c r="U299" s="171">
        <v>120</v>
      </c>
      <c r="V299" s="171" t="s">
        <v>62</v>
      </c>
      <c r="W299" s="171" t="s">
        <v>62</v>
      </c>
      <c r="X299" s="180" t="s">
        <v>276</v>
      </c>
      <c r="Y299" s="171"/>
      <c r="Z299" s="395" t="s">
        <v>1488</v>
      </c>
      <c r="AA299" s="192">
        <v>0.03</v>
      </c>
      <c r="AB299" s="196" t="s">
        <v>558</v>
      </c>
      <c r="AC299" s="183">
        <v>2.2499999999999999E-2</v>
      </c>
      <c r="AD299" s="184">
        <f t="shared" si="29"/>
        <v>2140.56</v>
      </c>
      <c r="AE299" s="184">
        <f t="shared" si="30"/>
        <v>594.6</v>
      </c>
      <c r="AF299" s="181">
        <f t="shared" si="27"/>
        <v>1605.4199999999998</v>
      </c>
      <c r="AG299" s="184">
        <f t="shared" si="28"/>
        <v>2200.02</v>
      </c>
      <c r="AH299" s="185">
        <v>0.06</v>
      </c>
      <c r="AI299" s="181">
        <f t="shared" si="32"/>
        <v>4281.12</v>
      </c>
    </row>
    <row r="300" spans="1:35">
      <c r="A300" s="488" t="s">
        <v>622</v>
      </c>
      <c r="B300" s="21" t="s">
        <v>49</v>
      </c>
      <c r="C300" s="21" t="s">
        <v>49</v>
      </c>
      <c r="D300" s="21" t="s">
        <v>133</v>
      </c>
      <c r="E300" s="19" t="s">
        <v>407</v>
      </c>
      <c r="F300" s="171" t="s">
        <v>849</v>
      </c>
      <c r="G300" s="171" t="s">
        <v>1489</v>
      </c>
      <c r="H300" s="181">
        <v>3600</v>
      </c>
      <c r="I300" s="181">
        <v>3600</v>
      </c>
      <c r="J300" s="181">
        <f t="shared" si="26"/>
        <v>0</v>
      </c>
      <c r="K300" s="171" t="s">
        <v>1490</v>
      </c>
      <c r="L300" s="171">
        <v>22131733</v>
      </c>
      <c r="M300" s="166">
        <v>45289</v>
      </c>
      <c r="N300" s="166" t="s">
        <v>195</v>
      </c>
      <c r="O300" s="496" t="s">
        <v>43</v>
      </c>
      <c r="P300" s="21" t="s">
        <v>43</v>
      </c>
      <c r="Q300" s="489">
        <v>104149</v>
      </c>
      <c r="R300" s="489">
        <v>152492</v>
      </c>
      <c r="S300" s="182">
        <f t="shared" si="31"/>
        <v>48343</v>
      </c>
      <c r="T300" s="215">
        <v>38093</v>
      </c>
      <c r="U300" s="171">
        <v>168</v>
      </c>
      <c r="V300" s="171" t="s">
        <v>63</v>
      </c>
      <c r="W300" s="171" t="s">
        <v>63</v>
      </c>
      <c r="X300" s="180" t="s">
        <v>277</v>
      </c>
      <c r="Y300" s="171"/>
      <c r="Z300" s="171" t="s">
        <v>1491</v>
      </c>
      <c r="AA300" s="192">
        <v>0.05</v>
      </c>
      <c r="AB300" s="196" t="s">
        <v>558</v>
      </c>
      <c r="AC300" s="183">
        <v>1.7000000000000001E-2</v>
      </c>
      <c r="AD300" s="184">
        <f t="shared" si="29"/>
        <v>7624.6</v>
      </c>
      <c r="AE300" s="184">
        <f t="shared" si="30"/>
        <v>907.69047619047615</v>
      </c>
      <c r="AF300" s="181">
        <f t="shared" si="27"/>
        <v>2592.364</v>
      </c>
      <c r="AG300" s="184">
        <f t="shared" si="28"/>
        <v>3500.0544761904762</v>
      </c>
      <c r="AH300" s="185">
        <v>7.0000000000000007E-2</v>
      </c>
      <c r="AI300" s="181">
        <f t="shared" si="32"/>
        <v>3384.01</v>
      </c>
    </row>
    <row r="301" spans="1:35">
      <c r="A301" s="488" t="s">
        <v>622</v>
      </c>
      <c r="B301" s="21" t="s">
        <v>29</v>
      </c>
      <c r="C301" s="21" t="s">
        <v>29</v>
      </c>
      <c r="D301" s="21" t="s">
        <v>168</v>
      </c>
      <c r="E301" s="21" t="s">
        <v>457</v>
      </c>
      <c r="F301" s="171" t="s">
        <v>850</v>
      </c>
      <c r="G301" s="171" t="s">
        <v>1492</v>
      </c>
      <c r="H301" s="181">
        <v>5312</v>
      </c>
      <c r="I301" s="181">
        <v>5312</v>
      </c>
      <c r="J301" s="181">
        <f t="shared" si="26"/>
        <v>0</v>
      </c>
      <c r="K301" s="171" t="s">
        <v>1493</v>
      </c>
      <c r="L301" s="180">
        <v>23520928</v>
      </c>
      <c r="M301" s="166">
        <v>45289</v>
      </c>
      <c r="N301" s="166" t="s">
        <v>195</v>
      </c>
      <c r="O301" s="496" t="s">
        <v>43</v>
      </c>
      <c r="P301" s="21" t="s">
        <v>43</v>
      </c>
      <c r="Q301" s="489">
        <v>159504</v>
      </c>
      <c r="R301" s="489">
        <v>231439</v>
      </c>
      <c r="S301" s="182">
        <f t="shared" si="31"/>
        <v>71935</v>
      </c>
      <c r="T301" s="215">
        <v>56948</v>
      </c>
      <c r="U301" s="171">
        <v>168</v>
      </c>
      <c r="V301" s="171" t="s">
        <v>63</v>
      </c>
      <c r="W301" s="171" t="s">
        <v>63</v>
      </c>
      <c r="X301" s="180" t="s">
        <v>277</v>
      </c>
      <c r="Y301" s="171"/>
      <c r="Z301" s="395" t="s">
        <v>1494</v>
      </c>
      <c r="AA301" s="192">
        <v>0.05</v>
      </c>
      <c r="AB301" s="196" t="s">
        <v>558</v>
      </c>
      <c r="AC301" s="183">
        <v>1.7000000000000001E-2</v>
      </c>
      <c r="AD301" s="184">
        <f t="shared" si="29"/>
        <v>11571.95</v>
      </c>
      <c r="AE301" s="184">
        <f t="shared" si="30"/>
        <v>1377.6130952380952</v>
      </c>
      <c r="AF301" s="181">
        <f t="shared" si="27"/>
        <v>3934.4630000000002</v>
      </c>
      <c r="AG301" s="184">
        <f t="shared" si="28"/>
        <v>5312.0760952380951</v>
      </c>
      <c r="AH301" s="185">
        <v>0.03</v>
      </c>
      <c r="AI301" s="181">
        <f t="shared" si="32"/>
        <v>2158.0499999999997</v>
      </c>
    </row>
    <row r="302" spans="1:35">
      <c r="A302" s="488" t="s">
        <v>622</v>
      </c>
      <c r="B302" s="21" t="s">
        <v>29</v>
      </c>
      <c r="C302" s="21" t="s">
        <v>29</v>
      </c>
      <c r="D302" s="21" t="s">
        <v>168</v>
      </c>
      <c r="E302" s="19" t="s">
        <v>852</v>
      </c>
      <c r="F302" s="180" t="s">
        <v>851</v>
      </c>
      <c r="G302" s="171" t="s">
        <v>1423</v>
      </c>
      <c r="H302" s="181">
        <v>0</v>
      </c>
      <c r="I302" s="181">
        <v>18662</v>
      </c>
      <c r="J302" s="181">
        <f t="shared" si="26"/>
        <v>18662</v>
      </c>
      <c r="K302" s="171" t="s">
        <v>1495</v>
      </c>
      <c r="L302" s="171">
        <v>29179382</v>
      </c>
      <c r="M302" s="166">
        <v>45289</v>
      </c>
      <c r="N302" s="166" t="s">
        <v>195</v>
      </c>
      <c r="O302" s="496" t="s">
        <v>43</v>
      </c>
      <c r="P302" s="171" t="s">
        <v>43</v>
      </c>
      <c r="Q302" s="489">
        <v>0</v>
      </c>
      <c r="R302" s="489">
        <v>813088</v>
      </c>
      <c r="S302" s="182">
        <f t="shared" si="31"/>
        <v>813088</v>
      </c>
      <c r="T302" s="215">
        <v>38202</v>
      </c>
      <c r="U302" s="171">
        <v>168</v>
      </c>
      <c r="V302" s="171" t="s">
        <v>64</v>
      </c>
      <c r="W302" s="171" t="s">
        <v>64</v>
      </c>
      <c r="X302" s="180" t="s">
        <v>276</v>
      </c>
      <c r="Y302" s="171"/>
      <c r="Z302" s="395" t="s">
        <v>1496</v>
      </c>
      <c r="AA302" s="192">
        <v>0.05</v>
      </c>
      <c r="AB302" s="196" t="s">
        <v>558</v>
      </c>
      <c r="AC302" s="183">
        <v>1.7000000000000001E-2</v>
      </c>
      <c r="AD302" s="184">
        <f t="shared" si="29"/>
        <v>40654.400000000001</v>
      </c>
      <c r="AE302" s="184">
        <f>R302/U302</f>
        <v>4839.8095238095239</v>
      </c>
      <c r="AF302" s="181">
        <f t="shared" si="27"/>
        <v>13822.496000000001</v>
      </c>
      <c r="AG302" s="184">
        <f>AE302+AF302</f>
        <v>18662.305523809526</v>
      </c>
      <c r="AH302" s="185">
        <v>0.03</v>
      </c>
      <c r="AI302" s="181">
        <f t="shared" si="32"/>
        <v>24392.639999999999</v>
      </c>
    </row>
    <row r="303" spans="1:35">
      <c r="A303" s="488" t="s">
        <v>622</v>
      </c>
      <c r="B303" s="21" t="s">
        <v>29</v>
      </c>
      <c r="C303" s="21" t="s">
        <v>29</v>
      </c>
      <c r="D303" s="21" t="s">
        <v>168</v>
      </c>
      <c r="E303" s="21" t="s">
        <v>456</v>
      </c>
      <c r="F303" s="171" t="s">
        <v>853</v>
      </c>
      <c r="G303" s="171" t="s">
        <v>598</v>
      </c>
      <c r="H303" s="181">
        <v>0</v>
      </c>
      <c r="I303" s="181">
        <v>4000</v>
      </c>
      <c r="J303" s="181">
        <f t="shared" si="26"/>
        <v>4000</v>
      </c>
      <c r="K303" s="171" t="s">
        <v>1497</v>
      </c>
      <c r="L303" s="171">
        <v>26612091</v>
      </c>
      <c r="M303" s="166">
        <v>45289</v>
      </c>
      <c r="N303" s="166" t="s">
        <v>195</v>
      </c>
      <c r="O303" s="21" t="s">
        <v>43</v>
      </c>
      <c r="P303" s="21" t="s">
        <v>43</v>
      </c>
      <c r="Q303" s="489">
        <v>0</v>
      </c>
      <c r="R303" s="489">
        <v>15000</v>
      </c>
      <c r="S303" s="182">
        <f t="shared" si="31"/>
        <v>15000</v>
      </c>
      <c r="T303" s="215">
        <v>13150</v>
      </c>
      <c r="U303" s="171">
        <v>6</v>
      </c>
      <c r="V303" s="171" t="s">
        <v>62</v>
      </c>
      <c r="W303" s="171" t="s">
        <v>62</v>
      </c>
      <c r="X303" s="180" t="s">
        <v>276</v>
      </c>
      <c r="Y303" s="171"/>
      <c r="Z303" s="395" t="s">
        <v>1498</v>
      </c>
      <c r="AA303" s="192">
        <v>0.03</v>
      </c>
      <c r="AB303" s="196" t="s">
        <v>558</v>
      </c>
      <c r="AC303" s="183">
        <v>0.1</v>
      </c>
      <c r="AD303" s="184">
        <f t="shared" si="29"/>
        <v>450</v>
      </c>
      <c r="AE303" s="184">
        <f t="shared" ref="AE303:AE366" si="33">R303/U303</f>
        <v>2500</v>
      </c>
      <c r="AF303" s="181">
        <f t="shared" si="27"/>
        <v>1500</v>
      </c>
      <c r="AG303" s="184">
        <f t="shared" ref="AG303:AG366" si="34">AE303+AF303</f>
        <v>4000</v>
      </c>
      <c r="AH303" s="185">
        <v>0.06</v>
      </c>
      <c r="AI303" s="181">
        <f t="shared" si="32"/>
        <v>900</v>
      </c>
    </row>
    <row r="304" spans="1:35">
      <c r="A304" s="488" t="s">
        <v>622</v>
      </c>
      <c r="B304" s="171" t="s">
        <v>49</v>
      </c>
      <c r="C304" s="339" t="s">
        <v>49</v>
      </c>
      <c r="D304" s="180" t="s">
        <v>133</v>
      </c>
      <c r="E304" s="21" t="s">
        <v>189</v>
      </c>
      <c r="F304" s="21" t="s">
        <v>588</v>
      </c>
      <c r="G304" s="171" t="s">
        <v>589</v>
      </c>
      <c r="H304" s="181">
        <v>3400</v>
      </c>
      <c r="I304" s="181">
        <v>2916</v>
      </c>
      <c r="J304" s="181">
        <f t="shared" si="26"/>
        <v>-484</v>
      </c>
      <c r="K304" s="395" t="s">
        <v>1499</v>
      </c>
      <c r="L304" s="171">
        <v>22090233</v>
      </c>
      <c r="M304" s="166">
        <v>45289</v>
      </c>
      <c r="N304" s="166" t="s">
        <v>195</v>
      </c>
      <c r="O304" s="21" t="s">
        <v>43</v>
      </c>
      <c r="P304" s="21" t="s">
        <v>43</v>
      </c>
      <c r="Q304" s="489">
        <v>87601</v>
      </c>
      <c r="R304" s="489">
        <v>143778</v>
      </c>
      <c r="S304" s="182">
        <f t="shared" si="31"/>
        <v>56177</v>
      </c>
      <c r="T304" s="215">
        <v>46450</v>
      </c>
      <c r="U304" s="171">
        <v>168</v>
      </c>
      <c r="V304" s="171" t="s">
        <v>63</v>
      </c>
      <c r="W304" s="171" t="s">
        <v>63</v>
      </c>
      <c r="X304" s="180" t="s">
        <v>277</v>
      </c>
      <c r="Y304" s="171"/>
      <c r="Z304" s="395" t="s">
        <v>1500</v>
      </c>
      <c r="AA304" s="192">
        <v>0.05</v>
      </c>
      <c r="AB304" s="196" t="s">
        <v>558</v>
      </c>
      <c r="AC304" s="183">
        <v>1.7000000000000001E-2</v>
      </c>
      <c r="AD304" s="184">
        <f t="shared" si="29"/>
        <v>7188.9000000000005</v>
      </c>
      <c r="AE304" s="184">
        <f t="shared" si="33"/>
        <v>855.82142857142856</v>
      </c>
      <c r="AF304" s="181">
        <f t="shared" si="27"/>
        <v>2444.2260000000001</v>
      </c>
      <c r="AG304" s="184">
        <f t="shared" si="34"/>
        <v>3300.0474285714286</v>
      </c>
      <c r="AH304" s="185">
        <v>0.03</v>
      </c>
      <c r="AI304" s="181">
        <f t="shared" si="32"/>
        <v>1685.31</v>
      </c>
    </row>
    <row r="305" spans="1:35">
      <c r="A305" s="488" t="s">
        <v>622</v>
      </c>
      <c r="B305" s="21" t="s">
        <v>37</v>
      </c>
      <c r="C305" s="339" t="s">
        <v>37</v>
      </c>
      <c r="D305" s="180" t="s">
        <v>99</v>
      </c>
      <c r="E305" s="21" t="s">
        <v>440</v>
      </c>
      <c r="F305" s="171" t="s">
        <v>779</v>
      </c>
      <c r="G305" s="171" t="s">
        <v>760</v>
      </c>
      <c r="H305" s="181">
        <v>0</v>
      </c>
      <c r="I305" s="181">
        <v>3700</v>
      </c>
      <c r="J305" s="181">
        <f t="shared" si="26"/>
        <v>3700</v>
      </c>
      <c r="K305" s="171" t="s">
        <v>761</v>
      </c>
      <c r="L305" s="171">
        <v>32999923</v>
      </c>
      <c r="M305" s="166">
        <v>45289</v>
      </c>
      <c r="N305" s="166" t="s">
        <v>195</v>
      </c>
      <c r="O305" s="496" t="s">
        <v>173</v>
      </c>
      <c r="P305" s="21" t="s">
        <v>547</v>
      </c>
      <c r="Q305" s="489">
        <v>0</v>
      </c>
      <c r="R305" s="489">
        <v>120000</v>
      </c>
      <c r="S305" s="182">
        <f t="shared" si="31"/>
        <v>120000</v>
      </c>
      <c r="T305" s="215">
        <v>112900</v>
      </c>
      <c r="U305" s="171">
        <v>120</v>
      </c>
      <c r="V305" s="171" t="s">
        <v>62</v>
      </c>
      <c r="W305" s="171" t="s">
        <v>62</v>
      </c>
      <c r="X305" s="180" t="s">
        <v>276</v>
      </c>
      <c r="Y305" s="171"/>
      <c r="Z305" s="395" t="s">
        <v>1501</v>
      </c>
      <c r="AA305" s="192">
        <v>0.03</v>
      </c>
      <c r="AB305" s="196" t="s">
        <v>558</v>
      </c>
      <c r="AC305" s="183">
        <v>2.2499999999999999E-2</v>
      </c>
      <c r="AD305" s="184">
        <f t="shared" si="29"/>
        <v>3600</v>
      </c>
      <c r="AE305" s="184">
        <f t="shared" si="33"/>
        <v>1000</v>
      </c>
      <c r="AF305" s="181">
        <f t="shared" si="27"/>
        <v>2700</v>
      </c>
      <c r="AG305" s="184">
        <f t="shared" si="34"/>
        <v>3700</v>
      </c>
      <c r="AH305" s="185">
        <v>0.06</v>
      </c>
      <c r="AI305" s="181">
        <f t="shared" si="32"/>
        <v>7200</v>
      </c>
    </row>
    <row r="306" spans="1:35">
      <c r="A306" s="488" t="s">
        <v>622</v>
      </c>
      <c r="B306" s="171" t="s">
        <v>49</v>
      </c>
      <c r="C306" s="339" t="s">
        <v>49</v>
      </c>
      <c r="D306" s="21" t="s">
        <v>133</v>
      </c>
      <c r="E306" s="341" t="s">
        <v>189</v>
      </c>
      <c r="F306" s="502" t="s">
        <v>828</v>
      </c>
      <c r="G306" s="171" t="s">
        <v>1502</v>
      </c>
      <c r="H306" s="181">
        <v>0</v>
      </c>
      <c r="I306" s="181">
        <v>5212</v>
      </c>
      <c r="J306" s="181">
        <f t="shared" si="26"/>
        <v>5212</v>
      </c>
      <c r="K306" s="395" t="s">
        <v>1503</v>
      </c>
      <c r="L306" s="171">
        <v>22206439</v>
      </c>
      <c r="M306" s="166">
        <v>45290</v>
      </c>
      <c r="N306" s="166" t="s">
        <v>195</v>
      </c>
      <c r="O306" s="21" t="s">
        <v>43</v>
      </c>
      <c r="P306" s="21" t="s">
        <v>43</v>
      </c>
      <c r="Q306" s="489">
        <v>0</v>
      </c>
      <c r="R306" s="489">
        <v>227082</v>
      </c>
      <c r="S306" s="182">
        <f t="shared" si="31"/>
        <v>227082</v>
      </c>
      <c r="T306" s="215">
        <v>15975</v>
      </c>
      <c r="U306" s="171">
        <v>168</v>
      </c>
      <c r="V306" s="171" t="s">
        <v>64</v>
      </c>
      <c r="W306" s="171" t="s">
        <v>64</v>
      </c>
      <c r="X306" s="180" t="s">
        <v>276</v>
      </c>
      <c r="Y306" s="488" t="s">
        <v>815</v>
      </c>
      <c r="Z306" s="395" t="s">
        <v>1504</v>
      </c>
      <c r="AA306" s="192">
        <v>0.05</v>
      </c>
      <c r="AB306" s="196" t="s">
        <v>558</v>
      </c>
      <c r="AC306" s="183">
        <v>1.7000000000000001E-2</v>
      </c>
      <c r="AD306" s="184">
        <f t="shared" si="29"/>
        <v>11354.1</v>
      </c>
      <c r="AE306" s="184">
        <f t="shared" si="33"/>
        <v>1351.6785714285713</v>
      </c>
      <c r="AF306" s="181">
        <f t="shared" si="27"/>
        <v>3860.3940000000002</v>
      </c>
      <c r="AG306" s="184">
        <f t="shared" si="34"/>
        <v>5212.0725714285718</v>
      </c>
      <c r="AH306" s="185">
        <v>0.03</v>
      </c>
      <c r="AI306" s="181">
        <f t="shared" si="32"/>
        <v>6812.46</v>
      </c>
    </row>
    <row r="307" spans="1:35">
      <c r="A307" s="488" t="s">
        <v>622</v>
      </c>
      <c r="B307" s="171" t="s">
        <v>31</v>
      </c>
      <c r="C307" s="21" t="s">
        <v>31</v>
      </c>
      <c r="D307" s="180" t="s">
        <v>101</v>
      </c>
      <c r="E307" s="342" t="s">
        <v>458</v>
      </c>
      <c r="F307" s="180" t="s">
        <v>50</v>
      </c>
      <c r="G307" s="171" t="s">
        <v>1505</v>
      </c>
      <c r="H307" s="181">
        <v>5000</v>
      </c>
      <c r="I307" s="181">
        <v>6000</v>
      </c>
      <c r="J307" s="181">
        <f t="shared" si="26"/>
        <v>1000</v>
      </c>
      <c r="K307" s="171" t="s">
        <v>1506</v>
      </c>
      <c r="L307" s="171">
        <v>24298362</v>
      </c>
      <c r="M307" s="166">
        <v>45290</v>
      </c>
      <c r="N307" s="166" t="s">
        <v>195</v>
      </c>
      <c r="O307" s="496" t="s">
        <v>43</v>
      </c>
      <c r="P307" s="21" t="s">
        <v>43</v>
      </c>
      <c r="Q307" s="489">
        <v>148785</v>
      </c>
      <c r="R307" s="489">
        <v>261415</v>
      </c>
      <c r="S307" s="182">
        <f t="shared" si="31"/>
        <v>112630</v>
      </c>
      <c r="T307" s="215">
        <v>95845</v>
      </c>
      <c r="U307" s="171">
        <v>144</v>
      </c>
      <c r="V307" s="171" t="s">
        <v>63</v>
      </c>
      <c r="W307" s="171" t="s">
        <v>63</v>
      </c>
      <c r="X307" s="180" t="s">
        <v>277</v>
      </c>
      <c r="Y307" s="171"/>
      <c r="Z307" s="171" t="s">
        <v>1507</v>
      </c>
      <c r="AA307" s="192">
        <v>0.03</v>
      </c>
      <c r="AB307" s="196" t="s">
        <v>558</v>
      </c>
      <c r="AC307" s="183">
        <v>0.02</v>
      </c>
      <c r="AD307" s="184">
        <f t="shared" si="29"/>
        <v>7842.45</v>
      </c>
      <c r="AE307" s="184">
        <f t="shared" si="33"/>
        <v>1815.3819444444443</v>
      </c>
      <c r="AF307" s="181">
        <f t="shared" si="27"/>
        <v>5228.3</v>
      </c>
      <c r="AG307" s="184">
        <f t="shared" si="34"/>
        <v>7043.6819444444445</v>
      </c>
      <c r="AH307" s="185">
        <v>0.06</v>
      </c>
      <c r="AI307" s="181">
        <f t="shared" si="32"/>
        <v>6757.8</v>
      </c>
    </row>
    <row r="308" spans="1:35">
      <c r="A308" s="488" t="s">
        <v>622</v>
      </c>
      <c r="B308" s="21" t="s">
        <v>23</v>
      </c>
      <c r="C308" s="21" t="s">
        <v>23</v>
      </c>
      <c r="D308" s="21" t="s">
        <v>97</v>
      </c>
      <c r="E308" s="21" t="s">
        <v>450</v>
      </c>
      <c r="F308" s="171" t="s">
        <v>720</v>
      </c>
      <c r="G308" s="171" t="s">
        <v>734</v>
      </c>
      <c r="H308" s="181">
        <v>0</v>
      </c>
      <c r="I308" s="181">
        <v>2810</v>
      </c>
      <c r="J308" s="181">
        <f t="shared" si="26"/>
        <v>2810</v>
      </c>
      <c r="K308" s="395" t="s">
        <v>1508</v>
      </c>
      <c r="L308" s="171">
        <v>29283445</v>
      </c>
      <c r="M308" s="166">
        <v>45290</v>
      </c>
      <c r="N308" s="166" t="s">
        <v>195</v>
      </c>
      <c r="O308" s="21" t="s">
        <v>43</v>
      </c>
      <c r="P308" s="21" t="s">
        <v>43</v>
      </c>
      <c r="Q308" s="489">
        <v>0</v>
      </c>
      <c r="R308" s="489">
        <v>122429</v>
      </c>
      <c r="S308" s="182">
        <f t="shared" si="31"/>
        <v>122429</v>
      </c>
      <c r="T308" s="215">
        <v>113983</v>
      </c>
      <c r="U308" s="171">
        <v>168</v>
      </c>
      <c r="V308" s="171" t="s">
        <v>62</v>
      </c>
      <c r="W308" s="171" t="s">
        <v>62</v>
      </c>
      <c r="X308" s="180" t="s">
        <v>276</v>
      </c>
      <c r="Y308" s="171"/>
      <c r="Z308" s="395" t="s">
        <v>1509</v>
      </c>
      <c r="AA308" s="192">
        <v>0.05</v>
      </c>
      <c r="AB308" s="196" t="s">
        <v>558</v>
      </c>
      <c r="AC308" s="183">
        <v>1.7000000000000001E-2</v>
      </c>
      <c r="AD308" s="184">
        <f t="shared" si="29"/>
        <v>6121.4500000000007</v>
      </c>
      <c r="AE308" s="184">
        <f t="shared" si="33"/>
        <v>728.74404761904759</v>
      </c>
      <c r="AF308" s="181">
        <f t="shared" si="27"/>
        <v>2081.2930000000001</v>
      </c>
      <c r="AG308" s="184">
        <f t="shared" si="34"/>
        <v>2810.0370476190478</v>
      </c>
      <c r="AH308" s="185">
        <v>0.03</v>
      </c>
      <c r="AI308" s="181">
        <f t="shared" si="32"/>
        <v>3672.87</v>
      </c>
    </row>
    <row r="309" spans="1:35">
      <c r="A309" s="488" t="s">
        <v>622</v>
      </c>
      <c r="B309" s="21" t="s">
        <v>31</v>
      </c>
      <c r="C309" s="21" t="s">
        <v>31</v>
      </c>
      <c r="D309" s="21" t="s">
        <v>101</v>
      </c>
      <c r="E309" s="19" t="s">
        <v>458</v>
      </c>
      <c r="F309" s="171" t="s">
        <v>847</v>
      </c>
      <c r="G309" s="171" t="s">
        <v>572</v>
      </c>
      <c r="H309" s="181">
        <v>0</v>
      </c>
      <c r="I309" s="181">
        <v>1960</v>
      </c>
      <c r="J309" s="181">
        <f t="shared" si="26"/>
        <v>1960</v>
      </c>
      <c r="K309" s="395" t="s">
        <v>1510</v>
      </c>
      <c r="L309" s="171">
        <v>26570472</v>
      </c>
      <c r="M309" s="166">
        <v>45290</v>
      </c>
      <c r="N309" s="166" t="s">
        <v>195</v>
      </c>
      <c r="O309" s="496" t="s">
        <v>43</v>
      </c>
      <c r="P309" s="21" t="s">
        <v>43</v>
      </c>
      <c r="Q309" s="489">
        <v>0</v>
      </c>
      <c r="R309" s="489">
        <v>63568</v>
      </c>
      <c r="S309" s="182">
        <f t="shared" si="31"/>
        <v>63568</v>
      </c>
      <c r="T309" s="215">
        <v>59289</v>
      </c>
      <c r="U309" s="171">
        <v>120</v>
      </c>
      <c r="V309" s="171" t="s">
        <v>62</v>
      </c>
      <c r="W309" s="171" t="s">
        <v>62</v>
      </c>
      <c r="X309" s="180" t="s">
        <v>276</v>
      </c>
      <c r="Y309" s="171"/>
      <c r="Z309" s="395" t="s">
        <v>1511</v>
      </c>
      <c r="AA309" s="192">
        <v>0.03</v>
      </c>
      <c r="AB309" s="196" t="s">
        <v>558</v>
      </c>
      <c r="AC309" s="183">
        <v>2.2499999999999999E-2</v>
      </c>
      <c r="AD309" s="184">
        <f t="shared" si="29"/>
        <v>1907.04</v>
      </c>
      <c r="AE309" s="184">
        <f t="shared" si="33"/>
        <v>529.73333333333335</v>
      </c>
      <c r="AF309" s="181">
        <f t="shared" si="27"/>
        <v>1430.28</v>
      </c>
      <c r="AG309" s="184">
        <f t="shared" si="34"/>
        <v>1960.0133333333333</v>
      </c>
      <c r="AH309" s="185">
        <v>0.06</v>
      </c>
      <c r="AI309" s="181">
        <f t="shared" si="32"/>
        <v>3814.08</v>
      </c>
    </row>
    <row r="310" spans="1:35">
      <c r="A310" s="488" t="s">
        <v>622</v>
      </c>
      <c r="B310" s="171" t="s">
        <v>37</v>
      </c>
      <c r="C310" s="339" t="s">
        <v>37</v>
      </c>
      <c r="D310" s="180" t="s">
        <v>99</v>
      </c>
      <c r="E310" s="341" t="s">
        <v>440</v>
      </c>
      <c r="F310" s="171" t="s">
        <v>816</v>
      </c>
      <c r="G310" s="171" t="s">
        <v>760</v>
      </c>
      <c r="H310" s="181">
        <v>0</v>
      </c>
      <c r="I310" s="181">
        <v>5542</v>
      </c>
      <c r="J310" s="181">
        <f t="shared" si="26"/>
        <v>5542</v>
      </c>
      <c r="K310" s="171" t="s">
        <v>1512</v>
      </c>
      <c r="L310" s="171">
        <v>29199674</v>
      </c>
      <c r="M310" s="166">
        <v>45294</v>
      </c>
      <c r="N310" s="166" t="s">
        <v>196</v>
      </c>
      <c r="O310" s="496" t="s">
        <v>43</v>
      </c>
      <c r="P310" s="21" t="s">
        <v>43</v>
      </c>
      <c r="Q310" s="489">
        <v>0</v>
      </c>
      <c r="R310" s="489">
        <v>95000</v>
      </c>
      <c r="S310" s="182">
        <f t="shared" si="31"/>
        <v>95000</v>
      </c>
      <c r="T310" s="215">
        <v>90000</v>
      </c>
      <c r="U310" s="171">
        <v>48</v>
      </c>
      <c r="V310" s="171" t="s">
        <v>62</v>
      </c>
      <c r="W310" s="171" t="s">
        <v>62</v>
      </c>
      <c r="X310" s="180" t="s">
        <v>276</v>
      </c>
      <c r="Y310" s="171"/>
      <c r="Z310" s="171" t="s">
        <v>1513</v>
      </c>
      <c r="AA310" s="192">
        <v>0.03</v>
      </c>
      <c r="AB310" s="196" t="s">
        <v>558</v>
      </c>
      <c r="AC310" s="183">
        <v>3.7499999999999999E-2</v>
      </c>
      <c r="AD310" s="184">
        <f t="shared" si="29"/>
        <v>2850</v>
      </c>
      <c r="AE310" s="184">
        <f t="shared" si="33"/>
        <v>1979.1666666666667</v>
      </c>
      <c r="AF310" s="181">
        <f t="shared" si="27"/>
        <v>3562.5</v>
      </c>
      <c r="AG310" s="184">
        <f t="shared" si="34"/>
        <v>5541.666666666667</v>
      </c>
      <c r="AH310" s="185">
        <v>0.06</v>
      </c>
      <c r="AI310" s="181">
        <f t="shared" si="32"/>
        <v>5700</v>
      </c>
    </row>
    <row r="311" spans="1:35">
      <c r="A311" s="488" t="s">
        <v>622</v>
      </c>
      <c r="B311" s="171" t="s">
        <v>39</v>
      </c>
      <c r="C311" s="339" t="s">
        <v>39</v>
      </c>
      <c r="D311" s="21" t="s">
        <v>167</v>
      </c>
      <c r="E311" s="21" t="s">
        <v>453</v>
      </c>
      <c r="F311" s="171" t="s">
        <v>843</v>
      </c>
      <c r="G311" s="171" t="s">
        <v>587</v>
      </c>
      <c r="H311" s="186">
        <v>5342</v>
      </c>
      <c r="I311" s="181">
        <v>5691</v>
      </c>
      <c r="J311" s="181">
        <f t="shared" si="26"/>
        <v>349</v>
      </c>
      <c r="K311" s="171" t="s">
        <v>704</v>
      </c>
      <c r="L311" s="171">
        <v>24619618</v>
      </c>
      <c r="M311" s="166">
        <v>45294</v>
      </c>
      <c r="N311" s="166" t="s">
        <v>196</v>
      </c>
      <c r="O311" s="496" t="s">
        <v>43</v>
      </c>
      <c r="P311" s="21" t="s">
        <v>43</v>
      </c>
      <c r="Q311" s="489">
        <v>175808</v>
      </c>
      <c r="R311" s="489">
        <v>243595</v>
      </c>
      <c r="S311" s="182">
        <f t="shared" si="31"/>
        <v>67787</v>
      </c>
      <c r="T311" s="215">
        <v>52071</v>
      </c>
      <c r="U311" s="171">
        <v>168</v>
      </c>
      <c r="V311" s="171" t="s">
        <v>63</v>
      </c>
      <c r="W311" s="171" t="s">
        <v>63</v>
      </c>
      <c r="X311" s="180" t="s">
        <v>277</v>
      </c>
      <c r="Y311" s="171"/>
      <c r="Z311" s="171" t="s">
        <v>1514</v>
      </c>
      <c r="AA311" s="192">
        <v>0.04</v>
      </c>
      <c r="AB311" s="196" t="s">
        <v>558</v>
      </c>
      <c r="AC311" s="183">
        <v>1.7000000000000001E-2</v>
      </c>
      <c r="AD311" s="184">
        <f t="shared" si="29"/>
        <v>9743.8000000000011</v>
      </c>
      <c r="AE311" s="184">
        <f t="shared" si="33"/>
        <v>1449.9702380952381</v>
      </c>
      <c r="AF311" s="181">
        <f t="shared" si="27"/>
        <v>4141.1150000000007</v>
      </c>
      <c r="AG311" s="184">
        <f t="shared" si="34"/>
        <v>5591.0852380952383</v>
      </c>
      <c r="AH311" s="185">
        <v>0.03</v>
      </c>
      <c r="AI311" s="181">
        <f t="shared" si="32"/>
        <v>2033.61</v>
      </c>
    </row>
    <row r="312" spans="1:35">
      <c r="A312" s="488" t="s">
        <v>622</v>
      </c>
      <c r="B312" s="171" t="s">
        <v>33</v>
      </c>
      <c r="C312" s="339" t="s">
        <v>39</v>
      </c>
      <c r="D312" s="180" t="s">
        <v>167</v>
      </c>
      <c r="E312" s="19" t="s">
        <v>931</v>
      </c>
      <c r="F312" s="171" t="s">
        <v>790</v>
      </c>
      <c r="G312" s="171" t="s">
        <v>791</v>
      </c>
      <c r="H312" s="181">
        <v>0</v>
      </c>
      <c r="I312" s="181">
        <v>1167</v>
      </c>
      <c r="J312" s="181">
        <f t="shared" si="26"/>
        <v>1167</v>
      </c>
      <c r="K312" s="171" t="s">
        <v>1515</v>
      </c>
      <c r="L312" s="171">
        <v>21180232</v>
      </c>
      <c r="M312" s="166">
        <v>45294</v>
      </c>
      <c r="N312" s="166" t="s">
        <v>196</v>
      </c>
      <c r="O312" s="496" t="s">
        <v>43</v>
      </c>
      <c r="P312" s="21" t="s">
        <v>43</v>
      </c>
      <c r="Q312" s="489">
        <v>0</v>
      </c>
      <c r="R312" s="489">
        <v>20000</v>
      </c>
      <c r="S312" s="182">
        <f t="shared" si="31"/>
        <v>20000</v>
      </c>
      <c r="T312" s="215">
        <v>17900</v>
      </c>
      <c r="U312" s="171">
        <v>48</v>
      </c>
      <c r="V312" s="171" t="s">
        <v>62</v>
      </c>
      <c r="W312" s="171" t="s">
        <v>62</v>
      </c>
      <c r="X312" s="180" t="s">
        <v>276</v>
      </c>
      <c r="Y312" s="171"/>
      <c r="Z312" s="171" t="s">
        <v>1516</v>
      </c>
      <c r="AA312" s="192">
        <v>0.03</v>
      </c>
      <c r="AB312" s="196" t="s">
        <v>558</v>
      </c>
      <c r="AC312" s="183">
        <v>3.7499999999999999E-2</v>
      </c>
      <c r="AD312" s="184">
        <f t="shared" si="29"/>
        <v>600</v>
      </c>
      <c r="AE312" s="184">
        <f t="shared" si="33"/>
        <v>416.66666666666669</v>
      </c>
      <c r="AF312" s="181">
        <f t="shared" si="27"/>
        <v>750</v>
      </c>
      <c r="AG312" s="184">
        <f t="shared" si="34"/>
        <v>1166.6666666666667</v>
      </c>
      <c r="AH312" s="185">
        <v>0.06</v>
      </c>
      <c r="AI312" s="181">
        <f t="shared" si="32"/>
        <v>1200</v>
      </c>
    </row>
    <row r="313" spans="1:35">
      <c r="A313" s="488" t="s">
        <v>622</v>
      </c>
      <c r="B313" s="21" t="s">
        <v>29</v>
      </c>
      <c r="C313" s="21" t="s">
        <v>29</v>
      </c>
      <c r="D313" s="21" t="s">
        <v>168</v>
      </c>
      <c r="E313" s="19" t="s">
        <v>932</v>
      </c>
      <c r="F313" s="171" t="s">
        <v>551</v>
      </c>
      <c r="G313" s="171" t="s">
        <v>609</v>
      </c>
      <c r="H313" s="181">
        <v>0</v>
      </c>
      <c r="I313" s="181">
        <v>8700</v>
      </c>
      <c r="J313" s="181">
        <f t="shared" si="26"/>
        <v>8700</v>
      </c>
      <c r="K313" s="171" t="s">
        <v>1517</v>
      </c>
      <c r="L313" s="171">
        <v>10770032</v>
      </c>
      <c r="M313" s="166">
        <v>45294</v>
      </c>
      <c r="N313" s="166" t="s">
        <v>196</v>
      </c>
      <c r="O313" s="496" t="s">
        <v>43</v>
      </c>
      <c r="P313" s="171" t="s">
        <v>43</v>
      </c>
      <c r="Q313" s="489">
        <v>0</v>
      </c>
      <c r="R313" s="489">
        <v>88294</v>
      </c>
      <c r="S313" s="182">
        <f t="shared" si="31"/>
        <v>88294</v>
      </c>
      <c r="T313" s="215">
        <v>82780</v>
      </c>
      <c r="U313" s="171">
        <v>84</v>
      </c>
      <c r="V313" s="171" t="s">
        <v>62</v>
      </c>
      <c r="W313" s="171" t="s">
        <v>62</v>
      </c>
      <c r="X313" s="180" t="s">
        <v>276</v>
      </c>
      <c r="Y313" s="180"/>
      <c r="Z313" s="171" t="s">
        <v>1518</v>
      </c>
      <c r="AA313" s="192">
        <v>0.03</v>
      </c>
      <c r="AB313" s="196" t="s">
        <v>558</v>
      </c>
      <c r="AC313" s="183">
        <v>0.03</v>
      </c>
      <c r="AD313" s="184">
        <f t="shared" si="29"/>
        <v>2648.8199999999997</v>
      </c>
      <c r="AE313" s="184">
        <f t="shared" si="33"/>
        <v>1051.1190476190477</v>
      </c>
      <c r="AF313" s="181">
        <f t="shared" si="27"/>
        <v>2648.8199999999997</v>
      </c>
      <c r="AG313" s="184">
        <f t="shared" si="34"/>
        <v>3699.9390476190474</v>
      </c>
      <c r="AH313" s="185">
        <v>0.06</v>
      </c>
      <c r="AI313" s="181">
        <f t="shared" si="32"/>
        <v>5297.6399999999994</v>
      </c>
    </row>
    <row r="314" spans="1:35">
      <c r="A314" s="488" t="s">
        <v>622</v>
      </c>
      <c r="B314" s="329" t="s">
        <v>39</v>
      </c>
      <c r="C314" s="329" t="s">
        <v>39</v>
      </c>
      <c r="D314" s="488" t="s">
        <v>167</v>
      </c>
      <c r="E314" s="329" t="s">
        <v>453</v>
      </c>
      <c r="F314" s="171" t="s">
        <v>854</v>
      </c>
      <c r="G314" s="171" t="s">
        <v>688</v>
      </c>
      <c r="H314" s="181">
        <v>0</v>
      </c>
      <c r="I314" s="181">
        <v>3401</v>
      </c>
      <c r="J314" s="181">
        <f t="shared" si="26"/>
        <v>3401</v>
      </c>
      <c r="K314" s="171" t="s">
        <v>1519</v>
      </c>
      <c r="L314" s="171">
        <v>21872169</v>
      </c>
      <c r="M314" s="166">
        <v>45294</v>
      </c>
      <c r="N314" s="166" t="s">
        <v>196</v>
      </c>
      <c r="O314" s="496" t="s">
        <v>43</v>
      </c>
      <c r="P314" s="329" t="s">
        <v>43</v>
      </c>
      <c r="Q314" s="181">
        <v>0</v>
      </c>
      <c r="R314" s="181">
        <v>30946</v>
      </c>
      <c r="S314" s="182">
        <f t="shared" si="31"/>
        <v>30946</v>
      </c>
      <c r="T314" s="215">
        <v>28298</v>
      </c>
      <c r="U314" s="171">
        <v>24</v>
      </c>
      <c r="V314" s="171" t="s">
        <v>62</v>
      </c>
      <c r="W314" s="171" t="s">
        <v>62</v>
      </c>
      <c r="X314" s="180" t="s">
        <v>276</v>
      </c>
      <c r="Y314" s="171"/>
      <c r="Z314" s="171" t="s">
        <v>1520</v>
      </c>
      <c r="AA314" s="192">
        <v>0.03</v>
      </c>
      <c r="AB314" s="196" t="s">
        <v>558</v>
      </c>
      <c r="AC314" s="183">
        <v>6.5000000000000002E-2</v>
      </c>
      <c r="AD314" s="184">
        <f t="shared" si="29"/>
        <v>928.38</v>
      </c>
      <c r="AE314" s="184">
        <f t="shared" si="33"/>
        <v>1289.4166666666667</v>
      </c>
      <c r="AF314" s="181">
        <f t="shared" si="27"/>
        <v>2011.49</v>
      </c>
      <c r="AG314" s="184">
        <f t="shared" si="34"/>
        <v>3300.9066666666668</v>
      </c>
      <c r="AH314" s="185">
        <v>0.06</v>
      </c>
      <c r="AI314" s="181">
        <f t="shared" si="32"/>
        <v>1856.76</v>
      </c>
    </row>
    <row r="315" spans="1:35">
      <c r="A315" s="488" t="s">
        <v>622</v>
      </c>
      <c r="B315" s="329" t="s">
        <v>37</v>
      </c>
      <c r="C315" s="339" t="s">
        <v>37</v>
      </c>
      <c r="D315" s="180" t="s">
        <v>99</v>
      </c>
      <c r="E315" s="329" t="s">
        <v>440</v>
      </c>
      <c r="F315" s="171" t="s">
        <v>684</v>
      </c>
      <c r="G315" s="171" t="s">
        <v>661</v>
      </c>
      <c r="H315" s="181">
        <v>593</v>
      </c>
      <c r="I315" s="181">
        <v>895</v>
      </c>
      <c r="J315" s="181">
        <f t="shared" si="26"/>
        <v>302</v>
      </c>
      <c r="K315" s="171" t="s">
        <v>1521</v>
      </c>
      <c r="L315" s="171">
        <v>22638012</v>
      </c>
      <c r="M315" s="166">
        <v>45294</v>
      </c>
      <c r="N315" s="166" t="s">
        <v>196</v>
      </c>
      <c r="O315" s="496" t="s">
        <v>43</v>
      </c>
      <c r="P315" s="329" t="s">
        <v>43</v>
      </c>
      <c r="Q315" s="181">
        <v>8816</v>
      </c>
      <c r="R315" s="181">
        <v>26910</v>
      </c>
      <c r="S315" s="182">
        <f t="shared" si="31"/>
        <v>18094</v>
      </c>
      <c r="T315" s="215">
        <v>15630</v>
      </c>
      <c r="U315" s="171">
        <v>108</v>
      </c>
      <c r="V315" s="171" t="s">
        <v>63</v>
      </c>
      <c r="W315" s="171" t="s">
        <v>63</v>
      </c>
      <c r="X315" s="180" t="s">
        <v>277</v>
      </c>
      <c r="Y315" s="171"/>
      <c r="Z315" s="171" t="s">
        <v>1522</v>
      </c>
      <c r="AA315" s="192">
        <v>0.03</v>
      </c>
      <c r="AB315" s="196" t="s">
        <v>558</v>
      </c>
      <c r="AC315" s="183">
        <v>2.4E-2</v>
      </c>
      <c r="AD315" s="184">
        <f t="shared" si="29"/>
        <v>807.3</v>
      </c>
      <c r="AE315" s="184">
        <f t="shared" si="33"/>
        <v>249.16666666666666</v>
      </c>
      <c r="AF315" s="181">
        <f t="shared" si="27"/>
        <v>645.84</v>
      </c>
      <c r="AG315" s="184">
        <f t="shared" si="34"/>
        <v>895.00666666666666</v>
      </c>
      <c r="AH315" s="185">
        <v>0.06</v>
      </c>
      <c r="AI315" s="181">
        <f t="shared" si="32"/>
        <v>1085.6399999999999</v>
      </c>
    </row>
    <row r="316" spans="1:35">
      <c r="A316" s="488" t="s">
        <v>622</v>
      </c>
      <c r="B316" s="171" t="s">
        <v>27</v>
      </c>
      <c r="C316" s="339" t="s">
        <v>27</v>
      </c>
      <c r="D316" s="488" t="s">
        <v>97</v>
      </c>
      <c r="E316" s="19" t="s">
        <v>209</v>
      </c>
      <c r="F316" s="171" t="s">
        <v>855</v>
      </c>
      <c r="G316" s="171" t="s">
        <v>802</v>
      </c>
      <c r="H316" s="181">
        <v>0</v>
      </c>
      <c r="I316" s="181">
        <v>2295</v>
      </c>
      <c r="J316" s="181">
        <f t="shared" si="26"/>
        <v>2295</v>
      </c>
      <c r="K316" s="171" t="s">
        <v>801</v>
      </c>
      <c r="L316" s="171">
        <v>30201622</v>
      </c>
      <c r="M316" s="166">
        <v>45294</v>
      </c>
      <c r="N316" s="166" t="s">
        <v>196</v>
      </c>
      <c r="O316" s="21" t="s">
        <v>43</v>
      </c>
      <c r="P316" s="21" t="s">
        <v>43</v>
      </c>
      <c r="Q316" s="489">
        <v>0</v>
      </c>
      <c r="R316" s="489">
        <v>100000</v>
      </c>
      <c r="S316" s="182">
        <f t="shared" si="31"/>
        <v>100000</v>
      </c>
      <c r="T316" s="215">
        <v>92900</v>
      </c>
      <c r="U316" s="171">
        <v>168</v>
      </c>
      <c r="V316" s="171" t="s">
        <v>62</v>
      </c>
      <c r="W316" s="171" t="s">
        <v>62</v>
      </c>
      <c r="X316" s="180" t="s">
        <v>276</v>
      </c>
      <c r="Y316" s="171"/>
      <c r="Z316" s="171" t="s">
        <v>1523</v>
      </c>
      <c r="AA316" s="192">
        <v>0.04</v>
      </c>
      <c r="AB316" s="196" t="s">
        <v>558</v>
      </c>
      <c r="AC316" s="183">
        <v>1.7000000000000001E-2</v>
      </c>
      <c r="AD316" s="184">
        <f t="shared" si="29"/>
        <v>4000</v>
      </c>
      <c r="AE316" s="184">
        <f t="shared" si="33"/>
        <v>595.23809523809518</v>
      </c>
      <c r="AF316" s="181">
        <f t="shared" si="27"/>
        <v>1700.0000000000002</v>
      </c>
      <c r="AG316" s="184">
        <f t="shared" si="34"/>
        <v>2295.2380952380954</v>
      </c>
      <c r="AH316" s="185">
        <v>0.03</v>
      </c>
      <c r="AI316" s="181">
        <f t="shared" si="32"/>
        <v>3000</v>
      </c>
    </row>
    <row r="317" spans="1:35">
      <c r="A317" s="488" t="s">
        <v>622</v>
      </c>
      <c r="B317" s="171" t="s">
        <v>44</v>
      </c>
      <c r="C317" s="339" t="s">
        <v>37</v>
      </c>
      <c r="D317" s="488" t="s">
        <v>99</v>
      </c>
      <c r="E317" s="21" t="s">
        <v>461</v>
      </c>
      <c r="F317" s="171" t="s">
        <v>767</v>
      </c>
      <c r="G317" s="171" t="s">
        <v>768</v>
      </c>
      <c r="H317" s="181">
        <v>0</v>
      </c>
      <c r="I317" s="181">
        <v>2100</v>
      </c>
      <c r="J317" s="181">
        <f t="shared" si="26"/>
        <v>2100</v>
      </c>
      <c r="K317" s="171" t="s">
        <v>1524</v>
      </c>
      <c r="L317" s="171">
        <v>8297588</v>
      </c>
      <c r="M317" s="166">
        <v>45294</v>
      </c>
      <c r="N317" s="166" t="s">
        <v>196</v>
      </c>
      <c r="O317" s="21" t="s">
        <v>148</v>
      </c>
      <c r="P317" s="21" t="s">
        <v>252</v>
      </c>
      <c r="Q317" s="489">
        <v>0</v>
      </c>
      <c r="R317" s="489">
        <v>30000</v>
      </c>
      <c r="S317" s="182">
        <f t="shared" si="31"/>
        <v>30000</v>
      </c>
      <c r="T317" s="215"/>
      <c r="U317" s="171">
        <v>40</v>
      </c>
      <c r="V317" s="171" t="s">
        <v>62</v>
      </c>
      <c r="W317" s="171" t="s">
        <v>62</v>
      </c>
      <c r="X317" s="180" t="s">
        <v>276</v>
      </c>
      <c r="Y317" s="171"/>
      <c r="Z317" s="171" t="s">
        <v>1525</v>
      </c>
      <c r="AA317" s="192">
        <v>0.03</v>
      </c>
      <c r="AB317" s="196" t="s">
        <v>558</v>
      </c>
      <c r="AC317" s="183">
        <v>4.4999999999999998E-2</v>
      </c>
      <c r="AD317" s="184">
        <f t="shared" si="29"/>
        <v>900</v>
      </c>
      <c r="AE317" s="184">
        <f t="shared" si="33"/>
        <v>750</v>
      </c>
      <c r="AF317" s="181">
        <f t="shared" si="27"/>
        <v>1350</v>
      </c>
      <c r="AG317" s="184">
        <f t="shared" si="34"/>
        <v>2100</v>
      </c>
      <c r="AH317" s="185">
        <v>0.06</v>
      </c>
      <c r="AI317" s="181">
        <f t="shared" si="32"/>
        <v>1800</v>
      </c>
    </row>
    <row r="318" spans="1:35">
      <c r="A318" s="488" t="s">
        <v>622</v>
      </c>
      <c r="B318" s="171" t="s">
        <v>44</v>
      </c>
      <c r="C318" s="21" t="s">
        <v>37</v>
      </c>
      <c r="D318" s="180" t="s">
        <v>99</v>
      </c>
      <c r="E318" s="21" t="s">
        <v>461</v>
      </c>
      <c r="F318" s="171" t="s">
        <v>767</v>
      </c>
      <c r="G318" s="171" t="s">
        <v>768</v>
      </c>
      <c r="H318" s="181">
        <v>0</v>
      </c>
      <c r="I318" s="181">
        <v>1068</v>
      </c>
      <c r="J318" s="181">
        <f t="shared" si="26"/>
        <v>1068</v>
      </c>
      <c r="K318" s="171" t="s">
        <v>1526</v>
      </c>
      <c r="L318" s="171">
        <v>31379934</v>
      </c>
      <c r="M318" s="166">
        <v>45294</v>
      </c>
      <c r="N318" s="166" t="s">
        <v>196</v>
      </c>
      <c r="O318" s="496" t="s">
        <v>148</v>
      </c>
      <c r="P318" s="171" t="s">
        <v>252</v>
      </c>
      <c r="Q318" s="181">
        <v>0</v>
      </c>
      <c r="R318" s="181">
        <v>32111</v>
      </c>
      <c r="S318" s="182">
        <f t="shared" si="31"/>
        <v>32111</v>
      </c>
      <c r="T318" s="215"/>
      <c r="U318" s="171">
        <v>108</v>
      </c>
      <c r="V318" s="171" t="s">
        <v>62</v>
      </c>
      <c r="W318" s="171" t="s">
        <v>62</v>
      </c>
      <c r="X318" s="180" t="s">
        <v>276</v>
      </c>
      <c r="Y318" s="171"/>
      <c r="Z318" s="10" t="s">
        <v>1527</v>
      </c>
      <c r="AA318" s="192">
        <v>0.03</v>
      </c>
      <c r="AB318" s="196" t="s">
        <v>558</v>
      </c>
      <c r="AC318" s="183">
        <v>2.4E-2</v>
      </c>
      <c r="AD318" s="184">
        <f t="shared" si="29"/>
        <v>963.32999999999993</v>
      </c>
      <c r="AE318" s="184">
        <f t="shared" si="33"/>
        <v>297.32407407407408</v>
      </c>
      <c r="AF318" s="181">
        <f t="shared" si="27"/>
        <v>770.66399999999999</v>
      </c>
      <c r="AG318" s="184">
        <f t="shared" si="34"/>
        <v>1067.9880740740741</v>
      </c>
      <c r="AH318" s="185">
        <v>0.06</v>
      </c>
      <c r="AI318" s="181">
        <f t="shared" si="32"/>
        <v>1926.6599999999999</v>
      </c>
    </row>
    <row r="319" spans="1:35">
      <c r="A319" s="488" t="s">
        <v>622</v>
      </c>
      <c r="B319" s="171" t="s">
        <v>83</v>
      </c>
      <c r="C319" s="339" t="s">
        <v>23</v>
      </c>
      <c r="D319" s="180" t="s">
        <v>97</v>
      </c>
      <c r="E319" s="19" t="s">
        <v>211</v>
      </c>
      <c r="F319" s="171" t="s">
        <v>856</v>
      </c>
      <c r="G319" s="171" t="s">
        <v>647</v>
      </c>
      <c r="H319" s="181">
        <v>3534</v>
      </c>
      <c r="I319" s="181">
        <v>3534</v>
      </c>
      <c r="J319" s="181">
        <f t="shared" si="26"/>
        <v>0</v>
      </c>
      <c r="K319" s="171" t="s">
        <v>648</v>
      </c>
      <c r="L319" s="171">
        <v>32899360</v>
      </c>
      <c r="M319" s="166">
        <v>45295</v>
      </c>
      <c r="N319" s="166" t="s">
        <v>196</v>
      </c>
      <c r="O319" s="496" t="s">
        <v>43</v>
      </c>
      <c r="P319" s="171" t="s">
        <v>43</v>
      </c>
      <c r="Q319" s="181">
        <v>102262</v>
      </c>
      <c r="R319" s="181">
        <v>153973</v>
      </c>
      <c r="S319" s="182">
        <f t="shared" si="31"/>
        <v>51711</v>
      </c>
      <c r="T319" s="215">
        <v>41371</v>
      </c>
      <c r="U319" s="171">
        <v>168</v>
      </c>
      <c r="V319" s="171" t="s">
        <v>63</v>
      </c>
      <c r="W319" s="171" t="s">
        <v>63</v>
      </c>
      <c r="X319" s="180" t="s">
        <v>277</v>
      </c>
      <c r="Y319" s="171"/>
      <c r="Z319" s="171" t="s">
        <v>1528</v>
      </c>
      <c r="AA319" s="192">
        <v>0.04</v>
      </c>
      <c r="AB319" s="196" t="s">
        <v>558</v>
      </c>
      <c r="AC319" s="183">
        <v>1.7000000000000001E-2</v>
      </c>
      <c r="AD319" s="184">
        <f t="shared" si="29"/>
        <v>6158.92</v>
      </c>
      <c r="AE319" s="184">
        <f t="shared" si="33"/>
        <v>916.50595238095241</v>
      </c>
      <c r="AF319" s="181">
        <f t="shared" si="27"/>
        <v>2617.5410000000002</v>
      </c>
      <c r="AG319" s="184">
        <f t="shared" si="34"/>
        <v>3534.0469523809525</v>
      </c>
      <c r="AH319" s="185">
        <v>0.03</v>
      </c>
      <c r="AI319" s="181">
        <f t="shared" si="32"/>
        <v>1551.33</v>
      </c>
    </row>
    <row r="320" spans="1:35">
      <c r="A320" s="488" t="s">
        <v>622</v>
      </c>
      <c r="B320" s="171" t="s">
        <v>37</v>
      </c>
      <c r="C320" s="339" t="s">
        <v>37</v>
      </c>
      <c r="D320" s="488" t="s">
        <v>99</v>
      </c>
      <c r="E320" s="19" t="s">
        <v>459</v>
      </c>
      <c r="F320" s="171" t="s">
        <v>731</v>
      </c>
      <c r="G320" s="171" t="s">
        <v>732</v>
      </c>
      <c r="H320" s="181">
        <v>0</v>
      </c>
      <c r="I320" s="181">
        <v>3200</v>
      </c>
      <c r="J320" s="181">
        <f t="shared" si="26"/>
        <v>3200</v>
      </c>
      <c r="K320" s="171" t="s">
        <v>1529</v>
      </c>
      <c r="L320" s="171">
        <v>39799422</v>
      </c>
      <c r="M320" s="166">
        <v>45295</v>
      </c>
      <c r="N320" s="166" t="s">
        <v>196</v>
      </c>
      <c r="O320" s="496" t="s">
        <v>148</v>
      </c>
      <c r="P320" s="21" t="s">
        <v>253</v>
      </c>
      <c r="Q320" s="181">
        <v>0</v>
      </c>
      <c r="R320" s="181">
        <v>11999</v>
      </c>
      <c r="S320" s="182">
        <f t="shared" si="31"/>
        <v>11999</v>
      </c>
      <c r="T320" s="215"/>
      <c r="U320" s="171">
        <v>6</v>
      </c>
      <c r="V320" s="171" t="s">
        <v>62</v>
      </c>
      <c r="W320" s="171" t="s">
        <v>62</v>
      </c>
      <c r="X320" s="180" t="s">
        <v>276</v>
      </c>
      <c r="Y320" s="171"/>
      <c r="Z320" s="171" t="s">
        <v>1530</v>
      </c>
      <c r="AA320" s="192">
        <v>0.03</v>
      </c>
      <c r="AB320" s="196" t="s">
        <v>558</v>
      </c>
      <c r="AC320" s="183">
        <v>0.1</v>
      </c>
      <c r="AD320" s="184">
        <f t="shared" si="29"/>
        <v>359.96999999999997</v>
      </c>
      <c r="AE320" s="184">
        <f t="shared" si="33"/>
        <v>1999.8333333333333</v>
      </c>
      <c r="AF320" s="181">
        <f t="shared" si="27"/>
        <v>1199.9000000000001</v>
      </c>
      <c r="AG320" s="184">
        <f t="shared" si="34"/>
        <v>3199.7333333333336</v>
      </c>
      <c r="AH320" s="185">
        <v>0.06</v>
      </c>
      <c r="AI320" s="181">
        <f t="shared" si="32"/>
        <v>719.93999999999994</v>
      </c>
    </row>
    <row r="321" spans="1:35">
      <c r="A321" s="488" t="s">
        <v>622</v>
      </c>
      <c r="B321" s="171" t="s">
        <v>241</v>
      </c>
      <c r="C321" s="339" t="s">
        <v>241</v>
      </c>
      <c r="D321" s="21" t="s">
        <v>101</v>
      </c>
      <c r="E321" s="21" t="s">
        <v>492</v>
      </c>
      <c r="F321" s="171" t="s">
        <v>844</v>
      </c>
      <c r="G321" s="171" t="s">
        <v>612</v>
      </c>
      <c r="H321" s="181">
        <v>0</v>
      </c>
      <c r="I321" s="181">
        <v>2295</v>
      </c>
      <c r="J321" s="181">
        <f t="shared" si="26"/>
        <v>2295</v>
      </c>
      <c r="K321" s="171" t="s">
        <v>1297</v>
      </c>
      <c r="L321" s="171">
        <v>29984735</v>
      </c>
      <c r="M321" s="166">
        <v>45295</v>
      </c>
      <c r="N321" s="166" t="s">
        <v>196</v>
      </c>
      <c r="O321" s="496" t="s">
        <v>43</v>
      </c>
      <c r="P321" s="171" t="s">
        <v>43</v>
      </c>
      <c r="Q321" s="489">
        <v>0</v>
      </c>
      <c r="R321" s="489">
        <v>100000</v>
      </c>
      <c r="S321" s="182">
        <f t="shared" si="31"/>
        <v>100000</v>
      </c>
      <c r="T321" s="182">
        <v>92900</v>
      </c>
      <c r="U321" s="171">
        <v>168</v>
      </c>
      <c r="V321" s="171" t="s">
        <v>62</v>
      </c>
      <c r="W321" s="171" t="s">
        <v>62</v>
      </c>
      <c r="X321" s="180" t="s">
        <v>276</v>
      </c>
      <c r="Y321" s="171"/>
      <c r="Z321" s="171" t="s">
        <v>1531</v>
      </c>
      <c r="AA321" s="192">
        <v>0.04</v>
      </c>
      <c r="AB321" s="196" t="s">
        <v>558</v>
      </c>
      <c r="AC321" s="183">
        <v>1.7000000000000001E-2</v>
      </c>
      <c r="AD321" s="184">
        <f t="shared" si="29"/>
        <v>4000</v>
      </c>
      <c r="AE321" s="184">
        <f t="shared" si="33"/>
        <v>595.23809523809518</v>
      </c>
      <c r="AF321" s="181">
        <f t="shared" si="27"/>
        <v>1700.0000000000002</v>
      </c>
      <c r="AG321" s="184">
        <f t="shared" si="34"/>
        <v>2295.2380952380954</v>
      </c>
      <c r="AH321" s="185">
        <v>0.03</v>
      </c>
      <c r="AI321" s="181">
        <f t="shared" si="32"/>
        <v>3000</v>
      </c>
    </row>
    <row r="322" spans="1:35">
      <c r="A322" s="488" t="s">
        <v>622</v>
      </c>
      <c r="B322" s="171" t="s">
        <v>29</v>
      </c>
      <c r="C322" s="339" t="s">
        <v>29</v>
      </c>
      <c r="D322" s="21" t="s">
        <v>168</v>
      </c>
      <c r="E322" s="21" t="s">
        <v>457</v>
      </c>
      <c r="F322" s="171" t="s">
        <v>593</v>
      </c>
      <c r="G322" s="171" t="s">
        <v>599</v>
      </c>
      <c r="H322" s="503">
        <v>901</v>
      </c>
      <c r="I322" s="181">
        <v>1423</v>
      </c>
      <c r="J322" s="181">
        <f t="shared" si="26"/>
        <v>522</v>
      </c>
      <c r="K322" s="171" t="s">
        <v>1532</v>
      </c>
      <c r="L322" s="171">
        <v>25822153</v>
      </c>
      <c r="M322" s="166">
        <v>45295</v>
      </c>
      <c r="N322" s="166" t="s">
        <v>196</v>
      </c>
      <c r="O322" s="496" t="s">
        <v>43</v>
      </c>
      <c r="P322" s="21" t="s">
        <v>43</v>
      </c>
      <c r="Q322" s="489">
        <v>18012</v>
      </c>
      <c r="R322" s="489">
        <v>46151</v>
      </c>
      <c r="S322" s="182">
        <f t="shared" si="31"/>
        <v>28139</v>
      </c>
      <c r="T322" s="215">
        <v>24731</v>
      </c>
      <c r="U322" s="171">
        <v>120</v>
      </c>
      <c r="V322" s="171" t="s">
        <v>63</v>
      </c>
      <c r="W322" s="171" t="s">
        <v>63</v>
      </c>
      <c r="X322" s="180" t="s">
        <v>277</v>
      </c>
      <c r="Y322" s="171"/>
      <c r="Z322" s="171" t="s">
        <v>1533</v>
      </c>
      <c r="AA322" s="192">
        <v>0.03</v>
      </c>
      <c r="AB322" s="196" t="s">
        <v>558</v>
      </c>
      <c r="AC322" s="183">
        <v>2.2499999999999999E-2</v>
      </c>
      <c r="AD322" s="184">
        <f t="shared" si="29"/>
        <v>1384.53</v>
      </c>
      <c r="AE322" s="184">
        <f t="shared" si="33"/>
        <v>384.59166666666664</v>
      </c>
      <c r="AF322" s="181">
        <f t="shared" si="27"/>
        <v>1038.3975</v>
      </c>
      <c r="AG322" s="184">
        <f t="shared" si="34"/>
        <v>1422.9891666666667</v>
      </c>
      <c r="AH322" s="185">
        <v>0.06</v>
      </c>
      <c r="AI322" s="181">
        <f t="shared" si="32"/>
        <v>1688.34</v>
      </c>
    </row>
    <row r="323" spans="1:35">
      <c r="A323" s="488" t="s">
        <v>622</v>
      </c>
      <c r="B323" s="171" t="s">
        <v>241</v>
      </c>
      <c r="C323" s="339" t="s">
        <v>241</v>
      </c>
      <c r="D323" s="488" t="s">
        <v>101</v>
      </c>
      <c r="E323" s="341" t="s">
        <v>492</v>
      </c>
      <c r="F323" s="171" t="s">
        <v>844</v>
      </c>
      <c r="G323" s="171" t="s">
        <v>612</v>
      </c>
      <c r="H323" s="181">
        <v>0</v>
      </c>
      <c r="I323" s="181">
        <v>1022</v>
      </c>
      <c r="J323" s="181">
        <f t="shared" si="26"/>
        <v>1022</v>
      </c>
      <c r="K323" s="171" t="s">
        <v>1534</v>
      </c>
      <c r="L323" s="171">
        <v>27839563</v>
      </c>
      <c r="M323" s="166">
        <v>45295</v>
      </c>
      <c r="N323" s="166" t="s">
        <v>196</v>
      </c>
      <c r="O323" s="496" t="s">
        <v>43</v>
      </c>
      <c r="P323" s="171" t="s">
        <v>43</v>
      </c>
      <c r="Q323" s="489">
        <v>0</v>
      </c>
      <c r="R323" s="489">
        <v>30728</v>
      </c>
      <c r="S323" s="182">
        <f t="shared" si="31"/>
        <v>30728</v>
      </c>
      <c r="T323" s="215">
        <v>28091</v>
      </c>
      <c r="U323" s="171">
        <v>108</v>
      </c>
      <c r="V323" s="171" t="s">
        <v>62</v>
      </c>
      <c r="W323" s="171" t="s">
        <v>62</v>
      </c>
      <c r="X323" s="180" t="s">
        <v>276</v>
      </c>
      <c r="Y323" s="171"/>
      <c r="Z323" s="171" t="s">
        <v>1535</v>
      </c>
      <c r="AA323" s="192">
        <v>0.03</v>
      </c>
      <c r="AB323" s="196" t="s">
        <v>558</v>
      </c>
      <c r="AC323" s="183">
        <v>2.4E-2</v>
      </c>
      <c r="AD323" s="184">
        <f t="shared" si="29"/>
        <v>921.83999999999992</v>
      </c>
      <c r="AE323" s="184">
        <f t="shared" si="33"/>
        <v>284.51851851851853</v>
      </c>
      <c r="AF323" s="181">
        <f t="shared" si="27"/>
        <v>737.47199999999998</v>
      </c>
      <c r="AG323" s="184">
        <f t="shared" si="34"/>
        <v>1021.9905185185185</v>
      </c>
      <c r="AH323" s="185">
        <v>0.06</v>
      </c>
      <c r="AI323" s="181">
        <f t="shared" si="32"/>
        <v>1843.6799999999998</v>
      </c>
    </row>
    <row r="324" spans="1:35">
      <c r="A324" s="488" t="s">
        <v>622</v>
      </c>
      <c r="B324" s="171" t="s">
        <v>241</v>
      </c>
      <c r="C324" s="339" t="s">
        <v>241</v>
      </c>
      <c r="D324" s="488" t="s">
        <v>101</v>
      </c>
      <c r="E324" s="21" t="s">
        <v>492</v>
      </c>
      <c r="F324" s="171" t="s">
        <v>844</v>
      </c>
      <c r="G324" s="171" t="s">
        <v>612</v>
      </c>
      <c r="H324" s="181">
        <v>0</v>
      </c>
      <c r="I324" s="181">
        <v>710</v>
      </c>
      <c r="J324" s="181">
        <f t="shared" si="26"/>
        <v>710</v>
      </c>
      <c r="K324" s="171" t="s">
        <v>1536</v>
      </c>
      <c r="L324" s="171">
        <v>24305743</v>
      </c>
      <c r="M324" s="166">
        <v>45295</v>
      </c>
      <c r="N324" s="166" t="s">
        <v>196</v>
      </c>
      <c r="O324" s="496" t="s">
        <v>43</v>
      </c>
      <c r="P324" s="21" t="s">
        <v>43</v>
      </c>
      <c r="Q324" s="489">
        <v>0</v>
      </c>
      <c r="R324" s="489">
        <v>21347</v>
      </c>
      <c r="S324" s="182">
        <f t="shared" si="31"/>
        <v>21347</v>
      </c>
      <c r="T324" s="215">
        <v>19179</v>
      </c>
      <c r="U324" s="171">
        <v>108</v>
      </c>
      <c r="V324" s="171" t="s">
        <v>62</v>
      </c>
      <c r="W324" s="171" t="s">
        <v>62</v>
      </c>
      <c r="X324" s="180" t="s">
        <v>276</v>
      </c>
      <c r="Y324" s="171"/>
      <c r="Z324" s="171" t="s">
        <v>1537</v>
      </c>
      <c r="AA324" s="192">
        <v>0.03</v>
      </c>
      <c r="AB324" s="196" t="s">
        <v>558</v>
      </c>
      <c r="AC324" s="183">
        <v>2.4E-2</v>
      </c>
      <c r="AD324" s="184">
        <f t="shared" si="29"/>
        <v>640.41</v>
      </c>
      <c r="AE324" s="184">
        <f t="shared" si="33"/>
        <v>197.65740740740742</v>
      </c>
      <c r="AF324" s="181">
        <f t="shared" si="27"/>
        <v>512.32799999999997</v>
      </c>
      <c r="AG324" s="184">
        <f t="shared" si="34"/>
        <v>709.98540740740737</v>
      </c>
      <c r="AH324" s="185">
        <v>0.06</v>
      </c>
      <c r="AI324" s="181">
        <f t="shared" si="32"/>
        <v>1280.82</v>
      </c>
    </row>
    <row r="325" spans="1:35">
      <c r="A325" s="488" t="s">
        <v>622</v>
      </c>
      <c r="B325" s="171" t="s">
        <v>44</v>
      </c>
      <c r="C325" s="339" t="s">
        <v>37</v>
      </c>
      <c r="D325" s="488" t="s">
        <v>99</v>
      </c>
      <c r="E325" s="329" t="s">
        <v>461</v>
      </c>
      <c r="F325" s="171" t="s">
        <v>839</v>
      </c>
      <c r="G325" s="171" t="s">
        <v>768</v>
      </c>
      <c r="H325" s="181">
        <v>0</v>
      </c>
      <c r="I325" s="181">
        <v>6260</v>
      </c>
      <c r="J325" s="181">
        <f t="shared" si="26"/>
        <v>6260</v>
      </c>
      <c r="K325" s="171" t="s">
        <v>1538</v>
      </c>
      <c r="L325" s="171">
        <v>14527546</v>
      </c>
      <c r="M325" s="166">
        <v>45295</v>
      </c>
      <c r="N325" s="166" t="s">
        <v>196</v>
      </c>
      <c r="O325" s="496" t="s">
        <v>148</v>
      </c>
      <c r="P325" s="329" t="s">
        <v>252</v>
      </c>
      <c r="Q325" s="181">
        <v>0</v>
      </c>
      <c r="R325" s="181">
        <v>256452</v>
      </c>
      <c r="S325" s="182">
        <f t="shared" si="31"/>
        <v>256452</v>
      </c>
      <c r="T325" s="215"/>
      <c r="U325" s="171">
        <v>156</v>
      </c>
      <c r="V325" s="171" t="s">
        <v>64</v>
      </c>
      <c r="W325" s="171" t="s">
        <v>64</v>
      </c>
      <c r="X325" s="180" t="s">
        <v>276</v>
      </c>
      <c r="Y325" s="171" t="s">
        <v>115</v>
      </c>
      <c r="Z325" s="171" t="s">
        <v>1539</v>
      </c>
      <c r="AA325" s="192">
        <v>0.04</v>
      </c>
      <c r="AB325" s="196" t="s">
        <v>558</v>
      </c>
      <c r="AC325" s="183">
        <v>1.7999999999999999E-2</v>
      </c>
      <c r="AD325" s="184">
        <f t="shared" si="29"/>
        <v>10258.08</v>
      </c>
      <c r="AE325" s="184">
        <f t="shared" si="33"/>
        <v>1643.9230769230769</v>
      </c>
      <c r="AF325" s="181">
        <f t="shared" si="27"/>
        <v>4616.1359999999995</v>
      </c>
      <c r="AG325" s="184">
        <f t="shared" si="34"/>
        <v>6260.0590769230766</v>
      </c>
      <c r="AH325" s="185">
        <v>0.03</v>
      </c>
      <c r="AI325" s="181">
        <f t="shared" si="32"/>
        <v>7693.5599999999995</v>
      </c>
    </row>
    <row r="326" spans="1:35">
      <c r="A326" s="488" t="s">
        <v>622</v>
      </c>
      <c r="B326" s="171" t="s">
        <v>27</v>
      </c>
      <c r="C326" s="339" t="s">
        <v>27</v>
      </c>
      <c r="D326" s="21" t="s">
        <v>97</v>
      </c>
      <c r="E326" s="19" t="s">
        <v>407</v>
      </c>
      <c r="F326" s="171" t="s">
        <v>585</v>
      </c>
      <c r="G326" s="171" t="s">
        <v>586</v>
      </c>
      <c r="H326" s="181">
        <v>838</v>
      </c>
      <c r="I326" s="181">
        <v>838</v>
      </c>
      <c r="J326" s="181">
        <f t="shared" si="26"/>
        <v>0</v>
      </c>
      <c r="K326" s="171" t="s">
        <v>1540</v>
      </c>
      <c r="L326" s="171">
        <v>24051356</v>
      </c>
      <c r="M326" s="166">
        <v>45296</v>
      </c>
      <c r="N326" s="166" t="s">
        <v>196</v>
      </c>
      <c r="O326" s="496" t="s">
        <v>43</v>
      </c>
      <c r="P326" s="171" t="s">
        <v>43</v>
      </c>
      <c r="Q326" s="181">
        <v>13705</v>
      </c>
      <c r="R326" s="181">
        <v>25196</v>
      </c>
      <c r="S326" s="182">
        <f t="shared" si="31"/>
        <v>11491</v>
      </c>
      <c r="T326" s="215"/>
      <c r="U326" s="171">
        <v>108</v>
      </c>
      <c r="V326" s="171" t="s">
        <v>63</v>
      </c>
      <c r="W326" s="171" t="s">
        <v>63</v>
      </c>
      <c r="X326" s="180" t="s">
        <v>277</v>
      </c>
      <c r="Y326" s="171"/>
      <c r="Z326" s="171" t="s">
        <v>1541</v>
      </c>
      <c r="AA326" s="192">
        <v>0.03</v>
      </c>
      <c r="AB326" s="196" t="s">
        <v>558</v>
      </c>
      <c r="AC326" s="183">
        <v>2.4E-2</v>
      </c>
      <c r="AD326" s="184">
        <f t="shared" si="29"/>
        <v>755.88</v>
      </c>
      <c r="AE326" s="184">
        <f t="shared" si="33"/>
        <v>233.2962962962963</v>
      </c>
      <c r="AF326" s="181">
        <f t="shared" si="27"/>
        <v>604.70400000000006</v>
      </c>
      <c r="AG326" s="184">
        <f t="shared" si="34"/>
        <v>838.00029629629637</v>
      </c>
      <c r="AH326" s="185">
        <v>0.06</v>
      </c>
      <c r="AI326" s="181">
        <f t="shared" si="32"/>
        <v>689.45999999999992</v>
      </c>
    </row>
    <row r="327" spans="1:35">
      <c r="A327" s="488" t="s">
        <v>622</v>
      </c>
      <c r="B327" s="171" t="s">
        <v>24</v>
      </c>
      <c r="C327" s="21" t="s">
        <v>24</v>
      </c>
      <c r="D327" s="21" t="s">
        <v>422</v>
      </c>
      <c r="E327" s="341" t="s">
        <v>423</v>
      </c>
      <c r="F327" s="171" t="s">
        <v>857</v>
      </c>
      <c r="G327" s="171" t="s">
        <v>1542</v>
      </c>
      <c r="H327" s="181">
        <v>0</v>
      </c>
      <c r="I327" s="181">
        <v>2658</v>
      </c>
      <c r="J327" s="181">
        <f t="shared" si="26"/>
        <v>2658</v>
      </c>
      <c r="K327" s="171" t="s">
        <v>1543</v>
      </c>
      <c r="L327" s="171">
        <v>13572018</v>
      </c>
      <c r="M327" s="166">
        <v>45296</v>
      </c>
      <c r="N327" s="166" t="s">
        <v>196</v>
      </c>
      <c r="O327" s="496" t="s">
        <v>43</v>
      </c>
      <c r="P327" s="171" t="s">
        <v>43</v>
      </c>
      <c r="Q327" s="181">
        <v>0</v>
      </c>
      <c r="R327" s="181">
        <v>86200</v>
      </c>
      <c r="S327" s="182">
        <f t="shared" si="31"/>
        <v>86200</v>
      </c>
      <c r="T327" s="215">
        <v>80790</v>
      </c>
      <c r="U327" s="171">
        <v>120</v>
      </c>
      <c r="V327" s="171" t="s">
        <v>62</v>
      </c>
      <c r="W327" s="171" t="s">
        <v>62</v>
      </c>
      <c r="X327" s="180" t="s">
        <v>276</v>
      </c>
      <c r="Y327" s="171"/>
      <c r="Z327" s="171" t="s">
        <v>1544</v>
      </c>
      <c r="AA327" s="192">
        <v>0.03</v>
      </c>
      <c r="AB327" s="196" t="s">
        <v>558</v>
      </c>
      <c r="AC327" s="183">
        <v>2.2499999999999999E-2</v>
      </c>
      <c r="AD327" s="184">
        <f t="shared" si="29"/>
        <v>2586</v>
      </c>
      <c r="AE327" s="184">
        <f t="shared" si="33"/>
        <v>718.33333333333337</v>
      </c>
      <c r="AF327" s="181">
        <f t="shared" si="27"/>
        <v>1939.5</v>
      </c>
      <c r="AG327" s="184">
        <f t="shared" si="34"/>
        <v>2657.8333333333335</v>
      </c>
      <c r="AH327" s="185">
        <v>0.06</v>
      </c>
      <c r="AI327" s="181">
        <f t="shared" si="32"/>
        <v>5172</v>
      </c>
    </row>
    <row r="328" spans="1:35">
      <c r="A328" s="488" t="s">
        <v>622</v>
      </c>
      <c r="B328" s="171" t="s">
        <v>29</v>
      </c>
      <c r="C328" s="339" t="s">
        <v>29</v>
      </c>
      <c r="D328" s="21" t="s">
        <v>168</v>
      </c>
      <c r="E328" s="342" t="s">
        <v>457</v>
      </c>
      <c r="F328" s="171" t="s">
        <v>593</v>
      </c>
      <c r="G328" s="171" t="s">
        <v>599</v>
      </c>
      <c r="H328" s="181">
        <v>0</v>
      </c>
      <c r="I328" s="181">
        <v>19390</v>
      </c>
      <c r="J328" s="181">
        <f t="shared" ref="J328:J431" si="35">IF(H328=0,I328,(I328-H328))</f>
        <v>19390</v>
      </c>
      <c r="K328" s="171" t="s">
        <v>1545</v>
      </c>
      <c r="L328" s="171">
        <v>22298411</v>
      </c>
      <c r="M328" s="166">
        <v>45296</v>
      </c>
      <c r="N328" s="166" t="s">
        <v>196</v>
      </c>
      <c r="O328" s="496" t="s">
        <v>128</v>
      </c>
      <c r="P328" s="329" t="s">
        <v>128</v>
      </c>
      <c r="Q328" s="181">
        <v>0</v>
      </c>
      <c r="R328" s="181">
        <v>884806</v>
      </c>
      <c r="S328" s="182">
        <f t="shared" si="31"/>
        <v>884806</v>
      </c>
      <c r="T328" s="215">
        <v>104163</v>
      </c>
      <c r="U328" s="171">
        <v>168</v>
      </c>
      <c r="V328" s="171" t="s">
        <v>64</v>
      </c>
      <c r="W328" s="171" t="s">
        <v>64</v>
      </c>
      <c r="X328" s="180" t="s">
        <v>276</v>
      </c>
      <c r="Y328" s="171" t="s">
        <v>578</v>
      </c>
      <c r="Z328" s="171" t="s">
        <v>1546</v>
      </c>
      <c r="AA328" s="192">
        <v>0.04</v>
      </c>
      <c r="AB328" s="196" t="s">
        <v>558</v>
      </c>
      <c r="AC328" s="183">
        <v>1.7000000000000001E-2</v>
      </c>
      <c r="AD328" s="184">
        <f t="shared" si="29"/>
        <v>35392.239999999998</v>
      </c>
      <c r="AE328" s="184">
        <f t="shared" si="33"/>
        <v>5266.7023809523807</v>
      </c>
      <c r="AF328" s="181">
        <f t="shared" si="27"/>
        <v>15041.702000000001</v>
      </c>
      <c r="AG328" s="184">
        <f t="shared" si="34"/>
        <v>20308.404380952383</v>
      </c>
      <c r="AH328" s="185">
        <v>0.03</v>
      </c>
      <c r="AI328" s="181">
        <f t="shared" si="32"/>
        <v>26544.18</v>
      </c>
    </row>
    <row r="329" spans="1:35">
      <c r="A329" s="488" t="s">
        <v>622</v>
      </c>
      <c r="B329" s="171" t="s">
        <v>31</v>
      </c>
      <c r="C329" s="339" t="s">
        <v>31</v>
      </c>
      <c r="D329" s="180" t="s">
        <v>101</v>
      </c>
      <c r="E329" s="21" t="s">
        <v>32</v>
      </c>
      <c r="F329" s="171" t="s">
        <v>535</v>
      </c>
      <c r="G329" s="171" t="s">
        <v>575</v>
      </c>
      <c r="H329" s="181">
        <v>1703</v>
      </c>
      <c r="I329" s="181">
        <v>2150</v>
      </c>
      <c r="J329" s="181">
        <f t="shared" si="35"/>
        <v>447</v>
      </c>
      <c r="K329" s="171" t="s">
        <v>724</v>
      </c>
      <c r="L329" s="171">
        <v>28205497</v>
      </c>
      <c r="M329" s="166">
        <v>45296</v>
      </c>
      <c r="N329" s="166" t="s">
        <v>196</v>
      </c>
      <c r="O329" s="496" t="s">
        <v>43</v>
      </c>
      <c r="P329" s="21" t="s">
        <v>43</v>
      </c>
      <c r="Q329" s="489">
        <v>53066</v>
      </c>
      <c r="R329" s="489">
        <v>79790</v>
      </c>
      <c r="S329" s="182">
        <f t="shared" si="31"/>
        <v>26724</v>
      </c>
      <c r="T329" s="215">
        <v>21634</v>
      </c>
      <c r="U329" s="171">
        <v>144</v>
      </c>
      <c r="V329" s="171" t="s">
        <v>63</v>
      </c>
      <c r="W329" s="171" t="s">
        <v>63</v>
      </c>
      <c r="X329" s="180" t="s">
        <v>277</v>
      </c>
      <c r="Y329" s="171"/>
      <c r="Z329" s="180" t="s">
        <v>1547</v>
      </c>
      <c r="AA329" s="192">
        <v>0.03</v>
      </c>
      <c r="AB329" s="196" t="s">
        <v>558</v>
      </c>
      <c r="AC329" s="183">
        <v>0.02</v>
      </c>
      <c r="AD329" s="184">
        <f t="shared" si="29"/>
        <v>2393.6999999999998</v>
      </c>
      <c r="AE329" s="184">
        <f t="shared" si="33"/>
        <v>554.09722222222217</v>
      </c>
      <c r="AF329" s="181">
        <f t="shared" si="27"/>
        <v>1595.8</v>
      </c>
      <c r="AG329" s="184">
        <f t="shared" si="34"/>
        <v>2149.8972222222219</v>
      </c>
      <c r="AH329" s="185">
        <v>0.06</v>
      </c>
      <c r="AI329" s="181">
        <f t="shared" si="32"/>
        <v>1603.4399999999998</v>
      </c>
    </row>
    <row r="330" spans="1:35">
      <c r="A330" s="488" t="s">
        <v>622</v>
      </c>
      <c r="B330" s="171" t="s">
        <v>31</v>
      </c>
      <c r="C330" s="339" t="s">
        <v>31</v>
      </c>
      <c r="D330" s="21" t="s">
        <v>101</v>
      </c>
      <c r="E330" s="342" t="s">
        <v>32</v>
      </c>
      <c r="F330" s="171" t="s">
        <v>795</v>
      </c>
      <c r="G330" s="171" t="s">
        <v>1548</v>
      </c>
      <c r="H330" s="181">
        <v>0</v>
      </c>
      <c r="I330" s="181">
        <v>2900</v>
      </c>
      <c r="J330" s="181">
        <f t="shared" si="35"/>
        <v>2900</v>
      </c>
      <c r="K330" s="171" t="s">
        <v>1549</v>
      </c>
      <c r="L330" s="171">
        <v>25692057</v>
      </c>
      <c r="M330" s="166">
        <v>45296</v>
      </c>
      <c r="N330" s="166" t="s">
        <v>196</v>
      </c>
      <c r="O330" s="21" t="s">
        <v>368</v>
      </c>
      <c r="P330" s="21" t="s">
        <v>333</v>
      </c>
      <c r="Q330" s="181">
        <v>0</v>
      </c>
      <c r="R330" s="181">
        <v>126340</v>
      </c>
      <c r="S330" s="182">
        <f t="shared" si="31"/>
        <v>126340</v>
      </c>
      <c r="T330" s="215">
        <v>22636</v>
      </c>
      <c r="U330" s="171">
        <v>168</v>
      </c>
      <c r="V330" s="171" t="s">
        <v>64</v>
      </c>
      <c r="W330" s="171" t="s">
        <v>64</v>
      </c>
      <c r="X330" s="180" t="s">
        <v>276</v>
      </c>
      <c r="Y330" s="171" t="s">
        <v>115</v>
      </c>
      <c r="Z330" s="171" t="s">
        <v>1550</v>
      </c>
      <c r="AA330" s="192">
        <v>0.04</v>
      </c>
      <c r="AB330" s="196" t="s">
        <v>558</v>
      </c>
      <c r="AC330" s="183">
        <v>1.7000000000000001E-2</v>
      </c>
      <c r="AD330" s="184">
        <f t="shared" si="29"/>
        <v>5053.6000000000004</v>
      </c>
      <c r="AE330" s="184">
        <f t="shared" si="33"/>
        <v>752.02380952380952</v>
      </c>
      <c r="AF330" s="181">
        <f t="shared" si="27"/>
        <v>2147.7800000000002</v>
      </c>
      <c r="AG330" s="184">
        <f t="shared" si="34"/>
        <v>2899.8038095238098</v>
      </c>
      <c r="AH330" s="185">
        <v>0.03</v>
      </c>
      <c r="AI330" s="181">
        <f t="shared" si="32"/>
        <v>3790.2</v>
      </c>
    </row>
    <row r="331" spans="1:35">
      <c r="A331" s="488" t="s">
        <v>622</v>
      </c>
      <c r="B331" s="171" t="s">
        <v>184</v>
      </c>
      <c r="C331" s="339" t="s">
        <v>184</v>
      </c>
      <c r="D331" s="488" t="s">
        <v>98</v>
      </c>
      <c r="E331" s="19" t="s">
        <v>503</v>
      </c>
      <c r="F331" s="180" t="s">
        <v>762</v>
      </c>
      <c r="G331" s="171" t="s">
        <v>763</v>
      </c>
      <c r="H331" s="181">
        <v>0</v>
      </c>
      <c r="I331" s="181">
        <v>2433</v>
      </c>
      <c r="J331" s="181">
        <f t="shared" si="35"/>
        <v>2433</v>
      </c>
      <c r="K331" s="171" t="s">
        <v>1551</v>
      </c>
      <c r="L331" s="171">
        <v>33561586</v>
      </c>
      <c r="M331" s="166">
        <v>45296</v>
      </c>
      <c r="N331" s="166" t="s">
        <v>196</v>
      </c>
      <c r="O331" s="496" t="s">
        <v>128</v>
      </c>
      <c r="P331" s="171" t="s">
        <v>128</v>
      </c>
      <c r="Q331" s="181">
        <v>0</v>
      </c>
      <c r="R331" s="181">
        <v>106003</v>
      </c>
      <c r="S331" s="182">
        <f t="shared" si="31"/>
        <v>106003</v>
      </c>
      <c r="T331" s="215">
        <v>36315</v>
      </c>
      <c r="U331" s="171">
        <v>168</v>
      </c>
      <c r="V331" s="171" t="s">
        <v>64</v>
      </c>
      <c r="W331" s="171" t="s">
        <v>64</v>
      </c>
      <c r="X331" s="180" t="s">
        <v>276</v>
      </c>
      <c r="Y331" s="171" t="s">
        <v>115</v>
      </c>
      <c r="Z331" s="171" t="s">
        <v>1552</v>
      </c>
      <c r="AA331" s="192">
        <v>0.04</v>
      </c>
      <c r="AB331" s="196" t="s">
        <v>558</v>
      </c>
      <c r="AC331" s="183">
        <v>1.7000000000000001E-2</v>
      </c>
      <c r="AD331" s="184">
        <f t="shared" si="29"/>
        <v>4240.12</v>
      </c>
      <c r="AE331" s="184">
        <f t="shared" si="33"/>
        <v>630.97023809523807</v>
      </c>
      <c r="AF331" s="181">
        <f t="shared" si="27"/>
        <v>1802.0510000000002</v>
      </c>
      <c r="AG331" s="184">
        <f t="shared" si="34"/>
        <v>2433.021238095238</v>
      </c>
      <c r="AH331" s="185">
        <v>0.03</v>
      </c>
      <c r="AI331" s="181">
        <f t="shared" si="32"/>
        <v>3180.0899999999997</v>
      </c>
    </row>
    <row r="332" spans="1:35">
      <c r="A332" s="488" t="s">
        <v>622</v>
      </c>
      <c r="B332" s="171" t="s">
        <v>37</v>
      </c>
      <c r="C332" s="339" t="s">
        <v>37</v>
      </c>
      <c r="D332" s="488" t="s">
        <v>99</v>
      </c>
      <c r="E332" s="341" t="s">
        <v>459</v>
      </c>
      <c r="F332" s="171" t="s">
        <v>568</v>
      </c>
      <c r="G332" s="171" t="s">
        <v>569</v>
      </c>
      <c r="H332" s="181">
        <v>23590</v>
      </c>
      <c r="I332" s="181">
        <v>22500</v>
      </c>
      <c r="J332" s="181">
        <f t="shared" si="35"/>
        <v>-1090</v>
      </c>
      <c r="K332" s="171" t="s">
        <v>1553</v>
      </c>
      <c r="L332" s="171">
        <v>24955358</v>
      </c>
      <c r="M332" s="166">
        <v>45296</v>
      </c>
      <c r="N332" s="166" t="s">
        <v>196</v>
      </c>
      <c r="O332" s="496" t="s">
        <v>128</v>
      </c>
      <c r="P332" s="21" t="s">
        <v>128</v>
      </c>
      <c r="Q332" s="489">
        <v>845447</v>
      </c>
      <c r="R332" s="489">
        <v>980306</v>
      </c>
      <c r="S332" s="182">
        <f t="shared" si="31"/>
        <v>134859</v>
      </c>
      <c r="T332" s="215">
        <v>74941</v>
      </c>
      <c r="U332" s="171">
        <v>168</v>
      </c>
      <c r="V332" s="171" t="s">
        <v>63</v>
      </c>
      <c r="W332" s="171" t="s">
        <v>63</v>
      </c>
      <c r="X332" s="180" t="s">
        <v>277</v>
      </c>
      <c r="Y332" s="171"/>
      <c r="Z332" s="171" t="s">
        <v>1554</v>
      </c>
      <c r="AA332" s="192">
        <v>0.04</v>
      </c>
      <c r="AB332" s="196" t="s">
        <v>558</v>
      </c>
      <c r="AC332" s="183">
        <v>1.7000000000000001E-2</v>
      </c>
      <c r="AD332" s="184">
        <f t="shared" si="29"/>
        <v>39212.239999999998</v>
      </c>
      <c r="AE332" s="184">
        <f t="shared" si="33"/>
        <v>5835.1547619047615</v>
      </c>
      <c r="AF332" s="181">
        <f t="shared" si="27"/>
        <v>16665.202000000001</v>
      </c>
      <c r="AG332" s="184">
        <f t="shared" si="34"/>
        <v>22500.356761904761</v>
      </c>
      <c r="AH332" s="185">
        <v>0.03</v>
      </c>
      <c r="AI332" s="181">
        <f t="shared" si="32"/>
        <v>4045.77</v>
      </c>
    </row>
    <row r="333" spans="1:35">
      <c r="A333" s="488" t="s">
        <v>622</v>
      </c>
      <c r="B333" s="171" t="s">
        <v>27</v>
      </c>
      <c r="C333" s="339" t="s">
        <v>27</v>
      </c>
      <c r="D333" s="488" t="s">
        <v>97</v>
      </c>
      <c r="E333" s="21" t="s">
        <v>209</v>
      </c>
      <c r="F333" s="171" t="s">
        <v>570</v>
      </c>
      <c r="G333" s="171" t="s">
        <v>571</v>
      </c>
      <c r="H333" s="181">
        <v>17943</v>
      </c>
      <c r="I333" s="181">
        <v>19399</v>
      </c>
      <c r="J333" s="181">
        <f t="shared" si="35"/>
        <v>1456</v>
      </c>
      <c r="K333" s="171" t="s">
        <v>1555</v>
      </c>
      <c r="L333" s="171">
        <v>22246884</v>
      </c>
      <c r="M333" s="166">
        <v>45296</v>
      </c>
      <c r="N333" s="166" t="s">
        <v>196</v>
      </c>
      <c r="O333" s="496" t="s">
        <v>43</v>
      </c>
      <c r="P333" s="171" t="s">
        <v>43</v>
      </c>
      <c r="Q333" s="489">
        <v>651123.66</v>
      </c>
      <c r="R333" s="489">
        <v>845198</v>
      </c>
      <c r="S333" s="182">
        <f t="shared" si="31"/>
        <v>194074.33999999997</v>
      </c>
      <c r="T333" s="215">
        <v>142262</v>
      </c>
      <c r="U333" s="171">
        <v>168</v>
      </c>
      <c r="V333" s="171" t="s">
        <v>63</v>
      </c>
      <c r="W333" s="171" t="s">
        <v>63</v>
      </c>
      <c r="X333" s="180" t="s">
        <v>277</v>
      </c>
      <c r="Y333" s="171"/>
      <c r="Z333" s="171" t="s">
        <v>1556</v>
      </c>
      <c r="AA333" s="192">
        <v>0.04</v>
      </c>
      <c r="AB333" s="196" t="s">
        <v>558</v>
      </c>
      <c r="AC333" s="183">
        <v>1.7000000000000001E-2</v>
      </c>
      <c r="AD333" s="184">
        <f t="shared" si="29"/>
        <v>33807.919999999998</v>
      </c>
      <c r="AE333" s="184">
        <f t="shared" si="33"/>
        <v>5030.9404761904761</v>
      </c>
      <c r="AF333" s="181">
        <f t="shared" si="27"/>
        <v>14368.366000000002</v>
      </c>
      <c r="AG333" s="184">
        <f t="shared" si="34"/>
        <v>19399.306476190479</v>
      </c>
      <c r="AH333" s="185">
        <v>0.03</v>
      </c>
      <c r="AI333" s="181">
        <f t="shared" si="32"/>
        <v>5822.2301999999991</v>
      </c>
    </row>
    <row r="334" spans="1:35">
      <c r="A334" s="488" t="s">
        <v>622</v>
      </c>
      <c r="B334" s="21" t="s">
        <v>31</v>
      </c>
      <c r="C334" s="21" t="s">
        <v>31</v>
      </c>
      <c r="D334" s="180" t="s">
        <v>101</v>
      </c>
      <c r="E334" s="21" t="s">
        <v>458</v>
      </c>
      <c r="F334" s="171" t="s">
        <v>847</v>
      </c>
      <c r="G334" s="171" t="s">
        <v>572</v>
      </c>
      <c r="H334" s="181">
        <v>0</v>
      </c>
      <c r="I334" s="181">
        <v>3275</v>
      </c>
      <c r="J334" s="181">
        <f t="shared" si="35"/>
        <v>3275</v>
      </c>
      <c r="K334" s="171" t="s">
        <v>1557</v>
      </c>
      <c r="L334" s="171">
        <v>33325285</v>
      </c>
      <c r="M334" s="166">
        <v>45296</v>
      </c>
      <c r="N334" s="166" t="s">
        <v>196</v>
      </c>
      <c r="O334" s="496" t="s">
        <v>128</v>
      </c>
      <c r="P334" s="171" t="s">
        <v>128</v>
      </c>
      <c r="Q334" s="489">
        <v>0</v>
      </c>
      <c r="R334" s="489">
        <v>142689</v>
      </c>
      <c r="S334" s="182">
        <f t="shared" si="31"/>
        <v>142689</v>
      </c>
      <c r="T334" s="215">
        <v>23081</v>
      </c>
      <c r="U334" s="171">
        <v>168</v>
      </c>
      <c r="V334" s="171" t="s">
        <v>64</v>
      </c>
      <c r="W334" s="171" t="s">
        <v>64</v>
      </c>
      <c r="X334" s="180" t="s">
        <v>276</v>
      </c>
      <c r="Y334" s="171" t="s">
        <v>115</v>
      </c>
      <c r="Z334" s="171" t="s">
        <v>1558</v>
      </c>
      <c r="AA334" s="192">
        <v>0.04</v>
      </c>
      <c r="AB334" s="196" t="s">
        <v>558</v>
      </c>
      <c r="AC334" s="183">
        <v>1.7000000000000001E-2</v>
      </c>
      <c r="AD334" s="184">
        <f t="shared" si="29"/>
        <v>5707.56</v>
      </c>
      <c r="AE334" s="184">
        <f t="shared" si="33"/>
        <v>849.33928571428567</v>
      </c>
      <c r="AF334" s="181">
        <f t="shared" si="27"/>
        <v>2425.7130000000002</v>
      </c>
      <c r="AG334" s="184">
        <f t="shared" si="34"/>
        <v>3275.052285714286</v>
      </c>
      <c r="AH334" s="185">
        <v>0.03</v>
      </c>
      <c r="AI334" s="181">
        <f t="shared" si="32"/>
        <v>4280.67</v>
      </c>
    </row>
    <row r="335" spans="1:35">
      <c r="A335" s="488" t="s">
        <v>622</v>
      </c>
      <c r="B335" s="171" t="s">
        <v>44</v>
      </c>
      <c r="C335" s="339" t="s">
        <v>37</v>
      </c>
      <c r="D335" s="180" t="s">
        <v>99</v>
      </c>
      <c r="E335" s="21" t="s">
        <v>461</v>
      </c>
      <c r="F335" s="180" t="s">
        <v>767</v>
      </c>
      <c r="G335" s="171" t="s">
        <v>768</v>
      </c>
      <c r="H335" s="181">
        <v>0</v>
      </c>
      <c r="I335" s="181">
        <v>760</v>
      </c>
      <c r="J335" s="181">
        <f t="shared" si="35"/>
        <v>760</v>
      </c>
      <c r="K335" s="171" t="s">
        <v>1559</v>
      </c>
      <c r="L335" s="171">
        <v>9769608</v>
      </c>
      <c r="M335" s="166">
        <v>45296</v>
      </c>
      <c r="N335" s="166" t="s">
        <v>196</v>
      </c>
      <c r="O335" s="496" t="s">
        <v>148</v>
      </c>
      <c r="P335" s="171" t="s">
        <v>252</v>
      </c>
      <c r="Q335" s="489">
        <v>0</v>
      </c>
      <c r="R335" s="489">
        <v>14709</v>
      </c>
      <c r="S335" s="182">
        <f t="shared" si="31"/>
        <v>14709</v>
      </c>
      <c r="T335" s="215">
        <v>12933</v>
      </c>
      <c r="U335" s="171">
        <v>60</v>
      </c>
      <c r="V335" s="171" t="s">
        <v>62</v>
      </c>
      <c r="W335" s="171" t="s">
        <v>62</v>
      </c>
      <c r="X335" s="180" t="s">
        <v>276</v>
      </c>
      <c r="Y335" s="171"/>
      <c r="Z335" s="171" t="s">
        <v>1560</v>
      </c>
      <c r="AA335" s="192">
        <v>0.03</v>
      </c>
      <c r="AB335" s="196" t="s">
        <v>558</v>
      </c>
      <c r="AC335" s="183">
        <v>3.5000000000000003E-2</v>
      </c>
      <c r="AD335" s="184">
        <f t="shared" si="29"/>
        <v>441.27</v>
      </c>
      <c r="AE335" s="184">
        <f t="shared" si="33"/>
        <v>245.15</v>
      </c>
      <c r="AF335" s="181">
        <f t="shared" si="27"/>
        <v>514.81500000000005</v>
      </c>
      <c r="AG335" s="184">
        <f t="shared" si="34"/>
        <v>759.96500000000003</v>
      </c>
      <c r="AH335" s="185">
        <v>0.06</v>
      </c>
      <c r="AI335" s="181">
        <f t="shared" si="32"/>
        <v>882.54</v>
      </c>
    </row>
    <row r="336" spans="1:35">
      <c r="A336" s="488" t="s">
        <v>622</v>
      </c>
      <c r="B336" s="171" t="s">
        <v>39</v>
      </c>
      <c r="C336" s="339" t="s">
        <v>39</v>
      </c>
      <c r="D336" s="488" t="s">
        <v>167</v>
      </c>
      <c r="E336" s="329" t="s">
        <v>453</v>
      </c>
      <c r="F336" s="171" t="s">
        <v>746</v>
      </c>
      <c r="G336" s="171" t="s">
        <v>858</v>
      </c>
      <c r="H336" s="181">
        <v>3600</v>
      </c>
      <c r="I336" s="181">
        <v>4175</v>
      </c>
      <c r="J336" s="181">
        <f t="shared" si="35"/>
        <v>575</v>
      </c>
      <c r="K336" s="171" t="s">
        <v>1561</v>
      </c>
      <c r="L336" s="171">
        <v>31733262</v>
      </c>
      <c r="M336" s="166">
        <v>45296</v>
      </c>
      <c r="N336" s="166" t="s">
        <v>196</v>
      </c>
      <c r="O336" s="496" t="s">
        <v>148</v>
      </c>
      <c r="P336" s="21" t="s">
        <v>336</v>
      </c>
      <c r="Q336" s="181">
        <v>114494</v>
      </c>
      <c r="R336" s="181">
        <v>177544</v>
      </c>
      <c r="S336" s="182">
        <f t="shared" si="31"/>
        <v>63050</v>
      </c>
      <c r="T336" s="215">
        <v>51297</v>
      </c>
      <c r="U336" s="171">
        <v>168</v>
      </c>
      <c r="V336" s="171" t="s">
        <v>63</v>
      </c>
      <c r="W336" s="171" t="s">
        <v>63</v>
      </c>
      <c r="X336" s="180" t="s">
        <v>277</v>
      </c>
      <c r="Y336" s="171"/>
      <c r="Z336" s="171" t="s">
        <v>1562</v>
      </c>
      <c r="AA336" s="192">
        <v>0.04</v>
      </c>
      <c r="AB336" s="196" t="s">
        <v>558</v>
      </c>
      <c r="AC336" s="183">
        <v>1.7000000000000001E-2</v>
      </c>
      <c r="AD336" s="184">
        <f t="shared" si="29"/>
        <v>7101.76</v>
      </c>
      <c r="AE336" s="184">
        <f t="shared" si="33"/>
        <v>1056.8095238095239</v>
      </c>
      <c r="AF336" s="181">
        <f t="shared" si="27"/>
        <v>3018.248</v>
      </c>
      <c r="AG336" s="184">
        <f t="shared" si="34"/>
        <v>4075.0575238095239</v>
      </c>
      <c r="AH336" s="185">
        <v>0.03</v>
      </c>
      <c r="AI336" s="181">
        <f t="shared" si="32"/>
        <v>1891.5</v>
      </c>
    </row>
    <row r="337" spans="1:35">
      <c r="A337" s="488" t="s">
        <v>622</v>
      </c>
      <c r="B337" s="171" t="s">
        <v>39</v>
      </c>
      <c r="C337" s="339" t="s">
        <v>39</v>
      </c>
      <c r="D337" s="180" t="s">
        <v>167</v>
      </c>
      <c r="E337" s="440" t="s">
        <v>453</v>
      </c>
      <c r="F337" s="171" t="s">
        <v>746</v>
      </c>
      <c r="G337" s="171" t="s">
        <v>858</v>
      </c>
      <c r="H337" s="181">
        <v>7968</v>
      </c>
      <c r="I337" s="181">
        <v>8925</v>
      </c>
      <c r="J337" s="181">
        <f t="shared" si="35"/>
        <v>957</v>
      </c>
      <c r="K337" s="171" t="s">
        <v>1563</v>
      </c>
      <c r="L337" s="171">
        <v>27309186</v>
      </c>
      <c r="M337" s="166">
        <v>45296</v>
      </c>
      <c r="N337" s="166" t="s">
        <v>196</v>
      </c>
      <c r="O337" s="496" t="s">
        <v>148</v>
      </c>
      <c r="P337" s="21" t="s">
        <v>336</v>
      </c>
      <c r="Q337" s="489">
        <v>295338.08</v>
      </c>
      <c r="R337" s="489">
        <v>384494</v>
      </c>
      <c r="S337" s="182">
        <f t="shared" si="31"/>
        <v>89155.919999999984</v>
      </c>
      <c r="T337" s="215">
        <v>64986</v>
      </c>
      <c r="U337" s="171">
        <v>168</v>
      </c>
      <c r="V337" s="171" t="s">
        <v>63</v>
      </c>
      <c r="W337" s="171" t="s">
        <v>63</v>
      </c>
      <c r="X337" s="180" t="s">
        <v>277</v>
      </c>
      <c r="Y337" s="171"/>
      <c r="Z337" s="171" t="s">
        <v>1564</v>
      </c>
      <c r="AA337" s="192">
        <v>0.04</v>
      </c>
      <c r="AB337" s="196" t="s">
        <v>558</v>
      </c>
      <c r="AC337" s="183">
        <v>1.7000000000000001E-2</v>
      </c>
      <c r="AD337" s="184">
        <f t="shared" si="29"/>
        <v>15379.76</v>
      </c>
      <c r="AE337" s="184">
        <f t="shared" si="33"/>
        <v>2288.6547619047619</v>
      </c>
      <c r="AF337" s="181">
        <f t="shared" si="27"/>
        <v>6536.3980000000001</v>
      </c>
      <c r="AG337" s="184">
        <f t="shared" si="34"/>
        <v>8825.0527619047625</v>
      </c>
      <c r="AH337" s="185">
        <v>0.03</v>
      </c>
      <c r="AI337" s="181">
        <f t="shared" si="32"/>
        <v>2674.6775999999995</v>
      </c>
    </row>
    <row r="338" spans="1:35">
      <c r="A338" s="488" t="s">
        <v>622</v>
      </c>
      <c r="B338" s="171" t="s">
        <v>49</v>
      </c>
      <c r="C338" s="339" t="s">
        <v>49</v>
      </c>
      <c r="D338" s="488" t="s">
        <v>133</v>
      </c>
      <c r="E338" s="10" t="s">
        <v>555</v>
      </c>
      <c r="F338" s="171" t="s">
        <v>860</v>
      </c>
      <c r="G338" s="171" t="s">
        <v>1565</v>
      </c>
      <c r="H338" s="181">
        <v>0</v>
      </c>
      <c r="I338" s="181">
        <v>2245</v>
      </c>
      <c r="J338" s="181">
        <f t="shared" si="35"/>
        <v>2245</v>
      </c>
      <c r="K338" s="171" t="s">
        <v>1566</v>
      </c>
      <c r="L338" s="171">
        <v>24270324</v>
      </c>
      <c r="M338" s="166">
        <v>45296</v>
      </c>
      <c r="N338" s="166" t="s">
        <v>196</v>
      </c>
      <c r="O338" s="496" t="s">
        <v>128</v>
      </c>
      <c r="P338" s="171" t="s">
        <v>128</v>
      </c>
      <c r="Q338" s="489">
        <v>0</v>
      </c>
      <c r="R338" s="489">
        <v>60000</v>
      </c>
      <c r="S338" s="182">
        <f t="shared" si="31"/>
        <v>60000</v>
      </c>
      <c r="T338" s="215">
        <v>55100</v>
      </c>
      <c r="U338" s="171">
        <v>96</v>
      </c>
      <c r="V338" s="171" t="s">
        <v>62</v>
      </c>
      <c r="W338" s="171" t="s">
        <v>62</v>
      </c>
      <c r="X338" s="180" t="s">
        <v>276</v>
      </c>
      <c r="Y338" s="171"/>
      <c r="Z338" s="171" t="s">
        <v>1567</v>
      </c>
      <c r="AA338" s="192">
        <v>0.03</v>
      </c>
      <c r="AB338" s="196" t="s">
        <v>558</v>
      </c>
      <c r="AC338" s="183">
        <v>2.7E-2</v>
      </c>
      <c r="AD338" s="184">
        <f t="shared" si="29"/>
        <v>1800</v>
      </c>
      <c r="AE338" s="184">
        <f t="shared" si="33"/>
        <v>625</v>
      </c>
      <c r="AF338" s="181">
        <f t="shared" si="27"/>
        <v>1620</v>
      </c>
      <c r="AG338" s="184">
        <f t="shared" si="34"/>
        <v>2245</v>
      </c>
      <c r="AH338" s="185">
        <v>0.06</v>
      </c>
      <c r="AI338" s="181">
        <f t="shared" si="32"/>
        <v>3600</v>
      </c>
    </row>
    <row r="339" spans="1:35">
      <c r="A339" s="488" t="s">
        <v>622</v>
      </c>
      <c r="B339" s="339" t="s">
        <v>45</v>
      </c>
      <c r="C339" s="339" t="s">
        <v>184</v>
      </c>
      <c r="D339" s="180" t="s">
        <v>98</v>
      </c>
      <c r="E339" s="21" t="s">
        <v>212</v>
      </c>
      <c r="F339" s="171" t="s">
        <v>690</v>
      </c>
      <c r="G339" s="171" t="s">
        <v>663</v>
      </c>
      <c r="H339" s="181">
        <v>26050</v>
      </c>
      <c r="I339" s="181">
        <v>25500</v>
      </c>
      <c r="J339" s="181">
        <f t="shared" si="35"/>
        <v>-550</v>
      </c>
      <c r="K339" s="171" t="s">
        <v>1568</v>
      </c>
      <c r="L339" s="171">
        <v>26647617</v>
      </c>
      <c r="M339" s="166">
        <v>45296</v>
      </c>
      <c r="N339" s="166" t="s">
        <v>196</v>
      </c>
      <c r="O339" s="496" t="s">
        <v>128</v>
      </c>
      <c r="P339" s="21" t="s">
        <v>128</v>
      </c>
      <c r="Q339" s="489">
        <v>957688.92</v>
      </c>
      <c r="R339" s="489">
        <v>1044653</v>
      </c>
      <c r="S339" s="182">
        <f t="shared" si="31"/>
        <v>86964.079999999958</v>
      </c>
      <c r="T339" s="215">
        <v>23184</v>
      </c>
      <c r="U339" s="171">
        <v>156</v>
      </c>
      <c r="V339" s="171" t="s">
        <v>63</v>
      </c>
      <c r="W339" s="171" t="s">
        <v>63</v>
      </c>
      <c r="X339" s="180" t="s">
        <v>277</v>
      </c>
      <c r="Y339" s="171"/>
      <c r="Z339" s="171" t="s">
        <v>1569</v>
      </c>
      <c r="AA339" s="192">
        <v>0.04</v>
      </c>
      <c r="AB339" s="196" t="s">
        <v>558</v>
      </c>
      <c r="AC339" s="183">
        <v>1.7999999999999999E-2</v>
      </c>
      <c r="AD339" s="184">
        <f t="shared" si="29"/>
        <v>41786.120000000003</v>
      </c>
      <c r="AE339" s="184">
        <f t="shared" si="33"/>
        <v>6696.4935897435898</v>
      </c>
      <c r="AF339" s="181">
        <f t="shared" si="27"/>
        <v>18803.753999999997</v>
      </c>
      <c r="AG339" s="184">
        <f t="shared" si="34"/>
        <v>25500.247589743587</v>
      </c>
      <c r="AH339" s="185">
        <v>0.03</v>
      </c>
      <c r="AI339" s="181">
        <f t="shared" si="32"/>
        <v>2608.9223999999986</v>
      </c>
    </row>
    <row r="340" spans="1:35">
      <c r="A340" s="488" t="s">
        <v>622</v>
      </c>
      <c r="B340" s="171" t="s">
        <v>44</v>
      </c>
      <c r="C340" s="339" t="s">
        <v>37</v>
      </c>
      <c r="D340" s="488" t="s">
        <v>99</v>
      </c>
      <c r="E340" s="21" t="s">
        <v>461</v>
      </c>
      <c r="F340" s="171" t="s">
        <v>439</v>
      </c>
      <c r="G340" s="171" t="s">
        <v>656</v>
      </c>
      <c r="H340" s="181">
        <v>0</v>
      </c>
      <c r="I340" s="181">
        <v>600</v>
      </c>
      <c r="J340" s="181">
        <f t="shared" si="35"/>
        <v>600</v>
      </c>
      <c r="K340" s="171" t="s">
        <v>1570</v>
      </c>
      <c r="L340" s="171">
        <v>27367966</v>
      </c>
      <c r="M340" s="166">
        <v>45296</v>
      </c>
      <c r="N340" s="166" t="s">
        <v>196</v>
      </c>
      <c r="O340" s="496" t="s">
        <v>148</v>
      </c>
      <c r="P340" s="21" t="s">
        <v>252</v>
      </c>
      <c r="Q340" s="489">
        <v>0</v>
      </c>
      <c r="R340" s="489">
        <v>18040</v>
      </c>
      <c r="S340" s="182">
        <f t="shared" si="31"/>
        <v>18040</v>
      </c>
      <c r="T340" s="215">
        <v>16038</v>
      </c>
      <c r="U340" s="171">
        <v>108</v>
      </c>
      <c r="V340" s="171" t="s">
        <v>62</v>
      </c>
      <c r="W340" s="171" t="s">
        <v>62</v>
      </c>
      <c r="X340" s="180" t="s">
        <v>276</v>
      </c>
      <c r="Y340" s="171"/>
      <c r="Z340" s="171" t="s">
        <v>1571</v>
      </c>
      <c r="AA340" s="192">
        <v>0.03</v>
      </c>
      <c r="AB340" s="196" t="s">
        <v>558</v>
      </c>
      <c r="AC340" s="183">
        <v>2.4E-2</v>
      </c>
      <c r="AD340" s="184">
        <f t="shared" si="29"/>
        <v>541.19999999999993</v>
      </c>
      <c r="AE340" s="184">
        <f t="shared" si="33"/>
        <v>167.03703703703704</v>
      </c>
      <c r="AF340" s="181">
        <f t="shared" si="27"/>
        <v>432.96000000000004</v>
      </c>
      <c r="AG340" s="184">
        <f t="shared" si="34"/>
        <v>599.9970370370371</v>
      </c>
      <c r="AH340" s="185">
        <v>0.06</v>
      </c>
      <c r="AI340" s="181">
        <f t="shared" si="32"/>
        <v>1082.3999999999999</v>
      </c>
    </row>
    <row r="341" spans="1:35">
      <c r="A341" s="488" t="s">
        <v>622</v>
      </c>
      <c r="B341" s="171" t="s">
        <v>49</v>
      </c>
      <c r="C341" s="339" t="s">
        <v>49</v>
      </c>
      <c r="D341" s="180" t="s">
        <v>133</v>
      </c>
      <c r="E341" s="341" t="s">
        <v>460</v>
      </c>
      <c r="F341" s="171" t="s">
        <v>792</v>
      </c>
      <c r="G341" s="171" t="s">
        <v>1572</v>
      </c>
      <c r="H341" s="181">
        <v>0</v>
      </c>
      <c r="I341" s="181">
        <v>4591</v>
      </c>
      <c r="J341" s="181">
        <f t="shared" si="35"/>
        <v>4591</v>
      </c>
      <c r="K341" s="171" t="s">
        <v>1573</v>
      </c>
      <c r="L341" s="171">
        <v>25269757</v>
      </c>
      <c r="M341" s="166">
        <v>45296</v>
      </c>
      <c r="N341" s="166" t="s">
        <v>196</v>
      </c>
      <c r="O341" s="496" t="s">
        <v>329</v>
      </c>
      <c r="P341" s="171" t="s">
        <v>329</v>
      </c>
      <c r="Q341" s="489">
        <v>0</v>
      </c>
      <c r="R341" s="489">
        <v>200040</v>
      </c>
      <c r="S341" s="182">
        <f t="shared" si="31"/>
        <v>200040</v>
      </c>
      <c r="T341" s="215">
        <v>15913</v>
      </c>
      <c r="U341" s="171">
        <v>168</v>
      </c>
      <c r="V341" s="171" t="s">
        <v>64</v>
      </c>
      <c r="W341" s="171" t="s">
        <v>64</v>
      </c>
      <c r="X341" s="180" t="s">
        <v>276</v>
      </c>
      <c r="Y341" s="171" t="s">
        <v>115</v>
      </c>
      <c r="Z341" s="171" t="s">
        <v>1574</v>
      </c>
      <c r="AA341" s="192">
        <v>0.04</v>
      </c>
      <c r="AB341" s="196" t="s">
        <v>558</v>
      </c>
      <c r="AC341" s="183">
        <v>1.7000000000000001E-2</v>
      </c>
      <c r="AD341" s="184">
        <f t="shared" si="29"/>
        <v>8001.6</v>
      </c>
      <c r="AE341" s="184">
        <f t="shared" si="33"/>
        <v>1190.7142857142858</v>
      </c>
      <c r="AF341" s="181">
        <f t="shared" si="27"/>
        <v>3400.6800000000003</v>
      </c>
      <c r="AG341" s="184">
        <f t="shared" si="34"/>
        <v>4591.3942857142865</v>
      </c>
      <c r="AH341" s="185">
        <v>0.03</v>
      </c>
      <c r="AI341" s="181">
        <f t="shared" si="32"/>
        <v>6001.2</v>
      </c>
    </row>
    <row r="342" spans="1:35">
      <c r="A342" s="488" t="s">
        <v>622</v>
      </c>
      <c r="B342" s="171" t="s">
        <v>24</v>
      </c>
      <c r="C342" s="21" t="s">
        <v>24</v>
      </c>
      <c r="D342" s="21" t="s">
        <v>422</v>
      </c>
      <c r="E342" s="19" t="s">
        <v>200</v>
      </c>
      <c r="F342" s="171" t="s">
        <v>807</v>
      </c>
      <c r="G342" s="171" t="s">
        <v>817</v>
      </c>
      <c r="H342" s="181">
        <v>0</v>
      </c>
      <c r="I342" s="181">
        <v>4840</v>
      </c>
      <c r="J342" s="181">
        <f t="shared" si="35"/>
        <v>4840</v>
      </c>
      <c r="K342" s="171" t="s">
        <v>1575</v>
      </c>
      <c r="L342" s="171">
        <v>24298734</v>
      </c>
      <c r="M342" s="166">
        <v>45296</v>
      </c>
      <c r="N342" s="166" t="s">
        <v>196</v>
      </c>
      <c r="O342" s="496" t="s">
        <v>148</v>
      </c>
      <c r="P342" s="21" t="s">
        <v>289</v>
      </c>
      <c r="Q342" s="489">
        <v>0</v>
      </c>
      <c r="R342" s="489">
        <v>210874</v>
      </c>
      <c r="S342" s="182">
        <f t="shared" si="31"/>
        <v>210874</v>
      </c>
      <c r="T342" s="215">
        <v>15002</v>
      </c>
      <c r="U342" s="171">
        <v>168</v>
      </c>
      <c r="V342" s="171" t="s">
        <v>64</v>
      </c>
      <c r="W342" s="171" t="s">
        <v>64</v>
      </c>
      <c r="X342" s="180" t="s">
        <v>276</v>
      </c>
      <c r="Y342" s="171" t="s">
        <v>115</v>
      </c>
      <c r="Z342" s="171" t="s">
        <v>1576</v>
      </c>
      <c r="AA342" s="192">
        <v>0.04</v>
      </c>
      <c r="AB342" s="196" t="s">
        <v>558</v>
      </c>
      <c r="AC342" s="183">
        <v>1.7000000000000001E-2</v>
      </c>
      <c r="AD342" s="184">
        <f t="shared" si="29"/>
        <v>8434.9600000000009</v>
      </c>
      <c r="AE342" s="184">
        <f t="shared" si="33"/>
        <v>1255.202380952381</v>
      </c>
      <c r="AF342" s="181">
        <f t="shared" si="27"/>
        <v>3584.8580000000002</v>
      </c>
      <c r="AG342" s="184">
        <f t="shared" si="34"/>
        <v>4840.0603809523809</v>
      </c>
      <c r="AH342" s="185">
        <v>0.03</v>
      </c>
      <c r="AI342" s="181">
        <f t="shared" si="32"/>
        <v>6326.2199999999993</v>
      </c>
    </row>
    <row r="343" spans="1:35">
      <c r="A343" s="488" t="s">
        <v>622</v>
      </c>
      <c r="B343" s="171" t="s">
        <v>27</v>
      </c>
      <c r="C343" s="339" t="s">
        <v>27</v>
      </c>
      <c r="D343" s="180" t="s">
        <v>97</v>
      </c>
      <c r="E343" s="341" t="s">
        <v>209</v>
      </c>
      <c r="F343" s="171" t="s">
        <v>570</v>
      </c>
      <c r="G343" s="171" t="s">
        <v>571</v>
      </c>
      <c r="H343" s="181">
        <v>7442</v>
      </c>
      <c r="I343" s="181">
        <v>7836</v>
      </c>
      <c r="J343" s="181">
        <f t="shared" si="35"/>
        <v>394</v>
      </c>
      <c r="K343" s="171" t="s">
        <v>1577</v>
      </c>
      <c r="L343" s="171">
        <v>25643521</v>
      </c>
      <c r="M343" s="166">
        <v>45296</v>
      </c>
      <c r="N343" s="166" t="s">
        <v>196</v>
      </c>
      <c r="O343" s="496" t="s">
        <v>173</v>
      </c>
      <c r="P343" s="21" t="s">
        <v>330</v>
      </c>
      <c r="Q343" s="181">
        <v>193116</v>
      </c>
      <c r="R343" s="181">
        <v>337051</v>
      </c>
      <c r="S343" s="182">
        <f t="shared" si="31"/>
        <v>143935</v>
      </c>
      <c r="T343" s="215">
        <v>122611</v>
      </c>
      <c r="U343" s="171">
        <v>168</v>
      </c>
      <c r="V343" s="171" t="s">
        <v>63</v>
      </c>
      <c r="W343" s="171" t="s">
        <v>63</v>
      </c>
      <c r="X343" s="180" t="s">
        <v>277</v>
      </c>
      <c r="Y343" s="171"/>
      <c r="Z343" s="171" t="s">
        <v>1578</v>
      </c>
      <c r="AA343" s="192">
        <v>0.04</v>
      </c>
      <c r="AB343" s="196" t="s">
        <v>558</v>
      </c>
      <c r="AC343" s="183">
        <v>1.7000000000000001E-2</v>
      </c>
      <c r="AD343" s="184">
        <f t="shared" si="29"/>
        <v>13482.04</v>
      </c>
      <c r="AE343" s="184">
        <f t="shared" si="33"/>
        <v>2006.2559523809523</v>
      </c>
      <c r="AF343" s="181">
        <f t="shared" si="27"/>
        <v>5729.8670000000002</v>
      </c>
      <c r="AG343" s="184">
        <f t="shared" si="34"/>
        <v>7736.1229523809525</v>
      </c>
      <c r="AH343" s="185">
        <v>0.03</v>
      </c>
      <c r="AI343" s="181">
        <f t="shared" si="32"/>
        <v>4318.05</v>
      </c>
    </row>
    <row r="344" spans="1:35">
      <c r="A344" s="488" t="s">
        <v>622</v>
      </c>
      <c r="B344" s="171" t="s">
        <v>24</v>
      </c>
      <c r="C344" s="339" t="s">
        <v>24</v>
      </c>
      <c r="D344" s="21" t="s">
        <v>422</v>
      </c>
      <c r="E344" s="21" t="s">
        <v>538</v>
      </c>
      <c r="F344" s="171" t="s">
        <v>861</v>
      </c>
      <c r="G344" s="171" t="s">
        <v>862</v>
      </c>
      <c r="H344" s="181">
        <v>0</v>
      </c>
      <c r="I344" s="181">
        <v>2350</v>
      </c>
      <c r="J344" s="181">
        <f t="shared" si="35"/>
        <v>2350</v>
      </c>
      <c r="K344" s="171" t="s">
        <v>1579</v>
      </c>
      <c r="L344" s="171">
        <v>26197171</v>
      </c>
      <c r="M344" s="166">
        <v>45296</v>
      </c>
      <c r="N344" s="166" t="s">
        <v>196</v>
      </c>
      <c r="O344" s="496" t="s">
        <v>43</v>
      </c>
      <c r="P344" s="21" t="s">
        <v>43</v>
      </c>
      <c r="Q344" s="489">
        <v>0</v>
      </c>
      <c r="R344" s="489">
        <v>102387</v>
      </c>
      <c r="S344" s="182">
        <f t="shared" si="31"/>
        <v>102387</v>
      </c>
      <c r="T344" s="215">
        <v>102387</v>
      </c>
      <c r="U344" s="171">
        <v>168</v>
      </c>
      <c r="V344" s="171" t="s">
        <v>64</v>
      </c>
      <c r="W344" s="171" t="s">
        <v>64</v>
      </c>
      <c r="X344" s="180" t="s">
        <v>276</v>
      </c>
      <c r="Y344" s="171" t="s">
        <v>115</v>
      </c>
      <c r="Z344" s="171" t="s">
        <v>1580</v>
      </c>
      <c r="AA344" s="192">
        <v>0.04</v>
      </c>
      <c r="AB344" s="196" t="s">
        <v>558</v>
      </c>
      <c r="AC344" s="183">
        <v>1.7000000000000001E-2</v>
      </c>
      <c r="AD344" s="184">
        <f t="shared" si="29"/>
        <v>4095.48</v>
      </c>
      <c r="AE344" s="184">
        <f t="shared" si="33"/>
        <v>609.44642857142856</v>
      </c>
      <c r="AF344" s="181">
        <f t="shared" ref="AF344:AF463" si="36">AC344*R344</f>
        <v>1740.5790000000002</v>
      </c>
      <c r="AG344" s="184">
        <f t="shared" si="34"/>
        <v>2350.0254285714286</v>
      </c>
      <c r="AH344" s="185">
        <v>0.03</v>
      </c>
      <c r="AI344" s="181">
        <f t="shared" si="32"/>
        <v>3071.6099999999997</v>
      </c>
    </row>
    <row r="345" spans="1:35">
      <c r="A345" s="488" t="s">
        <v>622</v>
      </c>
      <c r="B345" s="171" t="s">
        <v>27</v>
      </c>
      <c r="C345" s="339" t="s">
        <v>27</v>
      </c>
      <c r="D345" s="180" t="s">
        <v>97</v>
      </c>
      <c r="E345" s="342" t="s">
        <v>407</v>
      </c>
      <c r="F345" s="171" t="s">
        <v>737</v>
      </c>
      <c r="G345" s="171" t="s">
        <v>607</v>
      </c>
      <c r="H345" s="181">
        <v>836</v>
      </c>
      <c r="I345" s="181">
        <v>836</v>
      </c>
      <c r="J345" s="181">
        <f t="shared" si="35"/>
        <v>0</v>
      </c>
      <c r="K345" s="171" t="s">
        <v>1581</v>
      </c>
      <c r="L345" s="171">
        <v>25366107</v>
      </c>
      <c r="M345" s="166">
        <v>45296</v>
      </c>
      <c r="N345" s="166" t="s">
        <v>196</v>
      </c>
      <c r="O345" s="496" t="s">
        <v>43</v>
      </c>
      <c r="P345" s="171" t="s">
        <v>43</v>
      </c>
      <c r="Q345" s="489">
        <v>12131</v>
      </c>
      <c r="R345" s="489">
        <v>25136</v>
      </c>
      <c r="S345" s="182">
        <f t="shared" si="31"/>
        <v>13005</v>
      </c>
      <c r="T345" s="215">
        <v>11299</v>
      </c>
      <c r="U345" s="171">
        <v>108</v>
      </c>
      <c r="V345" s="171" t="s">
        <v>63</v>
      </c>
      <c r="W345" s="171" t="s">
        <v>63</v>
      </c>
      <c r="X345" s="180" t="s">
        <v>277</v>
      </c>
      <c r="Y345" s="171"/>
      <c r="Z345" s="171" t="s">
        <v>1582</v>
      </c>
      <c r="AA345" s="192">
        <v>0.03</v>
      </c>
      <c r="AB345" s="196" t="s">
        <v>558</v>
      </c>
      <c r="AC345" s="183">
        <v>2.4E-2</v>
      </c>
      <c r="AD345" s="184">
        <f t="shared" si="29"/>
        <v>754.07999999999993</v>
      </c>
      <c r="AE345" s="184">
        <f t="shared" si="33"/>
        <v>232.74074074074073</v>
      </c>
      <c r="AF345" s="181">
        <f t="shared" si="36"/>
        <v>603.26400000000001</v>
      </c>
      <c r="AG345" s="184">
        <f t="shared" si="34"/>
        <v>836.00474074074077</v>
      </c>
      <c r="AH345" s="185">
        <v>0.06</v>
      </c>
      <c r="AI345" s="181">
        <f t="shared" si="32"/>
        <v>780.3</v>
      </c>
    </row>
    <row r="346" spans="1:35">
      <c r="A346" s="488" t="s">
        <v>622</v>
      </c>
      <c r="B346" s="171" t="s">
        <v>23</v>
      </c>
      <c r="C346" s="339" t="s">
        <v>23</v>
      </c>
      <c r="D346" s="488" t="s">
        <v>97</v>
      </c>
      <c r="E346" s="19" t="s">
        <v>449</v>
      </c>
      <c r="F346" s="171" t="s">
        <v>863</v>
      </c>
      <c r="G346" s="171" t="s">
        <v>597</v>
      </c>
      <c r="H346" s="181">
        <v>0</v>
      </c>
      <c r="I346" s="181">
        <v>10262</v>
      </c>
      <c r="J346" s="181">
        <f t="shared" si="35"/>
        <v>10262</v>
      </c>
      <c r="K346" s="488" t="s">
        <v>1583</v>
      </c>
      <c r="L346" s="171">
        <v>22172892</v>
      </c>
      <c r="M346" s="166">
        <v>45296</v>
      </c>
      <c r="N346" s="166" t="s">
        <v>196</v>
      </c>
      <c r="O346" s="496" t="s">
        <v>173</v>
      </c>
      <c r="P346" s="21" t="s">
        <v>359</v>
      </c>
      <c r="Q346" s="489">
        <v>0</v>
      </c>
      <c r="R346" s="489">
        <v>447107</v>
      </c>
      <c r="S346" s="182">
        <f t="shared" si="31"/>
        <v>447107</v>
      </c>
      <c r="T346" s="215">
        <v>18292</v>
      </c>
      <c r="U346" s="171">
        <v>168</v>
      </c>
      <c r="V346" s="171" t="s">
        <v>64</v>
      </c>
      <c r="W346" s="171" t="s">
        <v>64</v>
      </c>
      <c r="X346" s="180" t="s">
        <v>276</v>
      </c>
      <c r="Y346" s="171" t="s">
        <v>115</v>
      </c>
      <c r="Z346" s="171" t="s">
        <v>1584</v>
      </c>
      <c r="AA346" s="192">
        <v>0.04</v>
      </c>
      <c r="AB346" s="196" t="s">
        <v>558</v>
      </c>
      <c r="AC346" s="183">
        <v>1.7000000000000001E-2</v>
      </c>
      <c r="AD346" s="184">
        <f t="shared" si="29"/>
        <v>17884.28</v>
      </c>
      <c r="AE346" s="184">
        <f t="shared" si="33"/>
        <v>2661.3511904761904</v>
      </c>
      <c r="AF346" s="181">
        <f t="shared" si="36"/>
        <v>7600.8190000000004</v>
      </c>
      <c r="AG346" s="184">
        <f t="shared" si="34"/>
        <v>10262.17019047619</v>
      </c>
      <c r="AH346" s="185">
        <v>0.03</v>
      </c>
      <c r="AI346" s="181">
        <f t="shared" si="32"/>
        <v>13413.21</v>
      </c>
    </row>
    <row r="347" spans="1:35">
      <c r="A347" s="488" t="s">
        <v>622</v>
      </c>
      <c r="B347" s="171" t="s">
        <v>27</v>
      </c>
      <c r="C347" s="339" t="s">
        <v>27</v>
      </c>
      <c r="D347" s="488" t="s">
        <v>97</v>
      </c>
      <c r="E347" s="21" t="s">
        <v>407</v>
      </c>
      <c r="F347" s="171" t="s">
        <v>552</v>
      </c>
      <c r="G347" s="171" t="s">
        <v>596</v>
      </c>
      <c r="H347" s="181">
        <v>0</v>
      </c>
      <c r="I347" s="181">
        <v>1696</v>
      </c>
      <c r="J347" s="181">
        <f t="shared" si="35"/>
        <v>1696</v>
      </c>
      <c r="K347" s="171" t="s">
        <v>1585</v>
      </c>
      <c r="L347" s="171">
        <v>33141955</v>
      </c>
      <c r="M347" s="166">
        <v>45296</v>
      </c>
      <c r="N347" s="166" t="s">
        <v>196</v>
      </c>
      <c r="O347" s="496" t="s">
        <v>43</v>
      </c>
      <c r="P347" s="171" t="s">
        <v>43</v>
      </c>
      <c r="Q347" s="489">
        <v>0</v>
      </c>
      <c r="R347" s="489">
        <v>55000</v>
      </c>
      <c r="S347" s="182">
        <f t="shared" si="31"/>
        <v>55000</v>
      </c>
      <c r="T347" s="215">
        <v>51150</v>
      </c>
      <c r="U347" s="171">
        <v>120</v>
      </c>
      <c r="V347" s="171" t="s">
        <v>62</v>
      </c>
      <c r="W347" s="171" t="s">
        <v>62</v>
      </c>
      <c r="X347" s="180" t="s">
        <v>276</v>
      </c>
      <c r="Y347" s="171"/>
      <c r="Z347" s="171" t="s">
        <v>1586</v>
      </c>
      <c r="AA347" s="192">
        <v>0.03</v>
      </c>
      <c r="AB347" s="196" t="s">
        <v>558</v>
      </c>
      <c r="AC347" s="183">
        <v>1.7000000000000001E-2</v>
      </c>
      <c r="AD347" s="184">
        <f t="shared" si="29"/>
        <v>1650</v>
      </c>
      <c r="AE347" s="184">
        <f t="shared" si="33"/>
        <v>458.33333333333331</v>
      </c>
      <c r="AF347" s="181">
        <f t="shared" si="36"/>
        <v>935.00000000000011</v>
      </c>
      <c r="AG347" s="184">
        <f t="shared" si="34"/>
        <v>1393.3333333333335</v>
      </c>
      <c r="AH347" s="185">
        <v>0.06</v>
      </c>
      <c r="AI347" s="181">
        <f t="shared" si="32"/>
        <v>3300</v>
      </c>
    </row>
    <row r="348" spans="1:35">
      <c r="A348" s="488" t="s">
        <v>622</v>
      </c>
      <c r="B348" s="171" t="s">
        <v>184</v>
      </c>
      <c r="C348" s="339" t="s">
        <v>184</v>
      </c>
      <c r="D348" s="180" t="s">
        <v>98</v>
      </c>
      <c r="E348" s="342" t="s">
        <v>407</v>
      </c>
      <c r="F348" s="171" t="s">
        <v>563</v>
      </c>
      <c r="G348" s="171" t="s">
        <v>565</v>
      </c>
      <c r="H348" s="181">
        <v>0</v>
      </c>
      <c r="I348" s="181">
        <v>2366</v>
      </c>
      <c r="J348" s="181">
        <f t="shared" si="35"/>
        <v>2366</v>
      </c>
      <c r="K348" s="171" t="s">
        <v>1587</v>
      </c>
      <c r="L348" s="171">
        <v>22209649</v>
      </c>
      <c r="M348" s="166">
        <v>45296</v>
      </c>
      <c r="N348" s="166" t="s">
        <v>196</v>
      </c>
      <c r="O348" s="496" t="s">
        <v>173</v>
      </c>
      <c r="P348" s="21" t="s">
        <v>468</v>
      </c>
      <c r="Q348" s="489">
        <v>0</v>
      </c>
      <c r="R348" s="489">
        <v>50000</v>
      </c>
      <c r="S348" s="182">
        <f t="shared" si="31"/>
        <v>50000</v>
      </c>
      <c r="T348" s="215">
        <v>46400</v>
      </c>
      <c r="U348" s="171">
        <v>3</v>
      </c>
      <c r="V348" s="171" t="s">
        <v>62</v>
      </c>
      <c r="W348" s="171" t="s">
        <v>62</v>
      </c>
      <c r="X348" s="180" t="s">
        <v>276</v>
      </c>
      <c r="Y348" s="171"/>
      <c r="Z348" s="171" t="s">
        <v>1588</v>
      </c>
      <c r="AA348" s="192">
        <v>0.03</v>
      </c>
      <c r="AB348" s="196" t="s">
        <v>558</v>
      </c>
      <c r="AC348" s="183">
        <v>0.14000000000000001</v>
      </c>
      <c r="AD348" s="184">
        <f t="shared" ref="AD348:AD491" si="37">AA348*R348</f>
        <v>1500</v>
      </c>
      <c r="AE348" s="184">
        <f t="shared" si="33"/>
        <v>16666.666666666668</v>
      </c>
      <c r="AF348" s="181">
        <f t="shared" si="36"/>
        <v>7000.0000000000009</v>
      </c>
      <c r="AG348" s="184">
        <f t="shared" si="34"/>
        <v>23666.666666666668</v>
      </c>
      <c r="AH348" s="185">
        <v>0.06</v>
      </c>
      <c r="AI348" s="181">
        <f t="shared" si="32"/>
        <v>3000</v>
      </c>
    </row>
    <row r="349" spans="1:35">
      <c r="A349" s="488" t="s">
        <v>622</v>
      </c>
      <c r="B349" s="21" t="s">
        <v>83</v>
      </c>
      <c r="C349" s="21" t="s">
        <v>23</v>
      </c>
      <c r="D349" s="180" t="s">
        <v>97</v>
      </c>
      <c r="E349" s="21" t="s">
        <v>211</v>
      </c>
      <c r="F349" s="171" t="s">
        <v>864</v>
      </c>
      <c r="G349" s="171" t="s">
        <v>813</v>
      </c>
      <c r="H349" s="181">
        <v>10857</v>
      </c>
      <c r="I349" s="181">
        <v>10857</v>
      </c>
      <c r="J349" s="181">
        <f t="shared" si="35"/>
        <v>0</v>
      </c>
      <c r="K349" s="171" t="s">
        <v>1589</v>
      </c>
      <c r="L349" s="171">
        <v>27952865</v>
      </c>
      <c r="M349" s="166">
        <v>45296</v>
      </c>
      <c r="N349" s="166" t="s">
        <v>196</v>
      </c>
      <c r="O349" s="496" t="s">
        <v>329</v>
      </c>
      <c r="P349" s="171" t="s">
        <v>329</v>
      </c>
      <c r="Q349" s="489">
        <v>403781.84</v>
      </c>
      <c r="R349" s="489">
        <v>468673</v>
      </c>
      <c r="S349" s="182">
        <f t="shared" ref="S349:S412" si="38">R349-Q349</f>
        <v>64891.159999999974</v>
      </c>
      <c r="T349" s="215">
        <v>35670</v>
      </c>
      <c r="U349" s="171">
        <v>168</v>
      </c>
      <c r="V349" s="171" t="s">
        <v>63</v>
      </c>
      <c r="W349" s="171" t="s">
        <v>63</v>
      </c>
      <c r="X349" s="180" t="s">
        <v>277</v>
      </c>
      <c r="Y349" s="171"/>
      <c r="Z349" s="171" t="s">
        <v>1590</v>
      </c>
      <c r="AA349" s="192">
        <v>0.04</v>
      </c>
      <c r="AB349" s="196" t="s">
        <v>558</v>
      </c>
      <c r="AC349" s="183">
        <v>1.7000000000000001E-2</v>
      </c>
      <c r="AD349" s="184">
        <f t="shared" si="37"/>
        <v>18746.920000000002</v>
      </c>
      <c r="AE349" s="184">
        <f t="shared" si="33"/>
        <v>2789.7202380952381</v>
      </c>
      <c r="AF349" s="181">
        <f t="shared" si="36"/>
        <v>7967.4410000000007</v>
      </c>
      <c r="AG349" s="184">
        <f t="shared" si="34"/>
        <v>10757.161238095239</v>
      </c>
      <c r="AH349" s="185">
        <v>0.03</v>
      </c>
      <c r="AI349" s="181">
        <f t="shared" ref="AI349:AI550" si="39">S349*AH349</f>
        <v>1946.7347999999993</v>
      </c>
    </row>
    <row r="350" spans="1:35">
      <c r="A350" s="488" t="s">
        <v>622</v>
      </c>
      <c r="B350" s="171" t="s">
        <v>184</v>
      </c>
      <c r="C350" s="339" t="s">
        <v>184</v>
      </c>
      <c r="D350" s="180" t="s">
        <v>98</v>
      </c>
      <c r="E350" s="10" t="s">
        <v>212</v>
      </c>
      <c r="F350" s="171" t="s">
        <v>840</v>
      </c>
      <c r="G350" s="171" t="s">
        <v>634</v>
      </c>
      <c r="H350" s="181">
        <v>19560</v>
      </c>
      <c r="I350" s="181">
        <v>18823</v>
      </c>
      <c r="J350" s="181">
        <f t="shared" si="35"/>
        <v>-737</v>
      </c>
      <c r="K350" s="171" t="s">
        <v>1591</v>
      </c>
      <c r="L350" s="171">
        <v>34644998</v>
      </c>
      <c r="M350" s="166">
        <v>45296</v>
      </c>
      <c r="N350" s="166" t="s">
        <v>196</v>
      </c>
      <c r="O350" s="496" t="s">
        <v>128</v>
      </c>
      <c r="P350" s="21" t="s">
        <v>128</v>
      </c>
      <c r="Q350" s="489">
        <v>631666.94999999995</v>
      </c>
      <c r="R350" s="489">
        <v>820102</v>
      </c>
      <c r="S350" s="182">
        <f t="shared" si="38"/>
        <v>188435.05000000005</v>
      </c>
      <c r="T350" s="215">
        <v>138088</v>
      </c>
      <c r="U350" s="171">
        <v>168</v>
      </c>
      <c r="V350" s="180" t="s">
        <v>63</v>
      </c>
      <c r="W350" s="171" t="s">
        <v>63</v>
      </c>
      <c r="X350" s="180" t="s">
        <v>277</v>
      </c>
      <c r="Y350" s="171"/>
      <c r="Z350" s="171" t="s">
        <v>1592</v>
      </c>
      <c r="AA350" s="192">
        <v>0.04</v>
      </c>
      <c r="AB350" s="196" t="s">
        <v>558</v>
      </c>
      <c r="AC350" s="183">
        <v>1.7000000000000001E-2</v>
      </c>
      <c r="AD350" s="184">
        <f t="shared" si="37"/>
        <v>32804.080000000002</v>
      </c>
      <c r="AE350" s="184">
        <f t="shared" si="33"/>
        <v>4881.5595238095239</v>
      </c>
      <c r="AF350" s="181">
        <f t="shared" si="36"/>
        <v>13941.734</v>
      </c>
      <c r="AG350" s="184">
        <f t="shared" si="34"/>
        <v>18823.293523809523</v>
      </c>
      <c r="AH350" s="185">
        <v>0.03</v>
      </c>
      <c r="AI350" s="181">
        <f t="shared" si="39"/>
        <v>5653.0515000000014</v>
      </c>
    </row>
    <row r="351" spans="1:35">
      <c r="A351" s="488" t="s">
        <v>622</v>
      </c>
      <c r="B351" s="171" t="s">
        <v>23</v>
      </c>
      <c r="C351" s="339" t="s">
        <v>23</v>
      </c>
      <c r="D351" s="488" t="s">
        <v>97</v>
      </c>
      <c r="E351" s="21" t="s">
        <v>449</v>
      </c>
      <c r="F351" s="171" t="s">
        <v>865</v>
      </c>
      <c r="G351" s="171" t="s">
        <v>674</v>
      </c>
      <c r="H351" s="181">
        <v>32453</v>
      </c>
      <c r="I351" s="181">
        <v>32453</v>
      </c>
      <c r="J351" s="181">
        <f t="shared" si="35"/>
        <v>0</v>
      </c>
      <c r="K351" s="171" t="s">
        <v>1593</v>
      </c>
      <c r="L351" s="171">
        <v>23208510</v>
      </c>
      <c r="M351" s="166">
        <v>45296</v>
      </c>
      <c r="N351" s="166" t="s">
        <v>196</v>
      </c>
      <c r="O351" s="496" t="s">
        <v>173</v>
      </c>
      <c r="P351" s="21" t="s">
        <v>466</v>
      </c>
      <c r="Q351" s="181">
        <v>1201487</v>
      </c>
      <c r="R351" s="181">
        <v>1413950</v>
      </c>
      <c r="S351" s="182">
        <f t="shared" si="38"/>
        <v>212463</v>
      </c>
      <c r="T351" s="215">
        <v>126526</v>
      </c>
      <c r="U351" s="171">
        <v>168</v>
      </c>
      <c r="V351" s="171" t="s">
        <v>63</v>
      </c>
      <c r="W351" s="171" t="s">
        <v>63</v>
      </c>
      <c r="X351" s="180" t="s">
        <v>277</v>
      </c>
      <c r="Y351" s="171"/>
      <c r="Z351" s="171" t="s">
        <v>1594</v>
      </c>
      <c r="AA351" s="192">
        <v>0.04</v>
      </c>
      <c r="AB351" s="196" t="s">
        <v>558</v>
      </c>
      <c r="AC351" s="183">
        <v>1.7000000000000001E-2</v>
      </c>
      <c r="AD351" s="184">
        <f t="shared" si="37"/>
        <v>56558</v>
      </c>
      <c r="AE351" s="184">
        <f t="shared" si="33"/>
        <v>8416.3690476190477</v>
      </c>
      <c r="AF351" s="181">
        <f t="shared" si="36"/>
        <v>24037.15</v>
      </c>
      <c r="AG351" s="184">
        <f t="shared" si="34"/>
        <v>32453.519047619047</v>
      </c>
      <c r="AH351" s="185">
        <v>0.03</v>
      </c>
      <c r="AI351" s="181">
        <f t="shared" si="39"/>
        <v>6373.8899999999994</v>
      </c>
    </row>
    <row r="352" spans="1:35">
      <c r="A352" s="488" t="s">
        <v>622</v>
      </c>
      <c r="B352" s="171" t="s">
        <v>29</v>
      </c>
      <c r="C352" s="339" t="s">
        <v>29</v>
      </c>
      <c r="D352" s="21" t="s">
        <v>168</v>
      </c>
      <c r="E352" s="342" t="s">
        <v>457</v>
      </c>
      <c r="F352" s="171" t="s">
        <v>710</v>
      </c>
      <c r="G352" s="171" t="s">
        <v>711</v>
      </c>
      <c r="H352" s="181">
        <v>0</v>
      </c>
      <c r="I352" s="181">
        <v>5833</v>
      </c>
      <c r="J352" s="181">
        <f t="shared" si="35"/>
        <v>5833</v>
      </c>
      <c r="K352" s="171" t="s">
        <v>1595</v>
      </c>
      <c r="L352" s="171">
        <v>38807872</v>
      </c>
      <c r="M352" s="166">
        <v>45296</v>
      </c>
      <c r="N352" s="166" t="s">
        <v>196</v>
      </c>
      <c r="O352" s="496" t="s">
        <v>148</v>
      </c>
      <c r="P352" s="21" t="s">
        <v>264</v>
      </c>
      <c r="Q352" s="489">
        <v>0</v>
      </c>
      <c r="R352" s="489">
        <v>100000</v>
      </c>
      <c r="S352" s="182">
        <f t="shared" si="38"/>
        <v>100000</v>
      </c>
      <c r="T352" s="215">
        <v>93900</v>
      </c>
      <c r="U352" s="171">
        <v>48</v>
      </c>
      <c r="V352" s="171" t="s">
        <v>62</v>
      </c>
      <c r="W352" s="171" t="s">
        <v>62</v>
      </c>
      <c r="X352" s="171" t="s">
        <v>276</v>
      </c>
      <c r="Y352" s="171"/>
      <c r="Z352" s="171" t="s">
        <v>1596</v>
      </c>
      <c r="AA352" s="192">
        <v>0.03</v>
      </c>
      <c r="AB352" s="196" t="s">
        <v>558</v>
      </c>
      <c r="AC352" s="183">
        <v>3.7499999999999999E-2</v>
      </c>
      <c r="AD352" s="184">
        <f t="shared" si="37"/>
        <v>3000</v>
      </c>
      <c r="AE352" s="184">
        <f t="shared" si="33"/>
        <v>2083.3333333333335</v>
      </c>
      <c r="AF352" s="181">
        <f t="shared" si="36"/>
        <v>3750</v>
      </c>
      <c r="AG352" s="184">
        <f t="shared" si="34"/>
        <v>5833.3333333333339</v>
      </c>
      <c r="AH352" s="185">
        <v>0.06</v>
      </c>
      <c r="AI352" s="181">
        <f t="shared" si="39"/>
        <v>6000</v>
      </c>
    </row>
    <row r="353" spans="1:35">
      <c r="A353" s="488" t="s">
        <v>622</v>
      </c>
      <c r="B353" s="171" t="s">
        <v>29</v>
      </c>
      <c r="C353" s="339" t="s">
        <v>29</v>
      </c>
      <c r="D353" s="21" t="s">
        <v>168</v>
      </c>
      <c r="E353" s="21" t="s">
        <v>457</v>
      </c>
      <c r="F353" s="171" t="s">
        <v>593</v>
      </c>
      <c r="G353" s="171" t="s">
        <v>599</v>
      </c>
      <c r="H353" s="181">
        <v>0</v>
      </c>
      <c r="I353" s="181">
        <v>568</v>
      </c>
      <c r="J353" s="181">
        <f t="shared" si="35"/>
        <v>568</v>
      </c>
      <c r="K353" s="171" t="s">
        <v>1597</v>
      </c>
      <c r="L353" s="171">
        <v>22906664</v>
      </c>
      <c r="M353" s="166">
        <v>45296</v>
      </c>
      <c r="N353" s="166" t="s">
        <v>196</v>
      </c>
      <c r="O353" s="496" t="s">
        <v>43</v>
      </c>
      <c r="P353" s="21" t="s">
        <v>43</v>
      </c>
      <c r="Q353" s="489">
        <v>0</v>
      </c>
      <c r="R353" s="489">
        <v>17078</v>
      </c>
      <c r="S353" s="182">
        <f t="shared" si="38"/>
        <v>17078</v>
      </c>
      <c r="T353" s="215">
        <v>15124</v>
      </c>
      <c r="U353" s="171">
        <v>108</v>
      </c>
      <c r="V353" s="171" t="s">
        <v>62</v>
      </c>
      <c r="W353" s="171" t="s">
        <v>62</v>
      </c>
      <c r="X353" s="171" t="s">
        <v>276</v>
      </c>
      <c r="Y353" s="171"/>
      <c r="Z353" s="171" t="s">
        <v>1598</v>
      </c>
      <c r="AA353" s="192">
        <v>0.03</v>
      </c>
      <c r="AB353" s="196" t="s">
        <v>558</v>
      </c>
      <c r="AC353" s="183">
        <v>2.4E-2</v>
      </c>
      <c r="AD353" s="184">
        <f t="shared" si="37"/>
        <v>512.34</v>
      </c>
      <c r="AE353" s="184">
        <f t="shared" si="33"/>
        <v>158.12962962962962</v>
      </c>
      <c r="AF353" s="181">
        <f t="shared" si="36"/>
        <v>409.87200000000001</v>
      </c>
      <c r="AG353" s="184">
        <f t="shared" si="34"/>
        <v>568.00162962962963</v>
      </c>
      <c r="AH353" s="185">
        <v>0.06</v>
      </c>
      <c r="AI353" s="181">
        <f t="shared" si="39"/>
        <v>1024.68</v>
      </c>
    </row>
    <row r="354" spans="1:35">
      <c r="A354" s="488" t="s">
        <v>622</v>
      </c>
      <c r="B354" s="171" t="s">
        <v>37</v>
      </c>
      <c r="C354" s="339" t="s">
        <v>37</v>
      </c>
      <c r="D354" s="180" t="s">
        <v>99</v>
      </c>
      <c r="E354" s="21" t="s">
        <v>459</v>
      </c>
      <c r="F354" s="171" t="s">
        <v>866</v>
      </c>
      <c r="G354" s="171" t="s">
        <v>1599</v>
      </c>
      <c r="H354" s="181">
        <v>0</v>
      </c>
      <c r="I354" s="181">
        <v>1100</v>
      </c>
      <c r="J354" s="181">
        <f t="shared" si="35"/>
        <v>1100</v>
      </c>
      <c r="K354" s="504" t="s">
        <v>1600</v>
      </c>
      <c r="L354" s="171">
        <v>22425427</v>
      </c>
      <c r="M354" s="166">
        <v>45296</v>
      </c>
      <c r="N354" s="166" t="s">
        <v>196</v>
      </c>
      <c r="O354" s="496" t="s">
        <v>368</v>
      </c>
      <c r="P354" s="21" t="s">
        <v>472</v>
      </c>
      <c r="Q354" s="489">
        <v>0</v>
      </c>
      <c r="R354" s="489">
        <v>33073</v>
      </c>
      <c r="S354" s="182">
        <f t="shared" si="38"/>
        <v>33073</v>
      </c>
      <c r="T354" s="215">
        <v>30319</v>
      </c>
      <c r="U354" s="171">
        <v>108</v>
      </c>
      <c r="V354" s="171" t="s">
        <v>62</v>
      </c>
      <c r="W354" s="171" t="s">
        <v>62</v>
      </c>
      <c r="X354" s="171" t="s">
        <v>276</v>
      </c>
      <c r="Y354" s="171"/>
      <c r="Z354" s="171" t="s">
        <v>1601</v>
      </c>
      <c r="AA354" s="192">
        <v>0.03</v>
      </c>
      <c r="AB354" s="196" t="s">
        <v>558</v>
      </c>
      <c r="AC354" s="183">
        <v>2.4E-2</v>
      </c>
      <c r="AD354" s="184">
        <f t="shared" si="37"/>
        <v>992.18999999999994</v>
      </c>
      <c r="AE354" s="184">
        <f t="shared" si="33"/>
        <v>306.23148148148147</v>
      </c>
      <c r="AF354" s="181">
        <f t="shared" si="36"/>
        <v>793.75200000000007</v>
      </c>
      <c r="AG354" s="184">
        <f t="shared" si="34"/>
        <v>1099.9834814814815</v>
      </c>
      <c r="AH354" s="185">
        <v>0.06</v>
      </c>
      <c r="AI354" s="181">
        <f t="shared" si="39"/>
        <v>1984.3799999999999</v>
      </c>
    </row>
    <row r="355" spans="1:35">
      <c r="A355" s="488" t="s">
        <v>622</v>
      </c>
      <c r="B355" s="171" t="s">
        <v>39</v>
      </c>
      <c r="C355" s="339" t="s">
        <v>39</v>
      </c>
      <c r="D355" s="180" t="s">
        <v>167</v>
      </c>
      <c r="E355" s="21" t="s">
        <v>453</v>
      </c>
      <c r="F355" s="171" t="s">
        <v>867</v>
      </c>
      <c r="G355" s="171" t="s">
        <v>590</v>
      </c>
      <c r="H355" s="181">
        <v>0</v>
      </c>
      <c r="I355" s="181">
        <v>1642</v>
      </c>
      <c r="J355" s="181">
        <f t="shared" si="35"/>
        <v>1642</v>
      </c>
      <c r="K355" s="171" t="s">
        <v>1602</v>
      </c>
      <c r="L355" s="171">
        <v>34423787</v>
      </c>
      <c r="M355" s="166">
        <v>45296</v>
      </c>
      <c r="N355" s="166" t="s">
        <v>196</v>
      </c>
      <c r="O355" s="496" t="s">
        <v>148</v>
      </c>
      <c r="P355" s="21" t="s">
        <v>258</v>
      </c>
      <c r="Q355" s="489">
        <v>0</v>
      </c>
      <c r="R355" s="489">
        <v>50011</v>
      </c>
      <c r="S355" s="182">
        <f t="shared" si="38"/>
        <v>50011</v>
      </c>
      <c r="T355" s="215">
        <v>46410</v>
      </c>
      <c r="U355" s="171">
        <v>120</v>
      </c>
      <c r="V355" s="171" t="s">
        <v>62</v>
      </c>
      <c r="W355" s="171" t="s">
        <v>62</v>
      </c>
      <c r="X355" s="171" t="s">
        <v>276</v>
      </c>
      <c r="Y355" s="171"/>
      <c r="Z355" s="171" t="s">
        <v>1603</v>
      </c>
      <c r="AA355" s="192">
        <v>0.03</v>
      </c>
      <c r="AB355" s="196" t="s">
        <v>558</v>
      </c>
      <c r="AC355" s="183">
        <v>2.2499999999999999E-2</v>
      </c>
      <c r="AD355" s="184">
        <f t="shared" si="37"/>
        <v>1500.33</v>
      </c>
      <c r="AE355" s="184">
        <f t="shared" si="33"/>
        <v>416.75833333333333</v>
      </c>
      <c r="AF355" s="181">
        <f t="shared" si="36"/>
        <v>1125.2474999999999</v>
      </c>
      <c r="AG355" s="184">
        <f t="shared" si="34"/>
        <v>1542.0058333333332</v>
      </c>
      <c r="AH355" s="185">
        <v>0.06</v>
      </c>
      <c r="AI355" s="181">
        <f t="shared" si="39"/>
        <v>3000.66</v>
      </c>
    </row>
    <row r="356" spans="1:35">
      <c r="A356" s="488" t="s">
        <v>622</v>
      </c>
      <c r="B356" s="171" t="s">
        <v>49</v>
      </c>
      <c r="C356" s="339" t="s">
        <v>49</v>
      </c>
      <c r="D356" s="180" t="s">
        <v>133</v>
      </c>
      <c r="E356" s="341" t="s">
        <v>460</v>
      </c>
      <c r="F356" s="171" t="s">
        <v>764</v>
      </c>
      <c r="G356" s="171" t="s">
        <v>765</v>
      </c>
      <c r="H356" s="181">
        <v>0</v>
      </c>
      <c r="I356" s="181">
        <v>7134</v>
      </c>
      <c r="J356" s="181">
        <f t="shared" si="35"/>
        <v>7134</v>
      </c>
      <c r="K356" s="171" t="s">
        <v>1604</v>
      </c>
      <c r="L356" s="171">
        <v>24758800</v>
      </c>
      <c r="M356" s="166">
        <v>45297</v>
      </c>
      <c r="N356" s="166" t="s">
        <v>196</v>
      </c>
      <c r="O356" s="496" t="s">
        <v>173</v>
      </c>
      <c r="P356" s="21" t="s">
        <v>349</v>
      </c>
      <c r="Q356" s="489">
        <v>0</v>
      </c>
      <c r="R356" s="489">
        <v>310820</v>
      </c>
      <c r="S356" s="182">
        <f t="shared" si="38"/>
        <v>310820</v>
      </c>
      <c r="T356" s="215">
        <v>17809</v>
      </c>
      <c r="U356" s="171">
        <v>168</v>
      </c>
      <c r="V356" s="171" t="s">
        <v>64</v>
      </c>
      <c r="W356" s="171" t="s">
        <v>64</v>
      </c>
      <c r="X356" s="171" t="s">
        <v>276</v>
      </c>
      <c r="Y356" s="171" t="s">
        <v>115</v>
      </c>
      <c r="Z356" s="171" t="s">
        <v>1605</v>
      </c>
      <c r="AA356" s="192">
        <v>0.04</v>
      </c>
      <c r="AB356" s="196" t="s">
        <v>558</v>
      </c>
      <c r="AC356" s="183">
        <v>1.7000000000000001E-2</v>
      </c>
      <c r="AD356" s="184">
        <f t="shared" si="37"/>
        <v>12432.800000000001</v>
      </c>
      <c r="AE356" s="184">
        <f t="shared" si="33"/>
        <v>1850.1190476190477</v>
      </c>
      <c r="AF356" s="181">
        <f t="shared" si="36"/>
        <v>5283.9400000000005</v>
      </c>
      <c r="AG356" s="184">
        <f t="shared" si="34"/>
        <v>7134.0590476190482</v>
      </c>
      <c r="AH356" s="185">
        <v>0.03</v>
      </c>
      <c r="AI356" s="181">
        <f t="shared" si="39"/>
        <v>9324.6</v>
      </c>
    </row>
    <row r="357" spans="1:35">
      <c r="A357" s="488" t="s">
        <v>622</v>
      </c>
      <c r="B357" s="171" t="s">
        <v>49</v>
      </c>
      <c r="C357" s="339" t="s">
        <v>49</v>
      </c>
      <c r="D357" s="180" t="s">
        <v>133</v>
      </c>
      <c r="E357" s="21" t="s">
        <v>938</v>
      </c>
      <c r="F357" s="171" t="s">
        <v>808</v>
      </c>
      <c r="G357" s="171" t="s">
        <v>1606</v>
      </c>
      <c r="H357" s="181">
        <v>0</v>
      </c>
      <c r="I357" s="181">
        <v>23200</v>
      </c>
      <c r="J357" s="181">
        <f t="shared" si="35"/>
        <v>23200</v>
      </c>
      <c r="K357" s="171" t="s">
        <v>1607</v>
      </c>
      <c r="L357" s="171">
        <v>24642941</v>
      </c>
      <c r="M357" s="166">
        <v>45297</v>
      </c>
      <c r="N357" s="166" t="s">
        <v>196</v>
      </c>
      <c r="O357" s="496" t="s">
        <v>128</v>
      </c>
      <c r="P357" s="21" t="s">
        <v>128</v>
      </c>
      <c r="Q357" s="489">
        <v>0</v>
      </c>
      <c r="R357" s="489">
        <v>1010805</v>
      </c>
      <c r="S357" s="182">
        <f t="shared" si="38"/>
        <v>1010805</v>
      </c>
      <c r="T357" s="215">
        <v>96864</v>
      </c>
      <c r="U357" s="171">
        <v>168</v>
      </c>
      <c r="V357" s="171" t="s">
        <v>64</v>
      </c>
      <c r="W357" s="171" t="s">
        <v>64</v>
      </c>
      <c r="X357" s="171" t="s">
        <v>276</v>
      </c>
      <c r="Y357" s="171" t="s">
        <v>115</v>
      </c>
      <c r="Z357" s="171" t="s">
        <v>1608</v>
      </c>
      <c r="AA357" s="192">
        <v>0.04</v>
      </c>
      <c r="AB357" s="196" t="s">
        <v>558</v>
      </c>
      <c r="AC357" s="183">
        <v>1.7000000000000001E-2</v>
      </c>
      <c r="AD357" s="184">
        <f t="shared" si="37"/>
        <v>40432.200000000004</v>
      </c>
      <c r="AE357" s="184">
        <f t="shared" si="33"/>
        <v>6016.6964285714284</v>
      </c>
      <c r="AF357" s="181">
        <f t="shared" si="36"/>
        <v>17183.685000000001</v>
      </c>
      <c r="AG357" s="184">
        <f t="shared" si="34"/>
        <v>23200.381428571429</v>
      </c>
      <c r="AH357" s="185">
        <v>0.03</v>
      </c>
      <c r="AI357" s="181">
        <f t="shared" si="39"/>
        <v>30324.149999999998</v>
      </c>
    </row>
    <row r="358" spans="1:35">
      <c r="A358" s="488" t="s">
        <v>622</v>
      </c>
      <c r="B358" s="171" t="s">
        <v>24</v>
      </c>
      <c r="C358" s="339" t="s">
        <v>24</v>
      </c>
      <c r="D358" s="21" t="s">
        <v>422</v>
      </c>
      <c r="E358" s="21" t="s">
        <v>200</v>
      </c>
      <c r="F358" s="171" t="s">
        <v>772</v>
      </c>
      <c r="G358" s="171" t="s">
        <v>759</v>
      </c>
      <c r="H358" s="181">
        <v>16373</v>
      </c>
      <c r="I358" s="181">
        <v>17287</v>
      </c>
      <c r="J358" s="181">
        <f t="shared" si="35"/>
        <v>914</v>
      </c>
      <c r="K358" s="171" t="s">
        <v>644</v>
      </c>
      <c r="L358" s="171">
        <v>24601934</v>
      </c>
      <c r="M358" s="166">
        <v>45297</v>
      </c>
      <c r="N358" s="166" t="s">
        <v>196</v>
      </c>
      <c r="O358" s="21" t="s">
        <v>148</v>
      </c>
      <c r="P358" s="21" t="s">
        <v>289</v>
      </c>
      <c r="Q358" s="489">
        <v>602446.11</v>
      </c>
      <c r="R358" s="489">
        <v>753180</v>
      </c>
      <c r="S358" s="182">
        <f t="shared" si="38"/>
        <v>150733.89000000001</v>
      </c>
      <c r="T358" s="215">
        <v>104443</v>
      </c>
      <c r="U358" s="171">
        <v>168</v>
      </c>
      <c r="V358" s="171" t="s">
        <v>63</v>
      </c>
      <c r="W358" s="171" t="s">
        <v>63</v>
      </c>
      <c r="X358" s="171" t="s">
        <v>277</v>
      </c>
      <c r="Y358" s="171"/>
      <c r="Z358" s="171" t="s">
        <v>1609</v>
      </c>
      <c r="AA358" s="192">
        <v>0.04</v>
      </c>
      <c r="AB358" s="196" t="s">
        <v>558</v>
      </c>
      <c r="AC358" s="183">
        <v>1.7000000000000001E-2</v>
      </c>
      <c r="AD358" s="184">
        <f t="shared" si="37"/>
        <v>30127.200000000001</v>
      </c>
      <c r="AE358" s="184">
        <f t="shared" si="33"/>
        <v>4483.2142857142853</v>
      </c>
      <c r="AF358" s="181">
        <f t="shared" si="36"/>
        <v>12804.060000000001</v>
      </c>
      <c r="AG358" s="184">
        <f t="shared" si="34"/>
        <v>17287.274285714288</v>
      </c>
      <c r="AH358" s="185">
        <v>0.03</v>
      </c>
      <c r="AI358" s="181">
        <f t="shared" si="39"/>
        <v>4522.0167000000001</v>
      </c>
    </row>
    <row r="359" spans="1:35">
      <c r="A359" s="488" t="s">
        <v>622</v>
      </c>
      <c r="B359" s="171" t="s">
        <v>184</v>
      </c>
      <c r="C359" s="339" t="s">
        <v>184</v>
      </c>
      <c r="D359" s="180" t="s">
        <v>98</v>
      </c>
      <c r="E359" s="341" t="s">
        <v>419</v>
      </c>
      <c r="F359" s="171" t="s">
        <v>499</v>
      </c>
      <c r="G359" s="171" t="s">
        <v>707</v>
      </c>
      <c r="H359" s="181">
        <v>0</v>
      </c>
      <c r="I359" s="181">
        <v>25300</v>
      </c>
      <c r="J359" s="181">
        <f t="shared" si="35"/>
        <v>25300</v>
      </c>
      <c r="K359" s="171" t="s">
        <v>1610</v>
      </c>
      <c r="L359" s="171">
        <v>31932292</v>
      </c>
      <c r="M359" s="166">
        <v>45297</v>
      </c>
      <c r="N359" s="166" t="s">
        <v>196</v>
      </c>
      <c r="O359" s="21" t="s">
        <v>148</v>
      </c>
      <c r="P359" s="21" t="s">
        <v>45</v>
      </c>
      <c r="Q359" s="489">
        <v>0</v>
      </c>
      <c r="R359" s="489">
        <v>1102300</v>
      </c>
      <c r="S359" s="182">
        <f t="shared" si="38"/>
        <v>1102300</v>
      </c>
      <c r="T359" s="215">
        <v>53813</v>
      </c>
      <c r="U359" s="171">
        <v>168</v>
      </c>
      <c r="V359" s="171" t="s">
        <v>64</v>
      </c>
      <c r="W359" s="171" t="s">
        <v>64</v>
      </c>
      <c r="X359" s="171" t="s">
        <v>276</v>
      </c>
      <c r="Y359" s="171" t="s">
        <v>115</v>
      </c>
      <c r="Z359" s="171" t="s">
        <v>1611</v>
      </c>
      <c r="AA359" s="192">
        <v>0.04</v>
      </c>
      <c r="AB359" s="196" t="s">
        <v>558</v>
      </c>
      <c r="AC359" s="183">
        <v>1.7000000000000001E-2</v>
      </c>
      <c r="AD359" s="184">
        <f t="shared" si="37"/>
        <v>44092</v>
      </c>
      <c r="AE359" s="184">
        <f t="shared" si="33"/>
        <v>6561.3095238095239</v>
      </c>
      <c r="AF359" s="181">
        <f t="shared" si="36"/>
        <v>18739.100000000002</v>
      </c>
      <c r="AG359" s="184">
        <f t="shared" si="34"/>
        <v>25300.409523809525</v>
      </c>
      <c r="AH359" s="185">
        <v>0.03</v>
      </c>
      <c r="AI359" s="181">
        <f t="shared" si="39"/>
        <v>33069</v>
      </c>
    </row>
    <row r="360" spans="1:35">
      <c r="A360" s="488" t="s">
        <v>622</v>
      </c>
      <c r="B360" s="171" t="s">
        <v>24</v>
      </c>
      <c r="C360" s="339" t="s">
        <v>24</v>
      </c>
      <c r="D360" s="21" t="s">
        <v>422</v>
      </c>
      <c r="E360" s="21" t="s">
        <v>200</v>
      </c>
      <c r="F360" s="171" t="s">
        <v>874</v>
      </c>
      <c r="G360" s="171" t="s">
        <v>1612</v>
      </c>
      <c r="H360" s="181">
        <v>0</v>
      </c>
      <c r="I360" s="181">
        <v>4835</v>
      </c>
      <c r="J360" s="181">
        <f t="shared" si="35"/>
        <v>4835</v>
      </c>
      <c r="K360" s="171" t="s">
        <v>1613</v>
      </c>
      <c r="L360" s="171">
        <v>23691924</v>
      </c>
      <c r="M360" s="166">
        <v>45297</v>
      </c>
      <c r="N360" s="166" t="s">
        <v>196</v>
      </c>
      <c r="O360" s="21" t="s">
        <v>148</v>
      </c>
      <c r="P360" s="171" t="s">
        <v>289</v>
      </c>
      <c r="Q360" s="181">
        <v>0</v>
      </c>
      <c r="R360" s="181">
        <v>210787</v>
      </c>
      <c r="S360" s="182">
        <f t="shared" si="38"/>
        <v>210787</v>
      </c>
      <c r="T360" s="215">
        <v>9746</v>
      </c>
      <c r="U360" s="171">
        <v>168</v>
      </c>
      <c r="V360" s="171" t="s">
        <v>64</v>
      </c>
      <c r="W360" s="171" t="s">
        <v>64</v>
      </c>
      <c r="X360" s="171" t="s">
        <v>276</v>
      </c>
      <c r="Y360" s="171" t="s">
        <v>115</v>
      </c>
      <c r="Z360" s="171" t="s">
        <v>1614</v>
      </c>
      <c r="AA360" s="192">
        <v>0.04</v>
      </c>
      <c r="AB360" s="196" t="s">
        <v>558</v>
      </c>
      <c r="AC360" s="183">
        <v>1.7000000000000001E-2</v>
      </c>
      <c r="AD360" s="184">
        <f t="shared" si="37"/>
        <v>8431.48</v>
      </c>
      <c r="AE360" s="184">
        <f t="shared" si="33"/>
        <v>1254.6845238095239</v>
      </c>
      <c r="AF360" s="181">
        <f t="shared" si="36"/>
        <v>3583.3790000000004</v>
      </c>
      <c r="AG360" s="184">
        <f t="shared" si="34"/>
        <v>4838.0635238095238</v>
      </c>
      <c r="AH360" s="185">
        <v>0.03</v>
      </c>
      <c r="AI360" s="181">
        <f t="shared" si="39"/>
        <v>6323.61</v>
      </c>
    </row>
    <row r="361" spans="1:35">
      <c r="A361" s="488" t="s">
        <v>622</v>
      </c>
      <c r="B361" s="171" t="s">
        <v>241</v>
      </c>
      <c r="C361" s="339" t="s">
        <v>241</v>
      </c>
      <c r="D361" s="180" t="s">
        <v>101</v>
      </c>
      <c r="E361" s="21" t="s">
        <v>492</v>
      </c>
      <c r="F361" s="171" t="s">
        <v>844</v>
      </c>
      <c r="G361" s="171" t="s">
        <v>612</v>
      </c>
      <c r="H361" s="181">
        <v>0</v>
      </c>
      <c r="I361" s="181">
        <v>13990</v>
      </c>
      <c r="J361" s="181">
        <f t="shared" si="35"/>
        <v>13990</v>
      </c>
      <c r="K361" s="171" t="s">
        <v>756</v>
      </c>
      <c r="L361" s="171">
        <v>25400653</v>
      </c>
      <c r="M361" s="166">
        <v>45297</v>
      </c>
      <c r="N361" s="166" t="s">
        <v>196</v>
      </c>
      <c r="O361" s="496" t="s">
        <v>148</v>
      </c>
      <c r="P361" s="21" t="s">
        <v>331</v>
      </c>
      <c r="Q361" s="489">
        <v>0</v>
      </c>
      <c r="R361" s="489">
        <v>609532</v>
      </c>
      <c r="S361" s="182">
        <f t="shared" si="38"/>
        <v>609532</v>
      </c>
      <c r="T361" s="215">
        <v>84343</v>
      </c>
      <c r="U361" s="171">
        <v>168</v>
      </c>
      <c r="V361" s="171" t="s">
        <v>64</v>
      </c>
      <c r="W361" s="171" t="s">
        <v>64</v>
      </c>
      <c r="X361" s="171" t="s">
        <v>276</v>
      </c>
      <c r="Y361" s="171" t="s">
        <v>115</v>
      </c>
      <c r="Z361" s="171" t="s">
        <v>1615</v>
      </c>
      <c r="AA361" s="192">
        <v>0.04</v>
      </c>
      <c r="AB361" s="196" t="s">
        <v>558</v>
      </c>
      <c r="AC361" s="183">
        <v>1.7000000000000001E-2</v>
      </c>
      <c r="AD361" s="184">
        <f t="shared" si="37"/>
        <v>24381.279999999999</v>
      </c>
      <c r="AE361" s="184">
        <f t="shared" si="33"/>
        <v>3628.1666666666665</v>
      </c>
      <c r="AF361" s="181">
        <f t="shared" si="36"/>
        <v>10362.044</v>
      </c>
      <c r="AG361" s="184">
        <f t="shared" si="34"/>
        <v>13990.210666666666</v>
      </c>
      <c r="AH361" s="185">
        <v>0.03</v>
      </c>
      <c r="AI361" s="181">
        <f t="shared" si="39"/>
        <v>18285.96</v>
      </c>
    </row>
    <row r="362" spans="1:35">
      <c r="A362" s="488" t="s">
        <v>622</v>
      </c>
      <c r="B362" s="171" t="s">
        <v>23</v>
      </c>
      <c r="C362" s="339" t="s">
        <v>23</v>
      </c>
      <c r="D362" s="180" t="s">
        <v>97</v>
      </c>
      <c r="E362" s="342" t="s">
        <v>449</v>
      </c>
      <c r="F362" s="171" t="s">
        <v>592</v>
      </c>
      <c r="G362" s="171" t="s">
        <v>597</v>
      </c>
      <c r="H362" s="181">
        <v>8396</v>
      </c>
      <c r="I362" s="181">
        <v>8406</v>
      </c>
      <c r="J362" s="181">
        <f t="shared" si="35"/>
        <v>10</v>
      </c>
      <c r="K362" s="180" t="s">
        <v>1616</v>
      </c>
      <c r="L362" s="171">
        <v>22557382</v>
      </c>
      <c r="M362" s="166">
        <v>45299</v>
      </c>
      <c r="N362" s="166" t="s">
        <v>210</v>
      </c>
      <c r="O362" s="496" t="s">
        <v>43</v>
      </c>
      <c r="P362" s="329" t="s">
        <v>43</v>
      </c>
      <c r="Q362" s="181">
        <v>330525</v>
      </c>
      <c r="R362" s="181">
        <v>366242</v>
      </c>
      <c r="S362" s="182">
        <f t="shared" si="38"/>
        <v>35717</v>
      </c>
      <c r="T362" s="215">
        <v>12641</v>
      </c>
      <c r="U362" s="171">
        <v>168</v>
      </c>
      <c r="V362" s="171" t="s">
        <v>63</v>
      </c>
      <c r="W362" s="171" t="s">
        <v>63</v>
      </c>
      <c r="X362" s="171" t="s">
        <v>277</v>
      </c>
      <c r="Y362" s="171"/>
      <c r="Z362" s="171" t="s">
        <v>1617</v>
      </c>
      <c r="AA362" s="192">
        <v>0.04</v>
      </c>
      <c r="AB362" s="196" t="s">
        <v>558</v>
      </c>
      <c r="AC362" s="183">
        <v>1.7000000000000001E-2</v>
      </c>
      <c r="AD362" s="184">
        <f t="shared" si="37"/>
        <v>14649.68</v>
      </c>
      <c r="AE362" s="184">
        <f t="shared" si="33"/>
        <v>2180.0119047619046</v>
      </c>
      <c r="AF362" s="181">
        <f t="shared" si="36"/>
        <v>6226.1140000000005</v>
      </c>
      <c r="AG362" s="184">
        <f t="shared" si="34"/>
        <v>8406.125904761906</v>
      </c>
      <c r="AH362" s="185">
        <v>0.03</v>
      </c>
      <c r="AI362" s="181">
        <f t="shared" si="39"/>
        <v>1071.51</v>
      </c>
    </row>
    <row r="363" spans="1:35">
      <c r="A363" s="488" t="s">
        <v>622</v>
      </c>
      <c r="B363" s="171" t="s">
        <v>29</v>
      </c>
      <c r="C363" s="339" t="s">
        <v>29</v>
      </c>
      <c r="D363" s="21" t="s">
        <v>168</v>
      </c>
      <c r="E363" s="19" t="s">
        <v>407</v>
      </c>
      <c r="F363" s="171" t="s">
        <v>818</v>
      </c>
      <c r="G363" s="171" t="s">
        <v>819</v>
      </c>
      <c r="H363" s="181">
        <v>0</v>
      </c>
      <c r="I363" s="181">
        <v>1164</v>
      </c>
      <c r="J363" s="181">
        <f t="shared" si="35"/>
        <v>1164</v>
      </c>
      <c r="K363" s="180" t="s">
        <v>1618</v>
      </c>
      <c r="L363" s="171">
        <v>27289742</v>
      </c>
      <c r="M363" s="166">
        <v>45299</v>
      </c>
      <c r="N363" s="166" t="s">
        <v>210</v>
      </c>
      <c r="O363" s="496" t="s">
        <v>43</v>
      </c>
      <c r="P363" s="171" t="s">
        <v>43</v>
      </c>
      <c r="Q363" s="181">
        <v>0</v>
      </c>
      <c r="R363" s="181">
        <v>35000</v>
      </c>
      <c r="S363" s="182">
        <f t="shared" si="38"/>
        <v>35000</v>
      </c>
      <c r="T363" s="215">
        <v>32150</v>
      </c>
      <c r="U363" s="171">
        <v>108</v>
      </c>
      <c r="V363" s="171" t="s">
        <v>62</v>
      </c>
      <c r="W363" s="171" t="s">
        <v>62</v>
      </c>
      <c r="X363" s="171" t="s">
        <v>276</v>
      </c>
      <c r="Y363" s="171"/>
      <c r="Z363" s="171" t="s">
        <v>1619</v>
      </c>
      <c r="AA363" s="192">
        <v>0.03</v>
      </c>
      <c r="AB363" s="196" t="s">
        <v>558</v>
      </c>
      <c r="AC363" s="183">
        <v>2.4E-2</v>
      </c>
      <c r="AD363" s="184">
        <f t="shared" si="37"/>
        <v>1050</v>
      </c>
      <c r="AE363" s="184">
        <f t="shared" si="33"/>
        <v>324.07407407407408</v>
      </c>
      <c r="AF363" s="181">
        <f t="shared" si="36"/>
        <v>840</v>
      </c>
      <c r="AG363" s="184">
        <f t="shared" si="34"/>
        <v>1164.0740740740741</v>
      </c>
      <c r="AH363" s="185">
        <v>0.06</v>
      </c>
      <c r="AI363" s="181">
        <f t="shared" si="39"/>
        <v>2100</v>
      </c>
    </row>
    <row r="364" spans="1:35">
      <c r="A364" s="488" t="s">
        <v>622</v>
      </c>
      <c r="B364" s="171" t="s">
        <v>29</v>
      </c>
      <c r="C364" s="339" t="s">
        <v>29</v>
      </c>
      <c r="D364" s="21" t="s">
        <v>168</v>
      </c>
      <c r="E364" s="21" t="s">
        <v>456</v>
      </c>
      <c r="F364" s="171" t="s">
        <v>667</v>
      </c>
      <c r="G364" s="171" t="s">
        <v>668</v>
      </c>
      <c r="H364" s="181">
        <v>0</v>
      </c>
      <c r="I364" s="181">
        <v>591</v>
      </c>
      <c r="J364" s="181">
        <f t="shared" si="35"/>
        <v>591</v>
      </c>
      <c r="K364" s="171" t="s">
        <v>719</v>
      </c>
      <c r="L364" s="171">
        <v>22654872</v>
      </c>
      <c r="M364" s="166">
        <v>45299</v>
      </c>
      <c r="N364" s="166" t="s">
        <v>210</v>
      </c>
      <c r="O364" s="329" t="s">
        <v>43</v>
      </c>
      <c r="P364" s="329" t="s">
        <v>43</v>
      </c>
      <c r="Q364" s="181">
        <v>0</v>
      </c>
      <c r="R364" s="181">
        <v>17769</v>
      </c>
      <c r="S364" s="182">
        <f t="shared" si="38"/>
        <v>17769</v>
      </c>
      <c r="T364" s="215">
        <v>15780</v>
      </c>
      <c r="U364" s="171">
        <v>108</v>
      </c>
      <c r="V364" s="171" t="s">
        <v>62</v>
      </c>
      <c r="W364" s="171" t="s">
        <v>62</v>
      </c>
      <c r="X364" s="171" t="s">
        <v>276</v>
      </c>
      <c r="Y364" s="171"/>
      <c r="Z364" s="171" t="s">
        <v>1620</v>
      </c>
      <c r="AA364" s="192">
        <v>0.03</v>
      </c>
      <c r="AB364" s="196" t="s">
        <v>558</v>
      </c>
      <c r="AC364" s="183">
        <v>2.4E-2</v>
      </c>
      <c r="AD364" s="184">
        <f t="shared" si="37"/>
        <v>533.06999999999994</v>
      </c>
      <c r="AE364" s="184">
        <f t="shared" si="33"/>
        <v>164.52777777777777</v>
      </c>
      <c r="AF364" s="181">
        <f t="shared" si="36"/>
        <v>426.45600000000002</v>
      </c>
      <c r="AG364" s="184">
        <f t="shared" si="34"/>
        <v>590.98377777777773</v>
      </c>
      <c r="AH364" s="185">
        <v>0.06</v>
      </c>
      <c r="AI364" s="181">
        <f t="shared" si="39"/>
        <v>1066.1399999999999</v>
      </c>
    </row>
    <row r="365" spans="1:35">
      <c r="A365" s="488" t="s">
        <v>622</v>
      </c>
      <c r="B365" s="171" t="s">
        <v>31</v>
      </c>
      <c r="C365" s="339" t="s">
        <v>31</v>
      </c>
      <c r="D365" s="180" t="s">
        <v>101</v>
      </c>
      <c r="E365" s="341" t="s">
        <v>32</v>
      </c>
      <c r="F365" s="171" t="s">
        <v>535</v>
      </c>
      <c r="G365" s="171" t="s">
        <v>575</v>
      </c>
      <c r="H365" s="181">
        <v>0</v>
      </c>
      <c r="I365" s="181">
        <v>7150</v>
      </c>
      <c r="J365" s="181">
        <f t="shared" si="35"/>
        <v>7150</v>
      </c>
      <c r="K365" s="171" t="s">
        <v>769</v>
      </c>
      <c r="L365" s="171">
        <v>24899931</v>
      </c>
      <c r="M365" s="166">
        <v>45299</v>
      </c>
      <c r="N365" s="166" t="s">
        <v>210</v>
      </c>
      <c r="O365" s="496" t="s">
        <v>173</v>
      </c>
      <c r="P365" s="171" t="s">
        <v>466</v>
      </c>
      <c r="Q365" s="489">
        <v>0</v>
      </c>
      <c r="R365" s="489">
        <v>311510</v>
      </c>
      <c r="S365" s="182">
        <f t="shared" si="38"/>
        <v>311510</v>
      </c>
      <c r="T365" s="215">
        <v>291719</v>
      </c>
      <c r="U365" s="171">
        <v>168</v>
      </c>
      <c r="V365" s="171" t="s">
        <v>62</v>
      </c>
      <c r="W365" s="171" t="s">
        <v>62</v>
      </c>
      <c r="X365" s="171" t="s">
        <v>276</v>
      </c>
      <c r="Y365" s="171"/>
      <c r="Z365" s="171" t="s">
        <v>1621</v>
      </c>
      <c r="AA365" s="192">
        <v>0.04</v>
      </c>
      <c r="AB365" s="196" t="s">
        <v>558</v>
      </c>
      <c r="AC365" s="183">
        <v>1.7000000000000001E-2</v>
      </c>
      <c r="AD365" s="184">
        <f t="shared" si="37"/>
        <v>12460.4</v>
      </c>
      <c r="AE365" s="184">
        <f t="shared" si="33"/>
        <v>1854.2261904761904</v>
      </c>
      <c r="AF365" s="181">
        <f t="shared" si="36"/>
        <v>5295.67</v>
      </c>
      <c r="AG365" s="184">
        <f t="shared" si="34"/>
        <v>7149.8961904761909</v>
      </c>
      <c r="AH365" s="185">
        <v>0.03</v>
      </c>
      <c r="AI365" s="181">
        <f t="shared" si="39"/>
        <v>9345.2999999999993</v>
      </c>
    </row>
    <row r="366" spans="1:35">
      <c r="A366" s="488" t="s">
        <v>622</v>
      </c>
      <c r="B366" s="171" t="s">
        <v>39</v>
      </c>
      <c r="C366" s="339" t="s">
        <v>39</v>
      </c>
      <c r="D366" s="180" t="s">
        <v>167</v>
      </c>
      <c r="E366" s="21" t="s">
        <v>453</v>
      </c>
      <c r="F366" s="171" t="s">
        <v>854</v>
      </c>
      <c r="G366" s="171" t="s">
        <v>688</v>
      </c>
      <c r="H366" s="181">
        <v>13411</v>
      </c>
      <c r="I366" s="181">
        <v>13621</v>
      </c>
      <c r="J366" s="181">
        <f t="shared" si="35"/>
        <v>210</v>
      </c>
      <c r="K366" s="171" t="s">
        <v>1622</v>
      </c>
      <c r="L366" s="171">
        <v>27414689</v>
      </c>
      <c r="M366" s="166">
        <v>45299</v>
      </c>
      <c r="N366" s="166" t="s">
        <v>210</v>
      </c>
      <c r="O366" s="496" t="s">
        <v>43</v>
      </c>
      <c r="P366" s="171" t="s">
        <v>43</v>
      </c>
      <c r="Q366" s="489">
        <v>503766</v>
      </c>
      <c r="R366" s="489">
        <v>589098</v>
      </c>
      <c r="S366" s="182">
        <f t="shared" si="38"/>
        <v>85332</v>
      </c>
      <c r="T366" s="215">
        <v>48885</v>
      </c>
      <c r="U366" s="171">
        <v>168</v>
      </c>
      <c r="V366" s="171" t="s">
        <v>63</v>
      </c>
      <c r="W366" s="171" t="s">
        <v>63</v>
      </c>
      <c r="X366" s="171" t="s">
        <v>277</v>
      </c>
      <c r="Y366" s="171"/>
      <c r="Z366" s="171" t="s">
        <v>1623</v>
      </c>
      <c r="AA366" s="192">
        <v>0.04</v>
      </c>
      <c r="AB366" s="196" t="s">
        <v>558</v>
      </c>
      <c r="AC366" s="183">
        <v>1.7000000000000001E-2</v>
      </c>
      <c r="AD366" s="184">
        <f t="shared" si="37"/>
        <v>23563.920000000002</v>
      </c>
      <c r="AE366" s="184">
        <f t="shared" si="33"/>
        <v>3506.5357142857142</v>
      </c>
      <c r="AF366" s="181">
        <f t="shared" si="36"/>
        <v>10014.666000000001</v>
      </c>
      <c r="AG366" s="184">
        <f t="shared" si="34"/>
        <v>13521.201714285715</v>
      </c>
      <c r="AH366" s="185">
        <v>0.03</v>
      </c>
      <c r="AI366" s="181">
        <f t="shared" si="39"/>
        <v>2559.96</v>
      </c>
    </row>
    <row r="367" spans="1:35">
      <c r="A367" s="488" t="s">
        <v>622</v>
      </c>
      <c r="B367" s="171" t="s">
        <v>31</v>
      </c>
      <c r="C367" s="339" t="s">
        <v>31</v>
      </c>
      <c r="D367" s="180" t="s">
        <v>101</v>
      </c>
      <c r="E367" s="341" t="s">
        <v>32</v>
      </c>
      <c r="F367" s="171" t="s">
        <v>650</v>
      </c>
      <c r="G367" s="171" t="s">
        <v>627</v>
      </c>
      <c r="H367" s="181">
        <v>9130</v>
      </c>
      <c r="I367" s="181">
        <v>8570</v>
      </c>
      <c r="J367" s="181">
        <f t="shared" si="35"/>
        <v>-560</v>
      </c>
      <c r="K367" s="171" t="s">
        <v>1624</v>
      </c>
      <c r="L367" s="171">
        <v>24494953</v>
      </c>
      <c r="M367" s="166">
        <v>45299</v>
      </c>
      <c r="N367" s="166" t="s">
        <v>210</v>
      </c>
      <c r="O367" s="496" t="s">
        <v>128</v>
      </c>
      <c r="P367" s="171" t="s">
        <v>128</v>
      </c>
      <c r="Q367" s="181">
        <v>331970</v>
      </c>
      <c r="R367" s="181">
        <v>373380</v>
      </c>
      <c r="S367" s="182">
        <f t="shared" si="38"/>
        <v>41410</v>
      </c>
      <c r="T367" s="215">
        <v>17907</v>
      </c>
      <c r="U367" s="171">
        <v>168</v>
      </c>
      <c r="V367" s="171" t="s">
        <v>63</v>
      </c>
      <c r="W367" s="171" t="s">
        <v>63</v>
      </c>
      <c r="X367" s="171" t="s">
        <v>277</v>
      </c>
      <c r="Y367" s="171"/>
      <c r="Z367" s="171" t="s">
        <v>1625</v>
      </c>
      <c r="AA367" s="192">
        <v>0.04</v>
      </c>
      <c r="AB367" s="196" t="s">
        <v>558</v>
      </c>
      <c r="AC367" s="183">
        <v>1.7000000000000001E-2</v>
      </c>
      <c r="AD367" s="184">
        <f t="shared" si="37"/>
        <v>14935.2</v>
      </c>
      <c r="AE367" s="184">
        <f t="shared" ref="AE367:AE439" si="40">R367/U367</f>
        <v>2222.5</v>
      </c>
      <c r="AF367" s="181">
        <f t="shared" si="36"/>
        <v>6347.46</v>
      </c>
      <c r="AG367" s="184">
        <f t="shared" ref="AG367:AG439" si="41">AE367+AF367</f>
        <v>8569.9599999999991</v>
      </c>
      <c r="AH367" s="185">
        <v>0.03</v>
      </c>
      <c r="AI367" s="181">
        <f t="shared" si="39"/>
        <v>1242.3</v>
      </c>
    </row>
    <row r="368" spans="1:35">
      <c r="A368" s="488" t="s">
        <v>622</v>
      </c>
      <c r="B368" s="171" t="s">
        <v>31</v>
      </c>
      <c r="C368" s="339" t="s">
        <v>31</v>
      </c>
      <c r="D368" s="180" t="s">
        <v>101</v>
      </c>
      <c r="E368" s="329" t="s">
        <v>32</v>
      </c>
      <c r="F368" s="171" t="s">
        <v>556</v>
      </c>
      <c r="G368" s="171" t="s">
        <v>584</v>
      </c>
      <c r="H368" s="181">
        <v>5906</v>
      </c>
      <c r="I368" s="181">
        <v>6035</v>
      </c>
      <c r="J368" s="181">
        <f t="shared" si="35"/>
        <v>129</v>
      </c>
      <c r="K368" s="171" t="s">
        <v>1626</v>
      </c>
      <c r="L368" s="171">
        <v>24065071</v>
      </c>
      <c r="M368" s="166">
        <v>45299</v>
      </c>
      <c r="N368" s="166" t="s">
        <v>210</v>
      </c>
      <c r="O368" s="496" t="s">
        <v>173</v>
      </c>
      <c r="P368" s="329" t="s">
        <v>347</v>
      </c>
      <c r="Q368" s="181">
        <v>197314</v>
      </c>
      <c r="R368" s="181">
        <v>262940</v>
      </c>
      <c r="S368" s="182">
        <f t="shared" si="38"/>
        <v>65626</v>
      </c>
      <c r="T368" s="215">
        <v>48749</v>
      </c>
      <c r="U368" s="171">
        <v>168</v>
      </c>
      <c r="V368" s="171" t="s">
        <v>63</v>
      </c>
      <c r="W368" s="171" t="s">
        <v>63</v>
      </c>
      <c r="X368" s="171" t="s">
        <v>277</v>
      </c>
      <c r="Y368" s="171"/>
      <c r="Z368" s="171" t="s">
        <v>1627</v>
      </c>
      <c r="AA368" s="192">
        <v>0.04</v>
      </c>
      <c r="AB368" s="196" t="s">
        <v>558</v>
      </c>
      <c r="AC368" s="183">
        <v>1.7000000000000001E-2</v>
      </c>
      <c r="AD368" s="184">
        <f t="shared" si="37"/>
        <v>10517.6</v>
      </c>
      <c r="AE368" s="184">
        <f t="shared" si="40"/>
        <v>1565.1190476190477</v>
      </c>
      <c r="AF368" s="181">
        <f t="shared" si="36"/>
        <v>4469.9800000000005</v>
      </c>
      <c r="AG368" s="184">
        <f t="shared" si="41"/>
        <v>6035.0990476190482</v>
      </c>
      <c r="AH368" s="185">
        <v>0.03</v>
      </c>
      <c r="AI368" s="181">
        <f t="shared" si="39"/>
        <v>1968.78</v>
      </c>
    </row>
    <row r="369" spans="1:35">
      <c r="A369" s="488" t="s">
        <v>622</v>
      </c>
      <c r="B369" s="171" t="s">
        <v>241</v>
      </c>
      <c r="C369" s="339" t="s">
        <v>241</v>
      </c>
      <c r="D369" s="180" t="s">
        <v>101</v>
      </c>
      <c r="E369" s="21" t="s">
        <v>492</v>
      </c>
      <c r="F369" s="171" t="s">
        <v>844</v>
      </c>
      <c r="G369" s="171" t="s">
        <v>612</v>
      </c>
      <c r="H369" s="181">
        <v>0</v>
      </c>
      <c r="I369" s="181">
        <v>2333</v>
      </c>
      <c r="J369" s="181">
        <f t="shared" si="35"/>
        <v>2333</v>
      </c>
      <c r="K369" s="171" t="s">
        <v>1441</v>
      </c>
      <c r="L369" s="171">
        <v>32381676</v>
      </c>
      <c r="M369" s="166">
        <v>45299</v>
      </c>
      <c r="N369" s="166" t="s">
        <v>210</v>
      </c>
      <c r="O369" s="171" t="s">
        <v>368</v>
      </c>
      <c r="P369" s="21" t="s">
        <v>333</v>
      </c>
      <c r="Q369" s="489">
        <v>0</v>
      </c>
      <c r="R369" s="489">
        <v>30000</v>
      </c>
      <c r="S369" s="182">
        <f t="shared" si="38"/>
        <v>30000</v>
      </c>
      <c r="T369" s="215">
        <v>27400</v>
      </c>
      <c r="U369" s="171">
        <v>36</v>
      </c>
      <c r="V369" s="171" t="s">
        <v>62</v>
      </c>
      <c r="W369" s="171" t="s">
        <v>62</v>
      </c>
      <c r="X369" s="171" t="s">
        <v>276</v>
      </c>
      <c r="Y369" s="171"/>
      <c r="Z369" s="171" t="s">
        <v>1628</v>
      </c>
      <c r="AA369" s="192">
        <v>0.03</v>
      </c>
      <c r="AB369" s="196" t="s">
        <v>558</v>
      </c>
      <c r="AC369" s="183">
        <v>0.05</v>
      </c>
      <c r="AD369" s="184">
        <f t="shared" si="37"/>
        <v>900</v>
      </c>
      <c r="AE369" s="184">
        <f t="shared" si="40"/>
        <v>833.33333333333337</v>
      </c>
      <c r="AF369" s="181">
        <f t="shared" si="36"/>
        <v>1500</v>
      </c>
      <c r="AG369" s="184">
        <f t="shared" si="41"/>
        <v>2333.3333333333335</v>
      </c>
      <c r="AH369" s="185">
        <v>0.06</v>
      </c>
      <c r="AI369" s="181">
        <f t="shared" si="39"/>
        <v>1800</v>
      </c>
    </row>
    <row r="370" spans="1:35">
      <c r="A370" s="488" t="s">
        <v>622</v>
      </c>
      <c r="B370" s="171" t="s">
        <v>29</v>
      </c>
      <c r="C370" s="339" t="s">
        <v>29</v>
      </c>
      <c r="D370" s="21" t="s">
        <v>168</v>
      </c>
      <c r="E370" s="329" t="s">
        <v>457</v>
      </c>
      <c r="F370" s="171" t="s">
        <v>879</v>
      </c>
      <c r="G370" s="171" t="s">
        <v>883</v>
      </c>
      <c r="H370" s="181">
        <v>0</v>
      </c>
      <c r="I370" s="181">
        <v>665</v>
      </c>
      <c r="J370" s="181">
        <f t="shared" si="35"/>
        <v>665</v>
      </c>
      <c r="K370" s="171" t="s">
        <v>1629</v>
      </c>
      <c r="L370" s="171">
        <v>22468209</v>
      </c>
      <c r="M370" s="166">
        <v>45300</v>
      </c>
      <c r="N370" s="166" t="s">
        <v>210</v>
      </c>
      <c r="O370" s="171" t="s">
        <v>43</v>
      </c>
      <c r="P370" s="171" t="s">
        <v>43</v>
      </c>
      <c r="Q370" s="181">
        <v>0</v>
      </c>
      <c r="R370" s="181">
        <v>19994</v>
      </c>
      <c r="S370" s="182">
        <f t="shared" si="38"/>
        <v>19994</v>
      </c>
      <c r="T370" s="215">
        <v>17894</v>
      </c>
      <c r="U370" s="171">
        <v>108</v>
      </c>
      <c r="V370" s="171" t="s">
        <v>62</v>
      </c>
      <c r="W370" s="171" t="s">
        <v>62</v>
      </c>
      <c r="X370" s="171" t="s">
        <v>276</v>
      </c>
      <c r="Y370" s="171"/>
      <c r="Z370" s="171" t="s">
        <v>1630</v>
      </c>
      <c r="AA370" s="192">
        <v>0.03</v>
      </c>
      <c r="AB370" s="196" t="s">
        <v>558</v>
      </c>
      <c r="AC370" s="183">
        <v>2.4E-2</v>
      </c>
      <c r="AD370" s="184">
        <f t="shared" si="37"/>
        <v>599.81999999999994</v>
      </c>
      <c r="AE370" s="184">
        <f t="shared" si="40"/>
        <v>185.12962962962962</v>
      </c>
      <c r="AF370" s="181">
        <f t="shared" si="36"/>
        <v>479.85599999999999</v>
      </c>
      <c r="AG370" s="184">
        <f t="shared" si="41"/>
        <v>664.98562962962956</v>
      </c>
      <c r="AH370" s="185">
        <v>0.06</v>
      </c>
      <c r="AI370" s="181">
        <f t="shared" si="39"/>
        <v>1199.6399999999999</v>
      </c>
    </row>
    <row r="371" spans="1:35">
      <c r="A371" s="488" t="s">
        <v>622</v>
      </c>
      <c r="B371" s="171" t="s">
        <v>29</v>
      </c>
      <c r="C371" s="339" t="s">
        <v>29</v>
      </c>
      <c r="D371" s="21" t="s">
        <v>168</v>
      </c>
      <c r="E371" s="383" t="s">
        <v>406</v>
      </c>
      <c r="F371" s="171" t="s">
        <v>880</v>
      </c>
      <c r="G371" s="171" t="s">
        <v>1631</v>
      </c>
      <c r="H371" s="181">
        <v>0</v>
      </c>
      <c r="I371" s="181">
        <v>4298</v>
      </c>
      <c r="J371" s="181">
        <f t="shared" si="35"/>
        <v>4298</v>
      </c>
      <c r="K371" s="171" t="s">
        <v>1632</v>
      </c>
      <c r="L371" s="171">
        <v>27236770</v>
      </c>
      <c r="M371" s="166">
        <v>45300</v>
      </c>
      <c r="N371" s="166" t="s">
        <v>210</v>
      </c>
      <c r="O371" s="329" t="s">
        <v>43</v>
      </c>
      <c r="P371" s="329" t="s">
        <v>43</v>
      </c>
      <c r="Q371" s="181">
        <v>0</v>
      </c>
      <c r="R371" s="181">
        <v>182903</v>
      </c>
      <c r="S371" s="182">
        <f t="shared" si="38"/>
        <v>182903</v>
      </c>
      <c r="T371" s="182">
        <v>12902.18</v>
      </c>
      <c r="U371" s="171">
        <v>168</v>
      </c>
      <c r="V371" s="171" t="s">
        <v>64</v>
      </c>
      <c r="W371" s="171" t="s">
        <v>64</v>
      </c>
      <c r="X371" s="171" t="s">
        <v>276</v>
      </c>
      <c r="Y371" s="171"/>
      <c r="Z371" s="171" t="s">
        <v>1633</v>
      </c>
      <c r="AA371" s="192">
        <v>0.04</v>
      </c>
      <c r="AB371" s="196" t="s">
        <v>558</v>
      </c>
      <c r="AC371" s="183">
        <v>1.7000000000000001E-2</v>
      </c>
      <c r="AD371" s="184">
        <f t="shared" si="37"/>
        <v>7316.12</v>
      </c>
      <c r="AE371" s="184">
        <f t="shared" si="40"/>
        <v>1088.7083333333333</v>
      </c>
      <c r="AF371" s="181">
        <f t="shared" si="36"/>
        <v>3109.3510000000001</v>
      </c>
      <c r="AG371" s="184">
        <f t="shared" si="41"/>
        <v>4198.0593333333336</v>
      </c>
      <c r="AH371" s="185">
        <v>0.03</v>
      </c>
      <c r="AI371" s="181">
        <f t="shared" si="39"/>
        <v>5487.09</v>
      </c>
    </row>
    <row r="372" spans="1:35">
      <c r="A372" s="488" t="s">
        <v>622</v>
      </c>
      <c r="B372" s="171" t="s">
        <v>83</v>
      </c>
      <c r="C372" s="339" t="s">
        <v>23</v>
      </c>
      <c r="D372" s="180" t="s">
        <v>97</v>
      </c>
      <c r="E372" s="341" t="s">
        <v>211</v>
      </c>
      <c r="F372" s="171" t="s">
        <v>881</v>
      </c>
      <c r="G372" s="171" t="s">
        <v>664</v>
      </c>
      <c r="H372" s="181">
        <v>10195</v>
      </c>
      <c r="I372" s="181">
        <v>9660</v>
      </c>
      <c r="J372" s="181">
        <f t="shared" si="35"/>
        <v>-535</v>
      </c>
      <c r="K372" s="171" t="s">
        <v>722</v>
      </c>
      <c r="L372" s="171">
        <v>22967034</v>
      </c>
      <c r="M372" s="166">
        <v>45300</v>
      </c>
      <c r="N372" s="166" t="s">
        <v>210</v>
      </c>
      <c r="O372" s="329" t="s">
        <v>173</v>
      </c>
      <c r="P372" s="329" t="s">
        <v>351</v>
      </c>
      <c r="Q372" s="181">
        <v>338594.44</v>
      </c>
      <c r="R372" s="181">
        <v>415521</v>
      </c>
      <c r="S372" s="182">
        <f t="shared" si="38"/>
        <v>76926.559999999998</v>
      </c>
      <c r="T372" s="215">
        <v>51835</v>
      </c>
      <c r="U372" s="171">
        <v>168</v>
      </c>
      <c r="V372" s="171" t="s">
        <v>63</v>
      </c>
      <c r="W372" s="171" t="s">
        <v>63</v>
      </c>
      <c r="X372" s="171" t="s">
        <v>277</v>
      </c>
      <c r="Y372" s="171"/>
      <c r="Z372" s="171" t="s">
        <v>1634</v>
      </c>
      <c r="AA372" s="192">
        <v>0.04</v>
      </c>
      <c r="AB372" s="196" t="s">
        <v>558</v>
      </c>
      <c r="AC372" s="183">
        <v>1.7000000000000001E-2</v>
      </c>
      <c r="AD372" s="184">
        <f t="shared" si="37"/>
        <v>16620.84</v>
      </c>
      <c r="AE372" s="184">
        <f t="shared" si="40"/>
        <v>2473.3392857142858</v>
      </c>
      <c r="AF372" s="181">
        <f t="shared" si="36"/>
        <v>7063.8570000000009</v>
      </c>
      <c r="AG372" s="184">
        <f t="shared" si="41"/>
        <v>9537.1962857142862</v>
      </c>
      <c r="AH372" s="185">
        <v>0.03</v>
      </c>
      <c r="AI372" s="181">
        <f t="shared" si="39"/>
        <v>2307.7967999999996</v>
      </c>
    </row>
    <row r="373" spans="1:35">
      <c r="A373" s="488" t="s">
        <v>622</v>
      </c>
      <c r="B373" s="171" t="s">
        <v>27</v>
      </c>
      <c r="C373" s="339" t="s">
        <v>27</v>
      </c>
      <c r="D373" s="180" t="s">
        <v>97</v>
      </c>
      <c r="E373" s="341" t="s">
        <v>209</v>
      </c>
      <c r="F373" s="171" t="s">
        <v>750</v>
      </c>
      <c r="G373" s="171" t="s">
        <v>751</v>
      </c>
      <c r="H373" s="181">
        <v>840</v>
      </c>
      <c r="I373" s="181">
        <v>1062</v>
      </c>
      <c r="J373" s="181">
        <f t="shared" si="35"/>
        <v>222</v>
      </c>
      <c r="K373" s="171" t="s">
        <v>1635</v>
      </c>
      <c r="L373" s="171">
        <v>13543124</v>
      </c>
      <c r="M373" s="166">
        <v>45300</v>
      </c>
      <c r="N373" s="166" t="s">
        <v>210</v>
      </c>
      <c r="O373" s="171" t="s">
        <v>43</v>
      </c>
      <c r="P373" s="10" t="s">
        <v>43</v>
      </c>
      <c r="Q373" s="181">
        <v>21928</v>
      </c>
      <c r="R373" s="181">
        <v>31931</v>
      </c>
      <c r="S373" s="182">
        <f t="shared" si="38"/>
        <v>10003</v>
      </c>
      <c r="T373" s="215">
        <v>7305</v>
      </c>
      <c r="U373" s="171">
        <v>108</v>
      </c>
      <c r="V373" s="171" t="s">
        <v>63</v>
      </c>
      <c r="W373" s="171" t="s">
        <v>63</v>
      </c>
      <c r="X373" s="171" t="s">
        <v>277</v>
      </c>
      <c r="Y373" s="171"/>
      <c r="Z373" s="171" t="s">
        <v>1636</v>
      </c>
      <c r="AA373" s="192">
        <v>0.04</v>
      </c>
      <c r="AB373" s="196" t="s">
        <v>558</v>
      </c>
      <c r="AC373" s="183">
        <v>1.7000000000000001E-2</v>
      </c>
      <c r="AD373" s="184">
        <f t="shared" si="37"/>
        <v>1277.24</v>
      </c>
      <c r="AE373" s="184">
        <f t="shared" si="40"/>
        <v>295.65740740740739</v>
      </c>
      <c r="AF373" s="181">
        <f t="shared" si="36"/>
        <v>542.827</v>
      </c>
      <c r="AG373" s="184">
        <f t="shared" si="41"/>
        <v>838.48440740740739</v>
      </c>
      <c r="AH373" s="185">
        <v>0.03</v>
      </c>
      <c r="AI373" s="181">
        <f t="shared" si="39"/>
        <v>300.08999999999997</v>
      </c>
    </row>
    <row r="374" spans="1:35">
      <c r="A374" s="488" t="s">
        <v>622</v>
      </c>
      <c r="B374" s="171" t="s">
        <v>49</v>
      </c>
      <c r="C374" s="339" t="s">
        <v>49</v>
      </c>
      <c r="D374" s="180" t="s">
        <v>133</v>
      </c>
      <c r="E374" s="341" t="s">
        <v>940</v>
      </c>
      <c r="F374" s="171" t="s">
        <v>882</v>
      </c>
      <c r="G374" s="171" t="s">
        <v>783</v>
      </c>
      <c r="H374" s="181">
        <v>0</v>
      </c>
      <c r="I374" s="181">
        <v>689</v>
      </c>
      <c r="J374" s="181">
        <f t="shared" si="35"/>
        <v>689</v>
      </c>
      <c r="K374" s="171" t="s">
        <v>1637</v>
      </c>
      <c r="L374" s="10">
        <v>27164988</v>
      </c>
      <c r="M374" s="166">
        <v>45300</v>
      </c>
      <c r="N374" s="166" t="s">
        <v>210</v>
      </c>
      <c r="O374" s="171" t="s">
        <v>43</v>
      </c>
      <c r="P374" s="10" t="s">
        <v>43</v>
      </c>
      <c r="Q374" s="181">
        <v>0</v>
      </c>
      <c r="R374" s="181">
        <v>20700</v>
      </c>
      <c r="S374" s="182">
        <f t="shared" si="38"/>
        <v>20700</v>
      </c>
      <c r="T374" s="215">
        <v>18565</v>
      </c>
      <c r="U374" s="171">
        <v>108</v>
      </c>
      <c r="V374" s="171" t="s">
        <v>62</v>
      </c>
      <c r="W374" s="171" t="s">
        <v>62</v>
      </c>
      <c r="X374" s="171" t="s">
        <v>276</v>
      </c>
      <c r="Y374" s="171"/>
      <c r="Z374" s="171" t="s">
        <v>1638</v>
      </c>
      <c r="AA374" s="192">
        <v>0.03</v>
      </c>
      <c r="AB374" s="196" t="s">
        <v>558</v>
      </c>
      <c r="AC374" s="183">
        <v>2.4E-2</v>
      </c>
      <c r="AD374" s="184">
        <f t="shared" si="37"/>
        <v>621</v>
      </c>
      <c r="AE374" s="184">
        <f t="shared" si="40"/>
        <v>191.66666666666666</v>
      </c>
      <c r="AF374" s="181">
        <f t="shared" si="36"/>
        <v>496.8</v>
      </c>
      <c r="AG374" s="184">
        <f t="shared" si="41"/>
        <v>688.4666666666667</v>
      </c>
      <c r="AH374" s="185">
        <v>0.06</v>
      </c>
      <c r="AI374" s="181">
        <f t="shared" si="39"/>
        <v>1242</v>
      </c>
    </row>
    <row r="375" spans="1:35">
      <c r="A375" s="488" t="s">
        <v>622</v>
      </c>
      <c r="B375" s="180" t="s">
        <v>29</v>
      </c>
      <c r="C375" s="339" t="s">
        <v>29</v>
      </c>
      <c r="D375" s="21" t="s">
        <v>168</v>
      </c>
      <c r="E375" s="21" t="s">
        <v>456</v>
      </c>
      <c r="F375" s="180" t="s">
        <v>642</v>
      </c>
      <c r="G375" s="180" t="s">
        <v>643</v>
      </c>
      <c r="H375" s="186">
        <v>2109</v>
      </c>
      <c r="I375" s="186">
        <v>2441</v>
      </c>
      <c r="J375" s="181">
        <f t="shared" si="35"/>
        <v>332</v>
      </c>
      <c r="K375" s="180" t="s">
        <v>1639</v>
      </c>
      <c r="L375" s="180">
        <v>25663323</v>
      </c>
      <c r="M375" s="144">
        <v>45300</v>
      </c>
      <c r="N375" s="166" t="s">
        <v>210</v>
      </c>
      <c r="O375" s="180" t="s">
        <v>43</v>
      </c>
      <c r="P375" s="21" t="s">
        <v>43</v>
      </c>
      <c r="Q375" s="284">
        <v>68469.149999999994</v>
      </c>
      <c r="R375" s="284">
        <v>100000</v>
      </c>
      <c r="S375" s="182">
        <f t="shared" si="38"/>
        <v>31530.850000000006</v>
      </c>
      <c r="T375" s="216">
        <v>24430</v>
      </c>
      <c r="U375" s="180">
        <v>156</v>
      </c>
      <c r="V375" s="180" t="s">
        <v>63</v>
      </c>
      <c r="W375" s="180" t="s">
        <v>63</v>
      </c>
      <c r="X375" s="180" t="s">
        <v>277</v>
      </c>
      <c r="Y375" s="180"/>
      <c r="Z375" s="180" t="s">
        <v>1640</v>
      </c>
      <c r="AA375" s="194">
        <v>0.04</v>
      </c>
      <c r="AB375" s="197" t="s">
        <v>558</v>
      </c>
      <c r="AC375" s="188">
        <v>1.7999999999999999E-2</v>
      </c>
      <c r="AD375" s="184">
        <f t="shared" si="37"/>
        <v>4000</v>
      </c>
      <c r="AE375" s="180">
        <f t="shared" si="40"/>
        <v>641.02564102564099</v>
      </c>
      <c r="AF375" s="181">
        <f t="shared" si="36"/>
        <v>1799.9999999999998</v>
      </c>
      <c r="AG375" s="184">
        <f t="shared" si="41"/>
        <v>2441.0256410256407</v>
      </c>
      <c r="AH375" s="190">
        <v>0.03</v>
      </c>
      <c r="AI375" s="181">
        <f t="shared" si="39"/>
        <v>945.92550000000017</v>
      </c>
    </row>
    <row r="376" spans="1:35">
      <c r="A376" s="488" t="s">
        <v>622</v>
      </c>
      <c r="B376" s="180" t="s">
        <v>37</v>
      </c>
      <c r="C376" s="339" t="s">
        <v>37</v>
      </c>
      <c r="D376" s="180" t="s">
        <v>99</v>
      </c>
      <c r="E376" s="505" t="s">
        <v>933</v>
      </c>
      <c r="F376" s="180" t="s">
        <v>884</v>
      </c>
      <c r="G376" s="171" t="s">
        <v>692</v>
      </c>
      <c r="H376" s="186">
        <v>0</v>
      </c>
      <c r="I376" s="186">
        <v>4989</v>
      </c>
      <c r="J376" s="181">
        <f t="shared" si="35"/>
        <v>4989</v>
      </c>
      <c r="K376" s="180" t="s">
        <v>1641</v>
      </c>
      <c r="L376" s="180">
        <v>27364616</v>
      </c>
      <c r="M376" s="144">
        <v>45300</v>
      </c>
      <c r="N376" s="166" t="s">
        <v>210</v>
      </c>
      <c r="O376" s="180" t="s">
        <v>43</v>
      </c>
      <c r="P376" s="180" t="s">
        <v>43</v>
      </c>
      <c r="Q376" s="186">
        <v>0</v>
      </c>
      <c r="R376" s="186">
        <v>150000</v>
      </c>
      <c r="S376" s="182">
        <f t="shared" si="38"/>
        <v>150000</v>
      </c>
      <c r="T376" s="216">
        <v>141400</v>
      </c>
      <c r="U376" s="180">
        <v>108</v>
      </c>
      <c r="V376" s="180" t="s">
        <v>62</v>
      </c>
      <c r="W376" s="180" t="s">
        <v>62</v>
      </c>
      <c r="X376" s="180" t="s">
        <v>276</v>
      </c>
      <c r="Y376" s="180"/>
      <c r="Z376" s="171" t="s">
        <v>1642</v>
      </c>
      <c r="AA376" s="194">
        <v>0.03</v>
      </c>
      <c r="AB376" s="197" t="s">
        <v>558</v>
      </c>
      <c r="AC376" s="188">
        <v>2.4E-2</v>
      </c>
      <c r="AD376" s="184">
        <f t="shared" si="37"/>
        <v>4500</v>
      </c>
      <c r="AE376" s="180">
        <f t="shared" si="40"/>
        <v>1388.8888888888889</v>
      </c>
      <c r="AF376" s="181">
        <f t="shared" si="36"/>
        <v>3600</v>
      </c>
      <c r="AG376" s="184">
        <f t="shared" si="41"/>
        <v>4988.8888888888887</v>
      </c>
      <c r="AH376" s="190">
        <v>0.06</v>
      </c>
      <c r="AI376" s="181">
        <f t="shared" si="39"/>
        <v>9000</v>
      </c>
    </row>
    <row r="377" spans="1:35">
      <c r="A377" s="488" t="s">
        <v>622</v>
      </c>
      <c r="B377" s="180" t="s">
        <v>39</v>
      </c>
      <c r="C377" s="339" t="s">
        <v>39</v>
      </c>
      <c r="D377" s="180" t="s">
        <v>167</v>
      </c>
      <c r="E377" s="342" t="s">
        <v>453</v>
      </c>
      <c r="F377" s="180" t="s">
        <v>778</v>
      </c>
      <c r="G377" s="171" t="s">
        <v>603</v>
      </c>
      <c r="H377" s="186">
        <v>5665</v>
      </c>
      <c r="I377" s="186">
        <v>5612</v>
      </c>
      <c r="J377" s="181">
        <f t="shared" si="35"/>
        <v>-53</v>
      </c>
      <c r="K377" s="180" t="s">
        <v>1643</v>
      </c>
      <c r="L377" s="180">
        <v>30504553</v>
      </c>
      <c r="M377" s="144">
        <v>45300</v>
      </c>
      <c r="N377" s="166" t="s">
        <v>210</v>
      </c>
      <c r="O377" s="180" t="s">
        <v>148</v>
      </c>
      <c r="P377" s="329" t="s">
        <v>263</v>
      </c>
      <c r="Q377" s="186">
        <v>174622</v>
      </c>
      <c r="R377" s="186">
        <v>240153</v>
      </c>
      <c r="S377" s="182">
        <f t="shared" si="38"/>
        <v>65531</v>
      </c>
      <c r="T377" s="216">
        <v>50021</v>
      </c>
      <c r="U377" s="180">
        <v>168</v>
      </c>
      <c r="V377" s="180" t="s">
        <v>63</v>
      </c>
      <c r="W377" s="180" t="s">
        <v>63</v>
      </c>
      <c r="X377" s="180" t="s">
        <v>277</v>
      </c>
      <c r="Y377" s="180"/>
      <c r="Z377" s="180" t="s">
        <v>1644</v>
      </c>
      <c r="AA377" s="194">
        <v>0.04</v>
      </c>
      <c r="AB377" s="197" t="s">
        <v>558</v>
      </c>
      <c r="AC377" s="188">
        <v>1.7000000000000001E-2</v>
      </c>
      <c r="AD377" s="184">
        <f t="shared" si="37"/>
        <v>9606.1200000000008</v>
      </c>
      <c r="AE377" s="180">
        <f t="shared" si="40"/>
        <v>1429.4821428571429</v>
      </c>
      <c r="AF377" s="181">
        <f t="shared" si="36"/>
        <v>4082.6010000000001</v>
      </c>
      <c r="AG377" s="184">
        <f t="shared" si="41"/>
        <v>5512.0831428571428</v>
      </c>
      <c r="AH377" s="190">
        <v>0.03</v>
      </c>
      <c r="AI377" s="181">
        <f t="shared" si="39"/>
        <v>1965.9299999999998</v>
      </c>
    </row>
    <row r="378" spans="1:35">
      <c r="A378" s="488" t="s">
        <v>622</v>
      </c>
      <c r="B378" s="180" t="s">
        <v>44</v>
      </c>
      <c r="C378" s="339" t="s">
        <v>37</v>
      </c>
      <c r="D378" s="180" t="s">
        <v>99</v>
      </c>
      <c r="E378" s="342" t="s">
        <v>461</v>
      </c>
      <c r="F378" s="171" t="s">
        <v>767</v>
      </c>
      <c r="G378" s="171" t="s">
        <v>768</v>
      </c>
      <c r="H378" s="186">
        <v>0</v>
      </c>
      <c r="I378" s="186">
        <v>1542</v>
      </c>
      <c r="J378" s="181">
        <f t="shared" si="35"/>
        <v>1542</v>
      </c>
      <c r="K378" s="180" t="s">
        <v>1645</v>
      </c>
      <c r="L378" s="180">
        <v>26376219</v>
      </c>
      <c r="M378" s="144">
        <v>45300</v>
      </c>
      <c r="N378" s="166" t="s">
        <v>210</v>
      </c>
      <c r="O378" s="180" t="s">
        <v>148</v>
      </c>
      <c r="P378" s="180" t="s">
        <v>252</v>
      </c>
      <c r="Q378" s="186">
        <v>0</v>
      </c>
      <c r="R378" s="186">
        <v>50000</v>
      </c>
      <c r="S378" s="182">
        <f t="shared" si="38"/>
        <v>50000</v>
      </c>
      <c r="T378" s="216">
        <v>46400</v>
      </c>
      <c r="U378" s="180">
        <v>120</v>
      </c>
      <c r="V378" s="180" t="s">
        <v>62</v>
      </c>
      <c r="W378" s="180" t="s">
        <v>62</v>
      </c>
      <c r="X378" s="180" t="s">
        <v>276</v>
      </c>
      <c r="Y378" s="180"/>
      <c r="Z378" s="180" t="s">
        <v>1646</v>
      </c>
      <c r="AA378" s="194">
        <v>0.03</v>
      </c>
      <c r="AB378" s="197" t="s">
        <v>558</v>
      </c>
      <c r="AC378" s="188">
        <v>2.2499999999999999E-2</v>
      </c>
      <c r="AD378" s="184">
        <f t="shared" si="37"/>
        <v>1500</v>
      </c>
      <c r="AE378" s="184">
        <f t="shared" si="40"/>
        <v>416.66666666666669</v>
      </c>
      <c r="AF378" s="181">
        <f t="shared" si="36"/>
        <v>1125</v>
      </c>
      <c r="AG378" s="184">
        <f t="shared" si="41"/>
        <v>1541.6666666666667</v>
      </c>
      <c r="AH378" s="190">
        <v>0.06</v>
      </c>
      <c r="AI378" s="181">
        <f t="shared" si="39"/>
        <v>3000</v>
      </c>
    </row>
    <row r="379" spans="1:35">
      <c r="A379" s="488" t="s">
        <v>622</v>
      </c>
      <c r="B379" s="180" t="s">
        <v>44</v>
      </c>
      <c r="C379" s="339" t="s">
        <v>37</v>
      </c>
      <c r="D379" s="180" t="s">
        <v>99</v>
      </c>
      <c r="E379" s="383" t="s">
        <v>461</v>
      </c>
      <c r="F379" s="180" t="s">
        <v>767</v>
      </c>
      <c r="G379" s="171" t="s">
        <v>768</v>
      </c>
      <c r="H379" s="186">
        <v>0</v>
      </c>
      <c r="I379" s="186">
        <v>2661</v>
      </c>
      <c r="J379" s="181">
        <f t="shared" si="35"/>
        <v>2661</v>
      </c>
      <c r="K379" s="180" t="s">
        <v>1647</v>
      </c>
      <c r="L379" s="180">
        <v>11888789</v>
      </c>
      <c r="M379" s="144">
        <v>45300</v>
      </c>
      <c r="N379" s="166" t="s">
        <v>210</v>
      </c>
      <c r="O379" s="180" t="s">
        <v>148</v>
      </c>
      <c r="P379" s="329" t="s">
        <v>252</v>
      </c>
      <c r="Q379" s="186">
        <v>0</v>
      </c>
      <c r="R379" s="186">
        <v>80000</v>
      </c>
      <c r="S379" s="182">
        <f t="shared" si="38"/>
        <v>80000</v>
      </c>
      <c r="T379" s="216">
        <v>74900</v>
      </c>
      <c r="U379" s="180">
        <v>108</v>
      </c>
      <c r="V379" s="180" t="s">
        <v>62</v>
      </c>
      <c r="W379" s="180" t="s">
        <v>62</v>
      </c>
      <c r="X379" s="180" t="s">
        <v>276</v>
      </c>
      <c r="Y379" s="180"/>
      <c r="Z379" s="180" t="s">
        <v>1648</v>
      </c>
      <c r="AA379" s="194">
        <v>0.03</v>
      </c>
      <c r="AB379" s="197" t="s">
        <v>558</v>
      </c>
      <c r="AC379" s="188">
        <v>2.4E-2</v>
      </c>
      <c r="AD379" s="184">
        <f t="shared" si="37"/>
        <v>2400</v>
      </c>
      <c r="AE379" s="184">
        <f t="shared" si="40"/>
        <v>740.74074074074076</v>
      </c>
      <c r="AF379" s="181">
        <f t="shared" si="36"/>
        <v>1920</v>
      </c>
      <c r="AG379" s="184">
        <f t="shared" si="41"/>
        <v>2660.7407407407409</v>
      </c>
      <c r="AH379" s="190">
        <v>0.06</v>
      </c>
      <c r="AI379" s="181">
        <f t="shared" si="39"/>
        <v>4800</v>
      </c>
    </row>
    <row r="380" spans="1:35">
      <c r="A380" s="488" t="s">
        <v>622</v>
      </c>
      <c r="B380" s="180" t="s">
        <v>24</v>
      </c>
      <c r="C380" s="339" t="s">
        <v>24</v>
      </c>
      <c r="D380" s="180" t="s">
        <v>422</v>
      </c>
      <c r="E380" s="342" t="s">
        <v>420</v>
      </c>
      <c r="F380" s="180" t="s">
        <v>885</v>
      </c>
      <c r="G380" s="180" t="s">
        <v>1649</v>
      </c>
      <c r="H380" s="186">
        <v>0</v>
      </c>
      <c r="I380" s="186">
        <v>515</v>
      </c>
      <c r="J380" s="181">
        <f t="shared" si="35"/>
        <v>515</v>
      </c>
      <c r="K380" s="180" t="s">
        <v>1650</v>
      </c>
      <c r="L380" s="180">
        <v>24123240</v>
      </c>
      <c r="M380" s="144">
        <v>45300</v>
      </c>
      <c r="N380" s="166" t="s">
        <v>210</v>
      </c>
      <c r="O380" s="329" t="s">
        <v>43</v>
      </c>
      <c r="P380" s="329" t="s">
        <v>43</v>
      </c>
      <c r="Q380" s="186">
        <v>0</v>
      </c>
      <c r="R380" s="186">
        <v>15484</v>
      </c>
      <c r="S380" s="182">
        <f t="shared" si="38"/>
        <v>15484</v>
      </c>
      <c r="T380" s="216">
        <v>13609</v>
      </c>
      <c r="U380" s="180">
        <v>108</v>
      </c>
      <c r="V380" s="180" t="s">
        <v>62</v>
      </c>
      <c r="W380" s="180" t="s">
        <v>62</v>
      </c>
      <c r="X380" s="180" t="s">
        <v>276</v>
      </c>
      <c r="Y380" s="180"/>
      <c r="Z380" s="180" t="s">
        <v>1651</v>
      </c>
      <c r="AA380" s="194">
        <v>0.03</v>
      </c>
      <c r="AB380" s="197" t="s">
        <v>558</v>
      </c>
      <c r="AC380" s="188">
        <v>2.4E-2</v>
      </c>
      <c r="AD380" s="184">
        <f t="shared" si="37"/>
        <v>464.52</v>
      </c>
      <c r="AE380" s="184">
        <f t="shared" si="40"/>
        <v>143.37037037037038</v>
      </c>
      <c r="AF380" s="181">
        <f t="shared" si="36"/>
        <v>371.61599999999999</v>
      </c>
      <c r="AG380" s="184">
        <f t="shared" si="41"/>
        <v>514.98637037037042</v>
      </c>
      <c r="AH380" s="190">
        <v>0.06</v>
      </c>
      <c r="AI380" s="181">
        <f t="shared" si="39"/>
        <v>929.04</v>
      </c>
    </row>
    <row r="381" spans="1:35">
      <c r="A381" s="488" t="s">
        <v>622</v>
      </c>
      <c r="B381" s="180" t="s">
        <v>37</v>
      </c>
      <c r="C381" s="339" t="s">
        <v>37</v>
      </c>
      <c r="D381" s="180" t="s">
        <v>99</v>
      </c>
      <c r="E381" s="342" t="s">
        <v>440</v>
      </c>
      <c r="F381" s="180" t="s">
        <v>594</v>
      </c>
      <c r="G381" s="171" t="s">
        <v>600</v>
      </c>
      <c r="H381" s="186">
        <v>0</v>
      </c>
      <c r="I381" s="186">
        <v>17100</v>
      </c>
      <c r="J381" s="181">
        <f t="shared" si="35"/>
        <v>17100</v>
      </c>
      <c r="K381" s="180" t="s">
        <v>774</v>
      </c>
      <c r="L381" s="180">
        <v>861952</v>
      </c>
      <c r="M381" s="144">
        <v>45300</v>
      </c>
      <c r="N381" s="166" t="s">
        <v>210</v>
      </c>
      <c r="O381" s="180" t="s">
        <v>148</v>
      </c>
      <c r="P381" s="21" t="s">
        <v>253</v>
      </c>
      <c r="Q381" s="284">
        <v>0</v>
      </c>
      <c r="R381" s="284">
        <v>104694</v>
      </c>
      <c r="S381" s="182">
        <f t="shared" si="38"/>
        <v>104694</v>
      </c>
      <c r="T381" s="216">
        <v>98359</v>
      </c>
      <c r="U381" s="180">
        <v>12</v>
      </c>
      <c r="V381" s="180" t="s">
        <v>62</v>
      </c>
      <c r="W381" s="180" t="s">
        <v>62</v>
      </c>
      <c r="X381" s="180" t="s">
        <v>276</v>
      </c>
      <c r="Y381" s="180"/>
      <c r="Z381" s="180" t="s">
        <v>1652</v>
      </c>
      <c r="AA381" s="194">
        <v>0.03</v>
      </c>
      <c r="AB381" s="197" t="s">
        <v>558</v>
      </c>
      <c r="AC381" s="188">
        <v>0.08</v>
      </c>
      <c r="AD381" s="184">
        <f t="shared" si="37"/>
        <v>3140.8199999999997</v>
      </c>
      <c r="AE381" s="184">
        <f t="shared" si="40"/>
        <v>8724.5</v>
      </c>
      <c r="AF381" s="181">
        <f t="shared" si="36"/>
        <v>8375.52</v>
      </c>
      <c r="AG381" s="184">
        <f t="shared" si="41"/>
        <v>17100.02</v>
      </c>
      <c r="AH381" s="190">
        <v>0.06</v>
      </c>
      <c r="AI381" s="181">
        <f t="shared" si="39"/>
        <v>6281.6399999999994</v>
      </c>
    </row>
    <row r="382" spans="1:35">
      <c r="A382" s="488" t="s">
        <v>622</v>
      </c>
      <c r="B382" s="180" t="s">
        <v>24</v>
      </c>
      <c r="C382" s="339" t="s">
        <v>24</v>
      </c>
      <c r="D382" s="180" t="s">
        <v>422</v>
      </c>
      <c r="E382" s="383" t="s">
        <v>538</v>
      </c>
      <c r="F382" s="180" t="s">
        <v>611</v>
      </c>
      <c r="G382" s="180" t="s">
        <v>613</v>
      </c>
      <c r="H382" s="186">
        <v>0</v>
      </c>
      <c r="I382" s="186">
        <v>4270</v>
      </c>
      <c r="J382" s="181">
        <f t="shared" si="35"/>
        <v>4270</v>
      </c>
      <c r="K382" s="180" t="s">
        <v>1653</v>
      </c>
      <c r="L382" s="180">
        <v>29500294</v>
      </c>
      <c r="M382" s="144">
        <v>45300</v>
      </c>
      <c r="N382" s="166" t="s">
        <v>210</v>
      </c>
      <c r="O382" s="180" t="s">
        <v>128</v>
      </c>
      <c r="P382" s="329" t="s">
        <v>128</v>
      </c>
      <c r="Q382" s="186">
        <v>0</v>
      </c>
      <c r="R382" s="186">
        <v>186040</v>
      </c>
      <c r="S382" s="182">
        <f t="shared" si="38"/>
        <v>186040</v>
      </c>
      <c r="T382" s="216">
        <v>15082</v>
      </c>
      <c r="U382" s="180">
        <v>168</v>
      </c>
      <c r="V382" s="180" t="s">
        <v>64</v>
      </c>
      <c r="W382" s="180" t="s">
        <v>64</v>
      </c>
      <c r="X382" s="180" t="s">
        <v>276</v>
      </c>
      <c r="Y382" s="180" t="s">
        <v>669</v>
      </c>
      <c r="Z382" s="180" t="s">
        <v>1654</v>
      </c>
      <c r="AA382" s="194">
        <v>0.04</v>
      </c>
      <c r="AB382" s="197" t="s">
        <v>558</v>
      </c>
      <c r="AC382" s="188">
        <v>1.7000000000000001E-2</v>
      </c>
      <c r="AD382" s="184">
        <f t="shared" si="37"/>
        <v>7441.6</v>
      </c>
      <c r="AE382" s="184">
        <f t="shared" si="40"/>
        <v>1107.3809523809523</v>
      </c>
      <c r="AF382" s="181">
        <f t="shared" si="36"/>
        <v>3162.6800000000003</v>
      </c>
      <c r="AG382" s="184">
        <f t="shared" si="41"/>
        <v>4270.0609523809526</v>
      </c>
      <c r="AH382" s="190">
        <v>0.03</v>
      </c>
      <c r="AI382" s="181">
        <f t="shared" si="39"/>
        <v>5581.2</v>
      </c>
    </row>
    <row r="383" spans="1:35">
      <c r="A383" s="488" t="s">
        <v>622</v>
      </c>
      <c r="B383" s="180" t="s">
        <v>29</v>
      </c>
      <c r="C383" s="339" t="s">
        <v>29</v>
      </c>
      <c r="D383" s="21" t="s">
        <v>168</v>
      </c>
      <c r="E383" s="21" t="s">
        <v>456</v>
      </c>
      <c r="F383" s="180" t="s">
        <v>887</v>
      </c>
      <c r="G383" s="180" t="s">
        <v>1655</v>
      </c>
      <c r="H383" s="186">
        <v>2706</v>
      </c>
      <c r="I383" s="186">
        <v>3084</v>
      </c>
      <c r="J383" s="181">
        <f t="shared" si="35"/>
        <v>378</v>
      </c>
      <c r="K383" s="180" t="s">
        <v>718</v>
      </c>
      <c r="L383" s="180">
        <v>24496961</v>
      </c>
      <c r="M383" s="144">
        <v>45301</v>
      </c>
      <c r="N383" s="166" t="s">
        <v>210</v>
      </c>
      <c r="O383" s="180" t="s">
        <v>43</v>
      </c>
      <c r="P383" s="180" t="s">
        <v>43</v>
      </c>
      <c r="Q383" s="186">
        <v>88111</v>
      </c>
      <c r="R383" s="186">
        <v>134367</v>
      </c>
      <c r="S383" s="182">
        <f t="shared" si="38"/>
        <v>46256</v>
      </c>
      <c r="T383" s="216">
        <v>37094</v>
      </c>
      <c r="U383" s="180">
        <v>168</v>
      </c>
      <c r="V383" s="171" t="s">
        <v>63</v>
      </c>
      <c r="W383" s="180" t="s">
        <v>63</v>
      </c>
      <c r="X383" s="180" t="s">
        <v>277</v>
      </c>
      <c r="Y383" s="180"/>
      <c r="Z383" s="180" t="s">
        <v>1656</v>
      </c>
      <c r="AA383" s="194">
        <v>0.04</v>
      </c>
      <c r="AB383" s="197" t="s">
        <v>558</v>
      </c>
      <c r="AC383" s="188">
        <v>1.7000000000000001E-2</v>
      </c>
      <c r="AD383" s="184">
        <f t="shared" si="37"/>
        <v>5374.68</v>
      </c>
      <c r="AE383" s="184">
        <f t="shared" si="40"/>
        <v>799.80357142857144</v>
      </c>
      <c r="AF383" s="181">
        <f t="shared" si="36"/>
        <v>2284.239</v>
      </c>
      <c r="AG383" s="184">
        <f t="shared" si="41"/>
        <v>3084.0425714285716</v>
      </c>
      <c r="AH383" s="190">
        <v>0.03</v>
      </c>
      <c r="AI383" s="181">
        <f t="shared" si="39"/>
        <v>1387.6799999999998</v>
      </c>
    </row>
    <row r="384" spans="1:35">
      <c r="A384" s="488" t="s">
        <v>622</v>
      </c>
      <c r="B384" s="180" t="s">
        <v>31</v>
      </c>
      <c r="C384" s="339" t="s">
        <v>31</v>
      </c>
      <c r="D384" s="21" t="s">
        <v>101</v>
      </c>
      <c r="E384" s="19" t="s">
        <v>32</v>
      </c>
      <c r="F384" s="180" t="s">
        <v>556</v>
      </c>
      <c r="G384" s="171" t="s">
        <v>584</v>
      </c>
      <c r="H384" s="186">
        <v>9840</v>
      </c>
      <c r="I384" s="186">
        <v>8823</v>
      </c>
      <c r="J384" s="181">
        <f t="shared" si="35"/>
        <v>-1017</v>
      </c>
      <c r="K384" s="180" t="s">
        <v>1657</v>
      </c>
      <c r="L384" s="180">
        <v>21805672</v>
      </c>
      <c r="M384" s="144">
        <v>45301</v>
      </c>
      <c r="N384" s="166" t="s">
        <v>210</v>
      </c>
      <c r="O384" s="180" t="s">
        <v>43</v>
      </c>
      <c r="P384" s="21" t="s">
        <v>43</v>
      </c>
      <c r="Q384" s="284">
        <v>315401</v>
      </c>
      <c r="R384" s="284">
        <v>361440</v>
      </c>
      <c r="S384" s="182">
        <f t="shared" si="38"/>
        <v>46039</v>
      </c>
      <c r="T384" s="216">
        <v>23252</v>
      </c>
      <c r="U384" s="180">
        <v>168</v>
      </c>
      <c r="V384" s="180" t="s">
        <v>63</v>
      </c>
      <c r="W384" s="180" t="s">
        <v>63</v>
      </c>
      <c r="X384" s="180" t="s">
        <v>277</v>
      </c>
      <c r="Y384" s="180"/>
      <c r="Z384" s="180" t="s">
        <v>1658</v>
      </c>
      <c r="AA384" s="194">
        <v>0.04</v>
      </c>
      <c r="AB384" s="197" t="s">
        <v>558</v>
      </c>
      <c r="AC384" s="188">
        <v>1.7000000000000001E-2</v>
      </c>
      <c r="AD384" s="184">
        <f t="shared" si="37"/>
        <v>14457.6</v>
      </c>
      <c r="AE384" s="184">
        <f t="shared" si="40"/>
        <v>2151.4285714285716</v>
      </c>
      <c r="AF384" s="181">
        <f t="shared" si="36"/>
        <v>6144.4800000000005</v>
      </c>
      <c r="AG384" s="184">
        <f t="shared" si="41"/>
        <v>8295.908571428572</v>
      </c>
      <c r="AH384" s="190">
        <v>0.03</v>
      </c>
      <c r="AI384" s="181">
        <f t="shared" si="39"/>
        <v>1381.1699999999998</v>
      </c>
    </row>
    <row r="385" spans="1:35">
      <c r="A385" s="488" t="s">
        <v>622</v>
      </c>
      <c r="B385" s="180" t="s">
        <v>29</v>
      </c>
      <c r="C385" s="339" t="s">
        <v>29</v>
      </c>
      <c r="D385" s="21" t="s">
        <v>168</v>
      </c>
      <c r="E385" s="21" t="s">
        <v>456</v>
      </c>
      <c r="F385" s="180" t="s">
        <v>642</v>
      </c>
      <c r="G385" s="171" t="s">
        <v>643</v>
      </c>
      <c r="H385" s="186">
        <v>0</v>
      </c>
      <c r="I385" s="186">
        <v>3133</v>
      </c>
      <c r="J385" s="181">
        <f t="shared" si="35"/>
        <v>3133</v>
      </c>
      <c r="K385" s="180" t="s">
        <v>787</v>
      </c>
      <c r="L385" s="180">
        <v>30267554</v>
      </c>
      <c r="M385" s="144">
        <v>45301</v>
      </c>
      <c r="N385" s="166" t="s">
        <v>210</v>
      </c>
      <c r="O385" s="10" t="s">
        <v>21</v>
      </c>
      <c r="P385" s="10" t="s">
        <v>21</v>
      </c>
      <c r="Q385" s="284">
        <v>0</v>
      </c>
      <c r="R385" s="284">
        <v>136502</v>
      </c>
      <c r="S385" s="182">
        <f t="shared" si="38"/>
        <v>136502</v>
      </c>
      <c r="T385" s="216">
        <v>33239</v>
      </c>
      <c r="U385" s="180">
        <v>168</v>
      </c>
      <c r="V385" s="74" t="s">
        <v>64</v>
      </c>
      <c r="W385" s="74" t="s">
        <v>64</v>
      </c>
      <c r="X385" s="180" t="s">
        <v>276</v>
      </c>
      <c r="Y385" s="180" t="s">
        <v>1659</v>
      </c>
      <c r="Z385" s="180" t="s">
        <v>1660</v>
      </c>
      <c r="AA385" s="194">
        <v>0.04</v>
      </c>
      <c r="AB385" s="197" t="s">
        <v>558</v>
      </c>
      <c r="AC385" s="188">
        <v>1.7000000000000001E-2</v>
      </c>
      <c r="AD385" s="184">
        <f t="shared" si="37"/>
        <v>5460.08</v>
      </c>
      <c r="AE385" s="184">
        <f t="shared" si="40"/>
        <v>812.51190476190482</v>
      </c>
      <c r="AF385" s="181">
        <f t="shared" si="36"/>
        <v>2320.5340000000001</v>
      </c>
      <c r="AG385" s="184">
        <f t="shared" si="41"/>
        <v>3133.0459047619051</v>
      </c>
      <c r="AH385" s="190">
        <v>0.03</v>
      </c>
      <c r="AI385" s="181">
        <f t="shared" si="39"/>
        <v>4095.06</v>
      </c>
    </row>
    <row r="386" spans="1:35">
      <c r="A386" s="488" t="s">
        <v>622</v>
      </c>
      <c r="B386" s="180" t="s">
        <v>184</v>
      </c>
      <c r="C386" s="339" t="s">
        <v>184</v>
      </c>
      <c r="D386" s="329" t="s">
        <v>98</v>
      </c>
      <c r="E386" s="342" t="s">
        <v>419</v>
      </c>
      <c r="F386" s="180" t="s">
        <v>888</v>
      </c>
      <c r="G386" s="180" t="s">
        <v>676</v>
      </c>
      <c r="H386" s="186">
        <v>0</v>
      </c>
      <c r="I386" s="186">
        <v>20055</v>
      </c>
      <c r="J386" s="181">
        <f t="shared" si="35"/>
        <v>20055</v>
      </c>
      <c r="K386" s="180" t="s">
        <v>1661</v>
      </c>
      <c r="L386" s="180">
        <v>22439677</v>
      </c>
      <c r="M386" s="144">
        <v>45301</v>
      </c>
      <c r="N386" s="166" t="s">
        <v>210</v>
      </c>
      <c r="O386" s="180" t="s">
        <v>173</v>
      </c>
      <c r="P386" s="329" t="s">
        <v>466</v>
      </c>
      <c r="Q386" s="186">
        <v>0</v>
      </c>
      <c r="R386" s="186">
        <v>873780</v>
      </c>
      <c r="S386" s="182">
        <f t="shared" si="38"/>
        <v>873780</v>
      </c>
      <c r="T386" s="216">
        <v>30168</v>
      </c>
      <c r="U386" s="180">
        <v>168</v>
      </c>
      <c r="V386" s="180" t="s">
        <v>64</v>
      </c>
      <c r="W386" s="180" t="s">
        <v>64</v>
      </c>
      <c r="X386" s="180" t="s">
        <v>276</v>
      </c>
      <c r="Y386" s="180" t="s">
        <v>115</v>
      </c>
      <c r="Z386" s="180" t="s">
        <v>1662</v>
      </c>
      <c r="AA386" s="194">
        <v>0.04</v>
      </c>
      <c r="AB386" s="197" t="s">
        <v>558</v>
      </c>
      <c r="AC386" s="188">
        <v>1.7000000000000001E-2</v>
      </c>
      <c r="AD386" s="184">
        <f t="shared" si="37"/>
        <v>34951.199999999997</v>
      </c>
      <c r="AE386" s="184">
        <f t="shared" si="40"/>
        <v>5201.0714285714284</v>
      </c>
      <c r="AF386" s="181">
        <f t="shared" si="36"/>
        <v>14854.26</v>
      </c>
      <c r="AG386" s="184">
        <f t="shared" si="41"/>
        <v>20055.33142857143</v>
      </c>
      <c r="AH386" s="190">
        <v>0.03</v>
      </c>
      <c r="AI386" s="181">
        <f t="shared" si="39"/>
        <v>26213.399999999998</v>
      </c>
    </row>
    <row r="387" spans="1:35">
      <c r="A387" s="488" t="s">
        <v>622</v>
      </c>
      <c r="B387" s="180" t="s">
        <v>29</v>
      </c>
      <c r="C387" s="339" t="s">
        <v>29</v>
      </c>
      <c r="D387" s="21" t="s">
        <v>168</v>
      </c>
      <c r="E387" s="21" t="s">
        <v>456</v>
      </c>
      <c r="F387" s="180" t="s">
        <v>889</v>
      </c>
      <c r="G387" s="171" t="s">
        <v>1663</v>
      </c>
      <c r="H387" s="186">
        <v>0</v>
      </c>
      <c r="I387" s="186">
        <v>5781</v>
      </c>
      <c r="J387" s="181">
        <f t="shared" si="35"/>
        <v>5781</v>
      </c>
      <c r="K387" s="180" t="s">
        <v>1664</v>
      </c>
      <c r="L387" s="180">
        <v>20754777</v>
      </c>
      <c r="M387" s="144">
        <v>45301</v>
      </c>
      <c r="N387" s="166" t="s">
        <v>210</v>
      </c>
      <c r="O387" s="180" t="s">
        <v>148</v>
      </c>
      <c r="P387" s="180" t="s">
        <v>264</v>
      </c>
      <c r="Q387" s="186">
        <v>0</v>
      </c>
      <c r="R387" s="186">
        <v>251873</v>
      </c>
      <c r="S387" s="182">
        <f t="shared" si="38"/>
        <v>251873</v>
      </c>
      <c r="T387" s="216">
        <v>17024</v>
      </c>
      <c r="U387" s="180">
        <v>168</v>
      </c>
      <c r="V387" s="366" t="s">
        <v>64</v>
      </c>
      <c r="W387" s="366" t="s">
        <v>64</v>
      </c>
      <c r="X387" s="180" t="s">
        <v>276</v>
      </c>
      <c r="Y387" s="180" t="s">
        <v>115</v>
      </c>
      <c r="Z387" s="180" t="s">
        <v>1665</v>
      </c>
      <c r="AA387" s="194">
        <v>0.04</v>
      </c>
      <c r="AB387" s="197" t="s">
        <v>558</v>
      </c>
      <c r="AC387" s="188">
        <v>1.7000000000000001E-2</v>
      </c>
      <c r="AD387" s="184">
        <f t="shared" si="37"/>
        <v>10074.92</v>
      </c>
      <c r="AE387" s="184">
        <f t="shared" si="40"/>
        <v>1499.2440476190477</v>
      </c>
      <c r="AF387" s="181">
        <f t="shared" si="36"/>
        <v>4281.8410000000003</v>
      </c>
      <c r="AG387" s="184">
        <f t="shared" si="41"/>
        <v>5781.0850476190481</v>
      </c>
      <c r="AH387" s="190">
        <v>0.03</v>
      </c>
      <c r="AI387" s="181">
        <f t="shared" si="39"/>
        <v>7556.19</v>
      </c>
    </row>
    <row r="388" spans="1:35">
      <c r="A388" s="488" t="s">
        <v>622</v>
      </c>
      <c r="B388" s="180" t="s">
        <v>39</v>
      </c>
      <c r="C388" s="339" t="s">
        <v>39</v>
      </c>
      <c r="D388" s="180" t="s">
        <v>167</v>
      </c>
      <c r="E388" s="342" t="s">
        <v>453</v>
      </c>
      <c r="F388" s="180" t="s">
        <v>890</v>
      </c>
      <c r="G388" s="171" t="s">
        <v>741</v>
      </c>
      <c r="H388" s="186">
        <v>0</v>
      </c>
      <c r="I388" s="186">
        <v>3000</v>
      </c>
      <c r="J388" s="181">
        <f t="shared" si="35"/>
        <v>3000</v>
      </c>
      <c r="K388" s="180" t="s">
        <v>1666</v>
      </c>
      <c r="L388" s="180">
        <v>22052057</v>
      </c>
      <c r="M388" s="144">
        <v>45301</v>
      </c>
      <c r="N388" s="166" t="s">
        <v>210</v>
      </c>
      <c r="O388" s="180" t="s">
        <v>148</v>
      </c>
      <c r="P388" s="180" t="s">
        <v>258</v>
      </c>
      <c r="Q388" s="186">
        <v>0</v>
      </c>
      <c r="R388" s="186">
        <v>126350</v>
      </c>
      <c r="S388" s="182">
        <f t="shared" si="38"/>
        <v>126350</v>
      </c>
      <c r="T388" s="216">
        <v>41722</v>
      </c>
      <c r="U388" s="180">
        <v>168</v>
      </c>
      <c r="V388" s="180" t="s">
        <v>64</v>
      </c>
      <c r="W388" s="180" t="s">
        <v>64</v>
      </c>
      <c r="X388" s="180" t="s">
        <v>276</v>
      </c>
      <c r="Y388" s="180" t="s">
        <v>578</v>
      </c>
      <c r="Z388" s="180" t="s">
        <v>1667</v>
      </c>
      <c r="AA388" s="194">
        <v>0.04</v>
      </c>
      <c r="AB388" s="197" t="s">
        <v>558</v>
      </c>
      <c r="AC388" s="188">
        <v>1.7000000000000001E-2</v>
      </c>
      <c r="AD388" s="184">
        <f t="shared" si="37"/>
        <v>5054</v>
      </c>
      <c r="AE388" s="184">
        <f t="shared" si="40"/>
        <v>752.08333333333337</v>
      </c>
      <c r="AF388" s="181">
        <f t="shared" si="36"/>
        <v>2147.9500000000003</v>
      </c>
      <c r="AG388" s="184">
        <f t="shared" si="41"/>
        <v>2900.0333333333338</v>
      </c>
      <c r="AH388" s="190">
        <v>0.03</v>
      </c>
      <c r="AI388" s="181">
        <f t="shared" si="39"/>
        <v>3790.5</v>
      </c>
    </row>
    <row r="389" spans="1:35">
      <c r="A389" s="488" t="s">
        <v>622</v>
      </c>
      <c r="B389" s="180" t="s">
        <v>47</v>
      </c>
      <c r="C389" s="339" t="s">
        <v>47</v>
      </c>
      <c r="D389" s="180" t="s">
        <v>99</v>
      </c>
      <c r="E389" s="342" t="s">
        <v>407</v>
      </c>
      <c r="F389" s="180" t="s">
        <v>560</v>
      </c>
      <c r="G389" s="171" t="s">
        <v>758</v>
      </c>
      <c r="H389" s="186">
        <v>0</v>
      </c>
      <c r="I389" s="186">
        <v>2164</v>
      </c>
      <c r="J389" s="181">
        <f t="shared" si="35"/>
        <v>2164</v>
      </c>
      <c r="K389" s="180" t="s">
        <v>1668</v>
      </c>
      <c r="L389" s="180">
        <v>24257266</v>
      </c>
      <c r="M389" s="144">
        <v>45301</v>
      </c>
      <c r="N389" s="166" t="s">
        <v>210</v>
      </c>
      <c r="O389" s="180" t="s">
        <v>148</v>
      </c>
      <c r="P389" s="180" t="s">
        <v>252</v>
      </c>
      <c r="Q389" s="186">
        <v>0</v>
      </c>
      <c r="R389" s="186">
        <v>80314</v>
      </c>
      <c r="S389" s="182">
        <f t="shared" si="38"/>
        <v>80314</v>
      </c>
      <c r="T389" s="216">
        <v>48000</v>
      </c>
      <c r="U389" s="180">
        <v>144</v>
      </c>
      <c r="V389" s="180" t="s">
        <v>64</v>
      </c>
      <c r="W389" s="180" t="s">
        <v>64</v>
      </c>
      <c r="X389" s="180" t="s">
        <v>276</v>
      </c>
      <c r="Y389" s="180" t="s">
        <v>618</v>
      </c>
      <c r="Z389" s="180" t="s">
        <v>1669</v>
      </c>
      <c r="AA389" s="194">
        <v>0.03</v>
      </c>
      <c r="AB389" s="197" t="s">
        <v>558</v>
      </c>
      <c r="AC389" s="188">
        <v>0.02</v>
      </c>
      <c r="AD389" s="184">
        <f t="shared" si="37"/>
        <v>2409.42</v>
      </c>
      <c r="AE389" s="184">
        <f t="shared" si="40"/>
        <v>557.73611111111109</v>
      </c>
      <c r="AF389" s="181">
        <f t="shared" si="36"/>
        <v>1606.28</v>
      </c>
      <c r="AG389" s="184">
        <f t="shared" si="41"/>
        <v>2164.0161111111111</v>
      </c>
      <c r="AH389" s="190">
        <v>0.06</v>
      </c>
      <c r="AI389" s="181">
        <f t="shared" si="39"/>
        <v>4818.84</v>
      </c>
    </row>
    <row r="390" spans="1:35">
      <c r="A390" s="488" t="s">
        <v>622</v>
      </c>
      <c r="B390" s="180" t="s">
        <v>49</v>
      </c>
      <c r="C390" s="339" t="s">
        <v>49</v>
      </c>
      <c r="D390" s="180" t="s">
        <v>133</v>
      </c>
      <c r="E390" s="342" t="s">
        <v>555</v>
      </c>
      <c r="F390" s="180" t="s">
        <v>860</v>
      </c>
      <c r="G390" s="171" t="s">
        <v>1565</v>
      </c>
      <c r="H390" s="186">
        <v>0</v>
      </c>
      <c r="I390" s="186">
        <v>21804</v>
      </c>
      <c r="J390" s="181">
        <f t="shared" si="35"/>
        <v>21804</v>
      </c>
      <c r="K390" s="180" t="s">
        <v>1670</v>
      </c>
      <c r="L390" s="180">
        <v>21685751</v>
      </c>
      <c r="M390" s="144">
        <v>45301</v>
      </c>
      <c r="N390" s="166" t="s">
        <v>210</v>
      </c>
      <c r="O390" s="21" t="s">
        <v>148</v>
      </c>
      <c r="P390" s="21" t="s">
        <v>543</v>
      </c>
      <c r="Q390" s="284">
        <v>0</v>
      </c>
      <c r="R390" s="284">
        <v>950000</v>
      </c>
      <c r="S390" s="182">
        <f t="shared" si="38"/>
        <v>950000</v>
      </c>
      <c r="T390" s="216">
        <v>138885</v>
      </c>
      <c r="U390" s="180">
        <v>168</v>
      </c>
      <c r="V390" s="180" t="s">
        <v>64</v>
      </c>
      <c r="W390" s="180" t="s">
        <v>64</v>
      </c>
      <c r="X390" s="180" t="s">
        <v>276</v>
      </c>
      <c r="Y390" s="180" t="s">
        <v>540</v>
      </c>
      <c r="Z390" s="180" t="s">
        <v>1671</v>
      </c>
      <c r="AA390" s="194">
        <v>0.04</v>
      </c>
      <c r="AB390" s="197" t="s">
        <v>558</v>
      </c>
      <c r="AC390" s="188">
        <v>1.7000000000000001E-2</v>
      </c>
      <c r="AD390" s="184">
        <f t="shared" si="37"/>
        <v>38000</v>
      </c>
      <c r="AE390" s="184">
        <f t="shared" si="40"/>
        <v>5654.7619047619046</v>
      </c>
      <c r="AF390" s="181">
        <f t="shared" si="36"/>
        <v>16150.000000000002</v>
      </c>
      <c r="AG390" s="184">
        <f t="shared" si="41"/>
        <v>21804.761904761908</v>
      </c>
      <c r="AH390" s="190">
        <v>0.03</v>
      </c>
      <c r="AI390" s="181">
        <f t="shared" si="39"/>
        <v>28500</v>
      </c>
    </row>
    <row r="391" spans="1:35">
      <c r="A391" s="488" t="s">
        <v>622</v>
      </c>
      <c r="B391" s="180" t="s">
        <v>38</v>
      </c>
      <c r="C391" s="180" t="s">
        <v>38</v>
      </c>
      <c r="D391" s="180" t="s">
        <v>101</v>
      </c>
      <c r="E391" s="383" t="s">
        <v>891</v>
      </c>
      <c r="F391" s="180" t="s">
        <v>687</v>
      </c>
      <c r="G391" s="180" t="s">
        <v>624</v>
      </c>
      <c r="H391" s="186">
        <v>13101</v>
      </c>
      <c r="I391" s="186">
        <v>12960</v>
      </c>
      <c r="J391" s="181">
        <f t="shared" si="35"/>
        <v>-141</v>
      </c>
      <c r="K391" s="180" t="s">
        <v>714</v>
      </c>
      <c r="L391" s="180">
        <v>33570361</v>
      </c>
      <c r="M391" s="144">
        <v>45301</v>
      </c>
      <c r="N391" s="166" t="s">
        <v>210</v>
      </c>
      <c r="O391" s="180" t="s">
        <v>128</v>
      </c>
      <c r="P391" s="180" t="s">
        <v>128</v>
      </c>
      <c r="Q391" s="186">
        <v>436032</v>
      </c>
      <c r="R391" s="186">
        <v>564650</v>
      </c>
      <c r="S391" s="182">
        <f t="shared" si="38"/>
        <v>128618</v>
      </c>
      <c r="T391" s="216">
        <v>93639</v>
      </c>
      <c r="U391" s="180">
        <v>168</v>
      </c>
      <c r="V391" s="180" t="s">
        <v>63</v>
      </c>
      <c r="W391" s="180" t="s">
        <v>63</v>
      </c>
      <c r="X391" s="180" t="s">
        <v>277</v>
      </c>
      <c r="Y391" s="180"/>
      <c r="Z391" s="180" t="s">
        <v>1672</v>
      </c>
      <c r="AA391" s="194">
        <v>0.04</v>
      </c>
      <c r="AB391" s="197" t="s">
        <v>558</v>
      </c>
      <c r="AC391" s="188">
        <v>1.7000000000000001E-2</v>
      </c>
      <c r="AD391" s="184">
        <f t="shared" si="37"/>
        <v>22586</v>
      </c>
      <c r="AE391" s="184">
        <f t="shared" si="40"/>
        <v>3361.0119047619046</v>
      </c>
      <c r="AF391" s="181">
        <f t="shared" si="36"/>
        <v>9599.0500000000011</v>
      </c>
      <c r="AG391" s="184">
        <f t="shared" si="41"/>
        <v>12960.061904761906</v>
      </c>
      <c r="AH391" s="190">
        <v>0.03</v>
      </c>
      <c r="AI391" s="181">
        <f t="shared" si="39"/>
        <v>3858.54</v>
      </c>
    </row>
    <row r="392" spans="1:35">
      <c r="A392" s="488" t="s">
        <v>622</v>
      </c>
      <c r="B392" s="180" t="s">
        <v>24</v>
      </c>
      <c r="C392" s="339" t="s">
        <v>24</v>
      </c>
      <c r="D392" s="180" t="s">
        <v>422</v>
      </c>
      <c r="E392" s="383" t="s">
        <v>200</v>
      </c>
      <c r="F392" s="180" t="s">
        <v>835</v>
      </c>
      <c r="G392" s="180" t="s">
        <v>1673</v>
      </c>
      <c r="H392" s="186">
        <v>0</v>
      </c>
      <c r="I392" s="186">
        <v>8305</v>
      </c>
      <c r="J392" s="181">
        <f t="shared" si="35"/>
        <v>8305</v>
      </c>
      <c r="K392" s="180" t="s">
        <v>1674</v>
      </c>
      <c r="L392" s="180">
        <v>27387798</v>
      </c>
      <c r="M392" s="144">
        <v>45301</v>
      </c>
      <c r="N392" s="166" t="s">
        <v>210</v>
      </c>
      <c r="O392" s="180" t="s">
        <v>43</v>
      </c>
      <c r="P392" s="329" t="s">
        <v>43</v>
      </c>
      <c r="Q392" s="186">
        <v>0</v>
      </c>
      <c r="R392" s="186">
        <v>361842</v>
      </c>
      <c r="S392" s="182">
        <f t="shared" si="38"/>
        <v>361842</v>
      </c>
      <c r="T392" s="216">
        <v>22786</v>
      </c>
      <c r="U392" s="180">
        <v>168</v>
      </c>
      <c r="V392" s="180" t="s">
        <v>64</v>
      </c>
      <c r="W392" s="180" t="s">
        <v>64</v>
      </c>
      <c r="X392" s="180" t="s">
        <v>276</v>
      </c>
      <c r="Y392" s="180" t="s">
        <v>115</v>
      </c>
      <c r="Z392" s="180" t="s">
        <v>1675</v>
      </c>
      <c r="AA392" s="194">
        <v>0.04</v>
      </c>
      <c r="AB392" s="197" t="s">
        <v>558</v>
      </c>
      <c r="AC392" s="188">
        <v>1.7000000000000001E-2</v>
      </c>
      <c r="AD392" s="184">
        <f t="shared" si="37"/>
        <v>14473.68</v>
      </c>
      <c r="AE392" s="184">
        <f t="shared" si="40"/>
        <v>2153.8214285714284</v>
      </c>
      <c r="AF392" s="181">
        <f t="shared" si="36"/>
        <v>6151.3140000000003</v>
      </c>
      <c r="AG392" s="184">
        <f t="shared" si="41"/>
        <v>8305.1354285714297</v>
      </c>
      <c r="AH392" s="190">
        <v>0.03</v>
      </c>
      <c r="AI392" s="181">
        <f t="shared" si="39"/>
        <v>10855.26</v>
      </c>
    </row>
    <row r="393" spans="1:35">
      <c r="A393" s="488" t="s">
        <v>622</v>
      </c>
      <c r="B393" s="180" t="s">
        <v>24</v>
      </c>
      <c r="C393" s="339" t="s">
        <v>24</v>
      </c>
      <c r="D393" s="180" t="s">
        <v>422</v>
      </c>
      <c r="E393" s="342" t="s">
        <v>200</v>
      </c>
      <c r="F393" s="180" t="s">
        <v>874</v>
      </c>
      <c r="G393" s="171" t="s">
        <v>1612</v>
      </c>
      <c r="H393" s="186">
        <v>0</v>
      </c>
      <c r="I393" s="186">
        <v>18574</v>
      </c>
      <c r="J393" s="181">
        <f t="shared" si="35"/>
        <v>18574</v>
      </c>
      <c r="K393" s="180" t="s">
        <v>1676</v>
      </c>
      <c r="L393" s="180">
        <v>31302230</v>
      </c>
      <c r="M393" s="144">
        <v>45301</v>
      </c>
      <c r="N393" s="166" t="s">
        <v>210</v>
      </c>
      <c r="O393" s="180" t="s">
        <v>148</v>
      </c>
      <c r="P393" s="21" t="s">
        <v>289</v>
      </c>
      <c r="Q393" s="186">
        <v>0</v>
      </c>
      <c r="R393" s="186">
        <v>809210</v>
      </c>
      <c r="S393" s="182">
        <f t="shared" si="38"/>
        <v>809210</v>
      </c>
      <c r="T393" s="216">
        <v>118000</v>
      </c>
      <c r="U393" s="180">
        <v>168</v>
      </c>
      <c r="V393" s="366" t="s">
        <v>64</v>
      </c>
      <c r="W393" s="366" t="s">
        <v>64</v>
      </c>
      <c r="X393" s="180" t="s">
        <v>276</v>
      </c>
      <c r="Y393" s="180" t="s">
        <v>115</v>
      </c>
      <c r="Z393" s="180" t="s">
        <v>1677</v>
      </c>
      <c r="AA393" s="194">
        <v>0.04</v>
      </c>
      <c r="AB393" s="197" t="s">
        <v>558</v>
      </c>
      <c r="AC393" s="188">
        <v>1.7000000000000001E-2</v>
      </c>
      <c r="AD393" s="184">
        <f t="shared" si="37"/>
        <v>32368.400000000001</v>
      </c>
      <c r="AE393" s="184">
        <f t="shared" si="40"/>
        <v>4816.7261904761908</v>
      </c>
      <c r="AF393" s="181">
        <f t="shared" si="36"/>
        <v>13756.570000000002</v>
      </c>
      <c r="AG393" s="184">
        <f t="shared" si="41"/>
        <v>18573.296190476191</v>
      </c>
      <c r="AH393" s="190">
        <v>0.03</v>
      </c>
      <c r="AI393" s="181">
        <f t="shared" si="39"/>
        <v>24276.3</v>
      </c>
    </row>
    <row r="394" spans="1:35">
      <c r="A394" s="488" t="s">
        <v>622</v>
      </c>
      <c r="B394" s="180" t="s">
        <v>37</v>
      </c>
      <c r="C394" s="339" t="s">
        <v>37</v>
      </c>
      <c r="D394" s="180" t="s">
        <v>99</v>
      </c>
      <c r="E394" s="342" t="s">
        <v>461</v>
      </c>
      <c r="F394" s="180" t="s">
        <v>767</v>
      </c>
      <c r="G394" s="171" t="s">
        <v>768</v>
      </c>
      <c r="H394" s="186">
        <v>0</v>
      </c>
      <c r="I394" s="186">
        <v>500</v>
      </c>
      <c r="J394" s="181">
        <f t="shared" si="35"/>
        <v>500</v>
      </c>
      <c r="K394" s="180" t="s">
        <v>1678</v>
      </c>
      <c r="L394" s="180">
        <v>25654491</v>
      </c>
      <c r="M394" s="144">
        <v>45301</v>
      </c>
      <c r="N394" s="166" t="s">
        <v>210</v>
      </c>
      <c r="O394" s="180" t="s">
        <v>148</v>
      </c>
      <c r="P394" s="180" t="s">
        <v>252</v>
      </c>
      <c r="Q394" s="284">
        <v>0</v>
      </c>
      <c r="R394" s="284">
        <v>15033</v>
      </c>
      <c r="S394" s="182">
        <f t="shared" si="38"/>
        <v>15033</v>
      </c>
      <c r="T394" s="216">
        <v>13241</v>
      </c>
      <c r="U394" s="180">
        <v>108</v>
      </c>
      <c r="V394" s="180" t="s">
        <v>62</v>
      </c>
      <c r="W394" s="180" t="s">
        <v>62</v>
      </c>
      <c r="X394" s="180" t="s">
        <v>276</v>
      </c>
      <c r="Y394" s="180"/>
      <c r="Z394" s="180" t="s">
        <v>1679</v>
      </c>
      <c r="AA394" s="194">
        <v>0.03</v>
      </c>
      <c r="AB394" s="197" t="s">
        <v>558</v>
      </c>
      <c r="AC394" s="188">
        <v>2.4E-2</v>
      </c>
      <c r="AD394" s="184">
        <f t="shared" si="37"/>
        <v>450.99</v>
      </c>
      <c r="AE394" s="184">
        <f t="shared" si="40"/>
        <v>139.19444444444446</v>
      </c>
      <c r="AF394" s="181">
        <f t="shared" si="36"/>
        <v>360.79200000000003</v>
      </c>
      <c r="AG394" s="184">
        <f t="shared" si="41"/>
        <v>499.98644444444449</v>
      </c>
      <c r="AH394" s="190">
        <v>0.06</v>
      </c>
      <c r="AI394" s="181">
        <f t="shared" si="39"/>
        <v>901.98</v>
      </c>
    </row>
    <row r="395" spans="1:35">
      <c r="A395" s="488" t="s">
        <v>622</v>
      </c>
      <c r="B395" s="180" t="s">
        <v>29</v>
      </c>
      <c r="C395" s="339" t="s">
        <v>29</v>
      </c>
      <c r="D395" s="21" t="s">
        <v>168</v>
      </c>
      <c r="E395" s="342" t="s">
        <v>457</v>
      </c>
      <c r="F395" s="506" t="s">
        <v>593</v>
      </c>
      <c r="G395" s="171" t="s">
        <v>599</v>
      </c>
      <c r="H395" s="186">
        <v>8667</v>
      </c>
      <c r="I395" s="186">
        <v>7526</v>
      </c>
      <c r="J395" s="181">
        <f t="shared" si="35"/>
        <v>-1141</v>
      </c>
      <c r="K395" s="342" t="s">
        <v>1680</v>
      </c>
      <c r="L395" s="342">
        <v>29293331</v>
      </c>
      <c r="M395" s="144">
        <v>45301</v>
      </c>
      <c r="N395" s="166" t="s">
        <v>210</v>
      </c>
      <c r="O395" s="180" t="s">
        <v>128</v>
      </c>
      <c r="P395" s="21" t="s">
        <v>128</v>
      </c>
      <c r="Q395" s="284">
        <v>299530</v>
      </c>
      <c r="R395" s="284">
        <v>327901</v>
      </c>
      <c r="S395" s="182">
        <f t="shared" si="38"/>
        <v>28371</v>
      </c>
      <c r="T395" s="216">
        <v>7596</v>
      </c>
      <c r="U395" s="180">
        <v>168</v>
      </c>
      <c r="V395" s="74" t="s">
        <v>63</v>
      </c>
      <c r="W395" s="74" t="s">
        <v>63</v>
      </c>
      <c r="X395" s="180" t="s">
        <v>277</v>
      </c>
      <c r="Y395" s="180"/>
      <c r="Z395" s="180" t="s">
        <v>1681</v>
      </c>
      <c r="AA395" s="194">
        <v>0.04</v>
      </c>
      <c r="AB395" s="197" t="s">
        <v>558</v>
      </c>
      <c r="AC395" s="188">
        <v>1.7000000000000001E-2</v>
      </c>
      <c r="AD395" s="184">
        <f t="shared" si="37"/>
        <v>13116.04</v>
      </c>
      <c r="AE395" s="184">
        <f t="shared" si="40"/>
        <v>1951.7916666666667</v>
      </c>
      <c r="AF395" s="181">
        <f t="shared" si="36"/>
        <v>5574.317</v>
      </c>
      <c r="AG395" s="184">
        <f t="shared" si="41"/>
        <v>7526.108666666667</v>
      </c>
      <c r="AH395" s="190">
        <v>0.03</v>
      </c>
      <c r="AI395" s="181">
        <f t="shared" si="39"/>
        <v>851.13</v>
      </c>
    </row>
    <row r="396" spans="1:35">
      <c r="A396" s="488" t="s">
        <v>622</v>
      </c>
      <c r="B396" s="180" t="s">
        <v>33</v>
      </c>
      <c r="C396" s="339" t="s">
        <v>39</v>
      </c>
      <c r="D396" s="180" t="s">
        <v>167</v>
      </c>
      <c r="E396" s="19" t="s">
        <v>931</v>
      </c>
      <c r="F396" s="180" t="s">
        <v>892</v>
      </c>
      <c r="G396" s="171" t="s">
        <v>791</v>
      </c>
      <c r="H396" s="186">
        <v>0</v>
      </c>
      <c r="I396" s="186">
        <v>3083</v>
      </c>
      <c r="J396" s="181">
        <f t="shared" si="35"/>
        <v>3083</v>
      </c>
      <c r="K396" s="180" t="s">
        <v>1682</v>
      </c>
      <c r="L396" s="180">
        <v>25089197</v>
      </c>
      <c r="M396" s="144">
        <v>45301</v>
      </c>
      <c r="N396" s="166" t="s">
        <v>210</v>
      </c>
      <c r="O396" s="180" t="s">
        <v>148</v>
      </c>
      <c r="P396" s="21" t="s">
        <v>273</v>
      </c>
      <c r="Q396" s="284">
        <v>0</v>
      </c>
      <c r="R396" s="284">
        <v>100000</v>
      </c>
      <c r="S396" s="182">
        <f t="shared" si="38"/>
        <v>100000</v>
      </c>
      <c r="T396" s="216">
        <v>93900</v>
      </c>
      <c r="U396" s="180">
        <v>120</v>
      </c>
      <c r="V396" s="180" t="s">
        <v>62</v>
      </c>
      <c r="W396" s="180" t="s">
        <v>62</v>
      </c>
      <c r="X396" s="180" t="s">
        <v>276</v>
      </c>
      <c r="Y396" s="180"/>
      <c r="Z396" s="180" t="s">
        <v>1683</v>
      </c>
      <c r="AA396" s="194">
        <v>0.03</v>
      </c>
      <c r="AB396" s="197" t="s">
        <v>558</v>
      </c>
      <c r="AC396" s="188">
        <v>2.2499999999999999E-2</v>
      </c>
      <c r="AD396" s="180">
        <f t="shared" si="37"/>
        <v>3000</v>
      </c>
      <c r="AE396" s="180">
        <f t="shared" si="40"/>
        <v>833.33333333333337</v>
      </c>
      <c r="AF396" s="189">
        <f t="shared" si="36"/>
        <v>2250</v>
      </c>
      <c r="AG396" s="379">
        <f t="shared" si="41"/>
        <v>3083.3333333333335</v>
      </c>
      <c r="AH396" s="190">
        <v>0.06</v>
      </c>
      <c r="AI396" s="181">
        <f t="shared" si="39"/>
        <v>6000</v>
      </c>
    </row>
    <row r="397" spans="1:35">
      <c r="A397" s="488" t="s">
        <v>622</v>
      </c>
      <c r="B397" s="180" t="s">
        <v>38</v>
      </c>
      <c r="C397" s="339" t="s">
        <v>38</v>
      </c>
      <c r="D397" s="180" t="s">
        <v>101</v>
      </c>
      <c r="E397" s="342" t="s">
        <v>891</v>
      </c>
      <c r="F397" s="180" t="s">
        <v>641</v>
      </c>
      <c r="G397" s="180" t="s">
        <v>637</v>
      </c>
      <c r="H397" s="186">
        <v>15487</v>
      </c>
      <c r="I397" s="186">
        <v>14635</v>
      </c>
      <c r="J397" s="181">
        <f t="shared" si="35"/>
        <v>-852</v>
      </c>
      <c r="K397" s="180" t="s">
        <v>1684</v>
      </c>
      <c r="L397" s="10">
        <v>29380230</v>
      </c>
      <c r="M397" s="144">
        <v>45301</v>
      </c>
      <c r="N397" s="166" t="s">
        <v>210</v>
      </c>
      <c r="O397" s="180" t="s">
        <v>329</v>
      </c>
      <c r="P397" s="21" t="s">
        <v>329</v>
      </c>
      <c r="Q397" s="284">
        <v>581672</v>
      </c>
      <c r="R397" s="284">
        <v>637620</v>
      </c>
      <c r="S397" s="182">
        <f t="shared" si="38"/>
        <v>55948</v>
      </c>
      <c r="T397" s="216">
        <v>16890</v>
      </c>
      <c r="U397" s="180">
        <v>168</v>
      </c>
      <c r="V397" s="180" t="s">
        <v>63</v>
      </c>
      <c r="W397" s="180" t="s">
        <v>63</v>
      </c>
      <c r="X397" s="180" t="s">
        <v>277</v>
      </c>
      <c r="Y397" s="180"/>
      <c r="Z397" s="10" t="s">
        <v>1685</v>
      </c>
      <c r="AA397" s="194">
        <v>0.04</v>
      </c>
      <c r="AB397" s="197" t="s">
        <v>558</v>
      </c>
      <c r="AC397" s="188">
        <v>1.7000000000000001E-2</v>
      </c>
      <c r="AD397" s="180">
        <f t="shared" si="37"/>
        <v>25504.799999999999</v>
      </c>
      <c r="AE397" s="180">
        <f t="shared" si="40"/>
        <v>3795.3571428571427</v>
      </c>
      <c r="AF397" s="189">
        <f t="shared" si="36"/>
        <v>10839.54</v>
      </c>
      <c r="AG397" s="379">
        <f t="shared" si="41"/>
        <v>14634.897142857144</v>
      </c>
      <c r="AH397" s="190">
        <v>0.03</v>
      </c>
      <c r="AI397" s="181">
        <f t="shared" si="39"/>
        <v>1678.4399999999998</v>
      </c>
    </row>
    <row r="398" spans="1:35">
      <c r="A398" s="488" t="s">
        <v>622</v>
      </c>
      <c r="B398" s="180" t="s">
        <v>31</v>
      </c>
      <c r="C398" s="339" t="s">
        <v>31</v>
      </c>
      <c r="D398" s="180" t="s">
        <v>101</v>
      </c>
      <c r="E398" s="21" t="s">
        <v>458</v>
      </c>
      <c r="F398" s="180" t="s">
        <v>893</v>
      </c>
      <c r="G398" s="171" t="s">
        <v>1686</v>
      </c>
      <c r="H398" s="186">
        <v>0</v>
      </c>
      <c r="I398" s="186">
        <v>7000</v>
      </c>
      <c r="J398" s="181">
        <f t="shared" si="35"/>
        <v>7000</v>
      </c>
      <c r="K398" s="180" t="s">
        <v>1687</v>
      </c>
      <c r="L398" s="180">
        <v>27859464</v>
      </c>
      <c r="M398" s="144">
        <v>45301</v>
      </c>
      <c r="N398" s="166" t="s">
        <v>210</v>
      </c>
      <c r="O398" s="180" t="s">
        <v>43</v>
      </c>
      <c r="P398" s="180" t="s">
        <v>43</v>
      </c>
      <c r="Q398" s="284">
        <v>0</v>
      </c>
      <c r="R398" s="284">
        <v>259798</v>
      </c>
      <c r="S398" s="182">
        <f t="shared" si="38"/>
        <v>259798</v>
      </c>
      <c r="T398" s="216">
        <v>245708</v>
      </c>
      <c r="U398" s="180">
        <v>144</v>
      </c>
      <c r="V398" s="180" t="s">
        <v>62</v>
      </c>
      <c r="W398" s="180" t="s">
        <v>62</v>
      </c>
      <c r="X398" s="180" t="s">
        <v>276</v>
      </c>
      <c r="Y398" s="180"/>
      <c r="Z398" s="180" t="s">
        <v>1688</v>
      </c>
      <c r="AA398" s="194">
        <v>0.03</v>
      </c>
      <c r="AB398" s="197" t="s">
        <v>558</v>
      </c>
      <c r="AC398" s="188">
        <v>0.02</v>
      </c>
      <c r="AD398" s="180">
        <f t="shared" si="37"/>
        <v>7793.94</v>
      </c>
      <c r="AE398" s="180">
        <f t="shared" si="40"/>
        <v>1804.1527777777778</v>
      </c>
      <c r="AF398" s="189">
        <f t="shared" si="36"/>
        <v>5195.96</v>
      </c>
      <c r="AG398" s="379">
        <f t="shared" si="41"/>
        <v>7000.1127777777783</v>
      </c>
      <c r="AH398" s="190">
        <v>0.06</v>
      </c>
      <c r="AI398" s="181">
        <f t="shared" si="39"/>
        <v>15587.88</v>
      </c>
    </row>
    <row r="399" spans="1:35">
      <c r="A399" s="488" t="s">
        <v>622</v>
      </c>
      <c r="B399" s="180" t="s">
        <v>37</v>
      </c>
      <c r="C399" s="339" t="s">
        <v>37</v>
      </c>
      <c r="D399" s="180" t="s">
        <v>99</v>
      </c>
      <c r="E399" s="342" t="s">
        <v>440</v>
      </c>
      <c r="F399" s="180" t="s">
        <v>684</v>
      </c>
      <c r="G399" s="171" t="s">
        <v>661</v>
      </c>
      <c r="H399" s="186">
        <v>4260</v>
      </c>
      <c r="I399" s="186">
        <v>4160</v>
      </c>
      <c r="J399" s="181">
        <f t="shared" si="35"/>
        <v>-100</v>
      </c>
      <c r="K399" s="180" t="s">
        <v>1689</v>
      </c>
      <c r="L399" s="180">
        <v>24863855</v>
      </c>
      <c r="M399" s="144">
        <v>45301</v>
      </c>
      <c r="N399" s="166" t="s">
        <v>210</v>
      </c>
      <c r="O399" s="180" t="s">
        <v>21</v>
      </c>
      <c r="P399" s="180" t="s">
        <v>21</v>
      </c>
      <c r="Q399" s="284">
        <v>141932</v>
      </c>
      <c r="R399" s="284">
        <v>181880</v>
      </c>
      <c r="S399" s="182">
        <f t="shared" si="38"/>
        <v>39948</v>
      </c>
      <c r="T399" s="216">
        <v>27340.13</v>
      </c>
      <c r="U399" s="180">
        <v>168</v>
      </c>
      <c r="V399" s="180" t="s">
        <v>63</v>
      </c>
      <c r="W399" s="180" t="s">
        <v>63</v>
      </c>
      <c r="X399" s="180" t="s">
        <v>277</v>
      </c>
      <c r="Y399" s="180"/>
      <c r="Z399" s="180" t="s">
        <v>1690</v>
      </c>
      <c r="AA399" s="194">
        <v>0.04</v>
      </c>
      <c r="AB399" s="197" t="s">
        <v>558</v>
      </c>
      <c r="AC399" s="188">
        <v>1.7000000000000001E-2</v>
      </c>
      <c r="AD399" s="180">
        <f t="shared" si="37"/>
        <v>7275.2</v>
      </c>
      <c r="AE399" s="180">
        <f t="shared" si="40"/>
        <v>1082.6190476190477</v>
      </c>
      <c r="AF399" s="189">
        <f t="shared" si="36"/>
        <v>3091.96</v>
      </c>
      <c r="AG399" s="379">
        <f t="shared" si="41"/>
        <v>4174.5790476190477</v>
      </c>
      <c r="AH399" s="190">
        <v>0.03</v>
      </c>
      <c r="AI399" s="181">
        <f t="shared" si="39"/>
        <v>1198.44</v>
      </c>
    </row>
    <row r="400" spans="1:35">
      <c r="A400" s="488" t="s">
        <v>622</v>
      </c>
      <c r="B400" s="180" t="s">
        <v>38</v>
      </c>
      <c r="C400" s="339" t="s">
        <v>38</v>
      </c>
      <c r="D400" s="180" t="s">
        <v>101</v>
      </c>
      <c r="E400" s="342" t="s">
        <v>891</v>
      </c>
      <c r="F400" s="180" t="s">
        <v>687</v>
      </c>
      <c r="G400" s="171" t="s">
        <v>624</v>
      </c>
      <c r="H400" s="186">
        <v>4389</v>
      </c>
      <c r="I400" s="186">
        <v>4600</v>
      </c>
      <c r="J400" s="181">
        <f t="shared" si="35"/>
        <v>211</v>
      </c>
      <c r="K400" s="180" t="s">
        <v>1691</v>
      </c>
      <c r="L400" s="180">
        <v>22681972</v>
      </c>
      <c r="M400" s="144">
        <v>45302</v>
      </c>
      <c r="N400" s="166" t="s">
        <v>210</v>
      </c>
      <c r="O400" s="21" t="s">
        <v>21</v>
      </c>
      <c r="P400" s="21" t="s">
        <v>21</v>
      </c>
      <c r="Q400" s="284">
        <v>157716</v>
      </c>
      <c r="R400" s="284">
        <v>200410</v>
      </c>
      <c r="S400" s="182">
        <f t="shared" si="38"/>
        <v>42694</v>
      </c>
      <c r="T400" s="216">
        <v>27340.13</v>
      </c>
      <c r="U400" s="180">
        <v>168</v>
      </c>
      <c r="V400" s="180" t="s">
        <v>63</v>
      </c>
      <c r="W400" s="171" t="s">
        <v>63</v>
      </c>
      <c r="X400" s="180" t="s">
        <v>277</v>
      </c>
      <c r="Y400" s="180"/>
      <c r="Z400" s="180" t="s">
        <v>1692</v>
      </c>
      <c r="AA400" s="194">
        <v>0.04</v>
      </c>
      <c r="AB400" s="197" t="s">
        <v>558</v>
      </c>
      <c r="AC400" s="188">
        <v>1.7000000000000001E-2</v>
      </c>
      <c r="AD400" s="180">
        <f t="shared" si="37"/>
        <v>8016.4000000000005</v>
      </c>
      <c r="AE400" s="180">
        <f t="shared" si="40"/>
        <v>1192.9166666666667</v>
      </c>
      <c r="AF400" s="189">
        <f t="shared" si="36"/>
        <v>3406.9700000000003</v>
      </c>
      <c r="AG400" s="379">
        <f t="shared" si="41"/>
        <v>4599.8866666666672</v>
      </c>
      <c r="AH400" s="190">
        <v>0.03</v>
      </c>
      <c r="AI400" s="181">
        <f t="shared" si="39"/>
        <v>1280.82</v>
      </c>
    </row>
    <row r="401" spans="1:35">
      <c r="A401" s="488" t="s">
        <v>622</v>
      </c>
      <c r="B401" s="180" t="s">
        <v>39</v>
      </c>
      <c r="C401" s="339" t="s">
        <v>39</v>
      </c>
      <c r="D401" s="180" t="s">
        <v>167</v>
      </c>
      <c r="E401" s="342" t="s">
        <v>453</v>
      </c>
      <c r="F401" s="180" t="s">
        <v>890</v>
      </c>
      <c r="G401" s="171" t="s">
        <v>741</v>
      </c>
      <c r="H401" s="186">
        <v>0</v>
      </c>
      <c r="I401" s="186">
        <v>1000</v>
      </c>
      <c r="J401" s="181">
        <f t="shared" si="35"/>
        <v>1000</v>
      </c>
      <c r="K401" s="180" t="s">
        <v>1693</v>
      </c>
      <c r="L401" s="180">
        <v>28078038</v>
      </c>
      <c r="M401" s="144">
        <v>45302</v>
      </c>
      <c r="N401" s="166" t="s">
        <v>210</v>
      </c>
      <c r="O401" s="21" t="s">
        <v>173</v>
      </c>
      <c r="P401" s="21" t="s">
        <v>466</v>
      </c>
      <c r="Q401" s="284">
        <v>0</v>
      </c>
      <c r="R401" s="284">
        <v>27060</v>
      </c>
      <c r="S401" s="182">
        <f t="shared" si="38"/>
        <v>27060</v>
      </c>
      <c r="T401" s="216">
        <v>24607</v>
      </c>
      <c r="U401" s="180">
        <v>108</v>
      </c>
      <c r="V401" s="180" t="s">
        <v>62</v>
      </c>
      <c r="W401" s="180" t="s">
        <v>62</v>
      </c>
      <c r="X401" s="180" t="s">
        <v>276</v>
      </c>
      <c r="Y401" s="180"/>
      <c r="Z401" s="180" t="s">
        <v>1694</v>
      </c>
      <c r="AA401" s="194">
        <v>0.03</v>
      </c>
      <c r="AB401" s="197" t="s">
        <v>558</v>
      </c>
      <c r="AC401" s="188">
        <v>2.4E-2</v>
      </c>
      <c r="AD401" s="180">
        <f t="shared" si="37"/>
        <v>811.8</v>
      </c>
      <c r="AE401" s="180">
        <f t="shared" si="40"/>
        <v>250.55555555555554</v>
      </c>
      <c r="AF401" s="189">
        <f t="shared" si="36"/>
        <v>649.44000000000005</v>
      </c>
      <c r="AG401" s="379">
        <f t="shared" si="41"/>
        <v>899.9955555555556</v>
      </c>
      <c r="AH401" s="190">
        <v>0.06</v>
      </c>
      <c r="AI401" s="181">
        <f t="shared" si="39"/>
        <v>1623.6</v>
      </c>
    </row>
    <row r="402" spans="1:35">
      <c r="A402" s="488" t="s">
        <v>622</v>
      </c>
      <c r="B402" s="180" t="s">
        <v>24</v>
      </c>
      <c r="C402" s="339" t="s">
        <v>24</v>
      </c>
      <c r="D402" s="180" t="s">
        <v>422</v>
      </c>
      <c r="E402" s="342" t="s">
        <v>423</v>
      </c>
      <c r="F402" s="19" t="s">
        <v>896</v>
      </c>
      <c r="G402" s="171" t="s">
        <v>1695</v>
      </c>
      <c r="H402" s="186">
        <v>0</v>
      </c>
      <c r="I402" s="186">
        <v>2611</v>
      </c>
      <c r="J402" s="181">
        <f t="shared" si="35"/>
        <v>2611</v>
      </c>
      <c r="K402" s="180" t="s">
        <v>1696</v>
      </c>
      <c r="L402" s="180">
        <v>26746461</v>
      </c>
      <c r="M402" s="144">
        <v>45302</v>
      </c>
      <c r="N402" s="166" t="s">
        <v>210</v>
      </c>
      <c r="O402" s="180" t="s">
        <v>148</v>
      </c>
      <c r="P402" s="21" t="s">
        <v>345</v>
      </c>
      <c r="Q402" s="284">
        <v>0</v>
      </c>
      <c r="R402" s="284">
        <v>114200</v>
      </c>
      <c r="S402" s="182">
        <f t="shared" si="38"/>
        <v>114200</v>
      </c>
      <c r="T402" s="216">
        <v>21526</v>
      </c>
      <c r="U402" s="180">
        <v>168</v>
      </c>
      <c r="V402" s="180" t="s">
        <v>64</v>
      </c>
      <c r="W402" s="180" t="s">
        <v>64</v>
      </c>
      <c r="X402" s="180" t="s">
        <v>276</v>
      </c>
      <c r="Y402" s="180" t="s">
        <v>115</v>
      </c>
      <c r="Z402" s="180" t="s">
        <v>1697</v>
      </c>
      <c r="AA402" s="194">
        <v>0.04</v>
      </c>
      <c r="AB402" s="197" t="s">
        <v>558</v>
      </c>
      <c r="AC402" s="188">
        <v>1.7000000000000001E-2</v>
      </c>
      <c r="AD402" s="180">
        <f t="shared" si="37"/>
        <v>4568</v>
      </c>
      <c r="AE402" s="180">
        <f t="shared" si="40"/>
        <v>679.76190476190482</v>
      </c>
      <c r="AF402" s="189">
        <f t="shared" si="36"/>
        <v>1941.4</v>
      </c>
      <c r="AG402" s="379">
        <f t="shared" si="41"/>
        <v>2621.1619047619051</v>
      </c>
      <c r="AH402" s="190">
        <v>0.03</v>
      </c>
      <c r="AI402" s="181">
        <f t="shared" si="39"/>
        <v>3426</v>
      </c>
    </row>
    <row r="403" spans="1:35">
      <c r="A403" s="488" t="s">
        <v>622</v>
      </c>
      <c r="B403" s="180" t="s">
        <v>29</v>
      </c>
      <c r="C403" s="339" t="s">
        <v>29</v>
      </c>
      <c r="D403" s="21" t="s">
        <v>168</v>
      </c>
      <c r="E403" s="342" t="s">
        <v>406</v>
      </c>
      <c r="F403" s="180" t="s">
        <v>771</v>
      </c>
      <c r="G403" s="171" t="s">
        <v>1698</v>
      </c>
      <c r="H403" s="186">
        <v>0</v>
      </c>
      <c r="I403" s="186">
        <v>678</v>
      </c>
      <c r="J403" s="181">
        <f t="shared" si="35"/>
        <v>678</v>
      </c>
      <c r="K403" s="180" t="s">
        <v>1699</v>
      </c>
      <c r="L403" s="180">
        <v>22288097</v>
      </c>
      <c r="M403" s="144">
        <v>45302</v>
      </c>
      <c r="N403" s="166" t="s">
        <v>210</v>
      </c>
      <c r="O403" s="180" t="s">
        <v>173</v>
      </c>
      <c r="P403" s="180" t="s">
        <v>330</v>
      </c>
      <c r="Q403" s="284">
        <v>0</v>
      </c>
      <c r="R403" s="284">
        <v>17378</v>
      </c>
      <c r="S403" s="182">
        <f t="shared" si="38"/>
        <v>17378</v>
      </c>
      <c r="T403" s="216">
        <v>15409.1</v>
      </c>
      <c r="U403" s="180">
        <v>108</v>
      </c>
      <c r="V403" s="180" t="s">
        <v>62</v>
      </c>
      <c r="W403" s="180" t="s">
        <v>62</v>
      </c>
      <c r="X403" s="180" t="s">
        <v>276</v>
      </c>
      <c r="Y403" s="180"/>
      <c r="Z403" s="180" t="s">
        <v>1700</v>
      </c>
      <c r="AA403" s="194">
        <v>0.03</v>
      </c>
      <c r="AB403" s="197" t="s">
        <v>558</v>
      </c>
      <c r="AC403" s="188">
        <v>0.02</v>
      </c>
      <c r="AD403" s="180">
        <f t="shared" si="37"/>
        <v>521.34</v>
      </c>
      <c r="AE403" s="180">
        <f t="shared" si="40"/>
        <v>160.90740740740742</v>
      </c>
      <c r="AF403" s="189">
        <f t="shared" si="36"/>
        <v>347.56</v>
      </c>
      <c r="AG403" s="379">
        <f t="shared" si="41"/>
        <v>508.46740740740745</v>
      </c>
      <c r="AH403" s="190">
        <v>0.06</v>
      </c>
      <c r="AI403" s="181">
        <f t="shared" si="39"/>
        <v>1042.68</v>
      </c>
    </row>
    <row r="404" spans="1:35">
      <c r="A404" s="488" t="s">
        <v>622</v>
      </c>
      <c r="B404" s="180" t="s">
        <v>184</v>
      </c>
      <c r="C404" s="339" t="s">
        <v>184</v>
      </c>
      <c r="D404" s="180" t="s">
        <v>98</v>
      </c>
      <c r="E404" s="342" t="s">
        <v>407</v>
      </c>
      <c r="F404" s="180" t="s">
        <v>563</v>
      </c>
      <c r="G404" s="171" t="s">
        <v>565</v>
      </c>
      <c r="H404" s="186">
        <v>0</v>
      </c>
      <c r="I404" s="186">
        <v>8177</v>
      </c>
      <c r="J404" s="181">
        <f t="shared" si="35"/>
        <v>8177</v>
      </c>
      <c r="K404" s="180" t="s">
        <v>1701</v>
      </c>
      <c r="L404" s="180">
        <v>20363187</v>
      </c>
      <c r="M404" s="144">
        <v>45302</v>
      </c>
      <c r="N404" s="166" t="s">
        <v>210</v>
      </c>
      <c r="O404" s="21" t="s">
        <v>148</v>
      </c>
      <c r="P404" s="21" t="s">
        <v>292</v>
      </c>
      <c r="Q404" s="284">
        <v>0</v>
      </c>
      <c r="R404" s="284">
        <v>50063</v>
      </c>
      <c r="S404" s="182">
        <f t="shared" si="38"/>
        <v>50063</v>
      </c>
      <c r="T404" s="216">
        <v>46459</v>
      </c>
      <c r="U404" s="180">
        <v>12</v>
      </c>
      <c r="V404" s="180" t="s">
        <v>62</v>
      </c>
      <c r="W404" s="180" t="s">
        <v>62</v>
      </c>
      <c r="X404" s="180" t="s">
        <v>276</v>
      </c>
      <c r="Y404" s="180"/>
      <c r="Z404" s="180" t="s">
        <v>1702</v>
      </c>
      <c r="AA404" s="194">
        <v>0.03</v>
      </c>
      <c r="AB404" s="197" t="s">
        <v>558</v>
      </c>
      <c r="AC404" s="188">
        <v>0.08</v>
      </c>
      <c r="AD404" s="180">
        <f t="shared" si="37"/>
        <v>1501.8899999999999</v>
      </c>
      <c r="AE404" s="180">
        <f t="shared" si="40"/>
        <v>4171.916666666667</v>
      </c>
      <c r="AF404" s="189">
        <f t="shared" si="36"/>
        <v>4005.04</v>
      </c>
      <c r="AG404" s="379">
        <f t="shared" si="41"/>
        <v>8176.9566666666669</v>
      </c>
      <c r="AH404" s="190">
        <v>0.06</v>
      </c>
      <c r="AI404" s="181">
        <f t="shared" si="39"/>
        <v>3003.7799999999997</v>
      </c>
    </row>
    <row r="405" spans="1:35">
      <c r="A405" s="488" t="s">
        <v>622</v>
      </c>
      <c r="B405" s="180" t="s">
        <v>37</v>
      </c>
      <c r="C405" s="339" t="s">
        <v>37</v>
      </c>
      <c r="D405" s="180" t="s">
        <v>99</v>
      </c>
      <c r="E405" s="342" t="s">
        <v>461</v>
      </c>
      <c r="F405" s="180" t="s">
        <v>897</v>
      </c>
      <c r="G405" s="180" t="s">
        <v>658</v>
      </c>
      <c r="H405" s="186">
        <v>4428</v>
      </c>
      <c r="I405" s="186">
        <v>4700</v>
      </c>
      <c r="J405" s="181">
        <f t="shared" si="35"/>
        <v>272</v>
      </c>
      <c r="K405" s="180" t="s">
        <v>659</v>
      </c>
      <c r="L405" s="180">
        <v>21714668</v>
      </c>
      <c r="M405" s="144">
        <v>45302</v>
      </c>
      <c r="N405" s="166" t="s">
        <v>210</v>
      </c>
      <c r="O405" s="180" t="s">
        <v>173</v>
      </c>
      <c r="P405" s="180" t="s">
        <v>330</v>
      </c>
      <c r="Q405" s="284">
        <v>166211.65</v>
      </c>
      <c r="R405" s="284">
        <v>192544</v>
      </c>
      <c r="S405" s="182">
        <f t="shared" si="38"/>
        <v>26332.350000000006</v>
      </c>
      <c r="T405" s="216"/>
      <c r="U405" s="180">
        <v>156</v>
      </c>
      <c r="V405" s="180" t="s">
        <v>63</v>
      </c>
      <c r="W405" s="180" t="s">
        <v>63</v>
      </c>
      <c r="X405" s="180" t="s">
        <v>277</v>
      </c>
      <c r="Y405" s="180"/>
      <c r="Z405" s="180" t="s">
        <v>1703</v>
      </c>
      <c r="AA405" s="194">
        <v>0.04</v>
      </c>
      <c r="AB405" s="197" t="s">
        <v>558</v>
      </c>
      <c r="AC405" s="188">
        <v>1.7999999999999999E-2</v>
      </c>
      <c r="AD405" s="180">
        <f t="shared" si="37"/>
        <v>7701.76</v>
      </c>
      <c r="AE405" s="180">
        <f t="shared" si="40"/>
        <v>1234.2564102564102</v>
      </c>
      <c r="AF405" s="189">
        <f t="shared" si="36"/>
        <v>3465.7919999999999</v>
      </c>
      <c r="AG405" s="379">
        <f t="shared" si="41"/>
        <v>4700.0484102564096</v>
      </c>
      <c r="AH405" s="190">
        <v>0.03</v>
      </c>
      <c r="AI405" s="181">
        <f t="shared" si="39"/>
        <v>789.97050000000013</v>
      </c>
    </row>
    <row r="406" spans="1:35">
      <c r="A406" s="488" t="s">
        <v>622</v>
      </c>
      <c r="B406" s="180" t="s">
        <v>37</v>
      </c>
      <c r="C406" s="339" t="s">
        <v>37</v>
      </c>
      <c r="D406" s="180" t="s">
        <v>99</v>
      </c>
      <c r="E406" s="342" t="s">
        <v>440</v>
      </c>
      <c r="F406" s="180" t="s">
        <v>684</v>
      </c>
      <c r="G406" s="171" t="s">
        <v>661</v>
      </c>
      <c r="H406" s="186">
        <v>3183</v>
      </c>
      <c r="I406" s="186">
        <v>3700</v>
      </c>
      <c r="J406" s="181">
        <f t="shared" si="35"/>
        <v>517</v>
      </c>
      <c r="K406" s="180" t="s">
        <v>1704</v>
      </c>
      <c r="L406" s="180">
        <v>28315804</v>
      </c>
      <c r="M406" s="144">
        <v>45302</v>
      </c>
      <c r="N406" s="166" t="s">
        <v>210</v>
      </c>
      <c r="O406" s="180" t="s">
        <v>43</v>
      </c>
      <c r="P406" s="21" t="s">
        <v>43</v>
      </c>
      <c r="Q406" s="284">
        <v>100916</v>
      </c>
      <c r="R406" s="284">
        <v>161205</v>
      </c>
      <c r="S406" s="182">
        <f t="shared" si="38"/>
        <v>60289</v>
      </c>
      <c r="T406" s="216">
        <v>49516</v>
      </c>
      <c r="U406" s="180">
        <v>168</v>
      </c>
      <c r="V406" s="180" t="s">
        <v>63</v>
      </c>
      <c r="W406" s="180" t="s">
        <v>63</v>
      </c>
      <c r="X406" s="180" t="s">
        <v>277</v>
      </c>
      <c r="Y406" s="180"/>
      <c r="Z406" s="180" t="s">
        <v>1705</v>
      </c>
      <c r="AA406" s="194">
        <v>0.04</v>
      </c>
      <c r="AB406" s="197" t="s">
        <v>558</v>
      </c>
      <c r="AC406" s="188">
        <v>1.7000000000000001E-2</v>
      </c>
      <c r="AD406" s="180">
        <f t="shared" si="37"/>
        <v>6448.2</v>
      </c>
      <c r="AE406" s="180">
        <f t="shared" si="40"/>
        <v>959.55357142857144</v>
      </c>
      <c r="AF406" s="189">
        <f t="shared" si="36"/>
        <v>2740.4850000000001</v>
      </c>
      <c r="AG406" s="379">
        <f t="shared" si="41"/>
        <v>3700.0385714285717</v>
      </c>
      <c r="AH406" s="190">
        <v>0.03</v>
      </c>
      <c r="AI406" s="181">
        <f t="shared" si="39"/>
        <v>1808.6699999999998</v>
      </c>
    </row>
    <row r="407" spans="1:35">
      <c r="A407" s="488" t="s">
        <v>622</v>
      </c>
      <c r="B407" s="180" t="s">
        <v>49</v>
      </c>
      <c r="C407" s="339" t="s">
        <v>49</v>
      </c>
      <c r="D407" s="180" t="s">
        <v>133</v>
      </c>
      <c r="E407" s="342" t="s">
        <v>189</v>
      </c>
      <c r="F407" s="180" t="s">
        <v>728</v>
      </c>
      <c r="G407" s="506" t="s">
        <v>638</v>
      </c>
      <c r="H407" s="186">
        <v>0</v>
      </c>
      <c r="I407" s="186">
        <v>12552</v>
      </c>
      <c r="J407" s="181">
        <f t="shared" si="35"/>
        <v>12552</v>
      </c>
      <c r="K407" s="180" t="s">
        <v>1706</v>
      </c>
      <c r="L407" s="10">
        <v>28887373</v>
      </c>
      <c r="M407" s="144">
        <v>45302</v>
      </c>
      <c r="N407" s="166" t="s">
        <v>210</v>
      </c>
      <c r="O407" s="180" t="s">
        <v>148</v>
      </c>
      <c r="P407" s="329" t="s">
        <v>260</v>
      </c>
      <c r="Q407" s="186">
        <v>0</v>
      </c>
      <c r="R407" s="186">
        <v>546880</v>
      </c>
      <c r="S407" s="182">
        <f t="shared" si="38"/>
        <v>546880</v>
      </c>
      <c r="T407" s="216">
        <v>65002</v>
      </c>
      <c r="U407" s="180">
        <v>168</v>
      </c>
      <c r="V407" s="171" t="s">
        <v>64</v>
      </c>
      <c r="W407" s="180" t="s">
        <v>64</v>
      </c>
      <c r="X407" s="180" t="s">
        <v>276</v>
      </c>
      <c r="Y407" s="180" t="s">
        <v>115</v>
      </c>
      <c r="Z407" s="180" t="s">
        <v>1707</v>
      </c>
      <c r="AA407" s="194">
        <v>0.04</v>
      </c>
      <c r="AB407" s="197" t="s">
        <v>558</v>
      </c>
      <c r="AC407" s="188">
        <v>1.7000000000000001E-2</v>
      </c>
      <c r="AD407" s="180">
        <f t="shared" si="37"/>
        <v>21875.200000000001</v>
      </c>
      <c r="AE407" s="180">
        <f t="shared" si="40"/>
        <v>3255.2380952380954</v>
      </c>
      <c r="AF407" s="189">
        <f t="shared" si="36"/>
        <v>9296.9600000000009</v>
      </c>
      <c r="AG407" s="379">
        <f t="shared" si="41"/>
        <v>12552.198095238096</v>
      </c>
      <c r="AH407" s="190">
        <v>0.03</v>
      </c>
      <c r="AI407" s="181">
        <f t="shared" si="39"/>
        <v>16406.399999999998</v>
      </c>
    </row>
    <row r="408" spans="1:35">
      <c r="A408" s="488" t="s">
        <v>622</v>
      </c>
      <c r="B408" s="180" t="s">
        <v>37</v>
      </c>
      <c r="C408" s="339" t="s">
        <v>37</v>
      </c>
      <c r="D408" s="180" t="s">
        <v>99</v>
      </c>
      <c r="E408" s="21" t="s">
        <v>440</v>
      </c>
      <c r="F408" s="180" t="s">
        <v>684</v>
      </c>
      <c r="G408" s="171" t="s">
        <v>661</v>
      </c>
      <c r="H408" s="186">
        <v>3550</v>
      </c>
      <c r="I408" s="186">
        <v>3610</v>
      </c>
      <c r="J408" s="181">
        <f t="shared" si="35"/>
        <v>60</v>
      </c>
      <c r="K408" s="180" t="s">
        <v>754</v>
      </c>
      <c r="L408" s="180">
        <v>24429675</v>
      </c>
      <c r="M408" s="144">
        <v>45302</v>
      </c>
      <c r="N408" s="166" t="s">
        <v>210</v>
      </c>
      <c r="O408" s="180" t="s">
        <v>173</v>
      </c>
      <c r="P408" s="21" t="s">
        <v>482</v>
      </c>
      <c r="Q408" s="284">
        <v>113726</v>
      </c>
      <c r="R408" s="284">
        <v>157284</v>
      </c>
      <c r="S408" s="182">
        <f t="shared" si="38"/>
        <v>43558</v>
      </c>
      <c r="T408" s="216">
        <v>33020</v>
      </c>
      <c r="U408" s="180">
        <v>168</v>
      </c>
      <c r="V408" s="74" t="s">
        <v>63</v>
      </c>
      <c r="W408" s="74" t="s">
        <v>63</v>
      </c>
      <c r="X408" s="180" t="s">
        <v>277</v>
      </c>
      <c r="Y408" s="180"/>
      <c r="Z408" s="180" t="s">
        <v>1708</v>
      </c>
      <c r="AA408" s="194">
        <v>0.04</v>
      </c>
      <c r="AB408" s="197" t="s">
        <v>558</v>
      </c>
      <c r="AC408" s="188">
        <v>1.7000000000000001E-2</v>
      </c>
      <c r="AD408" s="180">
        <f t="shared" si="37"/>
        <v>6291.3600000000006</v>
      </c>
      <c r="AE408" s="180">
        <f t="shared" si="40"/>
        <v>936.21428571428567</v>
      </c>
      <c r="AF408" s="189">
        <f t="shared" si="36"/>
        <v>2673.828</v>
      </c>
      <c r="AG408" s="379">
        <f t="shared" si="41"/>
        <v>3610.0422857142858</v>
      </c>
      <c r="AH408" s="190">
        <v>0.03</v>
      </c>
      <c r="AI408" s="181">
        <f t="shared" si="39"/>
        <v>1306.74</v>
      </c>
    </row>
    <row r="409" spans="1:35">
      <c r="A409" s="488" t="s">
        <v>622</v>
      </c>
      <c r="B409" s="180" t="s">
        <v>31</v>
      </c>
      <c r="C409" s="339" t="s">
        <v>31</v>
      </c>
      <c r="D409" s="180" t="s">
        <v>101</v>
      </c>
      <c r="E409" s="342" t="s">
        <v>458</v>
      </c>
      <c r="F409" s="180" t="s">
        <v>893</v>
      </c>
      <c r="G409" s="171" t="s">
        <v>1686</v>
      </c>
      <c r="H409" s="186">
        <v>0</v>
      </c>
      <c r="I409" s="186">
        <v>17060</v>
      </c>
      <c r="J409" s="181">
        <f t="shared" si="35"/>
        <v>17060</v>
      </c>
      <c r="K409" s="180" t="s">
        <v>1709</v>
      </c>
      <c r="L409" s="180">
        <v>22827184</v>
      </c>
      <c r="M409" s="144">
        <v>45302</v>
      </c>
      <c r="N409" s="166" t="s">
        <v>210</v>
      </c>
      <c r="O409" s="180" t="s">
        <v>43</v>
      </c>
      <c r="P409" s="180" t="s">
        <v>43</v>
      </c>
      <c r="Q409" s="284">
        <v>0</v>
      </c>
      <c r="R409" s="284">
        <v>743280</v>
      </c>
      <c r="S409" s="182">
        <f t="shared" si="38"/>
        <v>743280</v>
      </c>
      <c r="T409" s="216">
        <v>44614</v>
      </c>
      <c r="U409" s="180">
        <v>168</v>
      </c>
      <c r="V409" s="180" t="s">
        <v>64</v>
      </c>
      <c r="W409" s="180" t="s">
        <v>64</v>
      </c>
      <c r="X409" s="180" t="s">
        <v>276</v>
      </c>
      <c r="Y409" s="180" t="s">
        <v>115</v>
      </c>
      <c r="Z409" s="180" t="s">
        <v>1710</v>
      </c>
      <c r="AA409" s="194">
        <v>0.04</v>
      </c>
      <c r="AB409" s="197" t="s">
        <v>558</v>
      </c>
      <c r="AC409" s="188">
        <v>1.7000000000000001E-2</v>
      </c>
      <c r="AD409" s="180">
        <f t="shared" si="37"/>
        <v>29731.200000000001</v>
      </c>
      <c r="AE409" s="180">
        <f t="shared" si="40"/>
        <v>4424.2857142857147</v>
      </c>
      <c r="AF409" s="189">
        <f t="shared" si="36"/>
        <v>12635.76</v>
      </c>
      <c r="AG409" s="379">
        <f t="shared" si="41"/>
        <v>17060.045714285716</v>
      </c>
      <c r="AH409" s="190">
        <v>0.03</v>
      </c>
      <c r="AI409" s="181">
        <f t="shared" si="39"/>
        <v>22298.399999999998</v>
      </c>
    </row>
    <row r="410" spans="1:35">
      <c r="A410" s="488" t="s">
        <v>622</v>
      </c>
      <c r="B410" s="180" t="s">
        <v>49</v>
      </c>
      <c r="C410" s="339" t="s">
        <v>49</v>
      </c>
      <c r="D410" s="180" t="s">
        <v>133</v>
      </c>
      <c r="E410" s="383" t="s">
        <v>189</v>
      </c>
      <c r="F410" s="180" t="s">
        <v>869</v>
      </c>
      <c r="G410" s="171" t="s">
        <v>1502</v>
      </c>
      <c r="H410" s="186">
        <v>0</v>
      </c>
      <c r="I410" s="186">
        <v>4100</v>
      </c>
      <c r="J410" s="181">
        <f t="shared" si="35"/>
        <v>4100</v>
      </c>
      <c r="K410" s="180" t="s">
        <v>1711</v>
      </c>
      <c r="L410" s="180">
        <v>30032146</v>
      </c>
      <c r="M410" s="144">
        <v>45302</v>
      </c>
      <c r="N410" s="166" t="s">
        <v>210</v>
      </c>
      <c r="O410" s="180" t="s">
        <v>43</v>
      </c>
      <c r="P410" s="329" t="s">
        <v>43</v>
      </c>
      <c r="Q410" s="186">
        <v>0</v>
      </c>
      <c r="R410" s="186">
        <v>178633</v>
      </c>
      <c r="S410" s="182">
        <f t="shared" si="38"/>
        <v>178633</v>
      </c>
      <c r="T410" s="216">
        <v>136215</v>
      </c>
      <c r="U410" s="180">
        <v>168</v>
      </c>
      <c r="V410" s="180" t="s">
        <v>64</v>
      </c>
      <c r="W410" s="180" t="s">
        <v>64</v>
      </c>
      <c r="X410" s="180" t="s">
        <v>276</v>
      </c>
      <c r="Y410" s="180"/>
      <c r="Z410" s="180" t="s">
        <v>1712</v>
      </c>
      <c r="AA410" s="194">
        <v>0.04</v>
      </c>
      <c r="AB410" s="197" t="s">
        <v>558</v>
      </c>
      <c r="AC410" s="188">
        <v>1.7000000000000001E-2</v>
      </c>
      <c r="AD410" s="180">
        <f t="shared" si="37"/>
        <v>7145.32</v>
      </c>
      <c r="AE410" s="180">
        <f t="shared" si="40"/>
        <v>1063.2916666666667</v>
      </c>
      <c r="AF410" s="189">
        <f t="shared" si="36"/>
        <v>3036.7610000000004</v>
      </c>
      <c r="AG410" s="379">
        <f t="shared" si="41"/>
        <v>4100.0526666666674</v>
      </c>
      <c r="AH410" s="190">
        <v>0.03</v>
      </c>
      <c r="AI410" s="181">
        <f t="shared" si="39"/>
        <v>5358.99</v>
      </c>
    </row>
    <row r="411" spans="1:35">
      <c r="A411" s="488" t="s">
        <v>622</v>
      </c>
      <c r="B411" s="180" t="s">
        <v>29</v>
      </c>
      <c r="C411" s="339" t="s">
        <v>29</v>
      </c>
      <c r="D411" s="21" t="s">
        <v>168</v>
      </c>
      <c r="E411" s="19" t="s">
        <v>407</v>
      </c>
      <c r="F411" s="506" t="s">
        <v>593</v>
      </c>
      <c r="G411" s="171" t="s">
        <v>599</v>
      </c>
      <c r="H411" s="186">
        <v>15000</v>
      </c>
      <c r="I411" s="186">
        <v>15157</v>
      </c>
      <c r="J411" s="181">
        <f t="shared" si="35"/>
        <v>157</v>
      </c>
      <c r="K411" s="180" t="s">
        <v>1713</v>
      </c>
      <c r="L411" s="180">
        <v>30366267</v>
      </c>
      <c r="M411" s="144">
        <v>45302</v>
      </c>
      <c r="N411" s="166" t="s">
        <v>210</v>
      </c>
      <c r="O411" s="180" t="s">
        <v>128</v>
      </c>
      <c r="P411" s="180" t="s">
        <v>128</v>
      </c>
      <c r="Q411" s="284">
        <v>467008.09</v>
      </c>
      <c r="R411" s="284">
        <v>660378</v>
      </c>
      <c r="S411" s="182">
        <f t="shared" si="38"/>
        <v>193369.90999999997</v>
      </c>
      <c r="T411" s="216">
        <v>152647</v>
      </c>
      <c r="U411" s="180">
        <v>168</v>
      </c>
      <c r="V411" s="180" t="s">
        <v>63</v>
      </c>
      <c r="W411" s="180" t="s">
        <v>63</v>
      </c>
      <c r="X411" s="180" t="s">
        <v>277</v>
      </c>
      <c r="Y411" s="180"/>
      <c r="Z411" s="180" t="s">
        <v>1714</v>
      </c>
      <c r="AA411" s="194">
        <v>0.04</v>
      </c>
      <c r="AB411" s="197" t="s">
        <v>558</v>
      </c>
      <c r="AC411" s="188">
        <v>1.7000000000000001E-2</v>
      </c>
      <c r="AD411" s="180">
        <f t="shared" si="37"/>
        <v>26415.119999999999</v>
      </c>
      <c r="AE411" s="180">
        <f t="shared" si="40"/>
        <v>3930.8214285714284</v>
      </c>
      <c r="AF411" s="189">
        <f t="shared" si="36"/>
        <v>11226.426000000001</v>
      </c>
      <c r="AG411" s="379">
        <f t="shared" si="41"/>
        <v>15157.247428571431</v>
      </c>
      <c r="AH411" s="190">
        <v>0.03</v>
      </c>
      <c r="AI411" s="181">
        <f t="shared" si="39"/>
        <v>5801.0972999999994</v>
      </c>
    </row>
    <row r="412" spans="1:35">
      <c r="A412" s="488" t="s">
        <v>622</v>
      </c>
      <c r="B412" s="180" t="s">
        <v>27</v>
      </c>
      <c r="C412" s="21" t="s">
        <v>27</v>
      </c>
      <c r="D412" s="180" t="s">
        <v>97</v>
      </c>
      <c r="E412" s="342" t="s">
        <v>407</v>
      </c>
      <c r="F412" s="180" t="s">
        <v>585</v>
      </c>
      <c r="G412" s="171" t="s">
        <v>586</v>
      </c>
      <c r="H412" s="186">
        <v>4893</v>
      </c>
      <c r="I412" s="186">
        <v>4914</v>
      </c>
      <c r="J412" s="181">
        <f t="shared" si="35"/>
        <v>21</v>
      </c>
      <c r="K412" s="180" t="s">
        <v>1715</v>
      </c>
      <c r="L412" s="180">
        <v>22239698</v>
      </c>
      <c r="M412" s="144">
        <v>45302</v>
      </c>
      <c r="N412" s="166" t="s">
        <v>210</v>
      </c>
      <c r="O412" s="180" t="s">
        <v>43</v>
      </c>
      <c r="P412" s="180" t="s">
        <v>43</v>
      </c>
      <c r="Q412" s="284">
        <v>137638.42000000001</v>
      </c>
      <c r="R412" s="284">
        <v>214098</v>
      </c>
      <c r="S412" s="182">
        <f t="shared" si="38"/>
        <v>76459.579999999987</v>
      </c>
      <c r="T412" s="216">
        <v>62513</v>
      </c>
      <c r="U412" s="180">
        <v>168</v>
      </c>
      <c r="V412" s="180" t="s">
        <v>63</v>
      </c>
      <c r="W412" s="180" t="s">
        <v>63</v>
      </c>
      <c r="X412" s="180" t="s">
        <v>277</v>
      </c>
      <c r="Y412" s="180"/>
      <c r="Z412" s="180" t="s">
        <v>1716</v>
      </c>
      <c r="AA412" s="194">
        <v>0.04</v>
      </c>
      <c r="AB412" s="197" t="s">
        <v>558</v>
      </c>
      <c r="AC412" s="188">
        <v>1.7000000000000001E-2</v>
      </c>
      <c r="AD412" s="180">
        <f t="shared" si="37"/>
        <v>8563.92</v>
      </c>
      <c r="AE412" s="180">
        <f t="shared" si="40"/>
        <v>1274.3928571428571</v>
      </c>
      <c r="AF412" s="189">
        <f t="shared" si="36"/>
        <v>3639.6660000000002</v>
      </c>
      <c r="AG412" s="379">
        <f t="shared" si="41"/>
        <v>4914.0588571428571</v>
      </c>
      <c r="AH412" s="190">
        <v>0.03</v>
      </c>
      <c r="AI412" s="181">
        <f t="shared" si="39"/>
        <v>2293.7873999999997</v>
      </c>
    </row>
    <row r="413" spans="1:35">
      <c r="A413" s="488" t="s">
        <v>622</v>
      </c>
      <c r="B413" s="180" t="s">
        <v>29</v>
      </c>
      <c r="C413" s="21" t="s">
        <v>29</v>
      </c>
      <c r="D413" s="21" t="s">
        <v>168</v>
      </c>
      <c r="E413" s="19" t="s">
        <v>407</v>
      </c>
      <c r="F413" s="8" t="s">
        <v>895</v>
      </c>
      <c r="G413" s="171" t="s">
        <v>576</v>
      </c>
      <c r="H413" s="186">
        <v>0</v>
      </c>
      <c r="I413" s="186">
        <v>661</v>
      </c>
      <c r="J413" s="181">
        <f t="shared" si="35"/>
        <v>661</v>
      </c>
      <c r="K413" s="180" t="s">
        <v>1717</v>
      </c>
      <c r="L413" s="180">
        <v>22623317</v>
      </c>
      <c r="M413" s="144">
        <v>45302</v>
      </c>
      <c r="N413" s="166" t="s">
        <v>210</v>
      </c>
      <c r="O413" s="449" t="s">
        <v>173</v>
      </c>
      <c r="P413" s="21" t="s">
        <v>524</v>
      </c>
      <c r="Q413" s="284">
        <v>0</v>
      </c>
      <c r="R413" s="284">
        <v>22490</v>
      </c>
      <c r="S413" s="182">
        <f t="shared" ref="S413:S476" si="42">R413-Q413</f>
        <v>22490</v>
      </c>
      <c r="T413" s="216">
        <v>5769</v>
      </c>
      <c r="U413" s="180">
        <v>108</v>
      </c>
      <c r="V413" s="180" t="s">
        <v>63</v>
      </c>
      <c r="W413" s="180" t="s">
        <v>63</v>
      </c>
      <c r="X413" s="180" t="s">
        <v>277</v>
      </c>
      <c r="Y413" s="180"/>
      <c r="Z413" s="180" t="s">
        <v>1718</v>
      </c>
      <c r="AA413" s="194">
        <v>0.03</v>
      </c>
      <c r="AB413" s="197" t="s">
        <v>558</v>
      </c>
      <c r="AC413" s="188">
        <v>2.4E-2</v>
      </c>
      <c r="AD413" s="180">
        <f t="shared" si="37"/>
        <v>674.69999999999993</v>
      </c>
      <c r="AE413" s="180">
        <f t="shared" si="40"/>
        <v>208.24074074074073</v>
      </c>
      <c r="AF413" s="189">
        <f t="shared" si="36"/>
        <v>539.76</v>
      </c>
      <c r="AG413" s="379">
        <f t="shared" si="41"/>
        <v>748.00074074074075</v>
      </c>
      <c r="AH413" s="190">
        <v>0.06</v>
      </c>
      <c r="AI413" s="181">
        <f t="shared" si="39"/>
        <v>1349.3999999999999</v>
      </c>
    </row>
    <row r="414" spans="1:35">
      <c r="A414" s="488" t="s">
        <v>622</v>
      </c>
      <c r="B414" s="180" t="s">
        <v>27</v>
      </c>
      <c r="C414" s="339" t="s">
        <v>27</v>
      </c>
      <c r="D414" s="180" t="s">
        <v>97</v>
      </c>
      <c r="E414" s="342" t="s">
        <v>209</v>
      </c>
      <c r="F414" s="180" t="s">
        <v>570</v>
      </c>
      <c r="G414" s="171" t="s">
        <v>571</v>
      </c>
      <c r="H414" s="186">
        <v>569</v>
      </c>
      <c r="I414" s="186">
        <v>1337</v>
      </c>
      <c r="J414" s="181">
        <f t="shared" si="35"/>
        <v>768</v>
      </c>
      <c r="K414" s="180" t="s">
        <v>1719</v>
      </c>
      <c r="L414" s="180">
        <v>20644148</v>
      </c>
      <c r="M414" s="144">
        <v>45302</v>
      </c>
      <c r="N414" s="166" t="s">
        <v>210</v>
      </c>
      <c r="O414" s="21" t="s">
        <v>43</v>
      </c>
      <c r="P414" s="21" t="s">
        <v>43</v>
      </c>
      <c r="Q414" s="284">
        <v>13746</v>
      </c>
      <c r="R414" s="284">
        <v>40191</v>
      </c>
      <c r="S414" s="182">
        <f t="shared" si="42"/>
        <v>26445</v>
      </c>
      <c r="T414" s="216">
        <v>23267</v>
      </c>
      <c r="U414" s="180">
        <v>120</v>
      </c>
      <c r="V414" s="180" t="s">
        <v>63</v>
      </c>
      <c r="W414" s="180" t="s">
        <v>63</v>
      </c>
      <c r="X414" s="180" t="s">
        <v>277</v>
      </c>
      <c r="Y414" s="180"/>
      <c r="Z414" s="180" t="s">
        <v>1720</v>
      </c>
      <c r="AA414" s="194">
        <v>0.03</v>
      </c>
      <c r="AB414" s="197" t="s">
        <v>558</v>
      </c>
      <c r="AC414" s="188">
        <v>2.2499999999999999E-2</v>
      </c>
      <c r="AD414" s="180">
        <f t="shared" si="37"/>
        <v>1205.73</v>
      </c>
      <c r="AE414" s="180">
        <f t="shared" si="40"/>
        <v>334.92500000000001</v>
      </c>
      <c r="AF414" s="189">
        <f t="shared" si="36"/>
        <v>904.29750000000001</v>
      </c>
      <c r="AG414" s="379">
        <f t="shared" si="41"/>
        <v>1239.2225000000001</v>
      </c>
      <c r="AH414" s="190">
        <v>0.06</v>
      </c>
      <c r="AI414" s="181">
        <f t="shared" si="39"/>
        <v>1586.7</v>
      </c>
    </row>
    <row r="415" spans="1:35">
      <c r="A415" s="488" t="s">
        <v>622</v>
      </c>
      <c r="B415" s="180" t="s">
        <v>33</v>
      </c>
      <c r="C415" s="339" t="s">
        <v>39</v>
      </c>
      <c r="D415" s="180" t="s">
        <v>167</v>
      </c>
      <c r="E415" s="19" t="s">
        <v>931</v>
      </c>
      <c r="F415" s="180" t="s">
        <v>790</v>
      </c>
      <c r="G415" s="171" t="s">
        <v>791</v>
      </c>
      <c r="H415" s="186">
        <v>0</v>
      </c>
      <c r="I415" s="186">
        <v>5115</v>
      </c>
      <c r="J415" s="181">
        <f t="shared" si="35"/>
        <v>5115</v>
      </c>
      <c r="K415" s="180" t="s">
        <v>1721</v>
      </c>
      <c r="L415" s="180">
        <v>28016228</v>
      </c>
      <c r="M415" s="144">
        <v>45303</v>
      </c>
      <c r="N415" s="166" t="s">
        <v>210</v>
      </c>
      <c r="O415" s="180" t="s">
        <v>43</v>
      </c>
      <c r="P415" s="21" t="s">
        <v>43</v>
      </c>
      <c r="Q415" s="284">
        <v>0</v>
      </c>
      <c r="R415" s="284">
        <v>218499</v>
      </c>
      <c r="S415" s="182">
        <f t="shared" si="42"/>
        <v>218499</v>
      </c>
      <c r="T415" s="216">
        <v>19334</v>
      </c>
      <c r="U415" s="180">
        <v>168</v>
      </c>
      <c r="V415" s="180" t="s">
        <v>64</v>
      </c>
      <c r="W415" s="180" t="s">
        <v>64</v>
      </c>
      <c r="X415" s="180" t="s">
        <v>276</v>
      </c>
      <c r="Y415" s="180" t="s">
        <v>669</v>
      </c>
      <c r="Z415" s="180" t="s">
        <v>1722</v>
      </c>
      <c r="AA415" s="194">
        <v>0.04</v>
      </c>
      <c r="AB415" s="197" t="s">
        <v>558</v>
      </c>
      <c r="AC415" s="188">
        <v>1.7000000000000001E-2</v>
      </c>
      <c r="AD415" s="180">
        <f t="shared" si="37"/>
        <v>8739.9600000000009</v>
      </c>
      <c r="AE415" s="180">
        <f t="shared" si="40"/>
        <v>1300.5892857142858</v>
      </c>
      <c r="AF415" s="189">
        <f t="shared" si="36"/>
        <v>3714.4830000000002</v>
      </c>
      <c r="AG415" s="379">
        <f t="shared" si="41"/>
        <v>5015.0722857142864</v>
      </c>
      <c r="AH415" s="190">
        <v>0.03</v>
      </c>
      <c r="AI415" s="181">
        <f t="shared" si="39"/>
        <v>6554.9699999999993</v>
      </c>
    </row>
    <row r="416" spans="1:35">
      <c r="A416" s="488" t="s">
        <v>622</v>
      </c>
      <c r="B416" s="180" t="s">
        <v>49</v>
      </c>
      <c r="C416" s="339" t="s">
        <v>49</v>
      </c>
      <c r="D416" s="180" t="s">
        <v>133</v>
      </c>
      <c r="E416" s="342" t="s">
        <v>555</v>
      </c>
      <c r="F416" s="180" t="s">
        <v>860</v>
      </c>
      <c r="G416" s="171" t="s">
        <v>1565</v>
      </c>
      <c r="H416" s="186">
        <v>0</v>
      </c>
      <c r="I416" s="186">
        <v>3703</v>
      </c>
      <c r="J416" s="181">
        <f t="shared" si="35"/>
        <v>3703</v>
      </c>
      <c r="K416" s="180" t="s">
        <v>1723</v>
      </c>
      <c r="L416" s="180">
        <v>23927470</v>
      </c>
      <c r="M416" s="144">
        <v>45303</v>
      </c>
      <c r="N416" s="166" t="s">
        <v>210</v>
      </c>
      <c r="O416" s="180" t="s">
        <v>43</v>
      </c>
      <c r="P416" s="180" t="s">
        <v>43</v>
      </c>
      <c r="Q416" s="284">
        <v>0</v>
      </c>
      <c r="R416" s="284">
        <v>161293</v>
      </c>
      <c r="S416" s="182">
        <f t="shared" si="42"/>
        <v>161293</v>
      </c>
      <c r="T416" s="216">
        <v>27933</v>
      </c>
      <c r="U416" s="180">
        <v>168</v>
      </c>
      <c r="V416" s="180" t="s">
        <v>64</v>
      </c>
      <c r="W416" s="180" t="s">
        <v>64</v>
      </c>
      <c r="X416" s="180" t="s">
        <v>276</v>
      </c>
      <c r="Y416" s="180" t="s">
        <v>115</v>
      </c>
      <c r="Z416" s="180" t="s">
        <v>1724</v>
      </c>
      <c r="AA416" s="194">
        <v>0.04</v>
      </c>
      <c r="AB416" s="197" t="s">
        <v>558</v>
      </c>
      <c r="AC416" s="188">
        <v>1.7000000000000001E-2</v>
      </c>
      <c r="AD416" s="180">
        <f t="shared" si="37"/>
        <v>6451.72</v>
      </c>
      <c r="AE416" s="180">
        <f t="shared" si="40"/>
        <v>960.07738095238096</v>
      </c>
      <c r="AF416" s="189">
        <f t="shared" si="36"/>
        <v>2741.9810000000002</v>
      </c>
      <c r="AG416" s="379">
        <f t="shared" si="41"/>
        <v>3702.0583809523814</v>
      </c>
      <c r="AH416" s="190">
        <v>0.03</v>
      </c>
      <c r="AI416" s="181">
        <f t="shared" si="39"/>
        <v>4838.79</v>
      </c>
    </row>
    <row r="417" spans="1:35">
      <c r="A417" s="488" t="s">
        <v>622</v>
      </c>
      <c r="B417" s="180" t="s">
        <v>45</v>
      </c>
      <c r="C417" s="339" t="s">
        <v>184</v>
      </c>
      <c r="D417" s="180" t="s">
        <v>98</v>
      </c>
      <c r="E417" s="342" t="s">
        <v>212</v>
      </c>
      <c r="F417" s="180" t="s">
        <v>690</v>
      </c>
      <c r="G417" s="171" t="s">
        <v>663</v>
      </c>
      <c r="H417" s="186">
        <v>6019</v>
      </c>
      <c r="I417" s="186">
        <v>5370</v>
      </c>
      <c r="J417" s="181">
        <f t="shared" si="35"/>
        <v>-649</v>
      </c>
      <c r="K417" s="180" t="s">
        <v>693</v>
      </c>
      <c r="L417" s="180">
        <v>29255371</v>
      </c>
      <c r="M417" s="144">
        <v>45303</v>
      </c>
      <c r="N417" s="166" t="s">
        <v>210</v>
      </c>
      <c r="O417" s="180" t="s">
        <v>128</v>
      </c>
      <c r="P417" s="180" t="s">
        <v>128</v>
      </c>
      <c r="Q417" s="284">
        <v>198595.65</v>
      </c>
      <c r="R417" s="284">
        <v>233966</v>
      </c>
      <c r="S417" s="182">
        <f t="shared" si="42"/>
        <v>35370.350000000006</v>
      </c>
      <c r="T417" s="216">
        <v>20232.39</v>
      </c>
      <c r="U417" s="180">
        <v>168</v>
      </c>
      <c r="V417" s="180" t="s">
        <v>63</v>
      </c>
      <c r="W417" s="180" t="s">
        <v>63</v>
      </c>
      <c r="X417" s="180" t="s">
        <v>277</v>
      </c>
      <c r="Y417" s="180"/>
      <c r="Z417" s="180" t="s">
        <v>1725</v>
      </c>
      <c r="AA417" s="194">
        <v>0.04</v>
      </c>
      <c r="AB417" s="197" t="s">
        <v>558</v>
      </c>
      <c r="AC417" s="188">
        <v>1.7000000000000001E-2</v>
      </c>
      <c r="AD417" s="180">
        <f t="shared" si="37"/>
        <v>9358.64</v>
      </c>
      <c r="AE417" s="180">
        <f t="shared" si="40"/>
        <v>1392.6547619047619</v>
      </c>
      <c r="AF417" s="189">
        <f t="shared" si="36"/>
        <v>3977.4220000000005</v>
      </c>
      <c r="AG417" s="379">
        <f t="shared" si="41"/>
        <v>5370.076761904762</v>
      </c>
      <c r="AH417" s="190">
        <v>0.03</v>
      </c>
      <c r="AI417" s="181">
        <f t="shared" si="39"/>
        <v>1061.1105000000002</v>
      </c>
    </row>
    <row r="418" spans="1:35">
      <c r="A418" s="488" t="s">
        <v>622</v>
      </c>
      <c r="B418" s="180" t="s">
        <v>49</v>
      </c>
      <c r="C418" s="339" t="s">
        <v>49</v>
      </c>
      <c r="D418" s="180" t="s">
        <v>133</v>
      </c>
      <c r="E418" s="342" t="s">
        <v>619</v>
      </c>
      <c r="F418" s="506" t="s">
        <v>898</v>
      </c>
      <c r="G418" s="180" t="s">
        <v>899</v>
      </c>
      <c r="H418" s="186">
        <v>26725</v>
      </c>
      <c r="I418" s="186">
        <v>23674</v>
      </c>
      <c r="J418" s="181">
        <f t="shared" si="35"/>
        <v>-3051</v>
      </c>
      <c r="K418" s="180" t="s">
        <v>1726</v>
      </c>
      <c r="L418" s="180">
        <v>33417185</v>
      </c>
      <c r="M418" s="144">
        <v>45303</v>
      </c>
      <c r="N418" s="166" t="s">
        <v>210</v>
      </c>
      <c r="O418" s="180" t="s">
        <v>128</v>
      </c>
      <c r="P418" s="329" t="s">
        <v>128</v>
      </c>
      <c r="Q418" s="186">
        <v>891806.02</v>
      </c>
      <c r="R418" s="186">
        <v>1031456</v>
      </c>
      <c r="S418" s="182">
        <f t="shared" si="42"/>
        <v>139649.97999999998</v>
      </c>
      <c r="T418" s="216">
        <v>76662</v>
      </c>
      <c r="U418" s="180">
        <v>168</v>
      </c>
      <c r="V418" s="180" t="s">
        <v>63</v>
      </c>
      <c r="W418" s="180" t="s">
        <v>63</v>
      </c>
      <c r="X418" s="180" t="s">
        <v>277</v>
      </c>
      <c r="Y418" s="180"/>
      <c r="Z418" s="180" t="s">
        <v>1727</v>
      </c>
      <c r="AA418" s="194">
        <v>0.04</v>
      </c>
      <c r="AB418" s="197" t="s">
        <v>558</v>
      </c>
      <c r="AC418" s="188">
        <v>1.7000000000000001E-2</v>
      </c>
      <c r="AD418" s="180">
        <f t="shared" si="37"/>
        <v>41258.239999999998</v>
      </c>
      <c r="AE418" s="180">
        <f t="shared" si="40"/>
        <v>6139.6190476190477</v>
      </c>
      <c r="AF418" s="189">
        <f t="shared" si="36"/>
        <v>17534.752</v>
      </c>
      <c r="AG418" s="379">
        <f t="shared" si="41"/>
        <v>23674.371047619046</v>
      </c>
      <c r="AH418" s="190">
        <v>0.03</v>
      </c>
      <c r="AI418" s="181">
        <f t="shared" si="39"/>
        <v>4189.4993999999997</v>
      </c>
    </row>
    <row r="419" spans="1:35">
      <c r="A419" s="488" t="s">
        <v>622</v>
      </c>
      <c r="B419" s="180" t="s">
        <v>39</v>
      </c>
      <c r="C419" s="339" t="s">
        <v>39</v>
      </c>
      <c r="D419" s="180" t="s">
        <v>167</v>
      </c>
      <c r="E419" s="342" t="s">
        <v>453</v>
      </c>
      <c r="F419" s="180" t="s">
        <v>900</v>
      </c>
      <c r="G419" s="171" t="s">
        <v>604</v>
      </c>
      <c r="H419" s="186">
        <v>0</v>
      </c>
      <c r="I419" s="186">
        <v>4778</v>
      </c>
      <c r="J419" s="181">
        <f t="shared" si="35"/>
        <v>4778</v>
      </c>
      <c r="K419" s="180" t="s">
        <v>1728</v>
      </c>
      <c r="L419" s="180">
        <v>26363497</v>
      </c>
      <c r="M419" s="144">
        <v>45303</v>
      </c>
      <c r="N419" s="166" t="s">
        <v>210</v>
      </c>
      <c r="O419" s="180" t="s">
        <v>43</v>
      </c>
      <c r="P419" s="180" t="s">
        <v>43</v>
      </c>
      <c r="Q419" s="186">
        <v>0</v>
      </c>
      <c r="R419" s="186">
        <v>173619</v>
      </c>
      <c r="S419" s="182">
        <f t="shared" si="42"/>
        <v>173619</v>
      </c>
      <c r="T419" s="216">
        <v>163838</v>
      </c>
      <c r="U419" s="180">
        <v>144</v>
      </c>
      <c r="V419" s="180" t="s">
        <v>62</v>
      </c>
      <c r="W419" s="180" t="s">
        <v>62</v>
      </c>
      <c r="X419" s="180" t="s">
        <v>276</v>
      </c>
      <c r="Y419" s="180"/>
      <c r="Z419" s="180" t="s">
        <v>1729</v>
      </c>
      <c r="AA419" s="194">
        <v>0.03</v>
      </c>
      <c r="AB419" s="197" t="s">
        <v>558</v>
      </c>
      <c r="AC419" s="188">
        <v>0.02</v>
      </c>
      <c r="AD419" s="180">
        <f t="shared" si="37"/>
        <v>5208.57</v>
      </c>
      <c r="AE419" s="180">
        <f t="shared" si="40"/>
        <v>1205.6875</v>
      </c>
      <c r="AF419" s="189">
        <f t="shared" si="36"/>
        <v>3472.38</v>
      </c>
      <c r="AG419" s="379">
        <f t="shared" si="41"/>
        <v>4678.0675000000001</v>
      </c>
      <c r="AH419" s="190">
        <v>0.06</v>
      </c>
      <c r="AI419" s="181">
        <f t="shared" si="39"/>
        <v>10417.14</v>
      </c>
    </row>
    <row r="420" spans="1:35">
      <c r="A420" s="488" t="s">
        <v>622</v>
      </c>
      <c r="B420" s="180" t="s">
        <v>49</v>
      </c>
      <c r="C420" s="339" t="s">
        <v>49</v>
      </c>
      <c r="D420" s="180" t="s">
        <v>133</v>
      </c>
      <c r="E420" s="342" t="s">
        <v>619</v>
      </c>
      <c r="F420" s="180" t="s">
        <v>898</v>
      </c>
      <c r="G420" s="180" t="s">
        <v>899</v>
      </c>
      <c r="H420" s="186">
        <v>11744</v>
      </c>
      <c r="I420" s="186">
        <v>12021</v>
      </c>
      <c r="J420" s="181">
        <f t="shared" si="35"/>
        <v>277</v>
      </c>
      <c r="K420" s="180" t="s">
        <v>1730</v>
      </c>
      <c r="L420" s="180">
        <v>28891579</v>
      </c>
      <c r="M420" s="144">
        <v>45303</v>
      </c>
      <c r="N420" s="166" t="s">
        <v>210</v>
      </c>
      <c r="O420" s="21" t="s">
        <v>157</v>
      </c>
      <c r="P420" s="21" t="s">
        <v>157</v>
      </c>
      <c r="Q420" s="284">
        <v>404064.93</v>
      </c>
      <c r="R420" s="284">
        <v>523745</v>
      </c>
      <c r="S420" s="182">
        <f t="shared" si="42"/>
        <v>119680.07</v>
      </c>
      <c r="T420" s="216">
        <v>87155</v>
      </c>
      <c r="U420" s="180">
        <v>168</v>
      </c>
      <c r="V420" s="180" t="s">
        <v>63</v>
      </c>
      <c r="W420" s="180" t="s">
        <v>63</v>
      </c>
      <c r="X420" s="180" t="s">
        <v>277</v>
      </c>
      <c r="Y420" s="180"/>
      <c r="Z420" s="180" t="s">
        <v>1731</v>
      </c>
      <c r="AA420" s="194">
        <v>0.04</v>
      </c>
      <c r="AB420" s="197" t="s">
        <v>558</v>
      </c>
      <c r="AC420" s="188">
        <v>1.7</v>
      </c>
      <c r="AD420" s="180">
        <f t="shared" si="37"/>
        <v>20949.8</v>
      </c>
      <c r="AE420" s="180">
        <f t="shared" si="40"/>
        <v>3117.5297619047619</v>
      </c>
      <c r="AF420" s="189">
        <f t="shared" si="36"/>
        <v>890366.5</v>
      </c>
      <c r="AG420" s="379">
        <f t="shared" si="41"/>
        <v>893484.02976190473</v>
      </c>
      <c r="AH420" s="190">
        <v>0.03</v>
      </c>
      <c r="AI420" s="181">
        <f t="shared" si="39"/>
        <v>3590.4021000000002</v>
      </c>
    </row>
    <row r="421" spans="1:35">
      <c r="A421" s="488" t="s">
        <v>622</v>
      </c>
      <c r="B421" s="180" t="s">
        <v>24</v>
      </c>
      <c r="C421" s="339" t="s">
        <v>24</v>
      </c>
      <c r="D421" s="180" t="s">
        <v>422</v>
      </c>
      <c r="E421" s="342" t="s">
        <v>538</v>
      </c>
      <c r="F421" s="180" t="s">
        <v>861</v>
      </c>
      <c r="G421" s="171" t="s">
        <v>862</v>
      </c>
      <c r="H421" s="186">
        <v>0</v>
      </c>
      <c r="I421" s="186">
        <v>2697</v>
      </c>
      <c r="J421" s="181">
        <f t="shared" si="35"/>
        <v>2697</v>
      </c>
      <c r="K421" s="180" t="s">
        <v>1732</v>
      </c>
      <c r="L421" s="180">
        <v>22204934</v>
      </c>
      <c r="M421" s="144">
        <v>45303</v>
      </c>
      <c r="N421" s="166" t="s">
        <v>210</v>
      </c>
      <c r="O421" s="21" t="s">
        <v>43</v>
      </c>
      <c r="P421" s="21" t="s">
        <v>43</v>
      </c>
      <c r="Q421" s="284">
        <v>0</v>
      </c>
      <c r="R421" s="284">
        <v>117500</v>
      </c>
      <c r="S421" s="182">
        <f t="shared" si="42"/>
        <v>117500</v>
      </c>
      <c r="T421" s="216">
        <v>21360</v>
      </c>
      <c r="U421" s="180">
        <v>168</v>
      </c>
      <c r="V421" s="180" t="s">
        <v>64</v>
      </c>
      <c r="W421" s="180" t="s">
        <v>64</v>
      </c>
      <c r="X421" s="180" t="s">
        <v>276</v>
      </c>
      <c r="Y421" s="180" t="s">
        <v>578</v>
      </c>
      <c r="Z421" s="180" t="s">
        <v>1733</v>
      </c>
      <c r="AA421" s="194">
        <v>0.04</v>
      </c>
      <c r="AB421" s="197" t="s">
        <v>558</v>
      </c>
      <c r="AC421" s="188">
        <v>1.7000000000000001E-2</v>
      </c>
      <c r="AD421" s="180">
        <f t="shared" si="37"/>
        <v>4700</v>
      </c>
      <c r="AE421" s="180">
        <f t="shared" si="40"/>
        <v>699.40476190476193</v>
      </c>
      <c r="AF421" s="189">
        <f t="shared" si="36"/>
        <v>1997.5000000000002</v>
      </c>
      <c r="AG421" s="379">
        <f t="shared" si="41"/>
        <v>2696.9047619047624</v>
      </c>
      <c r="AH421" s="190">
        <v>0.03</v>
      </c>
      <c r="AI421" s="181">
        <f t="shared" si="39"/>
        <v>3525</v>
      </c>
    </row>
    <row r="422" spans="1:35">
      <c r="A422" s="488" t="s">
        <v>622</v>
      </c>
      <c r="B422" s="180" t="s">
        <v>29</v>
      </c>
      <c r="C422" s="339" t="s">
        <v>29</v>
      </c>
      <c r="D422" s="21" t="s">
        <v>168</v>
      </c>
      <c r="E422" s="19" t="s">
        <v>407</v>
      </c>
      <c r="F422" s="180" t="s">
        <v>593</v>
      </c>
      <c r="G422" s="171" t="s">
        <v>599</v>
      </c>
      <c r="H422" s="186">
        <v>1665</v>
      </c>
      <c r="I422" s="186">
        <v>1849</v>
      </c>
      <c r="J422" s="181">
        <f t="shared" si="35"/>
        <v>184</v>
      </c>
      <c r="K422" s="180" t="s">
        <v>1734</v>
      </c>
      <c r="L422" s="180">
        <v>24029595</v>
      </c>
      <c r="M422" s="144">
        <v>45303</v>
      </c>
      <c r="N422" s="166" t="s">
        <v>210</v>
      </c>
      <c r="O422" s="180" t="s">
        <v>43</v>
      </c>
      <c r="P422" s="180" t="s">
        <v>43</v>
      </c>
      <c r="Q422" s="284">
        <v>42339.89</v>
      </c>
      <c r="R422" s="284">
        <v>59968</v>
      </c>
      <c r="S422" s="182">
        <f t="shared" si="42"/>
        <v>17628.11</v>
      </c>
      <c r="T422" s="216">
        <v>13529</v>
      </c>
      <c r="U422" s="180">
        <v>120</v>
      </c>
      <c r="V422" s="180" t="s">
        <v>63</v>
      </c>
      <c r="W422" s="180" t="s">
        <v>63</v>
      </c>
      <c r="X422" s="180" t="s">
        <v>277</v>
      </c>
      <c r="Y422" s="180"/>
      <c r="Z422" s="180" t="s">
        <v>1735</v>
      </c>
      <c r="AA422" s="194">
        <v>0.03</v>
      </c>
      <c r="AB422" s="197" t="s">
        <v>558</v>
      </c>
      <c r="AC422" s="188">
        <v>2.2499999999999999E-2</v>
      </c>
      <c r="AD422" s="180">
        <f t="shared" si="37"/>
        <v>1799.04</v>
      </c>
      <c r="AE422" s="180">
        <f t="shared" si="40"/>
        <v>499.73333333333335</v>
      </c>
      <c r="AF422" s="189">
        <f t="shared" si="36"/>
        <v>1349.28</v>
      </c>
      <c r="AG422" s="379">
        <f t="shared" si="41"/>
        <v>1849.0133333333333</v>
      </c>
      <c r="AH422" s="190">
        <v>0.06</v>
      </c>
      <c r="AI422" s="181">
        <f t="shared" si="39"/>
        <v>1057.6866</v>
      </c>
    </row>
    <row r="423" spans="1:35">
      <c r="A423" s="488" t="s">
        <v>622</v>
      </c>
      <c r="B423" s="180" t="s">
        <v>24</v>
      </c>
      <c r="C423" s="339" t="s">
        <v>24</v>
      </c>
      <c r="D423" s="180" t="s">
        <v>422</v>
      </c>
      <c r="E423" s="342" t="s">
        <v>200</v>
      </c>
      <c r="F423" s="180" t="s">
        <v>807</v>
      </c>
      <c r="G423" s="171" t="s">
        <v>817</v>
      </c>
      <c r="H423" s="186">
        <v>0</v>
      </c>
      <c r="I423" s="186">
        <v>2080</v>
      </c>
      <c r="J423" s="181">
        <f t="shared" si="35"/>
        <v>2080</v>
      </c>
      <c r="K423" s="180" t="s">
        <v>1736</v>
      </c>
      <c r="L423" s="180">
        <v>24067030</v>
      </c>
      <c r="M423" s="144">
        <v>45303</v>
      </c>
      <c r="N423" s="166" t="s">
        <v>210</v>
      </c>
      <c r="O423" s="180" t="s">
        <v>43</v>
      </c>
      <c r="P423" s="21" t="s">
        <v>43</v>
      </c>
      <c r="Q423" s="284">
        <v>0</v>
      </c>
      <c r="R423" s="284">
        <v>67460</v>
      </c>
      <c r="S423" s="182">
        <f t="shared" si="42"/>
        <v>67460</v>
      </c>
      <c r="T423" s="216">
        <v>22381</v>
      </c>
      <c r="U423" s="180">
        <v>120</v>
      </c>
      <c r="V423" s="180" t="s">
        <v>64</v>
      </c>
      <c r="W423" s="180" t="s">
        <v>64</v>
      </c>
      <c r="X423" s="180" t="s">
        <v>276</v>
      </c>
      <c r="Y423" s="180" t="s">
        <v>1737</v>
      </c>
      <c r="Z423" s="180" t="s">
        <v>1738</v>
      </c>
      <c r="AA423" s="194">
        <v>0.03</v>
      </c>
      <c r="AB423" s="197" t="s">
        <v>558</v>
      </c>
      <c r="AC423" s="188">
        <v>2.2499999999999999E-2</v>
      </c>
      <c r="AD423" s="180">
        <f t="shared" si="37"/>
        <v>2023.8</v>
      </c>
      <c r="AE423" s="180">
        <f t="shared" si="40"/>
        <v>562.16666666666663</v>
      </c>
      <c r="AF423" s="189">
        <f t="shared" si="36"/>
        <v>1517.85</v>
      </c>
      <c r="AG423" s="379">
        <f t="shared" si="41"/>
        <v>2080.0166666666664</v>
      </c>
      <c r="AH423" s="190">
        <v>0.06</v>
      </c>
      <c r="AI423" s="181">
        <f t="shared" si="39"/>
        <v>4047.6</v>
      </c>
    </row>
    <row r="424" spans="1:35">
      <c r="A424" s="488" t="s">
        <v>622</v>
      </c>
      <c r="B424" s="180" t="s">
        <v>24</v>
      </c>
      <c r="C424" s="339" t="s">
        <v>24</v>
      </c>
      <c r="D424" s="180" t="s">
        <v>422</v>
      </c>
      <c r="E424" s="342" t="s">
        <v>200</v>
      </c>
      <c r="F424" s="180" t="s">
        <v>807</v>
      </c>
      <c r="G424" s="171" t="s">
        <v>817</v>
      </c>
      <c r="H424" s="186">
        <v>0</v>
      </c>
      <c r="I424" s="186">
        <v>3845</v>
      </c>
      <c r="J424" s="181">
        <f t="shared" si="35"/>
        <v>3845</v>
      </c>
      <c r="K424" s="180" t="s">
        <v>1739</v>
      </c>
      <c r="L424" s="180">
        <v>22040421</v>
      </c>
      <c r="M424" s="144">
        <v>45303</v>
      </c>
      <c r="N424" s="166" t="s">
        <v>210</v>
      </c>
      <c r="O424" s="180" t="s">
        <v>43</v>
      </c>
      <c r="P424" s="180" t="s">
        <v>43</v>
      </c>
      <c r="Q424" s="284">
        <v>0</v>
      </c>
      <c r="R424" s="284">
        <v>167523</v>
      </c>
      <c r="S424" s="182">
        <f t="shared" si="42"/>
        <v>167523</v>
      </c>
      <c r="T424" s="216">
        <v>36446</v>
      </c>
      <c r="U424" s="180">
        <v>168</v>
      </c>
      <c r="V424" s="180" t="s">
        <v>64</v>
      </c>
      <c r="W424" s="180" t="s">
        <v>64</v>
      </c>
      <c r="X424" s="180" t="s">
        <v>276</v>
      </c>
      <c r="Y424" s="180" t="s">
        <v>1737</v>
      </c>
      <c r="Z424" s="180" t="s">
        <v>1740</v>
      </c>
      <c r="AA424" s="194">
        <v>0.04</v>
      </c>
      <c r="AB424" s="197" t="s">
        <v>558</v>
      </c>
      <c r="AC424" s="188">
        <v>1.7000000000000001E-2</v>
      </c>
      <c r="AD424" s="180">
        <f t="shared" si="37"/>
        <v>6700.92</v>
      </c>
      <c r="AE424" s="180">
        <f t="shared" si="40"/>
        <v>997.16071428571433</v>
      </c>
      <c r="AF424" s="189">
        <f t="shared" si="36"/>
        <v>2847.8910000000001</v>
      </c>
      <c r="AG424" s="379">
        <f t="shared" si="41"/>
        <v>3845.0517142857143</v>
      </c>
      <c r="AH424" s="190">
        <v>0.03</v>
      </c>
      <c r="AI424" s="181">
        <f t="shared" si="39"/>
        <v>5025.6899999999996</v>
      </c>
    </row>
    <row r="425" spans="1:35">
      <c r="A425" s="488" t="s">
        <v>622</v>
      </c>
      <c r="B425" s="180" t="s">
        <v>37</v>
      </c>
      <c r="C425" s="339" t="s">
        <v>37</v>
      </c>
      <c r="D425" s="180" t="s">
        <v>99</v>
      </c>
      <c r="E425" s="342" t="s">
        <v>440</v>
      </c>
      <c r="F425" s="180" t="s">
        <v>779</v>
      </c>
      <c r="G425" s="171" t="s">
        <v>760</v>
      </c>
      <c r="H425" s="186">
        <v>0</v>
      </c>
      <c r="I425" s="186">
        <v>21333</v>
      </c>
      <c r="J425" s="181">
        <f t="shared" si="35"/>
        <v>21333</v>
      </c>
      <c r="K425" s="180" t="s">
        <v>1741</v>
      </c>
      <c r="L425" s="180">
        <v>30130340</v>
      </c>
      <c r="M425" s="144">
        <v>45303</v>
      </c>
      <c r="N425" s="166" t="s">
        <v>210</v>
      </c>
      <c r="O425" s="180" t="s">
        <v>173</v>
      </c>
      <c r="P425" s="21" t="s">
        <v>354</v>
      </c>
      <c r="Q425" s="284">
        <v>0</v>
      </c>
      <c r="R425" s="284">
        <v>200000</v>
      </c>
      <c r="S425" s="182">
        <f t="shared" si="42"/>
        <v>200000</v>
      </c>
      <c r="T425" s="216">
        <v>188900</v>
      </c>
      <c r="U425" s="180">
        <v>24</v>
      </c>
      <c r="V425" s="180" t="s">
        <v>62</v>
      </c>
      <c r="W425" s="180" t="s">
        <v>62</v>
      </c>
      <c r="X425" s="180" t="s">
        <v>276</v>
      </c>
      <c r="Y425" s="180"/>
      <c r="Z425" s="180" t="s">
        <v>1740</v>
      </c>
      <c r="AA425" s="194">
        <v>0.03</v>
      </c>
      <c r="AB425" s="197" t="s">
        <v>558</v>
      </c>
      <c r="AC425" s="188">
        <v>6.5000000000000002E-2</v>
      </c>
      <c r="AD425" s="180">
        <f t="shared" si="37"/>
        <v>6000</v>
      </c>
      <c r="AE425" s="180">
        <f t="shared" si="40"/>
        <v>8333.3333333333339</v>
      </c>
      <c r="AF425" s="189">
        <f t="shared" si="36"/>
        <v>13000</v>
      </c>
      <c r="AG425" s="379">
        <f t="shared" si="41"/>
        <v>21333.333333333336</v>
      </c>
      <c r="AH425" s="190">
        <v>0.06</v>
      </c>
      <c r="AI425" s="181">
        <f t="shared" si="39"/>
        <v>12000</v>
      </c>
    </row>
    <row r="426" spans="1:35">
      <c r="A426" s="488" t="s">
        <v>622</v>
      </c>
      <c r="B426" s="180" t="s">
        <v>241</v>
      </c>
      <c r="C426" s="339" t="s">
        <v>241</v>
      </c>
      <c r="D426" s="180" t="s">
        <v>101</v>
      </c>
      <c r="E426" s="342" t="s">
        <v>492</v>
      </c>
      <c r="F426" s="180" t="s">
        <v>844</v>
      </c>
      <c r="G426" s="171" t="s">
        <v>612</v>
      </c>
      <c r="H426" s="186">
        <v>0</v>
      </c>
      <c r="I426" s="186">
        <v>12192</v>
      </c>
      <c r="J426" s="181">
        <f t="shared" si="35"/>
        <v>12192</v>
      </c>
      <c r="K426" s="180" t="s">
        <v>1742</v>
      </c>
      <c r="L426" s="180">
        <v>23739075</v>
      </c>
      <c r="M426" s="144">
        <v>45303</v>
      </c>
      <c r="N426" s="166" t="s">
        <v>210</v>
      </c>
      <c r="O426" s="180" t="s">
        <v>128</v>
      </c>
      <c r="P426" s="180" t="s">
        <v>128</v>
      </c>
      <c r="Q426" s="284">
        <v>0</v>
      </c>
      <c r="R426" s="284">
        <v>531195</v>
      </c>
      <c r="S426" s="182">
        <f t="shared" si="42"/>
        <v>531195</v>
      </c>
      <c r="T426" s="216">
        <v>31127</v>
      </c>
      <c r="U426" s="180">
        <v>168</v>
      </c>
      <c r="V426" s="180" t="s">
        <v>64</v>
      </c>
      <c r="W426" s="180" t="s">
        <v>64</v>
      </c>
      <c r="X426" s="180" t="s">
        <v>276</v>
      </c>
      <c r="Y426" s="180"/>
      <c r="Z426" s="180" t="s">
        <v>1743</v>
      </c>
      <c r="AA426" s="194">
        <v>0.04</v>
      </c>
      <c r="AB426" s="197" t="s">
        <v>558</v>
      </c>
      <c r="AC426" s="188">
        <v>1.7000000000000001E-2</v>
      </c>
      <c r="AD426" s="180">
        <f t="shared" si="37"/>
        <v>21247.8</v>
      </c>
      <c r="AE426" s="180">
        <f t="shared" si="40"/>
        <v>3161.875</v>
      </c>
      <c r="AF426" s="189">
        <f t="shared" si="36"/>
        <v>9030.3150000000005</v>
      </c>
      <c r="AG426" s="379">
        <f t="shared" si="41"/>
        <v>12192.19</v>
      </c>
      <c r="AH426" s="190">
        <v>0.03</v>
      </c>
      <c r="AI426" s="181">
        <f t="shared" si="39"/>
        <v>15935.849999999999</v>
      </c>
    </row>
    <row r="427" spans="1:35">
      <c r="A427" s="488" t="s">
        <v>622</v>
      </c>
      <c r="B427" s="180" t="s">
        <v>39</v>
      </c>
      <c r="C427" s="339" t="s">
        <v>39</v>
      </c>
      <c r="D427" s="180" t="s">
        <v>167</v>
      </c>
      <c r="E427" s="342" t="s">
        <v>407</v>
      </c>
      <c r="F427" s="180" t="s">
        <v>906</v>
      </c>
      <c r="G427" s="171" t="s">
        <v>1744</v>
      </c>
      <c r="H427" s="186">
        <v>6900</v>
      </c>
      <c r="I427" s="186">
        <v>7200</v>
      </c>
      <c r="J427" s="181">
        <f t="shared" si="35"/>
        <v>300</v>
      </c>
      <c r="K427" s="180" t="s">
        <v>1745</v>
      </c>
      <c r="L427" s="180">
        <v>25674953</v>
      </c>
      <c r="M427" s="144">
        <v>45303</v>
      </c>
      <c r="N427" s="166" t="s">
        <v>210</v>
      </c>
      <c r="O427" s="180" t="s">
        <v>173</v>
      </c>
      <c r="P427" s="329" t="s">
        <v>482</v>
      </c>
      <c r="Q427" s="186">
        <v>234226</v>
      </c>
      <c r="R427" s="186">
        <v>309341</v>
      </c>
      <c r="S427" s="182">
        <f t="shared" si="42"/>
        <v>75115</v>
      </c>
      <c r="T427" s="216">
        <v>55453</v>
      </c>
      <c r="U427" s="180">
        <v>168</v>
      </c>
      <c r="V427" s="180" t="s">
        <v>63</v>
      </c>
      <c r="W427" s="180" t="s">
        <v>63</v>
      </c>
      <c r="X427" s="180" t="s">
        <v>277</v>
      </c>
      <c r="Y427" s="180"/>
      <c r="Z427" s="180" t="s">
        <v>1746</v>
      </c>
      <c r="AA427" s="194">
        <v>0.04</v>
      </c>
      <c r="AB427" s="197" t="s">
        <v>558</v>
      </c>
      <c r="AC427" s="188">
        <v>1.7000000000000001E-2</v>
      </c>
      <c r="AD427" s="180">
        <f t="shared" si="37"/>
        <v>12373.64</v>
      </c>
      <c r="AE427" s="180">
        <f t="shared" si="40"/>
        <v>1841.3154761904761</v>
      </c>
      <c r="AF427" s="189">
        <f t="shared" si="36"/>
        <v>5258.7970000000005</v>
      </c>
      <c r="AG427" s="379">
        <f t="shared" si="41"/>
        <v>7100.1124761904766</v>
      </c>
      <c r="AH427" s="190">
        <v>0.03</v>
      </c>
      <c r="AI427" s="181">
        <f t="shared" si="39"/>
        <v>2253.4499999999998</v>
      </c>
    </row>
    <row r="428" spans="1:35">
      <c r="A428" s="488" t="s">
        <v>622</v>
      </c>
      <c r="B428" s="180" t="s">
        <v>27</v>
      </c>
      <c r="C428" s="339" t="s">
        <v>27</v>
      </c>
      <c r="D428" s="180" t="s">
        <v>97</v>
      </c>
      <c r="E428" s="342" t="s">
        <v>407</v>
      </c>
      <c r="F428" s="180" t="s">
        <v>737</v>
      </c>
      <c r="G428" s="171" t="s">
        <v>607</v>
      </c>
      <c r="H428" s="186">
        <v>13506</v>
      </c>
      <c r="I428" s="186">
        <v>14018</v>
      </c>
      <c r="J428" s="181">
        <f t="shared" si="35"/>
        <v>512</v>
      </c>
      <c r="K428" s="180" t="s">
        <v>1747</v>
      </c>
      <c r="L428" s="180">
        <v>33500758</v>
      </c>
      <c r="M428" s="144">
        <v>45303</v>
      </c>
      <c r="N428" s="166" t="s">
        <v>210</v>
      </c>
      <c r="O428" s="180" t="s">
        <v>43</v>
      </c>
      <c r="P428" s="180" t="s">
        <v>43</v>
      </c>
      <c r="Q428" s="284">
        <v>549628</v>
      </c>
      <c r="R428" s="284">
        <v>610752</v>
      </c>
      <c r="S428" s="182">
        <f t="shared" si="42"/>
        <v>61124</v>
      </c>
      <c r="T428" s="216">
        <v>23278</v>
      </c>
      <c r="U428" s="180">
        <v>168</v>
      </c>
      <c r="V428" s="180" t="s">
        <v>63</v>
      </c>
      <c r="W428" s="180" t="s">
        <v>63</v>
      </c>
      <c r="X428" s="180" t="s">
        <v>277</v>
      </c>
      <c r="Y428" s="180"/>
      <c r="Z428" s="180" t="s">
        <v>1748</v>
      </c>
      <c r="AA428" s="194">
        <v>0.04</v>
      </c>
      <c r="AB428" s="197" t="s">
        <v>558</v>
      </c>
      <c r="AC428" s="188">
        <v>1.7000000000000001E-2</v>
      </c>
      <c r="AD428" s="180">
        <f t="shared" si="37"/>
        <v>24430.080000000002</v>
      </c>
      <c r="AE428" s="180">
        <f t="shared" si="40"/>
        <v>3635.4285714285716</v>
      </c>
      <c r="AF428" s="189">
        <f t="shared" si="36"/>
        <v>10382.784000000001</v>
      </c>
      <c r="AG428" s="379">
        <f t="shared" si="41"/>
        <v>14018.212571428572</v>
      </c>
      <c r="AH428" s="190">
        <v>0.03</v>
      </c>
      <c r="AI428" s="181">
        <f t="shared" si="39"/>
        <v>1833.72</v>
      </c>
    </row>
    <row r="429" spans="1:35">
      <c r="A429" s="488" t="s">
        <v>622</v>
      </c>
      <c r="B429" s="488" t="s">
        <v>31</v>
      </c>
      <c r="C429" s="507" t="s">
        <v>31</v>
      </c>
      <c r="D429" s="488" t="s">
        <v>101</v>
      </c>
      <c r="E429" s="508" t="s">
        <v>32</v>
      </c>
      <c r="F429" s="488" t="s">
        <v>583</v>
      </c>
      <c r="G429" s="10" t="s">
        <v>625</v>
      </c>
      <c r="H429" s="503">
        <v>0</v>
      </c>
      <c r="I429" s="503">
        <v>16390</v>
      </c>
      <c r="J429" s="490">
        <f t="shared" si="35"/>
        <v>16390</v>
      </c>
      <c r="K429" s="488" t="s">
        <v>1749</v>
      </c>
      <c r="L429" s="488">
        <v>30543245</v>
      </c>
      <c r="M429" s="509">
        <v>45303</v>
      </c>
      <c r="N429" s="510" t="s">
        <v>210</v>
      </c>
      <c r="O429" s="488" t="s">
        <v>128</v>
      </c>
      <c r="P429" s="488" t="s">
        <v>128</v>
      </c>
      <c r="Q429" s="503">
        <v>0</v>
      </c>
      <c r="R429" s="503">
        <v>714085</v>
      </c>
      <c r="S429" s="511">
        <f t="shared" si="42"/>
        <v>714085</v>
      </c>
      <c r="T429" s="512">
        <v>13744</v>
      </c>
      <c r="U429" s="488">
        <v>168</v>
      </c>
      <c r="V429" s="488" t="s">
        <v>64</v>
      </c>
      <c r="W429" s="488" t="s">
        <v>64</v>
      </c>
      <c r="X429" s="488" t="s">
        <v>276</v>
      </c>
      <c r="Y429" s="488" t="s">
        <v>669</v>
      </c>
      <c r="Z429" s="488" t="s">
        <v>1750</v>
      </c>
      <c r="AA429" s="513">
        <v>0.04</v>
      </c>
      <c r="AB429" s="514" t="s">
        <v>558</v>
      </c>
      <c r="AC429" s="515">
        <v>1.7000000000000001E-2</v>
      </c>
      <c r="AD429" s="488">
        <f t="shared" si="37"/>
        <v>28563.4</v>
      </c>
      <c r="AE429" s="488">
        <f t="shared" si="40"/>
        <v>4250.5059523809523</v>
      </c>
      <c r="AF429" s="516">
        <f t="shared" si="36"/>
        <v>12139.445000000002</v>
      </c>
      <c r="AG429" s="517">
        <f t="shared" si="41"/>
        <v>16389.950952380954</v>
      </c>
      <c r="AH429" s="518">
        <v>0.03</v>
      </c>
      <c r="AI429" s="490">
        <f t="shared" si="39"/>
        <v>21422.55</v>
      </c>
    </row>
    <row r="430" spans="1:35">
      <c r="A430" s="488" t="s">
        <v>622</v>
      </c>
      <c r="B430" s="180" t="s">
        <v>29</v>
      </c>
      <c r="C430" s="339" t="s">
        <v>29</v>
      </c>
      <c r="D430" s="21" t="s">
        <v>168</v>
      </c>
      <c r="E430" s="342" t="s">
        <v>457</v>
      </c>
      <c r="F430" s="180" t="s">
        <v>850</v>
      </c>
      <c r="G430" s="171" t="s">
        <v>1492</v>
      </c>
      <c r="H430" s="186">
        <v>2258</v>
      </c>
      <c r="I430" s="186">
        <v>2083</v>
      </c>
      <c r="J430" s="181">
        <f t="shared" si="35"/>
        <v>-175</v>
      </c>
      <c r="K430" s="180" t="s">
        <v>1751</v>
      </c>
      <c r="L430" s="180">
        <v>25137442</v>
      </c>
      <c r="M430" s="144">
        <v>45303</v>
      </c>
      <c r="N430" s="144" t="s">
        <v>210</v>
      </c>
      <c r="O430" s="180" t="s">
        <v>43</v>
      </c>
      <c r="P430" s="180" t="s">
        <v>43</v>
      </c>
      <c r="Q430" s="284">
        <v>56058</v>
      </c>
      <c r="R430" s="284">
        <v>67557</v>
      </c>
      <c r="S430" s="182">
        <f t="shared" si="42"/>
        <v>11499</v>
      </c>
      <c r="T430" s="216">
        <v>7020</v>
      </c>
      <c r="U430" s="180">
        <v>120</v>
      </c>
      <c r="V430" s="180" t="s">
        <v>63</v>
      </c>
      <c r="W430" s="180" t="s">
        <v>63</v>
      </c>
      <c r="X430" s="180" t="s">
        <v>277</v>
      </c>
      <c r="Y430" s="180"/>
      <c r="Z430" s="180" t="s">
        <v>1752</v>
      </c>
      <c r="AA430" s="194">
        <v>0.03</v>
      </c>
      <c r="AB430" s="197" t="s">
        <v>558</v>
      </c>
      <c r="AC430" s="188">
        <v>2.2499999999999999E-2</v>
      </c>
      <c r="AD430" s="180">
        <f t="shared" si="37"/>
        <v>2026.71</v>
      </c>
      <c r="AE430" s="180">
        <f t="shared" si="40"/>
        <v>562.97500000000002</v>
      </c>
      <c r="AF430" s="189">
        <f t="shared" si="36"/>
        <v>1520.0325</v>
      </c>
      <c r="AG430" s="379">
        <f t="shared" si="41"/>
        <v>2083.0075000000002</v>
      </c>
      <c r="AH430" s="190">
        <v>0.06</v>
      </c>
      <c r="AI430" s="181">
        <f t="shared" si="39"/>
        <v>689.93999999999994</v>
      </c>
    </row>
    <row r="431" spans="1:35">
      <c r="A431" s="488" t="s">
        <v>622</v>
      </c>
      <c r="B431" s="180" t="s">
        <v>27</v>
      </c>
      <c r="C431" s="339" t="s">
        <v>27</v>
      </c>
      <c r="D431" s="180" t="s">
        <v>97</v>
      </c>
      <c r="E431" s="342" t="s">
        <v>407</v>
      </c>
      <c r="F431" s="180" t="s">
        <v>651</v>
      </c>
      <c r="G431" s="180" t="s">
        <v>652</v>
      </c>
      <c r="H431" s="186">
        <v>3083</v>
      </c>
      <c r="I431" s="186">
        <v>2742</v>
      </c>
      <c r="J431" s="181">
        <f t="shared" si="35"/>
        <v>-341</v>
      </c>
      <c r="K431" s="180" t="s">
        <v>691</v>
      </c>
      <c r="L431" s="180">
        <v>37395213</v>
      </c>
      <c r="M431" s="144">
        <v>45303</v>
      </c>
      <c r="N431" s="144" t="s">
        <v>210</v>
      </c>
      <c r="O431" s="180" t="s">
        <v>148</v>
      </c>
      <c r="P431" s="180" t="s">
        <v>260</v>
      </c>
      <c r="Q431" s="284">
        <v>102583</v>
      </c>
      <c r="R431" s="284">
        <v>119466</v>
      </c>
      <c r="S431" s="182">
        <f t="shared" si="42"/>
        <v>16883</v>
      </c>
      <c r="T431" s="216">
        <v>8552</v>
      </c>
      <c r="U431" s="180">
        <v>168</v>
      </c>
      <c r="V431" s="180" t="s">
        <v>63</v>
      </c>
      <c r="W431" s="180" t="s">
        <v>63</v>
      </c>
      <c r="X431" s="180" t="s">
        <v>277</v>
      </c>
      <c r="Y431" s="180"/>
      <c r="Z431" s="180" t="s">
        <v>1753</v>
      </c>
      <c r="AA431" s="194">
        <v>0.04</v>
      </c>
      <c r="AB431" s="197" t="s">
        <v>558</v>
      </c>
      <c r="AC431" s="188">
        <v>1.7000000000000001E-2</v>
      </c>
      <c r="AD431" s="180">
        <f t="shared" si="37"/>
        <v>4778.6400000000003</v>
      </c>
      <c r="AE431" s="180">
        <f t="shared" si="40"/>
        <v>711.10714285714289</v>
      </c>
      <c r="AF431" s="189">
        <f t="shared" si="36"/>
        <v>2030.9220000000003</v>
      </c>
      <c r="AG431" s="379">
        <f t="shared" si="41"/>
        <v>2742.0291428571431</v>
      </c>
      <c r="AH431" s="190">
        <v>0.03</v>
      </c>
      <c r="AI431" s="181">
        <f t="shared" si="39"/>
        <v>506.49</v>
      </c>
    </row>
    <row r="432" spans="1:35">
      <c r="A432" s="488" t="s">
        <v>622</v>
      </c>
      <c r="B432" s="180" t="s">
        <v>37</v>
      </c>
      <c r="C432" s="339" t="s">
        <v>37</v>
      </c>
      <c r="D432" s="180" t="s">
        <v>99</v>
      </c>
      <c r="E432" s="342" t="s">
        <v>459</v>
      </c>
      <c r="F432" s="180" t="s">
        <v>568</v>
      </c>
      <c r="G432" s="171" t="s">
        <v>569</v>
      </c>
      <c r="H432" s="186">
        <v>0</v>
      </c>
      <c r="I432" s="186">
        <v>5000</v>
      </c>
      <c r="J432" s="181">
        <f t="shared" ref="J432:J495" si="43">IF(H432=0,I432,(I432-H432))</f>
        <v>5000</v>
      </c>
      <c r="K432" s="180" t="s">
        <v>1754</v>
      </c>
      <c r="L432" s="180">
        <v>25307814</v>
      </c>
      <c r="M432" s="144">
        <v>45303</v>
      </c>
      <c r="N432" s="144" t="s">
        <v>210</v>
      </c>
      <c r="O432" s="180" t="s">
        <v>128</v>
      </c>
      <c r="P432" s="180" t="s">
        <v>128</v>
      </c>
      <c r="Q432" s="284">
        <v>0</v>
      </c>
      <c r="R432" s="284">
        <v>185570</v>
      </c>
      <c r="S432" s="182">
        <f t="shared" si="42"/>
        <v>185570</v>
      </c>
      <c r="T432" s="216">
        <v>171480</v>
      </c>
      <c r="U432" s="180">
        <v>144</v>
      </c>
      <c r="V432" s="180" t="s">
        <v>62</v>
      </c>
      <c r="W432" s="180" t="s">
        <v>62</v>
      </c>
      <c r="X432" s="180" t="s">
        <v>276</v>
      </c>
      <c r="Y432" s="180"/>
      <c r="Z432" s="180" t="s">
        <v>1755</v>
      </c>
      <c r="AA432" s="194">
        <v>0.03</v>
      </c>
      <c r="AB432" s="197" t="s">
        <v>558</v>
      </c>
      <c r="AC432" s="188">
        <v>0.02</v>
      </c>
      <c r="AD432" s="180">
        <f t="shared" si="37"/>
        <v>5567.0999999999995</v>
      </c>
      <c r="AE432" s="180">
        <f t="shared" si="40"/>
        <v>1288.6805555555557</v>
      </c>
      <c r="AF432" s="189">
        <f t="shared" si="36"/>
        <v>3711.4</v>
      </c>
      <c r="AG432" s="379">
        <f t="shared" si="41"/>
        <v>5000.0805555555562</v>
      </c>
      <c r="AH432" s="190">
        <v>0.06</v>
      </c>
      <c r="AI432" s="181">
        <f t="shared" si="39"/>
        <v>11134.199999999999</v>
      </c>
    </row>
    <row r="433" spans="1:35">
      <c r="A433" s="488" t="s">
        <v>622</v>
      </c>
      <c r="B433" s="180" t="s">
        <v>37</v>
      </c>
      <c r="C433" s="339" t="s">
        <v>37</v>
      </c>
      <c r="D433" s="180" t="s">
        <v>99</v>
      </c>
      <c r="E433" s="342" t="s">
        <v>459</v>
      </c>
      <c r="F433" s="180" t="s">
        <v>568</v>
      </c>
      <c r="G433" s="171" t="s">
        <v>569</v>
      </c>
      <c r="H433" s="186">
        <v>0</v>
      </c>
      <c r="I433" s="186">
        <v>12800</v>
      </c>
      <c r="J433" s="181">
        <f t="shared" si="43"/>
        <v>12800</v>
      </c>
      <c r="K433" s="180" t="s">
        <v>1756</v>
      </c>
      <c r="L433" s="180">
        <v>27309470</v>
      </c>
      <c r="M433" s="144">
        <v>45303</v>
      </c>
      <c r="N433" s="144" t="s">
        <v>210</v>
      </c>
      <c r="O433" s="180" t="s">
        <v>173</v>
      </c>
      <c r="P433" s="180" t="s">
        <v>466</v>
      </c>
      <c r="Q433" s="284">
        <v>0</v>
      </c>
      <c r="R433" s="284">
        <v>475059</v>
      </c>
      <c r="S433" s="182">
        <f t="shared" si="42"/>
        <v>475059</v>
      </c>
      <c r="T433" s="216">
        <v>44919</v>
      </c>
      <c r="U433" s="180">
        <v>144</v>
      </c>
      <c r="V433" s="180" t="s">
        <v>64</v>
      </c>
      <c r="W433" s="180" t="s">
        <v>64</v>
      </c>
      <c r="X433" s="180" t="s">
        <v>276</v>
      </c>
      <c r="Y433" s="180" t="s">
        <v>540</v>
      </c>
      <c r="Z433" s="180" t="s">
        <v>1757</v>
      </c>
      <c r="AA433" s="194">
        <v>0.03</v>
      </c>
      <c r="AB433" s="197" t="s">
        <v>558</v>
      </c>
      <c r="AC433" s="188">
        <v>0.02</v>
      </c>
      <c r="AD433" s="180">
        <f t="shared" si="37"/>
        <v>14251.769999999999</v>
      </c>
      <c r="AE433" s="180">
        <f t="shared" si="40"/>
        <v>3299.0208333333335</v>
      </c>
      <c r="AF433" s="189">
        <f t="shared" si="36"/>
        <v>9501.18</v>
      </c>
      <c r="AG433" s="379">
        <f t="shared" si="41"/>
        <v>12800.200833333334</v>
      </c>
      <c r="AH433" s="190">
        <v>0.06</v>
      </c>
      <c r="AI433" s="181">
        <f t="shared" si="39"/>
        <v>28503.539999999997</v>
      </c>
    </row>
    <row r="434" spans="1:35">
      <c r="A434" s="488" t="s">
        <v>622</v>
      </c>
      <c r="B434" s="180" t="s">
        <v>27</v>
      </c>
      <c r="C434" s="339" t="s">
        <v>27</v>
      </c>
      <c r="D434" s="180" t="s">
        <v>97</v>
      </c>
      <c r="E434" s="342" t="s">
        <v>209</v>
      </c>
      <c r="F434" s="180" t="s">
        <v>570</v>
      </c>
      <c r="G434" s="171" t="s">
        <v>571</v>
      </c>
      <c r="H434" s="186">
        <v>13506</v>
      </c>
      <c r="I434" s="186">
        <v>14018</v>
      </c>
      <c r="J434" s="181">
        <f t="shared" si="43"/>
        <v>512</v>
      </c>
      <c r="K434" s="180" t="s">
        <v>640</v>
      </c>
      <c r="L434" s="180">
        <v>26718505</v>
      </c>
      <c r="M434" s="144">
        <v>45304</v>
      </c>
      <c r="N434" s="144" t="s">
        <v>210</v>
      </c>
      <c r="O434" s="180" t="s">
        <v>43</v>
      </c>
      <c r="P434" s="180" t="s">
        <v>43</v>
      </c>
      <c r="Q434" s="284">
        <v>578606</v>
      </c>
      <c r="R434" s="284">
        <v>647002</v>
      </c>
      <c r="S434" s="182">
        <f t="shared" si="42"/>
        <v>68396</v>
      </c>
      <c r="T434" s="216">
        <v>28475</v>
      </c>
      <c r="U434" s="180">
        <v>168</v>
      </c>
      <c r="V434" s="180" t="s">
        <v>63</v>
      </c>
      <c r="W434" s="180" t="s">
        <v>63</v>
      </c>
      <c r="X434" s="180" t="s">
        <v>277</v>
      </c>
      <c r="Y434" s="180"/>
      <c r="Z434" s="180" t="s">
        <v>1758</v>
      </c>
      <c r="AA434" s="194">
        <v>0.04</v>
      </c>
      <c r="AB434" s="197" t="s">
        <v>558</v>
      </c>
      <c r="AC434" s="188">
        <v>1.7000000000000001E-2</v>
      </c>
      <c r="AD434" s="180">
        <f t="shared" si="37"/>
        <v>25880.080000000002</v>
      </c>
      <c r="AE434" s="180">
        <f t="shared" si="40"/>
        <v>3851.2023809523807</v>
      </c>
      <c r="AF434" s="189">
        <f t="shared" si="36"/>
        <v>10999.034000000001</v>
      </c>
      <c r="AG434" s="379">
        <f t="shared" si="41"/>
        <v>14850.236380952381</v>
      </c>
      <c r="AH434" s="190">
        <v>0.03</v>
      </c>
      <c r="AI434" s="181">
        <f t="shared" si="39"/>
        <v>2051.88</v>
      </c>
    </row>
    <row r="435" spans="1:35">
      <c r="A435" s="488" t="s">
        <v>622</v>
      </c>
      <c r="B435" s="180" t="s">
        <v>31</v>
      </c>
      <c r="C435" s="339" t="s">
        <v>31</v>
      </c>
      <c r="D435" s="180" t="s">
        <v>101</v>
      </c>
      <c r="E435" s="342" t="s">
        <v>32</v>
      </c>
      <c r="F435" s="180" t="s">
        <v>795</v>
      </c>
      <c r="G435" s="171" t="s">
        <v>1548</v>
      </c>
      <c r="H435" s="186">
        <v>0</v>
      </c>
      <c r="I435" s="186">
        <v>1900</v>
      </c>
      <c r="J435" s="181">
        <f t="shared" si="43"/>
        <v>1900</v>
      </c>
      <c r="K435" s="180" t="s">
        <v>1759</v>
      </c>
      <c r="L435" s="180">
        <v>23325265</v>
      </c>
      <c r="M435" s="144">
        <v>45304</v>
      </c>
      <c r="N435" s="144" t="s">
        <v>210</v>
      </c>
      <c r="O435" s="180" t="s">
        <v>148</v>
      </c>
      <c r="P435" s="180" t="s">
        <v>260</v>
      </c>
      <c r="Q435" s="284">
        <v>0</v>
      </c>
      <c r="R435" s="284">
        <v>61620</v>
      </c>
      <c r="S435" s="182">
        <f t="shared" si="42"/>
        <v>61620</v>
      </c>
      <c r="T435" s="216">
        <v>57439</v>
      </c>
      <c r="U435" s="180">
        <v>120</v>
      </c>
      <c r="V435" s="180" t="s">
        <v>62</v>
      </c>
      <c r="W435" s="180" t="s">
        <v>62</v>
      </c>
      <c r="X435" s="180" t="s">
        <v>276</v>
      </c>
      <c r="Y435" s="180"/>
      <c r="Z435" s="180" t="s">
        <v>1760</v>
      </c>
      <c r="AA435" s="194">
        <v>0.03</v>
      </c>
      <c r="AB435" s="197" t="s">
        <v>558</v>
      </c>
      <c r="AC435" s="188">
        <v>2.2499999999999999E-2</v>
      </c>
      <c r="AD435" s="180">
        <f t="shared" si="37"/>
        <v>1848.6</v>
      </c>
      <c r="AE435" s="180">
        <f t="shared" si="40"/>
        <v>513.5</v>
      </c>
      <c r="AF435" s="189">
        <f t="shared" si="36"/>
        <v>1386.45</v>
      </c>
      <c r="AG435" s="379">
        <f t="shared" si="41"/>
        <v>1899.95</v>
      </c>
      <c r="AH435" s="190">
        <v>0.06</v>
      </c>
      <c r="AI435" s="181">
        <f t="shared" si="39"/>
        <v>3697.2</v>
      </c>
    </row>
    <row r="436" spans="1:35">
      <c r="A436" s="488" t="s">
        <v>622</v>
      </c>
      <c r="B436" s="180" t="s">
        <v>37</v>
      </c>
      <c r="C436" s="339" t="s">
        <v>37</v>
      </c>
      <c r="D436" s="180" t="s">
        <v>99</v>
      </c>
      <c r="E436" s="342" t="s">
        <v>911</v>
      </c>
      <c r="F436" s="180" t="s">
        <v>910</v>
      </c>
      <c r="G436" s="180"/>
      <c r="H436" s="186">
        <v>0</v>
      </c>
      <c r="I436" s="186">
        <v>2296</v>
      </c>
      <c r="J436" s="181">
        <f t="shared" si="43"/>
        <v>2296</v>
      </c>
      <c r="K436" s="180" t="s">
        <v>1761</v>
      </c>
      <c r="L436" s="180">
        <v>33000233</v>
      </c>
      <c r="M436" s="144">
        <v>45304</v>
      </c>
      <c r="N436" s="144" t="s">
        <v>210</v>
      </c>
      <c r="O436" s="180" t="s">
        <v>128</v>
      </c>
      <c r="P436" s="180" t="s">
        <v>128</v>
      </c>
      <c r="Q436" s="186">
        <v>0</v>
      </c>
      <c r="R436" s="186">
        <v>100000</v>
      </c>
      <c r="S436" s="182">
        <f t="shared" si="42"/>
        <v>100000</v>
      </c>
      <c r="T436" s="216">
        <v>93000</v>
      </c>
      <c r="U436" s="180">
        <v>168</v>
      </c>
      <c r="V436" s="180" t="s">
        <v>62</v>
      </c>
      <c r="W436" s="180" t="s">
        <v>62</v>
      </c>
      <c r="X436" s="180" t="s">
        <v>276</v>
      </c>
      <c r="Y436" s="180"/>
      <c r="Z436" s="180" t="s">
        <v>1762</v>
      </c>
      <c r="AA436" s="194">
        <v>0.04</v>
      </c>
      <c r="AB436" s="197" t="s">
        <v>558</v>
      </c>
      <c r="AC436" s="188">
        <v>1.7000000000000001E-2</v>
      </c>
      <c r="AD436" s="180">
        <f t="shared" si="37"/>
        <v>4000</v>
      </c>
      <c r="AE436" s="180">
        <f t="shared" si="40"/>
        <v>595.23809523809518</v>
      </c>
      <c r="AF436" s="189">
        <f t="shared" si="36"/>
        <v>1700.0000000000002</v>
      </c>
      <c r="AG436" s="379">
        <f t="shared" si="41"/>
        <v>2295.2380952380954</v>
      </c>
      <c r="AH436" s="190">
        <v>0.03</v>
      </c>
      <c r="AI436" s="181">
        <f t="shared" si="39"/>
        <v>3000</v>
      </c>
    </row>
    <row r="437" spans="1:35">
      <c r="A437" s="488" t="s">
        <v>622</v>
      </c>
      <c r="B437" s="180" t="s">
        <v>49</v>
      </c>
      <c r="C437" s="339" t="s">
        <v>49</v>
      </c>
      <c r="D437" s="180" t="s">
        <v>133</v>
      </c>
      <c r="E437" s="342" t="s">
        <v>460</v>
      </c>
      <c r="F437" s="180" t="s">
        <v>764</v>
      </c>
      <c r="G437" s="171" t="s">
        <v>765</v>
      </c>
      <c r="H437" s="186">
        <v>0</v>
      </c>
      <c r="I437" s="186">
        <v>4311</v>
      </c>
      <c r="J437" s="181">
        <f t="shared" si="43"/>
        <v>4311</v>
      </c>
      <c r="K437" s="180" t="s">
        <v>1763</v>
      </c>
      <c r="L437" s="180">
        <v>26770314</v>
      </c>
      <c r="M437" s="144">
        <v>45304</v>
      </c>
      <c r="N437" s="144" t="s">
        <v>210</v>
      </c>
      <c r="O437" s="180" t="s">
        <v>148</v>
      </c>
      <c r="P437" s="180" t="s">
        <v>543</v>
      </c>
      <c r="Q437" s="284">
        <v>0</v>
      </c>
      <c r="R437" s="284">
        <v>160000</v>
      </c>
      <c r="S437" s="182">
        <f t="shared" si="42"/>
        <v>160000</v>
      </c>
      <c r="T437" s="216">
        <v>147300</v>
      </c>
      <c r="U437" s="180">
        <v>144</v>
      </c>
      <c r="V437" s="180" t="s">
        <v>62</v>
      </c>
      <c r="W437" s="180" t="s">
        <v>62</v>
      </c>
      <c r="X437" s="180" t="s">
        <v>276</v>
      </c>
      <c r="Y437" s="180"/>
      <c r="Z437" s="180" t="s">
        <v>1764</v>
      </c>
      <c r="AA437" s="194">
        <v>0.03</v>
      </c>
      <c r="AB437" s="197" t="s">
        <v>558</v>
      </c>
      <c r="AC437" s="188">
        <v>0.02</v>
      </c>
      <c r="AD437" s="180">
        <f t="shared" si="37"/>
        <v>4800</v>
      </c>
      <c r="AE437" s="180">
        <f t="shared" si="40"/>
        <v>1111.1111111111111</v>
      </c>
      <c r="AF437" s="189">
        <f t="shared" si="36"/>
        <v>3200</v>
      </c>
      <c r="AG437" s="379">
        <f t="shared" si="41"/>
        <v>4311.1111111111113</v>
      </c>
      <c r="AH437" s="190">
        <v>0.06</v>
      </c>
      <c r="AI437" s="181">
        <f t="shared" si="39"/>
        <v>9600</v>
      </c>
    </row>
    <row r="438" spans="1:35">
      <c r="A438" s="488" t="s">
        <v>622</v>
      </c>
      <c r="B438" s="180" t="s">
        <v>29</v>
      </c>
      <c r="C438" s="339" t="s">
        <v>29</v>
      </c>
      <c r="D438" s="21" t="s">
        <v>168</v>
      </c>
      <c r="E438" s="342" t="s">
        <v>457</v>
      </c>
      <c r="F438" s="180" t="s">
        <v>593</v>
      </c>
      <c r="G438" s="171" t="s">
        <v>599</v>
      </c>
      <c r="H438" s="186">
        <v>19850</v>
      </c>
      <c r="I438" s="186">
        <v>18806</v>
      </c>
      <c r="J438" s="181">
        <f t="shared" si="43"/>
        <v>-1044</v>
      </c>
      <c r="K438" s="180" t="s">
        <v>1765</v>
      </c>
      <c r="L438" s="180">
        <v>22344984</v>
      </c>
      <c r="M438" s="144">
        <v>45304</v>
      </c>
      <c r="N438" s="144" t="s">
        <v>210</v>
      </c>
      <c r="O438" s="180" t="s">
        <v>128</v>
      </c>
      <c r="P438" s="180" t="s">
        <v>128</v>
      </c>
      <c r="Q438" s="284">
        <v>690445</v>
      </c>
      <c r="R438" s="284">
        <v>819362</v>
      </c>
      <c r="S438" s="182">
        <f t="shared" si="42"/>
        <v>128917</v>
      </c>
      <c r="T438" s="216">
        <v>78655</v>
      </c>
      <c r="U438" s="180">
        <v>168</v>
      </c>
      <c r="V438" s="180" t="s">
        <v>63</v>
      </c>
      <c r="W438" s="180" t="s">
        <v>63</v>
      </c>
      <c r="X438" s="180" t="s">
        <v>277</v>
      </c>
      <c r="Y438" s="180"/>
      <c r="Z438" s="180" t="s">
        <v>1766</v>
      </c>
      <c r="AA438" s="194">
        <v>0.04</v>
      </c>
      <c r="AB438" s="197" t="s">
        <v>558</v>
      </c>
      <c r="AC438" s="188">
        <v>1.7000000000000001E-2</v>
      </c>
      <c r="AD438" s="180">
        <f t="shared" si="37"/>
        <v>32774.480000000003</v>
      </c>
      <c r="AE438" s="180">
        <f t="shared" si="40"/>
        <v>4877.1547619047615</v>
      </c>
      <c r="AF438" s="189">
        <f t="shared" si="36"/>
        <v>13929.154</v>
      </c>
      <c r="AG438" s="379">
        <f t="shared" si="41"/>
        <v>18806.308761904762</v>
      </c>
      <c r="AH438" s="190">
        <v>0.03</v>
      </c>
      <c r="AI438" s="181">
        <f t="shared" si="39"/>
        <v>3867.5099999999998</v>
      </c>
    </row>
    <row r="439" spans="1:35">
      <c r="A439" s="488" t="s">
        <v>622</v>
      </c>
      <c r="B439" s="180" t="s">
        <v>31</v>
      </c>
      <c r="C439" s="339" t="s">
        <v>31</v>
      </c>
      <c r="D439" s="180" t="s">
        <v>101</v>
      </c>
      <c r="E439" s="342" t="s">
        <v>458</v>
      </c>
      <c r="F439" s="180" t="s">
        <v>562</v>
      </c>
      <c r="G439" s="180" t="s">
        <v>567</v>
      </c>
      <c r="H439" s="186">
        <v>9481</v>
      </c>
      <c r="I439" s="186">
        <v>9277</v>
      </c>
      <c r="J439" s="181">
        <f t="shared" si="43"/>
        <v>-204</v>
      </c>
      <c r="K439" s="180" t="s">
        <v>1767</v>
      </c>
      <c r="L439" s="180">
        <v>23882500</v>
      </c>
      <c r="M439" s="144">
        <v>45304</v>
      </c>
      <c r="N439" s="144" t="s">
        <v>210</v>
      </c>
      <c r="O439" s="180" t="s">
        <v>148</v>
      </c>
      <c r="P439" s="180" t="s">
        <v>260</v>
      </c>
      <c r="Q439" s="186">
        <v>354359</v>
      </c>
      <c r="R439" s="186">
        <v>404192</v>
      </c>
      <c r="S439" s="182">
        <f t="shared" si="42"/>
        <v>49833</v>
      </c>
      <c r="T439" s="216">
        <v>24290</v>
      </c>
      <c r="U439" s="180">
        <v>168</v>
      </c>
      <c r="V439" s="180" t="s">
        <v>63</v>
      </c>
      <c r="W439" s="180" t="s">
        <v>63</v>
      </c>
      <c r="X439" s="180" t="s">
        <v>277</v>
      </c>
      <c r="Y439" s="180"/>
      <c r="Z439" s="180" t="s">
        <v>1768</v>
      </c>
      <c r="AA439" s="194">
        <v>0.04</v>
      </c>
      <c r="AB439" s="197" t="s">
        <v>558</v>
      </c>
      <c r="AC439" s="188">
        <v>1.7000000000000001E-2</v>
      </c>
      <c r="AD439" s="180">
        <f t="shared" si="37"/>
        <v>16167.68</v>
      </c>
      <c r="AE439" s="180">
        <f t="shared" si="40"/>
        <v>2405.9047619047619</v>
      </c>
      <c r="AF439" s="189">
        <f t="shared" si="36"/>
        <v>6871.2640000000001</v>
      </c>
      <c r="AG439" s="379">
        <f t="shared" si="41"/>
        <v>9277.1687619047625</v>
      </c>
      <c r="AH439" s="190">
        <v>0.03</v>
      </c>
      <c r="AI439" s="181">
        <f t="shared" si="39"/>
        <v>1494.99</v>
      </c>
    </row>
    <row r="440" spans="1:35">
      <c r="A440" s="488" t="s">
        <v>622</v>
      </c>
      <c r="B440" s="180" t="s">
        <v>24</v>
      </c>
      <c r="C440" s="339" t="s">
        <v>24</v>
      </c>
      <c r="D440" s="180" t="s">
        <v>422</v>
      </c>
      <c r="E440" s="342" t="s">
        <v>200</v>
      </c>
      <c r="F440" s="180" t="s">
        <v>602</v>
      </c>
      <c r="G440" s="171" t="s">
        <v>914</v>
      </c>
      <c r="H440" s="186">
        <v>0</v>
      </c>
      <c r="I440" s="186">
        <v>1650</v>
      </c>
      <c r="J440" s="181">
        <f t="shared" si="43"/>
        <v>1650</v>
      </c>
      <c r="K440" s="180" t="s">
        <v>1769</v>
      </c>
      <c r="L440" s="180">
        <v>26705622</v>
      </c>
      <c r="M440" s="144">
        <v>45304</v>
      </c>
      <c r="N440" s="144" t="s">
        <v>210</v>
      </c>
      <c r="O440" s="180" t="s">
        <v>148</v>
      </c>
      <c r="P440" s="180" t="s">
        <v>289</v>
      </c>
      <c r="Q440" s="186">
        <v>0</v>
      </c>
      <c r="R440" s="186">
        <v>53514</v>
      </c>
      <c r="S440" s="182">
        <f t="shared" si="42"/>
        <v>53514</v>
      </c>
      <c r="T440" s="216">
        <v>49738</v>
      </c>
      <c r="U440" s="180">
        <v>120</v>
      </c>
      <c r="V440" s="180" t="s">
        <v>62</v>
      </c>
      <c r="W440" s="180" t="s">
        <v>62</v>
      </c>
      <c r="X440" s="180" t="s">
        <v>276</v>
      </c>
      <c r="Y440" s="180"/>
      <c r="Z440" s="180" t="s">
        <v>1770</v>
      </c>
      <c r="AA440" s="194">
        <v>0.03</v>
      </c>
      <c r="AB440" s="197" t="s">
        <v>558</v>
      </c>
      <c r="AC440" s="188">
        <v>2.2499999999999999E-2</v>
      </c>
      <c r="AD440" s="180">
        <f t="shared" si="37"/>
        <v>1605.4199999999998</v>
      </c>
      <c r="AE440" s="180">
        <f t="shared" ref="AE440:AE550" si="44">R440/U440</f>
        <v>445.95</v>
      </c>
      <c r="AF440" s="189">
        <f t="shared" si="36"/>
        <v>1204.0650000000001</v>
      </c>
      <c r="AG440" s="379">
        <f t="shared" ref="AG440:AG510" si="45">AE440+AF440</f>
        <v>1650.0150000000001</v>
      </c>
      <c r="AH440" s="190">
        <v>0.06</v>
      </c>
      <c r="AI440" s="181">
        <f t="shared" si="39"/>
        <v>3210.8399999999997</v>
      </c>
    </row>
    <row r="441" spans="1:35">
      <c r="A441" s="488" t="s">
        <v>622</v>
      </c>
      <c r="B441" s="180" t="s">
        <v>39</v>
      </c>
      <c r="C441" s="339" t="s">
        <v>39</v>
      </c>
      <c r="D441" s="180" t="s">
        <v>167</v>
      </c>
      <c r="E441" s="342" t="s">
        <v>407</v>
      </c>
      <c r="F441" s="180" t="s">
        <v>854</v>
      </c>
      <c r="G441" s="171" t="s">
        <v>688</v>
      </c>
      <c r="H441" s="186">
        <v>3180</v>
      </c>
      <c r="I441" s="186">
        <v>3278</v>
      </c>
      <c r="J441" s="181">
        <f t="shared" si="43"/>
        <v>98</v>
      </c>
      <c r="K441" s="180" t="s">
        <v>1771</v>
      </c>
      <c r="L441" s="180">
        <v>20786791</v>
      </c>
      <c r="M441" s="144">
        <v>45306</v>
      </c>
      <c r="N441" s="144" t="s">
        <v>197</v>
      </c>
      <c r="O441" s="180" t="s">
        <v>43</v>
      </c>
      <c r="P441" s="180" t="s">
        <v>43</v>
      </c>
      <c r="Q441" s="284">
        <v>95650</v>
      </c>
      <c r="R441" s="284">
        <v>103071</v>
      </c>
      <c r="S441" s="182">
        <f t="shared" si="42"/>
        <v>7421</v>
      </c>
      <c r="T441" s="216">
        <v>5166</v>
      </c>
      <c r="U441" s="180">
        <v>120</v>
      </c>
      <c r="V441" s="180" t="s">
        <v>63</v>
      </c>
      <c r="W441" s="180" t="s">
        <v>63</v>
      </c>
      <c r="X441" s="180" t="s">
        <v>277</v>
      </c>
      <c r="Y441" s="180"/>
      <c r="Z441" s="180" t="s">
        <v>1772</v>
      </c>
      <c r="AA441" s="194">
        <v>0.03</v>
      </c>
      <c r="AB441" s="197" t="s">
        <v>558</v>
      </c>
      <c r="AC441" s="188">
        <v>2.2499999999999999E-2</v>
      </c>
      <c r="AD441" s="180">
        <f t="shared" si="37"/>
        <v>3092.13</v>
      </c>
      <c r="AE441" s="180">
        <f t="shared" si="44"/>
        <v>858.92499999999995</v>
      </c>
      <c r="AF441" s="189">
        <f t="shared" si="36"/>
        <v>2319.0974999999999</v>
      </c>
      <c r="AG441" s="379">
        <f t="shared" si="45"/>
        <v>3178.0225</v>
      </c>
      <c r="AH441" s="190">
        <v>0.06</v>
      </c>
      <c r="AI441" s="181">
        <f t="shared" si="39"/>
        <v>445.26</v>
      </c>
    </row>
    <row r="442" spans="1:35">
      <c r="A442" s="488" t="s">
        <v>622</v>
      </c>
      <c r="B442" s="180" t="s">
        <v>23</v>
      </c>
      <c r="C442" s="339" t="s">
        <v>23</v>
      </c>
      <c r="D442" s="180" t="s">
        <v>97</v>
      </c>
      <c r="E442" s="342" t="s">
        <v>449</v>
      </c>
      <c r="F442" s="180" t="s">
        <v>878</v>
      </c>
      <c r="G442" s="171" t="s">
        <v>1773</v>
      </c>
      <c r="H442" s="186">
        <v>0</v>
      </c>
      <c r="I442" s="186">
        <v>5940</v>
      </c>
      <c r="J442" s="181">
        <f t="shared" si="43"/>
        <v>5940</v>
      </c>
      <c r="K442" s="180" t="s">
        <v>1774</v>
      </c>
      <c r="L442" s="180">
        <v>24210481</v>
      </c>
      <c r="M442" s="144">
        <v>45306</v>
      </c>
      <c r="N442" s="144" t="s">
        <v>197</v>
      </c>
      <c r="O442" s="180" t="s">
        <v>43</v>
      </c>
      <c r="P442" s="180" t="s">
        <v>43</v>
      </c>
      <c r="Q442" s="186">
        <v>0</v>
      </c>
      <c r="R442" s="186">
        <v>258800</v>
      </c>
      <c r="S442" s="182">
        <f t="shared" si="42"/>
        <v>258800</v>
      </c>
      <c r="T442" s="216">
        <v>42381</v>
      </c>
      <c r="U442" s="180">
        <v>168</v>
      </c>
      <c r="V442" s="180" t="s">
        <v>64</v>
      </c>
      <c r="W442" s="180" t="s">
        <v>64</v>
      </c>
      <c r="X442" s="180" t="s">
        <v>276</v>
      </c>
      <c r="Y442" s="180"/>
      <c r="Z442" s="180" t="s">
        <v>1775</v>
      </c>
      <c r="AA442" s="194">
        <v>0.04</v>
      </c>
      <c r="AB442" s="197" t="s">
        <v>558</v>
      </c>
      <c r="AC442" s="188">
        <v>1.7000000000000001E-2</v>
      </c>
      <c r="AD442" s="180">
        <f t="shared" si="37"/>
        <v>10352</v>
      </c>
      <c r="AE442" s="180">
        <f t="shared" si="44"/>
        <v>1540.4761904761904</v>
      </c>
      <c r="AF442" s="189">
        <f t="shared" si="36"/>
        <v>4399.6000000000004</v>
      </c>
      <c r="AG442" s="379">
        <f t="shared" si="45"/>
        <v>5940.0761904761912</v>
      </c>
      <c r="AH442" s="190">
        <v>0.03</v>
      </c>
      <c r="AI442" s="181">
        <f t="shared" si="39"/>
        <v>7764</v>
      </c>
    </row>
    <row r="443" spans="1:35">
      <c r="A443" s="488" t="s">
        <v>622</v>
      </c>
      <c r="B443" s="180" t="s">
        <v>23</v>
      </c>
      <c r="C443" s="339" t="s">
        <v>23</v>
      </c>
      <c r="D443" s="180" t="s">
        <v>97</v>
      </c>
      <c r="E443" s="342" t="s">
        <v>449</v>
      </c>
      <c r="F443" s="180" t="s">
        <v>509</v>
      </c>
      <c r="G443" s="171" t="s">
        <v>579</v>
      </c>
      <c r="H443" s="186">
        <v>0</v>
      </c>
      <c r="I443" s="186">
        <v>9761</v>
      </c>
      <c r="J443" s="181">
        <f t="shared" si="43"/>
        <v>9761</v>
      </c>
      <c r="K443" s="180" t="s">
        <v>1776</v>
      </c>
      <c r="L443" s="180">
        <v>22337891</v>
      </c>
      <c r="M443" s="144">
        <v>45306</v>
      </c>
      <c r="N443" s="144" t="s">
        <v>197</v>
      </c>
      <c r="O443" s="180" t="s">
        <v>43</v>
      </c>
      <c r="P443" s="329" t="s">
        <v>43</v>
      </c>
      <c r="Q443" s="186">
        <v>0</v>
      </c>
      <c r="R443" s="186">
        <v>362269</v>
      </c>
      <c r="S443" s="182">
        <f t="shared" si="42"/>
        <v>362269</v>
      </c>
      <c r="T443" s="216">
        <v>55474</v>
      </c>
      <c r="U443" s="180">
        <v>144</v>
      </c>
      <c r="V443" s="180" t="s">
        <v>64</v>
      </c>
      <c r="W443" s="180" t="s">
        <v>64</v>
      </c>
      <c r="X443" s="180" t="s">
        <v>276</v>
      </c>
      <c r="Y443" s="180"/>
      <c r="Z443" s="180" t="s">
        <v>1777</v>
      </c>
      <c r="AA443" s="194">
        <v>0.03</v>
      </c>
      <c r="AB443" s="197" t="s">
        <v>558</v>
      </c>
      <c r="AC443" s="188">
        <v>0.02</v>
      </c>
      <c r="AD443" s="180">
        <f t="shared" si="37"/>
        <v>10868.07</v>
      </c>
      <c r="AE443" s="180">
        <f t="shared" si="44"/>
        <v>2515.7569444444443</v>
      </c>
      <c r="AF443" s="189">
        <f t="shared" si="36"/>
        <v>7245.38</v>
      </c>
      <c r="AG443" s="379">
        <f t="shared" si="45"/>
        <v>9761.1369444444445</v>
      </c>
      <c r="AH443" s="190">
        <v>0.06</v>
      </c>
      <c r="AI443" s="181">
        <f t="shared" si="39"/>
        <v>21736.14</v>
      </c>
    </row>
    <row r="444" spans="1:35">
      <c r="A444" s="488" t="s">
        <v>622</v>
      </c>
      <c r="B444" s="180" t="s">
        <v>83</v>
      </c>
      <c r="C444" s="339" t="s">
        <v>23</v>
      </c>
      <c r="D444" s="180" t="s">
        <v>97</v>
      </c>
      <c r="E444" s="342" t="s">
        <v>211</v>
      </c>
      <c r="F444" s="180" t="s">
        <v>856</v>
      </c>
      <c r="G444" s="171" t="s">
        <v>647</v>
      </c>
      <c r="H444" s="186">
        <v>0</v>
      </c>
      <c r="I444" s="186">
        <v>11287</v>
      </c>
      <c r="J444" s="181">
        <f t="shared" si="43"/>
        <v>11287</v>
      </c>
      <c r="K444" s="180" t="s">
        <v>1778</v>
      </c>
      <c r="L444" s="180">
        <v>606482</v>
      </c>
      <c r="M444" s="144">
        <v>45306</v>
      </c>
      <c r="N444" s="144" t="s">
        <v>197</v>
      </c>
      <c r="O444" s="180" t="s">
        <v>43</v>
      </c>
      <c r="P444" s="180" t="s">
        <v>43</v>
      </c>
      <c r="Q444" s="284">
        <v>0</v>
      </c>
      <c r="R444" s="284">
        <v>418905</v>
      </c>
      <c r="S444" s="182">
        <f t="shared" si="42"/>
        <v>418905</v>
      </c>
      <c r="T444" s="216">
        <v>144330</v>
      </c>
      <c r="U444" s="180">
        <v>144</v>
      </c>
      <c r="V444" s="180" t="s">
        <v>64</v>
      </c>
      <c r="W444" s="180" t="s">
        <v>64</v>
      </c>
      <c r="X444" s="180" t="s">
        <v>276</v>
      </c>
      <c r="Y444" s="180"/>
      <c r="Z444" s="180" t="s">
        <v>1779</v>
      </c>
      <c r="AA444" s="194">
        <v>0.03</v>
      </c>
      <c r="AB444" s="197" t="s">
        <v>558</v>
      </c>
      <c r="AC444" s="188">
        <v>0.02</v>
      </c>
      <c r="AD444" s="180">
        <f t="shared" si="37"/>
        <v>12567.15</v>
      </c>
      <c r="AE444" s="180">
        <f t="shared" si="44"/>
        <v>2909.0625</v>
      </c>
      <c r="AF444" s="189">
        <f t="shared" si="36"/>
        <v>8378.1</v>
      </c>
      <c r="AG444" s="379">
        <f t="shared" si="45"/>
        <v>11287.1625</v>
      </c>
      <c r="AH444" s="190">
        <v>0.06</v>
      </c>
      <c r="AI444" s="181">
        <f t="shared" si="39"/>
        <v>25134.3</v>
      </c>
    </row>
    <row r="445" spans="1:35">
      <c r="A445" s="488" t="s">
        <v>622</v>
      </c>
      <c r="B445" s="180" t="s">
        <v>27</v>
      </c>
      <c r="C445" s="339" t="s">
        <v>27</v>
      </c>
      <c r="D445" s="180" t="s">
        <v>97</v>
      </c>
      <c r="E445" s="342" t="s">
        <v>209</v>
      </c>
      <c r="F445" s="180" t="s">
        <v>570</v>
      </c>
      <c r="G445" s="171" t="s">
        <v>571</v>
      </c>
      <c r="H445" s="186">
        <v>14927</v>
      </c>
      <c r="I445" s="186">
        <v>15296</v>
      </c>
      <c r="J445" s="181">
        <f t="shared" si="43"/>
        <v>369</v>
      </c>
      <c r="K445" s="180" t="s">
        <v>1780</v>
      </c>
      <c r="L445" s="180">
        <v>27026797</v>
      </c>
      <c r="M445" s="144">
        <v>45306</v>
      </c>
      <c r="N445" s="144" t="s">
        <v>197</v>
      </c>
      <c r="O445" s="180" t="s">
        <v>173</v>
      </c>
      <c r="P445" s="180" t="s">
        <v>466</v>
      </c>
      <c r="Q445" s="284">
        <v>521827</v>
      </c>
      <c r="R445" s="284">
        <v>666434</v>
      </c>
      <c r="S445" s="182">
        <f t="shared" si="42"/>
        <v>144607</v>
      </c>
      <c r="T445" s="216">
        <v>103510</v>
      </c>
      <c r="U445" s="180">
        <v>168</v>
      </c>
      <c r="V445" s="180" t="s">
        <v>63</v>
      </c>
      <c r="W445" s="180" t="s">
        <v>63</v>
      </c>
      <c r="X445" s="180" t="s">
        <v>277</v>
      </c>
      <c r="Y445" s="180"/>
      <c r="Z445" s="180" t="s">
        <v>1781</v>
      </c>
      <c r="AA445" s="194">
        <v>0.04</v>
      </c>
      <c r="AB445" s="197" t="s">
        <v>558</v>
      </c>
      <c r="AC445" s="188">
        <v>1.7000000000000001E-2</v>
      </c>
      <c r="AD445" s="180">
        <f t="shared" si="37"/>
        <v>26657.360000000001</v>
      </c>
      <c r="AE445" s="180">
        <f t="shared" si="44"/>
        <v>3966.8690476190477</v>
      </c>
      <c r="AF445" s="189">
        <f t="shared" si="36"/>
        <v>11329.378000000001</v>
      </c>
      <c r="AG445" s="379">
        <f t="shared" si="45"/>
        <v>15296.247047619048</v>
      </c>
      <c r="AH445" s="190">
        <v>0.03</v>
      </c>
      <c r="AI445" s="181">
        <f t="shared" si="39"/>
        <v>4338.21</v>
      </c>
    </row>
    <row r="446" spans="1:35">
      <c r="A446" s="488" t="s">
        <v>622</v>
      </c>
      <c r="B446" s="180" t="s">
        <v>29</v>
      </c>
      <c r="C446" s="339" t="s">
        <v>29</v>
      </c>
      <c r="D446" s="21" t="s">
        <v>168</v>
      </c>
      <c r="E446" s="21" t="s">
        <v>456</v>
      </c>
      <c r="F446" s="180" t="s">
        <v>915</v>
      </c>
      <c r="G446" s="171" t="s">
        <v>823</v>
      </c>
      <c r="H446" s="186">
        <v>0</v>
      </c>
      <c r="I446" s="186">
        <v>2713</v>
      </c>
      <c r="J446" s="181">
        <f t="shared" si="43"/>
        <v>2713</v>
      </c>
      <c r="K446" s="180" t="s">
        <v>1782</v>
      </c>
      <c r="L446" s="180">
        <v>24208370</v>
      </c>
      <c r="M446" s="144">
        <v>45306</v>
      </c>
      <c r="N446" s="144" t="s">
        <v>197</v>
      </c>
      <c r="O446" s="180" t="s">
        <v>43</v>
      </c>
      <c r="P446" s="329" t="s">
        <v>43</v>
      </c>
      <c r="Q446" s="186">
        <v>0</v>
      </c>
      <c r="R446" s="186">
        <v>118203</v>
      </c>
      <c r="S446" s="182">
        <f t="shared" si="42"/>
        <v>118203</v>
      </c>
      <c r="T446" s="216">
        <v>14043</v>
      </c>
      <c r="U446" s="180">
        <v>168</v>
      </c>
      <c r="V446" s="180" t="s">
        <v>64</v>
      </c>
      <c r="W446" s="180" t="s">
        <v>64</v>
      </c>
      <c r="X446" s="180" t="s">
        <v>276</v>
      </c>
      <c r="Y446" s="180"/>
      <c r="Z446" s="180" t="s">
        <v>1783</v>
      </c>
      <c r="AA446" s="194">
        <v>0.04</v>
      </c>
      <c r="AB446" s="197" t="s">
        <v>558</v>
      </c>
      <c r="AC446" s="188">
        <v>1.7000000000000001E-2</v>
      </c>
      <c r="AD446" s="180">
        <f t="shared" si="37"/>
        <v>4728.12</v>
      </c>
      <c r="AE446" s="180">
        <f t="shared" si="44"/>
        <v>703.58928571428567</v>
      </c>
      <c r="AF446" s="189">
        <f t="shared" si="36"/>
        <v>2009.4510000000002</v>
      </c>
      <c r="AG446" s="379">
        <f t="shared" si="45"/>
        <v>2713.0402857142858</v>
      </c>
      <c r="AH446" s="190">
        <v>0.03</v>
      </c>
      <c r="AI446" s="181">
        <f t="shared" si="39"/>
        <v>3546.0899999999997</v>
      </c>
    </row>
    <row r="447" spans="1:35">
      <c r="A447" s="488" t="s">
        <v>622</v>
      </c>
      <c r="B447" s="180" t="s">
        <v>33</v>
      </c>
      <c r="C447" s="339" t="s">
        <v>39</v>
      </c>
      <c r="D447" s="180" t="s">
        <v>167</v>
      </c>
      <c r="E447" s="19" t="s">
        <v>931</v>
      </c>
      <c r="F447" s="180" t="s">
        <v>790</v>
      </c>
      <c r="G447" s="171" t="s">
        <v>791</v>
      </c>
      <c r="H447" s="186">
        <v>0</v>
      </c>
      <c r="I447" s="186">
        <v>5893</v>
      </c>
      <c r="J447" s="181">
        <f t="shared" si="43"/>
        <v>5893</v>
      </c>
      <c r="K447" s="180" t="s">
        <v>1784</v>
      </c>
      <c r="L447" s="180">
        <v>30264491</v>
      </c>
      <c r="M447" s="144">
        <v>45306</v>
      </c>
      <c r="N447" s="144" t="s">
        <v>197</v>
      </c>
      <c r="O447" s="180" t="s">
        <v>21</v>
      </c>
      <c r="P447" s="21" t="s">
        <v>21</v>
      </c>
      <c r="Q447" s="284">
        <v>0</v>
      </c>
      <c r="R447" s="284">
        <v>252396</v>
      </c>
      <c r="S447" s="182">
        <f t="shared" si="42"/>
        <v>252396</v>
      </c>
      <c r="T447" s="216">
        <v>37085</v>
      </c>
      <c r="U447" s="180">
        <v>168</v>
      </c>
      <c r="V447" s="180" t="s">
        <v>64</v>
      </c>
      <c r="W447" s="180" t="s">
        <v>64</v>
      </c>
      <c r="X447" s="180" t="s">
        <v>276</v>
      </c>
      <c r="Y447" s="180" t="s">
        <v>669</v>
      </c>
      <c r="Z447" s="180" t="s">
        <v>1785</v>
      </c>
      <c r="AA447" s="194">
        <v>0.04</v>
      </c>
      <c r="AB447" s="197" t="s">
        <v>558</v>
      </c>
      <c r="AC447" s="188">
        <v>1.7000000000000001E-2</v>
      </c>
      <c r="AD447" s="180">
        <f t="shared" si="37"/>
        <v>10095.84</v>
      </c>
      <c r="AE447" s="180">
        <f t="shared" si="44"/>
        <v>1502.3571428571429</v>
      </c>
      <c r="AF447" s="189">
        <f t="shared" si="36"/>
        <v>4290.732</v>
      </c>
      <c r="AG447" s="379">
        <f t="shared" si="45"/>
        <v>5793.0891428571431</v>
      </c>
      <c r="AH447" s="190">
        <v>0.03</v>
      </c>
      <c r="AI447" s="181">
        <f t="shared" si="39"/>
        <v>7571.88</v>
      </c>
    </row>
    <row r="448" spans="1:35">
      <c r="A448" s="488" t="s">
        <v>622</v>
      </c>
      <c r="B448" s="180" t="s">
        <v>184</v>
      </c>
      <c r="C448" s="339" t="s">
        <v>184</v>
      </c>
      <c r="D448" s="180" t="s">
        <v>98</v>
      </c>
      <c r="E448" s="342" t="s">
        <v>212</v>
      </c>
      <c r="F448" s="180" t="s">
        <v>690</v>
      </c>
      <c r="G448" s="171" t="s">
        <v>663</v>
      </c>
      <c r="H448" s="186">
        <v>2730</v>
      </c>
      <c r="I448" s="186">
        <v>2730</v>
      </c>
      <c r="J448" s="181">
        <f t="shared" si="43"/>
        <v>0</v>
      </c>
      <c r="K448" s="180" t="s">
        <v>735</v>
      </c>
      <c r="L448" s="180">
        <v>25024791</v>
      </c>
      <c r="M448" s="144">
        <v>45306</v>
      </c>
      <c r="N448" s="144" t="s">
        <v>197</v>
      </c>
      <c r="O448" s="180" t="s">
        <v>43</v>
      </c>
      <c r="P448" s="180" t="s">
        <v>43</v>
      </c>
      <c r="Q448" s="284">
        <v>89284.29</v>
      </c>
      <c r="R448" s="284">
        <v>118954</v>
      </c>
      <c r="S448" s="182">
        <f t="shared" si="42"/>
        <v>29669.710000000006</v>
      </c>
      <c r="T448" s="216">
        <v>21432.47</v>
      </c>
      <c r="U448" s="180">
        <v>168</v>
      </c>
      <c r="V448" s="180" t="s">
        <v>63</v>
      </c>
      <c r="W448" s="180" t="s">
        <v>63</v>
      </c>
      <c r="X448" s="180" t="s">
        <v>277</v>
      </c>
      <c r="Y448" s="180"/>
      <c r="Z448" s="180" t="s">
        <v>1786</v>
      </c>
      <c r="AA448" s="194">
        <v>0.04</v>
      </c>
      <c r="AB448" s="197" t="s">
        <v>558</v>
      </c>
      <c r="AC448" s="188">
        <v>1.7000000000000001E-2</v>
      </c>
      <c r="AD448" s="180">
        <f t="shared" si="37"/>
        <v>4758.16</v>
      </c>
      <c r="AE448" s="180">
        <f t="shared" si="44"/>
        <v>708.05952380952385</v>
      </c>
      <c r="AF448" s="189">
        <f t="shared" si="36"/>
        <v>2022.2180000000001</v>
      </c>
      <c r="AG448" s="379">
        <f t="shared" si="45"/>
        <v>2730.2775238095237</v>
      </c>
      <c r="AH448" s="190">
        <v>0.03</v>
      </c>
      <c r="AI448" s="181">
        <f t="shared" si="39"/>
        <v>890.09130000000016</v>
      </c>
    </row>
    <row r="449" spans="1:35">
      <c r="A449" s="488" t="s">
        <v>622</v>
      </c>
      <c r="B449" s="180" t="s">
        <v>47</v>
      </c>
      <c r="C449" s="339" t="s">
        <v>47</v>
      </c>
      <c r="D449" s="180" t="s">
        <v>99</v>
      </c>
      <c r="E449" s="342" t="s">
        <v>407</v>
      </c>
      <c r="F449" s="180" t="s">
        <v>541</v>
      </c>
      <c r="G449" s="180" t="s">
        <v>573</v>
      </c>
      <c r="H449" s="186">
        <v>0</v>
      </c>
      <c r="I449" s="186">
        <v>637</v>
      </c>
      <c r="J449" s="181">
        <f t="shared" si="43"/>
        <v>637</v>
      </c>
      <c r="K449" s="180" t="s">
        <v>1787</v>
      </c>
      <c r="L449" s="180">
        <v>28935216</v>
      </c>
      <c r="M449" s="144">
        <v>45306</v>
      </c>
      <c r="N449" s="144" t="s">
        <v>197</v>
      </c>
      <c r="O449" s="180" t="s">
        <v>128</v>
      </c>
      <c r="P449" s="329" t="s">
        <v>128</v>
      </c>
      <c r="Q449" s="186">
        <v>0</v>
      </c>
      <c r="R449" s="186">
        <v>19152</v>
      </c>
      <c r="S449" s="182">
        <f t="shared" si="42"/>
        <v>19152</v>
      </c>
      <c r="T449" s="216">
        <v>17094</v>
      </c>
      <c r="U449" s="180">
        <v>108</v>
      </c>
      <c r="V449" s="180" t="s">
        <v>62</v>
      </c>
      <c r="W449" s="180" t="s">
        <v>62</v>
      </c>
      <c r="X449" s="180" t="s">
        <v>276</v>
      </c>
      <c r="Y449" s="180"/>
      <c r="Z449" s="180" t="s">
        <v>1788</v>
      </c>
      <c r="AA449" s="194">
        <v>0.03</v>
      </c>
      <c r="AB449" s="197" t="s">
        <v>558</v>
      </c>
      <c r="AC449" s="188">
        <v>0.02</v>
      </c>
      <c r="AD449" s="180">
        <f t="shared" si="37"/>
        <v>574.55999999999995</v>
      </c>
      <c r="AE449" s="180">
        <f t="shared" si="44"/>
        <v>177.33333333333334</v>
      </c>
      <c r="AF449" s="189">
        <f t="shared" si="36"/>
        <v>383.04</v>
      </c>
      <c r="AG449" s="379">
        <f t="shared" si="45"/>
        <v>560.37333333333333</v>
      </c>
      <c r="AH449" s="190">
        <v>0.06</v>
      </c>
      <c r="AI449" s="181">
        <f t="shared" si="39"/>
        <v>1149.1199999999999</v>
      </c>
    </row>
    <row r="450" spans="1:35">
      <c r="A450" s="488" t="s">
        <v>622</v>
      </c>
      <c r="B450" s="180" t="s">
        <v>37</v>
      </c>
      <c r="C450" s="339" t="s">
        <v>37</v>
      </c>
      <c r="D450" s="180" t="s">
        <v>99</v>
      </c>
      <c r="E450" s="505" t="s">
        <v>933</v>
      </c>
      <c r="F450" s="180" t="s">
        <v>884</v>
      </c>
      <c r="G450" s="171" t="s">
        <v>692</v>
      </c>
      <c r="H450" s="186">
        <v>4160</v>
      </c>
      <c r="I450" s="186">
        <v>4160</v>
      </c>
      <c r="J450" s="181">
        <f t="shared" si="43"/>
        <v>0</v>
      </c>
      <c r="K450" s="180" t="s">
        <v>1789</v>
      </c>
      <c r="L450" s="180">
        <v>25923591</v>
      </c>
      <c r="M450" s="144">
        <v>45306</v>
      </c>
      <c r="N450" s="144" t="s">
        <v>197</v>
      </c>
      <c r="O450" s="180" t="s">
        <v>43</v>
      </c>
      <c r="P450" s="180" t="s">
        <v>43</v>
      </c>
      <c r="Q450" s="284">
        <v>126238</v>
      </c>
      <c r="R450" s="284">
        <v>176890</v>
      </c>
      <c r="S450" s="182">
        <f t="shared" si="42"/>
        <v>50652</v>
      </c>
      <c r="T450" s="216">
        <v>38938</v>
      </c>
      <c r="U450" s="180">
        <v>168</v>
      </c>
      <c r="V450" s="180" t="s">
        <v>63</v>
      </c>
      <c r="W450" s="180" t="s">
        <v>63</v>
      </c>
      <c r="X450" s="180" t="s">
        <v>277</v>
      </c>
      <c r="Y450" s="180"/>
      <c r="Z450" s="180" t="s">
        <v>1790</v>
      </c>
      <c r="AA450" s="194">
        <v>0.04</v>
      </c>
      <c r="AB450" s="197" t="s">
        <v>558</v>
      </c>
      <c r="AC450" s="188">
        <v>1.7000000000000001E-2</v>
      </c>
      <c r="AD450" s="180">
        <f t="shared" si="37"/>
        <v>7075.6</v>
      </c>
      <c r="AE450" s="180">
        <f t="shared" si="44"/>
        <v>1052.9166666666667</v>
      </c>
      <c r="AF450" s="189">
        <f t="shared" si="36"/>
        <v>3007.13</v>
      </c>
      <c r="AG450" s="379">
        <f t="shared" si="45"/>
        <v>4060.0466666666671</v>
      </c>
      <c r="AH450" s="190">
        <v>0.03</v>
      </c>
      <c r="AI450" s="181">
        <f t="shared" si="39"/>
        <v>1519.56</v>
      </c>
    </row>
    <row r="451" spans="1:35">
      <c r="A451" s="488" t="s">
        <v>622</v>
      </c>
      <c r="B451" s="180" t="s">
        <v>184</v>
      </c>
      <c r="C451" s="339" t="s">
        <v>184</v>
      </c>
      <c r="D451" s="180" t="s">
        <v>98</v>
      </c>
      <c r="E451" s="342" t="s">
        <v>419</v>
      </c>
      <c r="F451" s="180" t="s">
        <v>888</v>
      </c>
      <c r="G451" s="180" t="s">
        <v>676</v>
      </c>
      <c r="H451" s="186">
        <v>0</v>
      </c>
      <c r="I451" s="186">
        <v>7801</v>
      </c>
      <c r="J451" s="181">
        <f t="shared" si="43"/>
        <v>7801</v>
      </c>
      <c r="K451" s="180" t="s">
        <v>1791</v>
      </c>
      <c r="L451" s="180">
        <v>29298780</v>
      </c>
      <c r="M451" s="144">
        <v>45306</v>
      </c>
      <c r="N451" s="144" t="s">
        <v>197</v>
      </c>
      <c r="O451" s="180" t="s">
        <v>43</v>
      </c>
      <c r="P451" s="180" t="s">
        <v>43</v>
      </c>
      <c r="Q451" s="284">
        <v>0</v>
      </c>
      <c r="R451" s="284">
        <v>339883</v>
      </c>
      <c r="S451" s="182">
        <f t="shared" si="42"/>
        <v>339883</v>
      </c>
      <c r="T451" s="216">
        <v>73971</v>
      </c>
      <c r="U451" s="180">
        <v>168</v>
      </c>
      <c r="V451" s="180" t="s">
        <v>64</v>
      </c>
      <c r="W451" s="180" t="s">
        <v>64</v>
      </c>
      <c r="X451" s="180" t="s">
        <v>276</v>
      </c>
      <c r="Y451" s="180" t="s">
        <v>669</v>
      </c>
      <c r="Z451" s="180" t="s">
        <v>1792</v>
      </c>
      <c r="AA451" s="194">
        <v>0.04</v>
      </c>
      <c r="AB451" s="197" t="s">
        <v>558</v>
      </c>
      <c r="AC451" s="188">
        <v>1.7000000000000001E-2</v>
      </c>
      <c r="AD451" s="180">
        <f t="shared" si="37"/>
        <v>13595.32</v>
      </c>
      <c r="AE451" s="180">
        <f t="shared" si="44"/>
        <v>2023.1130952380952</v>
      </c>
      <c r="AF451" s="189">
        <f t="shared" si="36"/>
        <v>5778.0110000000004</v>
      </c>
      <c r="AG451" s="379">
        <f t="shared" si="45"/>
        <v>7801.1240952380958</v>
      </c>
      <c r="AH451" s="190">
        <v>0.03</v>
      </c>
      <c r="AI451" s="181">
        <f t="shared" si="39"/>
        <v>10196.49</v>
      </c>
    </row>
    <row r="452" spans="1:35">
      <c r="A452" s="488" t="s">
        <v>622</v>
      </c>
      <c r="B452" s="180" t="s">
        <v>31</v>
      </c>
      <c r="C452" s="339" t="s">
        <v>31</v>
      </c>
      <c r="D452" s="180" t="s">
        <v>101</v>
      </c>
      <c r="E452" s="342" t="s">
        <v>32</v>
      </c>
      <c r="F452" s="180" t="s">
        <v>650</v>
      </c>
      <c r="G452" s="171" t="s">
        <v>627</v>
      </c>
      <c r="H452" s="186">
        <v>0</v>
      </c>
      <c r="I452" s="186">
        <v>26840</v>
      </c>
      <c r="J452" s="490">
        <f t="shared" si="43"/>
        <v>26840</v>
      </c>
      <c r="K452" s="519" t="s">
        <v>1793</v>
      </c>
      <c r="L452" s="180">
        <v>28672387</v>
      </c>
      <c r="M452" s="144">
        <v>45306</v>
      </c>
      <c r="N452" s="144" t="s">
        <v>197</v>
      </c>
      <c r="O452" s="19" t="s">
        <v>174</v>
      </c>
      <c r="P452" s="19" t="s">
        <v>174</v>
      </c>
      <c r="Q452" s="284">
        <v>0</v>
      </c>
      <c r="R452" s="284">
        <v>1424700</v>
      </c>
      <c r="S452" s="182">
        <f t="shared" si="42"/>
        <v>1424700</v>
      </c>
      <c r="T452" s="216">
        <v>160537</v>
      </c>
      <c r="U452" s="180">
        <v>168</v>
      </c>
      <c r="V452" s="180" t="s">
        <v>64</v>
      </c>
      <c r="W452" s="180" t="s">
        <v>64</v>
      </c>
      <c r="X452" s="180" t="s">
        <v>276</v>
      </c>
      <c r="Y452" s="180" t="s">
        <v>540</v>
      </c>
      <c r="Z452" s="180" t="s">
        <v>1794</v>
      </c>
      <c r="AA452" s="194">
        <v>0.04</v>
      </c>
      <c r="AB452" s="197" t="s">
        <v>558</v>
      </c>
      <c r="AC452" s="188">
        <v>1.7000000000000001E-2</v>
      </c>
      <c r="AD452" s="180">
        <f t="shared" si="37"/>
        <v>56988</v>
      </c>
      <c r="AE452" s="180">
        <f t="shared" si="44"/>
        <v>8480.3571428571431</v>
      </c>
      <c r="AF452" s="189">
        <f t="shared" si="36"/>
        <v>24219.9</v>
      </c>
      <c r="AG452" s="379">
        <f t="shared" si="45"/>
        <v>32700.257142857146</v>
      </c>
      <c r="AH452" s="190">
        <v>0.03</v>
      </c>
      <c r="AI452" s="181">
        <f t="shared" si="39"/>
        <v>42741</v>
      </c>
    </row>
    <row r="453" spans="1:35">
      <c r="A453" s="488" t="s">
        <v>622</v>
      </c>
      <c r="B453" s="180" t="s">
        <v>37</v>
      </c>
      <c r="C453" s="339" t="s">
        <v>37</v>
      </c>
      <c r="D453" s="180" t="s">
        <v>99</v>
      </c>
      <c r="E453" s="342" t="s">
        <v>440</v>
      </c>
      <c r="F453" s="180" t="s">
        <v>684</v>
      </c>
      <c r="G453" s="171" t="s">
        <v>661</v>
      </c>
      <c r="H453" s="186">
        <v>2567</v>
      </c>
      <c r="I453" s="186">
        <v>3340</v>
      </c>
      <c r="J453" s="490">
        <f t="shared" si="43"/>
        <v>773</v>
      </c>
      <c r="K453" s="180" t="s">
        <v>1795</v>
      </c>
      <c r="L453" s="180">
        <v>11892518</v>
      </c>
      <c r="M453" s="144">
        <v>45306</v>
      </c>
      <c r="N453" s="144" t="s">
        <v>197</v>
      </c>
      <c r="O453" s="180" t="s">
        <v>128</v>
      </c>
      <c r="P453" s="180" t="s">
        <v>128</v>
      </c>
      <c r="Q453" s="284">
        <v>75400</v>
      </c>
      <c r="R453" s="284">
        <v>100423</v>
      </c>
      <c r="S453" s="182">
        <f t="shared" si="42"/>
        <v>25023</v>
      </c>
      <c r="T453" s="216">
        <v>18901</v>
      </c>
      <c r="U453" s="180">
        <v>168</v>
      </c>
      <c r="V453" s="180" t="s">
        <v>63</v>
      </c>
      <c r="W453" s="180" t="s">
        <v>63</v>
      </c>
      <c r="X453" s="180" t="s">
        <v>277</v>
      </c>
      <c r="Y453" s="180"/>
      <c r="Z453" s="180" t="s">
        <v>1796</v>
      </c>
      <c r="AA453" s="194">
        <v>0.04</v>
      </c>
      <c r="AB453" s="197" t="s">
        <v>558</v>
      </c>
      <c r="AC453" s="188">
        <v>1.7000000000000001E-2</v>
      </c>
      <c r="AD453" s="180">
        <f t="shared" si="37"/>
        <v>4016.92</v>
      </c>
      <c r="AE453" s="180">
        <f t="shared" si="44"/>
        <v>597.75595238095241</v>
      </c>
      <c r="AF453" s="189">
        <f t="shared" si="36"/>
        <v>1707.191</v>
      </c>
      <c r="AG453" s="379">
        <f t="shared" si="45"/>
        <v>2304.9469523809526</v>
      </c>
      <c r="AH453" s="190">
        <v>0.03</v>
      </c>
      <c r="AI453" s="181">
        <f t="shared" si="39"/>
        <v>750.68999999999994</v>
      </c>
    </row>
    <row r="454" spans="1:35">
      <c r="A454" s="488" t="s">
        <v>622</v>
      </c>
      <c r="B454" s="180" t="s">
        <v>27</v>
      </c>
      <c r="C454" s="339" t="s">
        <v>27</v>
      </c>
      <c r="D454" s="180" t="s">
        <v>97</v>
      </c>
      <c r="E454" s="342" t="s">
        <v>462</v>
      </c>
      <c r="F454" s="180" t="s">
        <v>842</v>
      </c>
      <c r="G454" s="180" t="s">
        <v>812</v>
      </c>
      <c r="H454" s="186">
        <v>0</v>
      </c>
      <c r="I454" s="186">
        <v>800</v>
      </c>
      <c r="J454" s="490">
        <f t="shared" si="43"/>
        <v>800</v>
      </c>
      <c r="K454" s="180" t="s">
        <v>748</v>
      </c>
      <c r="L454" s="180">
        <v>25931301</v>
      </c>
      <c r="M454" s="144">
        <v>45306</v>
      </c>
      <c r="N454" s="144" t="s">
        <v>197</v>
      </c>
      <c r="O454" s="180" t="s">
        <v>21</v>
      </c>
      <c r="P454" s="180" t="s">
        <v>21</v>
      </c>
      <c r="Q454" s="284">
        <v>0</v>
      </c>
      <c r="R454" s="284">
        <v>24053</v>
      </c>
      <c r="S454" s="182">
        <f t="shared" si="42"/>
        <v>24053</v>
      </c>
      <c r="T454" s="216">
        <v>21750</v>
      </c>
      <c r="U454" s="180">
        <v>108</v>
      </c>
      <c r="V454" s="180" t="s">
        <v>62</v>
      </c>
      <c r="W454" s="180" t="s">
        <v>62</v>
      </c>
      <c r="X454" s="180" t="s">
        <v>276</v>
      </c>
      <c r="Y454" s="180"/>
      <c r="Z454" s="180" t="s">
        <v>1797</v>
      </c>
      <c r="AA454" s="194">
        <v>0.03</v>
      </c>
      <c r="AB454" s="197" t="s">
        <v>558</v>
      </c>
      <c r="AC454" s="188">
        <v>2.4E-2</v>
      </c>
      <c r="AD454" s="180">
        <f t="shared" si="37"/>
        <v>721.58999999999992</v>
      </c>
      <c r="AE454" s="180">
        <f t="shared" si="44"/>
        <v>222.71296296296296</v>
      </c>
      <c r="AF454" s="189">
        <f t="shared" si="36"/>
        <v>577.27200000000005</v>
      </c>
      <c r="AG454" s="379">
        <f t="shared" si="45"/>
        <v>799.98496296296298</v>
      </c>
      <c r="AH454" s="190">
        <v>0.06</v>
      </c>
      <c r="AI454" s="181">
        <f t="shared" si="39"/>
        <v>1443.1799999999998</v>
      </c>
    </row>
    <row r="455" spans="1:35">
      <c r="A455" s="488" t="s">
        <v>622</v>
      </c>
      <c r="B455" s="180" t="s">
        <v>29</v>
      </c>
      <c r="C455" s="339" t="s">
        <v>29</v>
      </c>
      <c r="D455" s="21" t="s">
        <v>168</v>
      </c>
      <c r="E455" s="21" t="s">
        <v>456</v>
      </c>
      <c r="F455" s="180" t="s">
        <v>642</v>
      </c>
      <c r="G455" s="171" t="s">
        <v>643</v>
      </c>
      <c r="H455" s="186">
        <v>1567</v>
      </c>
      <c r="I455" s="186">
        <v>2027</v>
      </c>
      <c r="J455" s="490">
        <f t="shared" si="43"/>
        <v>460</v>
      </c>
      <c r="K455" s="180" t="s">
        <v>698</v>
      </c>
      <c r="L455" s="180">
        <v>25174223</v>
      </c>
      <c r="M455" s="144">
        <v>45307</v>
      </c>
      <c r="N455" s="144" t="s">
        <v>197</v>
      </c>
      <c r="O455" s="180" t="s">
        <v>43</v>
      </c>
      <c r="P455" s="180" t="s">
        <v>43</v>
      </c>
      <c r="Q455" s="284">
        <v>36074</v>
      </c>
      <c r="R455" s="284">
        <v>65741</v>
      </c>
      <c r="S455" s="182">
        <f t="shared" si="42"/>
        <v>29667</v>
      </c>
      <c r="T455" s="216">
        <v>25280</v>
      </c>
      <c r="U455" s="180">
        <v>120</v>
      </c>
      <c r="V455" s="180" t="s">
        <v>63</v>
      </c>
      <c r="W455" s="180" t="s">
        <v>63</v>
      </c>
      <c r="X455" s="180" t="s">
        <v>277</v>
      </c>
      <c r="Y455" s="180"/>
      <c r="Z455" s="180" t="s">
        <v>1798</v>
      </c>
      <c r="AA455" s="194">
        <v>0.03</v>
      </c>
      <c r="AB455" s="197" t="s">
        <v>558</v>
      </c>
      <c r="AC455" s="188">
        <v>2.2499999999999999E-2</v>
      </c>
      <c r="AD455" s="180">
        <f t="shared" si="37"/>
        <v>1972.23</v>
      </c>
      <c r="AE455" s="180">
        <f t="shared" si="44"/>
        <v>547.8416666666667</v>
      </c>
      <c r="AF455" s="189">
        <f t="shared" si="36"/>
        <v>1479.1724999999999</v>
      </c>
      <c r="AG455" s="379">
        <f t="shared" si="45"/>
        <v>2027.0141666666666</v>
      </c>
      <c r="AH455" s="190">
        <v>0.06</v>
      </c>
      <c r="AI455" s="181">
        <f t="shared" si="39"/>
        <v>1780.02</v>
      </c>
    </row>
    <row r="456" spans="1:35">
      <c r="A456" s="488" t="s">
        <v>622</v>
      </c>
      <c r="B456" s="180" t="s">
        <v>29</v>
      </c>
      <c r="C456" s="339" t="s">
        <v>29</v>
      </c>
      <c r="D456" s="21" t="s">
        <v>168</v>
      </c>
      <c r="E456" s="21" t="s">
        <v>456</v>
      </c>
      <c r="F456" s="180" t="s">
        <v>642</v>
      </c>
      <c r="G456" s="171" t="s">
        <v>643</v>
      </c>
      <c r="H456" s="186">
        <v>4681</v>
      </c>
      <c r="I456" s="186">
        <v>4593</v>
      </c>
      <c r="J456" s="490">
        <f t="shared" si="43"/>
        <v>-88</v>
      </c>
      <c r="K456" s="180" t="s">
        <v>1799</v>
      </c>
      <c r="L456" s="180">
        <v>22950190</v>
      </c>
      <c r="M456" s="144">
        <v>45307</v>
      </c>
      <c r="N456" s="144" t="s">
        <v>197</v>
      </c>
      <c r="O456" s="180" t="s">
        <v>43</v>
      </c>
      <c r="P456" s="180" t="s">
        <v>43</v>
      </c>
      <c r="Q456" s="284">
        <v>157769</v>
      </c>
      <c r="R456" s="284">
        <v>200113</v>
      </c>
      <c r="S456" s="182">
        <f t="shared" si="42"/>
        <v>42344</v>
      </c>
      <c r="T456" s="216">
        <v>29236</v>
      </c>
      <c r="U456" s="180">
        <v>168</v>
      </c>
      <c r="V456" s="180" t="s">
        <v>63</v>
      </c>
      <c r="W456" s="180" t="s">
        <v>63</v>
      </c>
      <c r="X456" s="180" t="s">
        <v>277</v>
      </c>
      <c r="Y456" s="180"/>
      <c r="Z456" s="180" t="s">
        <v>1800</v>
      </c>
      <c r="AA456" s="194">
        <v>0.04</v>
      </c>
      <c r="AB456" s="197" t="s">
        <v>558</v>
      </c>
      <c r="AC456" s="188">
        <v>1.7000000000000001E-2</v>
      </c>
      <c r="AD456" s="180">
        <f t="shared" si="37"/>
        <v>8004.52</v>
      </c>
      <c r="AE456" s="180">
        <f t="shared" si="44"/>
        <v>1191.1488095238096</v>
      </c>
      <c r="AF456" s="189">
        <f t="shared" si="36"/>
        <v>3401.9210000000003</v>
      </c>
      <c r="AG456" s="379">
        <f t="shared" si="45"/>
        <v>4593.0698095238095</v>
      </c>
      <c r="AH456" s="190">
        <v>0.03</v>
      </c>
      <c r="AI456" s="181">
        <f t="shared" si="39"/>
        <v>1270.32</v>
      </c>
    </row>
    <row r="457" spans="1:35">
      <c r="A457" s="488" t="s">
        <v>622</v>
      </c>
      <c r="B457" s="180" t="s">
        <v>29</v>
      </c>
      <c r="C457" s="339" t="s">
        <v>29</v>
      </c>
      <c r="D457" s="21" t="s">
        <v>168</v>
      </c>
      <c r="E457" s="19" t="s">
        <v>407</v>
      </c>
      <c r="F457" s="180" t="s">
        <v>818</v>
      </c>
      <c r="G457" s="171" t="s">
        <v>819</v>
      </c>
      <c r="H457" s="186">
        <v>13137</v>
      </c>
      <c r="I457" s="186">
        <v>13137</v>
      </c>
      <c r="J457" s="490">
        <f t="shared" si="43"/>
        <v>0</v>
      </c>
      <c r="K457" s="180" t="s">
        <v>1801</v>
      </c>
      <c r="L457" s="180">
        <v>22136762</v>
      </c>
      <c r="M457" s="144">
        <v>45307</v>
      </c>
      <c r="N457" s="144" t="s">
        <v>197</v>
      </c>
      <c r="O457" s="180" t="s">
        <v>43</v>
      </c>
      <c r="P457" s="180" t="s">
        <v>43</v>
      </c>
      <c r="Q457" s="284">
        <v>469417</v>
      </c>
      <c r="R457" s="284">
        <v>572368</v>
      </c>
      <c r="S457" s="182">
        <f t="shared" si="42"/>
        <v>102951</v>
      </c>
      <c r="T457" s="216">
        <v>67508</v>
      </c>
      <c r="U457" s="180">
        <v>168</v>
      </c>
      <c r="V457" s="180" t="s">
        <v>63</v>
      </c>
      <c r="W457" s="180" t="s">
        <v>63</v>
      </c>
      <c r="X457" s="180" t="s">
        <v>277</v>
      </c>
      <c r="Y457" s="180"/>
      <c r="Z457" s="180" t="s">
        <v>1802</v>
      </c>
      <c r="AA457" s="194">
        <v>0.04</v>
      </c>
      <c r="AB457" s="197" t="s">
        <v>558</v>
      </c>
      <c r="AC457" s="188">
        <v>1.7000000000000001E-2</v>
      </c>
      <c r="AD457" s="180">
        <f t="shared" si="37"/>
        <v>22894.720000000001</v>
      </c>
      <c r="AE457" s="180">
        <f t="shared" si="44"/>
        <v>3406.9523809523807</v>
      </c>
      <c r="AF457" s="189">
        <f t="shared" si="36"/>
        <v>9730.2560000000012</v>
      </c>
      <c r="AG457" s="379">
        <f t="shared" si="45"/>
        <v>13137.208380952383</v>
      </c>
      <c r="AH457" s="190">
        <v>0.03</v>
      </c>
      <c r="AI457" s="181">
        <f t="shared" si="39"/>
        <v>3088.5299999999997</v>
      </c>
    </row>
    <row r="458" spans="1:35">
      <c r="A458" s="488" t="s">
        <v>622</v>
      </c>
      <c r="B458" s="180" t="s">
        <v>37</v>
      </c>
      <c r="C458" s="339" t="s">
        <v>37</v>
      </c>
      <c r="D458" s="180" t="s">
        <v>99</v>
      </c>
      <c r="E458" s="342" t="s">
        <v>440</v>
      </c>
      <c r="F458" s="180" t="s">
        <v>922</v>
      </c>
      <c r="G458" s="180" t="s">
        <v>632</v>
      </c>
      <c r="H458" s="186">
        <v>7800</v>
      </c>
      <c r="I458" s="186">
        <v>7800</v>
      </c>
      <c r="J458" s="490">
        <f t="shared" si="43"/>
        <v>0</v>
      </c>
      <c r="K458" s="180" t="s">
        <v>1803</v>
      </c>
      <c r="L458" s="180">
        <v>26323717</v>
      </c>
      <c r="M458" s="144">
        <v>45307</v>
      </c>
      <c r="N458" s="144" t="s">
        <v>197</v>
      </c>
      <c r="O458" s="180" t="s">
        <v>148</v>
      </c>
      <c r="P458" s="180" t="s">
        <v>252</v>
      </c>
      <c r="Q458" s="284">
        <v>236328</v>
      </c>
      <c r="R458" s="284">
        <v>339839</v>
      </c>
      <c r="S458" s="182">
        <f t="shared" si="42"/>
        <v>103511</v>
      </c>
      <c r="T458" s="216">
        <v>82400</v>
      </c>
      <c r="U458" s="180">
        <v>168</v>
      </c>
      <c r="V458" s="180" t="s">
        <v>63</v>
      </c>
      <c r="W458" s="180" t="s">
        <v>63</v>
      </c>
      <c r="X458" s="180" t="s">
        <v>277</v>
      </c>
      <c r="Y458" s="180"/>
      <c r="Z458" s="180" t="s">
        <v>1804</v>
      </c>
      <c r="AA458" s="194">
        <v>0.04</v>
      </c>
      <c r="AB458" s="197" t="s">
        <v>558</v>
      </c>
      <c r="AC458" s="188">
        <v>1.7000000000000001E-2</v>
      </c>
      <c r="AD458" s="180">
        <f t="shared" si="37"/>
        <v>13593.56</v>
      </c>
      <c r="AE458" s="180">
        <f t="shared" si="44"/>
        <v>2022.8511904761904</v>
      </c>
      <c r="AF458" s="189">
        <f t="shared" si="36"/>
        <v>5777.2630000000008</v>
      </c>
      <c r="AG458" s="379">
        <f t="shared" si="45"/>
        <v>7800.1141904761917</v>
      </c>
      <c r="AH458" s="190">
        <v>0.03</v>
      </c>
      <c r="AI458" s="181">
        <f t="shared" si="39"/>
        <v>3105.33</v>
      </c>
    </row>
    <row r="459" spans="1:35">
      <c r="A459" s="488" t="s">
        <v>622</v>
      </c>
      <c r="B459" s="180" t="s">
        <v>49</v>
      </c>
      <c r="C459" s="339" t="s">
        <v>49</v>
      </c>
      <c r="D459" s="180" t="s">
        <v>133</v>
      </c>
      <c r="E459" s="342" t="s">
        <v>555</v>
      </c>
      <c r="F459" s="180" t="s">
        <v>860</v>
      </c>
      <c r="G459" s="171" t="s">
        <v>1565</v>
      </c>
      <c r="H459" s="186">
        <v>0</v>
      </c>
      <c r="I459" s="186">
        <v>7778</v>
      </c>
      <c r="J459" s="490">
        <f t="shared" si="43"/>
        <v>7778</v>
      </c>
      <c r="K459" s="180" t="s">
        <v>1805</v>
      </c>
      <c r="L459" s="180">
        <v>9947803</v>
      </c>
      <c r="M459" s="144">
        <v>45307</v>
      </c>
      <c r="N459" s="144" t="s">
        <v>197</v>
      </c>
      <c r="O459" s="180" t="s">
        <v>148</v>
      </c>
      <c r="P459" s="180" t="s">
        <v>543</v>
      </c>
      <c r="Q459" s="284">
        <v>0</v>
      </c>
      <c r="R459" s="284">
        <v>100000</v>
      </c>
      <c r="S459" s="182">
        <f t="shared" si="42"/>
        <v>100000</v>
      </c>
      <c r="T459" s="216">
        <v>93900</v>
      </c>
      <c r="U459" s="180">
        <v>36</v>
      </c>
      <c r="V459" s="180" t="s">
        <v>62</v>
      </c>
      <c r="W459" s="180" t="s">
        <v>62</v>
      </c>
      <c r="X459" s="180" t="s">
        <v>276</v>
      </c>
      <c r="Y459" s="180"/>
      <c r="Z459" s="180" t="s">
        <v>1806</v>
      </c>
      <c r="AA459" s="194">
        <v>0.03</v>
      </c>
      <c r="AB459" s="197" t="s">
        <v>558</v>
      </c>
      <c r="AC459" s="188">
        <v>0.05</v>
      </c>
      <c r="AD459" s="180">
        <f t="shared" si="37"/>
        <v>3000</v>
      </c>
      <c r="AE459" s="180">
        <f t="shared" si="44"/>
        <v>2777.7777777777778</v>
      </c>
      <c r="AF459" s="189">
        <f t="shared" si="36"/>
        <v>5000</v>
      </c>
      <c r="AG459" s="379">
        <f t="shared" si="45"/>
        <v>7777.7777777777774</v>
      </c>
      <c r="AH459" s="190">
        <v>0.06</v>
      </c>
      <c r="AI459" s="181">
        <f t="shared" si="39"/>
        <v>6000</v>
      </c>
    </row>
    <row r="460" spans="1:35">
      <c r="A460" s="488" t="s">
        <v>622</v>
      </c>
      <c r="B460" s="180" t="s">
        <v>31</v>
      </c>
      <c r="C460" s="339" t="s">
        <v>31</v>
      </c>
      <c r="D460" s="180" t="s">
        <v>101</v>
      </c>
      <c r="E460" s="342" t="s">
        <v>458</v>
      </c>
      <c r="F460" s="180" t="s">
        <v>923</v>
      </c>
      <c r="G460" s="171" t="s">
        <v>1807</v>
      </c>
      <c r="H460" s="186">
        <v>0</v>
      </c>
      <c r="I460" s="186">
        <v>31606</v>
      </c>
      <c r="J460" s="490">
        <f t="shared" si="43"/>
        <v>31606</v>
      </c>
      <c r="K460" s="180" t="s">
        <v>1808</v>
      </c>
      <c r="L460" s="180">
        <v>22207720</v>
      </c>
      <c r="M460" s="144">
        <v>45307</v>
      </c>
      <c r="N460" s="144" t="s">
        <v>197</v>
      </c>
      <c r="O460" s="180" t="s">
        <v>148</v>
      </c>
      <c r="P460" s="21" t="s">
        <v>924</v>
      </c>
      <c r="Q460" s="284">
        <v>0</v>
      </c>
      <c r="R460" s="284">
        <v>1377020</v>
      </c>
      <c r="S460" s="182">
        <f t="shared" si="42"/>
        <v>1377020</v>
      </c>
      <c r="T460" s="216">
        <v>37021.800000000003</v>
      </c>
      <c r="U460" s="180">
        <v>168</v>
      </c>
      <c r="V460" s="180" t="s">
        <v>64</v>
      </c>
      <c r="W460" s="180" t="s">
        <v>64</v>
      </c>
      <c r="X460" s="180" t="s">
        <v>276</v>
      </c>
      <c r="Y460" s="180" t="s">
        <v>115</v>
      </c>
      <c r="Z460" s="180" t="s">
        <v>1809</v>
      </c>
      <c r="AA460" s="194">
        <v>0.04</v>
      </c>
      <c r="AB460" s="197" t="s">
        <v>558</v>
      </c>
      <c r="AC460" s="188">
        <v>1.7000000000000001E-2</v>
      </c>
      <c r="AD460" s="180">
        <f t="shared" si="37"/>
        <v>55080.800000000003</v>
      </c>
      <c r="AE460" s="180">
        <f t="shared" si="44"/>
        <v>8196.5476190476184</v>
      </c>
      <c r="AF460" s="189">
        <f t="shared" si="36"/>
        <v>23409.34</v>
      </c>
      <c r="AG460" s="379">
        <f t="shared" si="45"/>
        <v>31605.887619047619</v>
      </c>
      <c r="AH460" s="190">
        <v>0.03</v>
      </c>
      <c r="AI460" s="181">
        <f t="shared" si="39"/>
        <v>41310.6</v>
      </c>
    </row>
    <row r="461" spans="1:35">
      <c r="A461" s="488" t="s">
        <v>622</v>
      </c>
      <c r="B461" s="180" t="s">
        <v>29</v>
      </c>
      <c r="C461" s="339" t="s">
        <v>29</v>
      </c>
      <c r="D461" s="21" t="s">
        <v>168</v>
      </c>
      <c r="E461" s="19" t="s">
        <v>457</v>
      </c>
      <c r="F461" s="180" t="s">
        <v>593</v>
      </c>
      <c r="G461" s="171" t="s">
        <v>599</v>
      </c>
      <c r="H461" s="186">
        <v>0</v>
      </c>
      <c r="I461" s="186">
        <v>1937</v>
      </c>
      <c r="J461" s="490">
        <f t="shared" si="43"/>
        <v>1937</v>
      </c>
      <c r="K461" s="180" t="s">
        <v>925</v>
      </c>
      <c r="L461" s="180">
        <v>31304948</v>
      </c>
      <c r="M461" s="144">
        <v>45307</v>
      </c>
      <c r="N461" s="144" t="s">
        <v>197</v>
      </c>
      <c r="O461" s="180" t="s">
        <v>173</v>
      </c>
      <c r="P461" s="21" t="s">
        <v>478</v>
      </c>
      <c r="Q461" s="284">
        <v>0</v>
      </c>
      <c r="R461" s="284">
        <v>62822</v>
      </c>
      <c r="S461" s="182">
        <f t="shared" si="42"/>
        <v>62822</v>
      </c>
      <c r="T461" s="216">
        <v>58580</v>
      </c>
      <c r="U461" s="180">
        <v>120</v>
      </c>
      <c r="V461" s="180" t="s">
        <v>62</v>
      </c>
      <c r="W461" s="180" t="s">
        <v>62</v>
      </c>
      <c r="X461" s="180" t="s">
        <v>276</v>
      </c>
      <c r="Y461" s="180"/>
      <c r="Z461" s="180" t="s">
        <v>1810</v>
      </c>
      <c r="AA461" s="194">
        <v>0.03</v>
      </c>
      <c r="AB461" s="197" t="s">
        <v>558</v>
      </c>
      <c r="AC461" s="188">
        <v>2.2499999999999999E-2</v>
      </c>
      <c r="AD461" s="180">
        <f t="shared" si="37"/>
        <v>1884.6599999999999</v>
      </c>
      <c r="AE461" s="180">
        <f t="shared" si="44"/>
        <v>523.51666666666665</v>
      </c>
      <c r="AF461" s="189">
        <f t="shared" si="36"/>
        <v>1413.4949999999999</v>
      </c>
      <c r="AG461" s="379">
        <f t="shared" si="45"/>
        <v>1937.0116666666665</v>
      </c>
      <c r="AH461" s="190">
        <v>0.06</v>
      </c>
      <c r="AI461" s="181">
        <f t="shared" si="39"/>
        <v>3769.3199999999997</v>
      </c>
    </row>
    <row r="462" spans="1:35">
      <c r="A462" s="488" t="s">
        <v>622</v>
      </c>
      <c r="B462" s="180" t="s">
        <v>24</v>
      </c>
      <c r="C462" s="339" t="s">
        <v>24</v>
      </c>
      <c r="D462" s="180" t="s">
        <v>422</v>
      </c>
      <c r="E462" s="342" t="s">
        <v>200</v>
      </c>
      <c r="F462" s="180" t="s">
        <v>835</v>
      </c>
      <c r="G462" s="180" t="s">
        <v>1673</v>
      </c>
      <c r="H462" s="186">
        <v>0</v>
      </c>
      <c r="I462" s="186">
        <v>8720</v>
      </c>
      <c r="J462" s="490">
        <f t="shared" si="43"/>
        <v>8720</v>
      </c>
      <c r="K462" s="180" t="s">
        <v>1811</v>
      </c>
      <c r="L462" s="180">
        <v>22088849</v>
      </c>
      <c r="M462" s="144">
        <v>45307</v>
      </c>
      <c r="N462" s="144" t="s">
        <v>197</v>
      </c>
      <c r="O462" s="180" t="s">
        <v>43</v>
      </c>
      <c r="P462" s="21" t="s">
        <v>43</v>
      </c>
      <c r="Q462" s="284">
        <v>0</v>
      </c>
      <c r="R462" s="284">
        <v>379923</v>
      </c>
      <c r="S462" s="182">
        <f t="shared" si="42"/>
        <v>379923</v>
      </c>
      <c r="T462" s="216">
        <v>38552.620000000003</v>
      </c>
      <c r="U462" s="180">
        <v>168</v>
      </c>
      <c r="V462" s="180" t="s">
        <v>64</v>
      </c>
      <c r="W462" s="180" t="s">
        <v>64</v>
      </c>
      <c r="X462" s="180" t="s">
        <v>276</v>
      </c>
      <c r="Y462" s="180" t="s">
        <v>115</v>
      </c>
      <c r="Z462" s="180" t="s">
        <v>1812</v>
      </c>
      <c r="AA462" s="194">
        <v>0.04</v>
      </c>
      <c r="AB462" s="197" t="s">
        <v>558</v>
      </c>
      <c r="AC462" s="188">
        <v>1.7000000000000001E-2</v>
      </c>
      <c r="AD462" s="180">
        <f t="shared" si="37"/>
        <v>15196.92</v>
      </c>
      <c r="AE462" s="180">
        <f t="shared" si="44"/>
        <v>2261.4464285714284</v>
      </c>
      <c r="AF462" s="189">
        <f t="shared" si="36"/>
        <v>6458.6910000000007</v>
      </c>
      <c r="AG462" s="379">
        <f t="shared" si="45"/>
        <v>8720.1374285714301</v>
      </c>
      <c r="AH462" s="190">
        <v>0.03</v>
      </c>
      <c r="AI462" s="181">
        <f t="shared" si="39"/>
        <v>11397.689999999999</v>
      </c>
    </row>
    <row r="463" spans="1:35">
      <c r="A463" s="488" t="s">
        <v>622</v>
      </c>
      <c r="B463" s="180" t="s">
        <v>27</v>
      </c>
      <c r="C463" s="339" t="s">
        <v>27</v>
      </c>
      <c r="D463" s="180" t="s">
        <v>97</v>
      </c>
      <c r="E463" s="342" t="s">
        <v>407</v>
      </c>
      <c r="F463" s="180" t="s">
        <v>737</v>
      </c>
      <c r="G463" s="171" t="s">
        <v>607</v>
      </c>
      <c r="H463" s="186">
        <v>0</v>
      </c>
      <c r="I463" s="186">
        <v>1871</v>
      </c>
      <c r="J463" s="490">
        <f t="shared" si="43"/>
        <v>1871</v>
      </c>
      <c r="K463" s="180" t="s">
        <v>1813</v>
      </c>
      <c r="L463" s="180">
        <v>23858493</v>
      </c>
      <c r="M463" s="144">
        <v>45307</v>
      </c>
      <c r="N463" s="144" t="s">
        <v>197</v>
      </c>
      <c r="O463" s="19" t="s">
        <v>56</v>
      </c>
      <c r="P463" s="19" t="s">
        <v>56</v>
      </c>
      <c r="Q463" s="284">
        <v>0</v>
      </c>
      <c r="R463" s="284">
        <v>50000</v>
      </c>
      <c r="S463" s="182">
        <f t="shared" si="42"/>
        <v>50000</v>
      </c>
      <c r="T463" s="216">
        <v>46400</v>
      </c>
      <c r="U463" s="180">
        <v>96</v>
      </c>
      <c r="V463" s="180" t="s">
        <v>62</v>
      </c>
      <c r="W463" s="180" t="s">
        <v>62</v>
      </c>
      <c r="X463" s="180" t="s">
        <v>276</v>
      </c>
      <c r="Y463" s="180"/>
      <c r="Z463" s="180" t="s">
        <v>1814</v>
      </c>
      <c r="AA463" s="194">
        <v>0.03</v>
      </c>
      <c r="AB463" s="197" t="s">
        <v>558</v>
      </c>
      <c r="AC463" s="188">
        <v>2.7E-2</v>
      </c>
      <c r="AD463" s="180">
        <f t="shared" si="37"/>
        <v>1500</v>
      </c>
      <c r="AE463" s="180">
        <f t="shared" si="44"/>
        <v>520.83333333333337</v>
      </c>
      <c r="AF463" s="189">
        <f t="shared" si="36"/>
        <v>1350</v>
      </c>
      <c r="AG463" s="379">
        <f t="shared" si="45"/>
        <v>1870.8333333333335</v>
      </c>
      <c r="AH463" s="190">
        <v>0.06</v>
      </c>
      <c r="AI463" s="181">
        <f t="shared" si="39"/>
        <v>3000</v>
      </c>
    </row>
    <row r="464" spans="1:35">
      <c r="A464" s="488" t="s">
        <v>622</v>
      </c>
      <c r="B464" s="180" t="s">
        <v>23</v>
      </c>
      <c r="C464" s="339" t="s">
        <v>23</v>
      </c>
      <c r="D464" s="180" t="s">
        <v>97</v>
      </c>
      <c r="E464" s="21" t="s">
        <v>450</v>
      </c>
      <c r="F464" s="180" t="s">
        <v>824</v>
      </c>
      <c r="G464" s="180" t="s">
        <v>825</v>
      </c>
      <c r="H464" s="186">
        <v>0</v>
      </c>
      <c r="I464" s="186">
        <v>5141</v>
      </c>
      <c r="J464" s="490">
        <f t="shared" si="43"/>
        <v>5141</v>
      </c>
      <c r="K464" s="180" t="s">
        <v>1815</v>
      </c>
      <c r="L464" s="180">
        <v>24894646</v>
      </c>
      <c r="M464" s="144">
        <v>45307</v>
      </c>
      <c r="N464" s="144" t="s">
        <v>197</v>
      </c>
      <c r="O464" s="180" t="s">
        <v>43</v>
      </c>
      <c r="P464" s="21" t="s">
        <v>43</v>
      </c>
      <c r="Q464" s="284">
        <v>0</v>
      </c>
      <c r="R464" s="284">
        <v>223989</v>
      </c>
      <c r="S464" s="182">
        <f t="shared" si="42"/>
        <v>223989</v>
      </c>
      <c r="T464" s="216">
        <v>12985</v>
      </c>
      <c r="U464" s="180">
        <v>168</v>
      </c>
      <c r="V464" s="180" t="s">
        <v>64</v>
      </c>
      <c r="W464" s="180" t="s">
        <v>64</v>
      </c>
      <c r="X464" s="180" t="s">
        <v>276</v>
      </c>
      <c r="Y464" s="180" t="s">
        <v>115</v>
      </c>
      <c r="Z464" s="180" t="s">
        <v>1816</v>
      </c>
      <c r="AA464" s="194">
        <v>0.04</v>
      </c>
      <c r="AB464" s="197" t="s">
        <v>558</v>
      </c>
      <c r="AC464" s="188">
        <v>1.7000000000000001E-2</v>
      </c>
      <c r="AD464" s="180">
        <f t="shared" si="37"/>
        <v>8959.56</v>
      </c>
      <c r="AE464" s="180">
        <f t="shared" si="44"/>
        <v>1333.2678571428571</v>
      </c>
      <c r="AF464" s="189">
        <f t="shared" ref="AF464:AF550" si="46">AC464*R464</f>
        <v>3807.8130000000001</v>
      </c>
      <c r="AG464" s="379">
        <f t="shared" si="45"/>
        <v>5141.080857142857</v>
      </c>
      <c r="AH464" s="190">
        <v>0.03</v>
      </c>
      <c r="AI464" s="181">
        <f t="shared" si="39"/>
        <v>6719.67</v>
      </c>
    </row>
    <row r="465" spans="1:35">
      <c r="A465" s="488" t="s">
        <v>622</v>
      </c>
      <c r="B465" s="180" t="s">
        <v>37</v>
      </c>
      <c r="C465" s="339" t="s">
        <v>37</v>
      </c>
      <c r="D465" s="180" t="s">
        <v>99</v>
      </c>
      <c r="E465" s="505" t="s">
        <v>933</v>
      </c>
      <c r="F465" s="180" t="s">
        <v>884</v>
      </c>
      <c r="G465" s="171" t="s">
        <v>692</v>
      </c>
      <c r="H465" s="186">
        <v>0</v>
      </c>
      <c r="I465" s="186">
        <v>6583</v>
      </c>
      <c r="J465" s="490">
        <f t="shared" si="43"/>
        <v>6583</v>
      </c>
      <c r="K465" s="180" t="s">
        <v>1817</v>
      </c>
      <c r="L465" s="180">
        <v>22112359</v>
      </c>
      <c r="M465" s="144">
        <v>45307</v>
      </c>
      <c r="N465" s="144" t="s">
        <v>197</v>
      </c>
      <c r="O465" s="180" t="s">
        <v>148</v>
      </c>
      <c r="P465" s="180" t="s">
        <v>253</v>
      </c>
      <c r="Q465" s="284">
        <v>0</v>
      </c>
      <c r="R465" s="284">
        <v>150000</v>
      </c>
      <c r="S465" s="182">
        <f t="shared" si="42"/>
        <v>150000</v>
      </c>
      <c r="T465" s="216">
        <v>141400</v>
      </c>
      <c r="U465" s="180">
        <v>72</v>
      </c>
      <c r="V465" s="180" t="s">
        <v>62</v>
      </c>
      <c r="W465" s="180" t="s">
        <v>62</v>
      </c>
      <c r="X465" s="180" t="s">
        <v>276</v>
      </c>
      <c r="Y465" s="180"/>
      <c r="Z465" s="180" t="s">
        <v>1818</v>
      </c>
      <c r="AA465" s="194">
        <v>0.03</v>
      </c>
      <c r="AB465" s="197" t="s">
        <v>558</v>
      </c>
      <c r="AC465" s="188">
        <v>0.03</v>
      </c>
      <c r="AD465" s="180">
        <f t="shared" si="37"/>
        <v>4500</v>
      </c>
      <c r="AE465" s="180">
        <f t="shared" si="44"/>
        <v>2083.3333333333335</v>
      </c>
      <c r="AF465" s="189">
        <f t="shared" si="46"/>
        <v>4500</v>
      </c>
      <c r="AG465" s="379">
        <f t="shared" si="45"/>
        <v>6583.3333333333339</v>
      </c>
      <c r="AH465" s="190">
        <v>0.06</v>
      </c>
      <c r="AI465" s="181">
        <f t="shared" si="39"/>
        <v>9000</v>
      </c>
    </row>
    <row r="466" spans="1:35">
      <c r="A466" s="488" t="s">
        <v>622</v>
      </c>
      <c r="B466" s="180" t="s">
        <v>24</v>
      </c>
      <c r="C466" s="339" t="s">
        <v>24</v>
      </c>
      <c r="D466" s="180" t="s">
        <v>422</v>
      </c>
      <c r="E466" s="342" t="s">
        <v>200</v>
      </c>
      <c r="F466" s="180" t="s">
        <v>807</v>
      </c>
      <c r="G466" s="171" t="s">
        <v>817</v>
      </c>
      <c r="H466" s="186">
        <v>0</v>
      </c>
      <c r="I466" s="186">
        <v>1705</v>
      </c>
      <c r="J466" s="490">
        <f t="shared" si="43"/>
        <v>1705</v>
      </c>
      <c r="K466" s="180" t="s">
        <v>1819</v>
      </c>
      <c r="L466" s="180">
        <v>23945923</v>
      </c>
      <c r="M466" s="144">
        <v>45307</v>
      </c>
      <c r="N466" s="144" t="s">
        <v>197</v>
      </c>
      <c r="O466" s="180" t="s">
        <v>43</v>
      </c>
      <c r="P466" s="180" t="s">
        <v>43</v>
      </c>
      <c r="Q466" s="284">
        <v>0</v>
      </c>
      <c r="R466" s="284">
        <v>55297</v>
      </c>
      <c r="S466" s="182">
        <f t="shared" si="42"/>
        <v>55297</v>
      </c>
      <c r="T466" s="216">
        <v>21378</v>
      </c>
      <c r="U466" s="180">
        <v>168</v>
      </c>
      <c r="V466" s="180" t="s">
        <v>64</v>
      </c>
      <c r="W466" s="180" t="s">
        <v>64</v>
      </c>
      <c r="X466" s="180" t="s">
        <v>276</v>
      </c>
      <c r="Y466" s="180" t="s">
        <v>681</v>
      </c>
      <c r="Z466" s="180" t="s">
        <v>1820</v>
      </c>
      <c r="AA466" s="194">
        <v>0.04</v>
      </c>
      <c r="AB466" s="197" t="s">
        <v>558</v>
      </c>
      <c r="AC466" s="188">
        <v>1.7000000000000001E-2</v>
      </c>
      <c r="AD466" s="180">
        <f t="shared" si="37"/>
        <v>2211.88</v>
      </c>
      <c r="AE466" s="180">
        <f t="shared" si="44"/>
        <v>329.14880952380952</v>
      </c>
      <c r="AF466" s="189">
        <f t="shared" si="46"/>
        <v>940.04900000000009</v>
      </c>
      <c r="AG466" s="379">
        <f t="shared" si="45"/>
        <v>1269.1978095238096</v>
      </c>
      <c r="AH466" s="190">
        <v>0.03</v>
      </c>
      <c r="AI466" s="181">
        <f t="shared" si="39"/>
        <v>1658.9099999999999</v>
      </c>
    </row>
    <row r="467" spans="1:35">
      <c r="A467" s="488" t="s">
        <v>622</v>
      </c>
      <c r="B467" s="180" t="s">
        <v>24</v>
      </c>
      <c r="C467" s="339" t="s">
        <v>24</v>
      </c>
      <c r="D467" s="180" t="s">
        <v>422</v>
      </c>
      <c r="E467" s="342" t="s">
        <v>538</v>
      </c>
      <c r="F467" s="180" t="s">
        <v>611</v>
      </c>
      <c r="G467" s="180" t="s">
        <v>613</v>
      </c>
      <c r="H467" s="186">
        <v>0</v>
      </c>
      <c r="I467" s="186">
        <v>2156</v>
      </c>
      <c r="J467" s="490">
        <f t="shared" si="43"/>
        <v>2156</v>
      </c>
      <c r="K467" s="180" t="s">
        <v>1821</v>
      </c>
      <c r="L467" s="180">
        <v>30052433</v>
      </c>
      <c r="M467" s="144">
        <v>45308</v>
      </c>
      <c r="N467" s="144" t="s">
        <v>197</v>
      </c>
      <c r="O467" s="180" t="s">
        <v>128</v>
      </c>
      <c r="P467" s="180" t="s">
        <v>128</v>
      </c>
      <c r="Q467" s="284">
        <v>0</v>
      </c>
      <c r="R467" s="284">
        <v>80017</v>
      </c>
      <c r="S467" s="182">
        <f t="shared" si="42"/>
        <v>80017</v>
      </c>
      <c r="T467" s="216">
        <v>73315</v>
      </c>
      <c r="U467" s="180">
        <v>144</v>
      </c>
      <c r="V467" s="180" t="s">
        <v>62</v>
      </c>
      <c r="W467" s="180" t="s">
        <v>62</v>
      </c>
      <c r="X467" s="180" t="s">
        <v>276</v>
      </c>
      <c r="Y467" s="180"/>
      <c r="Z467" s="180" t="s">
        <v>1822</v>
      </c>
      <c r="AA467" s="194">
        <v>0.03</v>
      </c>
      <c r="AB467" s="197" t="s">
        <v>558</v>
      </c>
      <c r="AC467" s="188">
        <v>0.02</v>
      </c>
      <c r="AD467" s="180">
        <f t="shared" si="37"/>
        <v>2400.5099999999998</v>
      </c>
      <c r="AE467" s="180">
        <f t="shared" si="44"/>
        <v>555.67361111111109</v>
      </c>
      <c r="AF467" s="189">
        <f t="shared" si="46"/>
        <v>1600.3400000000001</v>
      </c>
      <c r="AG467" s="379">
        <f t="shared" si="45"/>
        <v>2156.0136111111115</v>
      </c>
      <c r="AH467" s="190">
        <v>0.06</v>
      </c>
      <c r="AI467" s="181">
        <f t="shared" si="39"/>
        <v>4801.0199999999995</v>
      </c>
    </row>
    <row r="468" spans="1:35">
      <c r="A468" s="488" t="s">
        <v>622</v>
      </c>
      <c r="B468" s="180" t="s">
        <v>49</v>
      </c>
      <c r="C468" s="339" t="s">
        <v>49</v>
      </c>
      <c r="D468" s="180" t="s">
        <v>133</v>
      </c>
      <c r="E468" s="342" t="s">
        <v>189</v>
      </c>
      <c r="F468" s="180" t="s">
        <v>588</v>
      </c>
      <c r="G468" s="171" t="s">
        <v>589</v>
      </c>
      <c r="H468" s="186">
        <v>0</v>
      </c>
      <c r="I468" s="186">
        <v>3192</v>
      </c>
      <c r="J468" s="490">
        <f t="shared" si="43"/>
        <v>3192</v>
      </c>
      <c r="K468" s="180" t="s">
        <v>1823</v>
      </c>
      <c r="L468" s="180">
        <v>22401893</v>
      </c>
      <c r="M468" s="144">
        <v>45308</v>
      </c>
      <c r="N468" s="144" t="s">
        <v>197</v>
      </c>
      <c r="O468" s="180" t="s">
        <v>43</v>
      </c>
      <c r="P468" s="180" t="s">
        <v>43</v>
      </c>
      <c r="Q468" s="284">
        <v>0</v>
      </c>
      <c r="R468" s="284">
        <v>139072</v>
      </c>
      <c r="S468" s="182">
        <f t="shared" si="42"/>
        <v>139072</v>
      </c>
      <c r="T468" s="216">
        <v>21036</v>
      </c>
      <c r="U468" s="180">
        <v>168</v>
      </c>
      <c r="V468" s="180" t="s">
        <v>64</v>
      </c>
      <c r="W468" s="180" t="s">
        <v>64</v>
      </c>
      <c r="X468" s="180" t="s">
        <v>276</v>
      </c>
      <c r="Y468" s="180" t="s">
        <v>115</v>
      </c>
      <c r="Z468" s="180" t="s">
        <v>1824</v>
      </c>
      <c r="AA468" s="194">
        <v>0.04</v>
      </c>
      <c r="AB468" s="197" t="s">
        <v>558</v>
      </c>
      <c r="AC468" s="188">
        <v>1.7000000000000001E-2</v>
      </c>
      <c r="AD468" s="180">
        <f t="shared" si="37"/>
        <v>5562.88</v>
      </c>
      <c r="AE468" s="180">
        <f t="shared" si="44"/>
        <v>827.80952380952385</v>
      </c>
      <c r="AF468" s="189">
        <f t="shared" si="46"/>
        <v>2364.2240000000002</v>
      </c>
      <c r="AG468" s="379">
        <f t="shared" si="45"/>
        <v>3192.033523809524</v>
      </c>
      <c r="AH468" s="190">
        <v>0.03</v>
      </c>
      <c r="AI468" s="181">
        <f t="shared" si="39"/>
        <v>4172.16</v>
      </c>
    </row>
    <row r="469" spans="1:35">
      <c r="A469" s="488" t="s">
        <v>622</v>
      </c>
      <c r="B469" s="180" t="s">
        <v>49</v>
      </c>
      <c r="C469" s="339" t="s">
        <v>49</v>
      </c>
      <c r="D469" s="180" t="s">
        <v>133</v>
      </c>
      <c r="E469" s="342" t="s">
        <v>189</v>
      </c>
      <c r="F469" s="180" t="s">
        <v>785</v>
      </c>
      <c r="G469" s="10" t="s">
        <v>789</v>
      </c>
      <c r="H469" s="186">
        <v>11600</v>
      </c>
      <c r="I469" s="186">
        <v>11700</v>
      </c>
      <c r="J469" s="490">
        <f t="shared" si="43"/>
        <v>100</v>
      </c>
      <c r="K469" s="180" t="s">
        <v>1825</v>
      </c>
      <c r="L469" s="180">
        <v>34678669</v>
      </c>
      <c r="M469" s="144">
        <v>45308</v>
      </c>
      <c r="N469" s="144" t="s">
        <v>197</v>
      </c>
      <c r="O469" s="180" t="s">
        <v>329</v>
      </c>
      <c r="P469" s="21" t="s">
        <v>329</v>
      </c>
      <c r="Q469" s="284">
        <v>376460</v>
      </c>
      <c r="R469" s="284">
        <v>430522</v>
      </c>
      <c r="S469" s="182">
        <f t="shared" si="42"/>
        <v>54062</v>
      </c>
      <c r="T469" s="216">
        <v>31426</v>
      </c>
      <c r="U469" s="180">
        <v>144</v>
      </c>
      <c r="V469" s="180" t="s">
        <v>63</v>
      </c>
      <c r="W469" s="74" t="s">
        <v>63</v>
      </c>
      <c r="X469" s="180" t="s">
        <v>277</v>
      </c>
      <c r="Y469" s="180"/>
      <c r="Z469" s="180" t="s">
        <v>1826</v>
      </c>
      <c r="AA469" s="194">
        <v>0.03</v>
      </c>
      <c r="AB469" s="197" t="s">
        <v>558</v>
      </c>
      <c r="AC469" s="188">
        <v>0.02</v>
      </c>
      <c r="AD469" s="180">
        <f t="shared" si="37"/>
        <v>12915.66</v>
      </c>
      <c r="AE469" s="180">
        <f t="shared" si="44"/>
        <v>2989.7361111111113</v>
      </c>
      <c r="AF469" s="189">
        <f t="shared" si="46"/>
        <v>8610.44</v>
      </c>
      <c r="AG469" s="379">
        <f t="shared" si="45"/>
        <v>11600.176111111112</v>
      </c>
      <c r="AH469" s="190">
        <v>0.06</v>
      </c>
      <c r="AI469" s="181">
        <f t="shared" si="39"/>
        <v>3243.72</v>
      </c>
    </row>
    <row r="470" spans="1:35">
      <c r="A470" s="488" t="s">
        <v>622</v>
      </c>
      <c r="B470" s="180" t="s">
        <v>29</v>
      </c>
      <c r="C470" s="339" t="s">
        <v>29</v>
      </c>
      <c r="D470" s="21" t="s">
        <v>168</v>
      </c>
      <c r="E470" s="342" t="s">
        <v>457</v>
      </c>
      <c r="F470" s="180" t="s">
        <v>739</v>
      </c>
      <c r="G470" s="171" t="s">
        <v>1827</v>
      </c>
      <c r="H470" s="186">
        <v>0</v>
      </c>
      <c r="I470" s="186">
        <v>1955</v>
      </c>
      <c r="J470" s="490">
        <f t="shared" si="43"/>
        <v>1955</v>
      </c>
      <c r="K470" s="180" t="s">
        <v>1828</v>
      </c>
      <c r="L470" s="180">
        <v>25999853</v>
      </c>
      <c r="M470" s="144">
        <v>45308</v>
      </c>
      <c r="N470" s="144" t="s">
        <v>197</v>
      </c>
      <c r="O470" s="180" t="s">
        <v>43</v>
      </c>
      <c r="P470" s="180" t="s">
        <v>43</v>
      </c>
      <c r="Q470" s="284">
        <v>0</v>
      </c>
      <c r="R470" s="284">
        <v>63406</v>
      </c>
      <c r="S470" s="182">
        <f t="shared" si="42"/>
        <v>63406</v>
      </c>
      <c r="T470" s="216">
        <v>59135</v>
      </c>
      <c r="U470" s="180">
        <v>120</v>
      </c>
      <c r="V470" s="180" t="s">
        <v>62</v>
      </c>
      <c r="W470" s="180" t="s">
        <v>62</v>
      </c>
      <c r="X470" s="180" t="s">
        <v>276</v>
      </c>
      <c r="Y470" s="180"/>
      <c r="Z470" s="180" t="s">
        <v>1829</v>
      </c>
      <c r="AA470" s="194">
        <v>0.03</v>
      </c>
      <c r="AB470" s="197" t="s">
        <v>558</v>
      </c>
      <c r="AC470" s="188">
        <v>1.7000000000000001E-2</v>
      </c>
      <c r="AD470" s="180">
        <f t="shared" si="37"/>
        <v>1902.1799999999998</v>
      </c>
      <c r="AE470" s="180">
        <f t="shared" si="44"/>
        <v>528.38333333333333</v>
      </c>
      <c r="AF470" s="189">
        <f t="shared" si="46"/>
        <v>1077.902</v>
      </c>
      <c r="AG470" s="379">
        <f t="shared" si="45"/>
        <v>1606.2853333333333</v>
      </c>
      <c r="AH470" s="190">
        <v>0.06</v>
      </c>
      <c r="AI470" s="181">
        <f t="shared" si="39"/>
        <v>3804.3599999999997</v>
      </c>
    </row>
    <row r="471" spans="1:35">
      <c r="A471" s="488" t="s">
        <v>622</v>
      </c>
      <c r="B471" s="180" t="s">
        <v>23</v>
      </c>
      <c r="C471" s="339" t="s">
        <v>23</v>
      </c>
      <c r="D471" s="180" t="s">
        <v>97</v>
      </c>
      <c r="E471" s="342" t="s">
        <v>930</v>
      </c>
      <c r="F471" s="180" t="s">
        <v>557</v>
      </c>
      <c r="G471" s="171" t="s">
        <v>721</v>
      </c>
      <c r="H471" s="186">
        <v>2043</v>
      </c>
      <c r="I471" s="186">
        <v>2371</v>
      </c>
      <c r="J471" s="490">
        <f t="shared" si="43"/>
        <v>328</v>
      </c>
      <c r="K471" s="180" t="s">
        <v>1830</v>
      </c>
      <c r="L471" s="180">
        <v>14724103</v>
      </c>
      <c r="M471" s="144">
        <v>45308</v>
      </c>
      <c r="N471" s="144" t="s">
        <v>197</v>
      </c>
      <c r="O471" s="180" t="s">
        <v>43</v>
      </c>
      <c r="P471" s="180" t="s">
        <v>43</v>
      </c>
      <c r="Q471" s="284">
        <v>64119</v>
      </c>
      <c r="R471" s="284">
        <v>87997</v>
      </c>
      <c r="S471" s="182">
        <f t="shared" si="42"/>
        <v>23878</v>
      </c>
      <c r="T471" s="216">
        <v>19258</v>
      </c>
      <c r="U471" s="180">
        <v>144</v>
      </c>
      <c r="V471" s="180" t="s">
        <v>63</v>
      </c>
      <c r="W471" s="180" t="s">
        <v>63</v>
      </c>
      <c r="X471" s="180" t="s">
        <v>277</v>
      </c>
      <c r="Y471" s="180"/>
      <c r="Z471" s="180" t="s">
        <v>1831</v>
      </c>
      <c r="AA471" s="194">
        <v>0.03</v>
      </c>
      <c r="AB471" s="197" t="s">
        <v>558</v>
      </c>
      <c r="AC471" s="188">
        <v>0.02</v>
      </c>
      <c r="AD471" s="180">
        <f t="shared" si="37"/>
        <v>2639.91</v>
      </c>
      <c r="AE471" s="180">
        <f t="shared" si="44"/>
        <v>611.09027777777783</v>
      </c>
      <c r="AF471" s="189">
        <f t="shared" si="46"/>
        <v>1759.94</v>
      </c>
      <c r="AG471" s="379">
        <f t="shared" si="45"/>
        <v>2371.0302777777779</v>
      </c>
      <c r="AH471" s="190">
        <v>0.06</v>
      </c>
      <c r="AI471" s="181">
        <f t="shared" si="39"/>
        <v>1432.6799999999998</v>
      </c>
    </row>
    <row r="472" spans="1:35">
      <c r="A472" s="488" t="s">
        <v>622</v>
      </c>
      <c r="B472" s="180" t="s">
        <v>37</v>
      </c>
      <c r="C472" s="339" t="s">
        <v>37</v>
      </c>
      <c r="D472" s="180" t="s">
        <v>99</v>
      </c>
      <c r="E472" s="342" t="s">
        <v>461</v>
      </c>
      <c r="F472" s="180" t="s">
        <v>767</v>
      </c>
      <c r="G472" s="171" t="s">
        <v>768</v>
      </c>
      <c r="H472" s="186">
        <v>2694</v>
      </c>
      <c r="I472" s="186">
        <v>9210</v>
      </c>
      <c r="J472" s="490">
        <f t="shared" si="43"/>
        <v>6516</v>
      </c>
      <c r="K472" s="180" t="s">
        <v>730</v>
      </c>
      <c r="L472" s="180">
        <v>33175379</v>
      </c>
      <c r="M472" s="144">
        <v>45308</v>
      </c>
      <c r="N472" s="144" t="s">
        <v>197</v>
      </c>
      <c r="O472" s="180" t="s">
        <v>148</v>
      </c>
      <c r="P472" s="180" t="s">
        <v>252</v>
      </c>
      <c r="Q472" s="284">
        <v>200666</v>
      </c>
      <c r="R472" s="284">
        <v>401272</v>
      </c>
      <c r="S472" s="182">
        <f t="shared" si="42"/>
        <v>200606</v>
      </c>
      <c r="T472" s="216">
        <v>50175.68</v>
      </c>
      <c r="U472" s="180">
        <v>168</v>
      </c>
      <c r="V472" s="180" t="s">
        <v>64</v>
      </c>
      <c r="W472" s="180" t="s">
        <v>64</v>
      </c>
      <c r="X472" s="180" t="s">
        <v>276</v>
      </c>
      <c r="Y472" s="180" t="s">
        <v>115</v>
      </c>
      <c r="Z472" s="180" t="s">
        <v>1832</v>
      </c>
      <c r="AA472" s="194">
        <v>0.04</v>
      </c>
      <c r="AB472" s="197" t="s">
        <v>558</v>
      </c>
      <c r="AC472" s="188">
        <v>1.7000000000000001E-2</v>
      </c>
      <c r="AD472" s="180">
        <f t="shared" si="37"/>
        <v>16050.880000000001</v>
      </c>
      <c r="AE472" s="180">
        <f t="shared" si="44"/>
        <v>2388.5238095238096</v>
      </c>
      <c r="AF472" s="189">
        <f t="shared" si="46"/>
        <v>6821.6240000000007</v>
      </c>
      <c r="AG472" s="379">
        <f t="shared" si="45"/>
        <v>9210.1478095238108</v>
      </c>
      <c r="AH472" s="190">
        <v>0.03</v>
      </c>
      <c r="AI472" s="181">
        <f t="shared" si="39"/>
        <v>6018.1799999999994</v>
      </c>
    </row>
    <row r="473" spans="1:35">
      <c r="A473" s="488" t="s">
        <v>622</v>
      </c>
      <c r="B473" s="180" t="s">
        <v>37</v>
      </c>
      <c r="C473" s="339" t="s">
        <v>37</v>
      </c>
      <c r="D473" s="180" t="s">
        <v>99</v>
      </c>
      <c r="E473" s="342" t="s">
        <v>926</v>
      </c>
      <c r="F473" s="180" t="s">
        <v>927</v>
      </c>
      <c r="G473" s="171" t="s">
        <v>928</v>
      </c>
      <c r="H473" s="186">
        <v>0</v>
      </c>
      <c r="I473" s="186">
        <v>8000</v>
      </c>
      <c r="J473" s="490">
        <f t="shared" si="43"/>
        <v>8000</v>
      </c>
      <c r="K473" s="180" t="s">
        <v>1833</v>
      </c>
      <c r="L473" s="180">
        <v>27676531</v>
      </c>
      <c r="M473" s="144">
        <v>45308</v>
      </c>
      <c r="N473" s="144" t="s">
        <v>197</v>
      </c>
      <c r="O473" s="180" t="s">
        <v>148</v>
      </c>
      <c r="P473" s="329" t="s">
        <v>341</v>
      </c>
      <c r="Q473" s="186">
        <v>0</v>
      </c>
      <c r="R473" s="186">
        <v>30000</v>
      </c>
      <c r="S473" s="182">
        <f t="shared" si="42"/>
        <v>30000</v>
      </c>
      <c r="T473" s="216">
        <v>48000</v>
      </c>
      <c r="U473" s="180">
        <v>6</v>
      </c>
      <c r="V473" s="180" t="s">
        <v>62</v>
      </c>
      <c r="W473" s="180" t="s">
        <v>62</v>
      </c>
      <c r="X473" s="180" t="s">
        <v>276</v>
      </c>
      <c r="Y473" s="180"/>
      <c r="Z473" s="180" t="s">
        <v>1834</v>
      </c>
      <c r="AA473" s="194">
        <v>0.03</v>
      </c>
      <c r="AB473" s="197" t="s">
        <v>558</v>
      </c>
      <c r="AC473" s="188">
        <v>0.1</v>
      </c>
      <c r="AD473" s="180">
        <f t="shared" si="37"/>
        <v>900</v>
      </c>
      <c r="AE473" s="180">
        <f t="shared" si="44"/>
        <v>5000</v>
      </c>
      <c r="AF473" s="189">
        <f t="shared" si="46"/>
        <v>3000</v>
      </c>
      <c r="AG473" s="379">
        <f t="shared" si="45"/>
        <v>8000</v>
      </c>
      <c r="AH473" s="190">
        <v>0.06</v>
      </c>
      <c r="AI473" s="181">
        <f t="shared" si="39"/>
        <v>1800</v>
      </c>
    </row>
    <row r="474" spans="1:35">
      <c r="A474" s="488" t="s">
        <v>622</v>
      </c>
      <c r="B474" s="180" t="s">
        <v>29</v>
      </c>
      <c r="C474" s="339" t="s">
        <v>29</v>
      </c>
      <c r="D474" s="21" t="s">
        <v>168</v>
      </c>
      <c r="E474" s="19" t="s">
        <v>407</v>
      </c>
      <c r="F474" s="171" t="s">
        <v>818</v>
      </c>
      <c r="G474" s="171" t="s">
        <v>819</v>
      </c>
      <c r="H474" s="186">
        <v>729</v>
      </c>
      <c r="I474" s="186">
        <v>1440</v>
      </c>
      <c r="J474" s="490">
        <f t="shared" si="43"/>
        <v>711</v>
      </c>
      <c r="K474" s="180" t="s">
        <v>1835</v>
      </c>
      <c r="L474" s="180">
        <v>24065018</v>
      </c>
      <c r="M474" s="144">
        <v>45308</v>
      </c>
      <c r="N474" s="144" t="s">
        <v>197</v>
      </c>
      <c r="O474" s="180" t="s">
        <v>43</v>
      </c>
      <c r="P474" s="180" t="s">
        <v>43</v>
      </c>
      <c r="Q474" s="186">
        <v>9921</v>
      </c>
      <c r="R474" s="186">
        <v>46703</v>
      </c>
      <c r="S474" s="182">
        <f t="shared" si="42"/>
        <v>36782</v>
      </c>
      <c r="T474" s="216">
        <v>33346</v>
      </c>
      <c r="U474" s="180">
        <v>120</v>
      </c>
      <c r="V474" s="180" t="s">
        <v>63</v>
      </c>
      <c r="W474" s="180" t="s">
        <v>63</v>
      </c>
      <c r="X474" s="180" t="s">
        <v>277</v>
      </c>
      <c r="Y474" s="180"/>
      <c r="Z474" s="180" t="s">
        <v>1836</v>
      </c>
      <c r="AA474" s="194">
        <v>0.03</v>
      </c>
      <c r="AB474" s="197" t="s">
        <v>558</v>
      </c>
      <c r="AC474" s="188">
        <v>2.2499999999999999E-2</v>
      </c>
      <c r="AD474" s="180">
        <f t="shared" si="37"/>
        <v>1401.09</v>
      </c>
      <c r="AE474" s="180">
        <f t="shared" si="44"/>
        <v>389.19166666666666</v>
      </c>
      <c r="AF474" s="189">
        <f t="shared" si="46"/>
        <v>1050.8174999999999</v>
      </c>
      <c r="AG474" s="379">
        <f t="shared" si="45"/>
        <v>1440.0091666666665</v>
      </c>
      <c r="AH474" s="190">
        <v>0.06</v>
      </c>
      <c r="AI474" s="181">
        <f t="shared" si="39"/>
        <v>2206.92</v>
      </c>
    </row>
    <row r="475" spans="1:35">
      <c r="A475" s="488" t="s">
        <v>622</v>
      </c>
      <c r="B475" s="180" t="s">
        <v>29</v>
      </c>
      <c r="C475" s="339" t="s">
        <v>29</v>
      </c>
      <c r="D475" s="21" t="s">
        <v>168</v>
      </c>
      <c r="E475" s="19" t="s">
        <v>407</v>
      </c>
      <c r="F475" s="180" t="s">
        <v>739</v>
      </c>
      <c r="G475" s="171" t="s">
        <v>1827</v>
      </c>
      <c r="H475" s="186">
        <v>4455</v>
      </c>
      <c r="I475" s="186">
        <v>4083</v>
      </c>
      <c r="J475" s="490">
        <f t="shared" si="43"/>
        <v>-372</v>
      </c>
      <c r="K475" s="180" t="s">
        <v>1837</v>
      </c>
      <c r="L475" s="180">
        <v>25096455</v>
      </c>
      <c r="M475" s="144">
        <v>45308</v>
      </c>
      <c r="N475" s="144" t="s">
        <v>197</v>
      </c>
      <c r="O475" s="180" t="s">
        <v>43</v>
      </c>
      <c r="P475" s="180" t="s">
        <v>43</v>
      </c>
      <c r="Q475" s="284">
        <v>158983</v>
      </c>
      <c r="R475" s="284">
        <v>177892</v>
      </c>
      <c r="S475" s="182">
        <f t="shared" si="42"/>
        <v>18909</v>
      </c>
      <c r="T475" s="216">
        <v>7135</v>
      </c>
      <c r="U475" s="180">
        <v>168</v>
      </c>
      <c r="V475" s="180" t="s">
        <v>63</v>
      </c>
      <c r="W475" s="180" t="s">
        <v>63</v>
      </c>
      <c r="X475" s="180" t="s">
        <v>277</v>
      </c>
      <c r="Y475" s="180"/>
      <c r="Z475" s="180" t="s">
        <v>1838</v>
      </c>
      <c r="AA475" s="194">
        <v>0.04</v>
      </c>
      <c r="AB475" s="197" t="s">
        <v>558</v>
      </c>
      <c r="AC475" s="188">
        <v>1.7000000000000001E-2</v>
      </c>
      <c r="AD475" s="180">
        <f t="shared" si="37"/>
        <v>7115.68</v>
      </c>
      <c r="AE475" s="180">
        <f t="shared" si="44"/>
        <v>1058.8809523809523</v>
      </c>
      <c r="AF475" s="189">
        <f t="shared" si="46"/>
        <v>3024.1640000000002</v>
      </c>
      <c r="AG475" s="379">
        <f t="shared" si="45"/>
        <v>4083.0449523809525</v>
      </c>
      <c r="AH475" s="190">
        <v>0.03</v>
      </c>
      <c r="AI475" s="181">
        <f t="shared" si="39"/>
        <v>567.27</v>
      </c>
    </row>
    <row r="476" spans="1:35">
      <c r="A476" s="488" t="s">
        <v>622</v>
      </c>
      <c r="B476" s="180" t="s">
        <v>44</v>
      </c>
      <c r="C476" s="339" t="s">
        <v>37</v>
      </c>
      <c r="D476" s="180" t="s">
        <v>99</v>
      </c>
      <c r="E476" s="342" t="s">
        <v>461</v>
      </c>
      <c r="F476" s="180" t="s">
        <v>947</v>
      </c>
      <c r="G476" s="171" t="s">
        <v>1839</v>
      </c>
      <c r="H476" s="186">
        <v>0</v>
      </c>
      <c r="I476" s="186">
        <v>6900</v>
      </c>
      <c r="J476" s="490">
        <f t="shared" si="43"/>
        <v>6900</v>
      </c>
      <c r="K476" s="180" t="s">
        <v>1840</v>
      </c>
      <c r="L476" s="180">
        <v>12489160</v>
      </c>
      <c r="M476" s="144">
        <v>45308</v>
      </c>
      <c r="N476" s="144" t="s">
        <v>197</v>
      </c>
      <c r="O476" s="180" t="s">
        <v>148</v>
      </c>
      <c r="P476" s="329" t="s">
        <v>336</v>
      </c>
      <c r="Q476" s="186">
        <v>0</v>
      </c>
      <c r="R476" s="186">
        <v>157214</v>
      </c>
      <c r="S476" s="182">
        <f t="shared" si="42"/>
        <v>157214</v>
      </c>
      <c r="T476" s="216">
        <v>87007</v>
      </c>
      <c r="U476" s="180">
        <v>72</v>
      </c>
      <c r="V476" s="180" t="s">
        <v>64</v>
      </c>
      <c r="W476" s="180" t="s">
        <v>64</v>
      </c>
      <c r="X476" s="180" t="s">
        <v>276</v>
      </c>
      <c r="Y476" s="180" t="s">
        <v>672</v>
      </c>
      <c r="Z476" s="180" t="s">
        <v>1841</v>
      </c>
      <c r="AA476" s="194">
        <v>0.03</v>
      </c>
      <c r="AB476" s="197" t="s">
        <v>558</v>
      </c>
      <c r="AC476" s="188">
        <v>0.03</v>
      </c>
      <c r="AD476" s="180">
        <f t="shared" si="37"/>
        <v>4716.42</v>
      </c>
      <c r="AE476" s="180">
        <f t="shared" si="44"/>
        <v>2183.5277777777778</v>
      </c>
      <c r="AF476" s="189">
        <f t="shared" si="46"/>
        <v>4716.42</v>
      </c>
      <c r="AG476" s="379">
        <f t="shared" si="45"/>
        <v>6899.9477777777774</v>
      </c>
      <c r="AH476" s="190">
        <v>0.06</v>
      </c>
      <c r="AI476" s="181">
        <f t="shared" si="39"/>
        <v>9432.84</v>
      </c>
    </row>
    <row r="477" spans="1:35">
      <c r="A477" s="488" t="s">
        <v>622</v>
      </c>
      <c r="B477" s="180" t="s">
        <v>49</v>
      </c>
      <c r="C477" s="339" t="s">
        <v>49</v>
      </c>
      <c r="D477" s="180" t="s">
        <v>133</v>
      </c>
      <c r="E477" s="342" t="s">
        <v>189</v>
      </c>
      <c r="F477" s="180" t="s">
        <v>904</v>
      </c>
      <c r="G477" s="171" t="s">
        <v>1412</v>
      </c>
      <c r="H477" s="186">
        <v>0</v>
      </c>
      <c r="I477" s="186">
        <v>19235</v>
      </c>
      <c r="J477" s="490">
        <f t="shared" si="43"/>
        <v>19235</v>
      </c>
      <c r="K477" s="180" t="s">
        <v>1842</v>
      </c>
      <c r="L477" s="180">
        <v>26760408</v>
      </c>
      <c r="M477" s="144">
        <v>45308</v>
      </c>
      <c r="N477" s="144" t="s">
        <v>197</v>
      </c>
      <c r="O477" s="180" t="s">
        <v>128</v>
      </c>
      <c r="P477" s="180" t="s">
        <v>128</v>
      </c>
      <c r="Q477" s="186">
        <v>0</v>
      </c>
      <c r="R477" s="186">
        <v>838053</v>
      </c>
      <c r="S477" s="182">
        <f t="shared" ref="S477:S540" si="47">R477-Q477</f>
        <v>838053</v>
      </c>
      <c r="T477" s="216">
        <v>35533</v>
      </c>
      <c r="U477" s="180">
        <v>168</v>
      </c>
      <c r="V477" s="180" t="s">
        <v>64</v>
      </c>
      <c r="W477" s="180" t="s">
        <v>64</v>
      </c>
      <c r="X477" s="180" t="s">
        <v>276</v>
      </c>
      <c r="Y477" s="180" t="s">
        <v>616</v>
      </c>
      <c r="Z477" s="180" t="s">
        <v>1843</v>
      </c>
      <c r="AA477" s="194">
        <v>0.04</v>
      </c>
      <c r="AB477" s="197" t="s">
        <v>558</v>
      </c>
      <c r="AC477" s="188">
        <v>1.7000000000000001E-2</v>
      </c>
      <c r="AD477" s="180">
        <f t="shared" si="37"/>
        <v>33522.120000000003</v>
      </c>
      <c r="AE477" s="180">
        <f t="shared" si="44"/>
        <v>4988.4107142857147</v>
      </c>
      <c r="AF477" s="189">
        <f t="shared" si="46"/>
        <v>14246.901000000002</v>
      </c>
      <c r="AG477" s="379">
        <f t="shared" si="45"/>
        <v>19235.311714285715</v>
      </c>
      <c r="AH477" s="190">
        <v>0.03</v>
      </c>
      <c r="AI477" s="181">
        <f t="shared" si="39"/>
        <v>25141.59</v>
      </c>
    </row>
    <row r="478" spans="1:35">
      <c r="A478" s="488" t="s">
        <v>622</v>
      </c>
      <c r="B478" s="180" t="s">
        <v>31</v>
      </c>
      <c r="C478" s="339" t="s">
        <v>31</v>
      </c>
      <c r="D478" s="180" t="s">
        <v>101</v>
      </c>
      <c r="E478" s="342" t="s">
        <v>32</v>
      </c>
      <c r="F478" s="180" t="s">
        <v>535</v>
      </c>
      <c r="G478" s="171" t="s">
        <v>575</v>
      </c>
      <c r="H478" s="186">
        <v>24860</v>
      </c>
      <c r="I478" s="186">
        <v>23700</v>
      </c>
      <c r="J478" s="490">
        <f t="shared" si="43"/>
        <v>-1160</v>
      </c>
      <c r="K478" s="180" t="s">
        <v>646</v>
      </c>
      <c r="L478" s="180">
        <v>28585238</v>
      </c>
      <c r="M478" s="144">
        <v>45308</v>
      </c>
      <c r="N478" s="144" t="s">
        <v>197</v>
      </c>
      <c r="O478" s="180" t="s">
        <v>128</v>
      </c>
      <c r="P478" s="180" t="s">
        <v>128</v>
      </c>
      <c r="Q478" s="284"/>
      <c r="R478" s="284">
        <v>1032570</v>
      </c>
      <c r="S478" s="182">
        <f t="shared" si="47"/>
        <v>1032570</v>
      </c>
      <c r="T478" s="216">
        <v>23700</v>
      </c>
      <c r="U478" s="180">
        <v>168</v>
      </c>
      <c r="V478" s="180" t="s">
        <v>63</v>
      </c>
      <c r="W478" s="180" t="s">
        <v>63</v>
      </c>
      <c r="X478" s="180" t="s">
        <v>277</v>
      </c>
      <c r="Y478" s="180"/>
      <c r="Z478" s="180" t="s">
        <v>1844</v>
      </c>
      <c r="AA478" s="194">
        <v>0.04</v>
      </c>
      <c r="AB478" s="197" t="s">
        <v>558</v>
      </c>
      <c r="AC478" s="188">
        <v>1.7000000000000001E-2</v>
      </c>
      <c r="AD478" s="180">
        <f t="shared" si="37"/>
        <v>41302.800000000003</v>
      </c>
      <c r="AE478" s="180">
        <f t="shared" si="44"/>
        <v>6146.25</v>
      </c>
      <c r="AF478" s="189">
        <f t="shared" si="46"/>
        <v>17553.690000000002</v>
      </c>
      <c r="AG478" s="379">
        <f t="shared" si="45"/>
        <v>23699.940000000002</v>
      </c>
      <c r="AH478" s="190">
        <v>0.03</v>
      </c>
      <c r="AI478" s="181">
        <f t="shared" si="39"/>
        <v>30977.1</v>
      </c>
    </row>
    <row r="479" spans="1:35">
      <c r="A479" s="488" t="s">
        <v>622</v>
      </c>
      <c r="B479" s="180" t="s">
        <v>29</v>
      </c>
      <c r="C479" s="339" t="s">
        <v>29</v>
      </c>
      <c r="D479" s="21" t="s">
        <v>168</v>
      </c>
      <c r="E479" s="21" t="s">
        <v>456</v>
      </c>
      <c r="F479" s="180" t="s">
        <v>889</v>
      </c>
      <c r="G479" s="171" t="s">
        <v>1663</v>
      </c>
      <c r="H479" s="186">
        <v>0</v>
      </c>
      <c r="I479" s="186">
        <v>11391</v>
      </c>
      <c r="J479" s="490">
        <f t="shared" si="43"/>
        <v>11391</v>
      </c>
      <c r="K479" s="180" t="s">
        <v>1845</v>
      </c>
      <c r="L479" s="180">
        <v>25749325</v>
      </c>
      <c r="M479" s="144">
        <v>45308</v>
      </c>
      <c r="N479" s="144" t="s">
        <v>197</v>
      </c>
      <c r="O479" s="180" t="s">
        <v>148</v>
      </c>
      <c r="P479" s="180" t="s">
        <v>264</v>
      </c>
      <c r="Q479" s="284">
        <v>0</v>
      </c>
      <c r="R479" s="284">
        <v>496296</v>
      </c>
      <c r="S479" s="182">
        <f t="shared" si="47"/>
        <v>496296</v>
      </c>
      <c r="T479" s="216">
        <v>465418</v>
      </c>
      <c r="U479" s="180">
        <v>168</v>
      </c>
      <c r="V479" s="180" t="s">
        <v>62</v>
      </c>
      <c r="W479" s="180" t="s">
        <v>62</v>
      </c>
      <c r="X479" s="180" t="s">
        <v>276</v>
      </c>
      <c r="Y479" s="180"/>
      <c r="Z479" s="180" t="s">
        <v>1846</v>
      </c>
      <c r="AA479" s="194">
        <v>0.04</v>
      </c>
      <c r="AB479" s="197" t="s">
        <v>558</v>
      </c>
      <c r="AC479" s="188">
        <v>1.7000000000000001E-2</v>
      </c>
      <c r="AD479" s="180">
        <f t="shared" si="37"/>
        <v>19851.84</v>
      </c>
      <c r="AE479" s="180">
        <f t="shared" si="44"/>
        <v>2954.1428571428573</v>
      </c>
      <c r="AF479" s="189">
        <f t="shared" si="46"/>
        <v>8437.0320000000011</v>
      </c>
      <c r="AG479" s="379">
        <f t="shared" si="45"/>
        <v>11391.174857142858</v>
      </c>
      <c r="AH479" s="190">
        <v>0.03</v>
      </c>
      <c r="AI479" s="181">
        <f t="shared" si="39"/>
        <v>14888.88</v>
      </c>
    </row>
    <row r="480" spans="1:35">
      <c r="A480" s="488" t="s">
        <v>622</v>
      </c>
      <c r="B480" s="180" t="s">
        <v>27</v>
      </c>
      <c r="C480" s="339" t="s">
        <v>27</v>
      </c>
      <c r="D480" s="180" t="s">
        <v>97</v>
      </c>
      <c r="E480" s="342" t="s">
        <v>209</v>
      </c>
      <c r="F480" s="180" t="s">
        <v>570</v>
      </c>
      <c r="G480" s="171" t="s">
        <v>571</v>
      </c>
      <c r="H480" s="186">
        <v>0</v>
      </c>
      <c r="I480" s="186">
        <v>746</v>
      </c>
      <c r="J480" s="490">
        <f t="shared" si="43"/>
        <v>746</v>
      </c>
      <c r="K480" s="180" t="s">
        <v>1847</v>
      </c>
      <c r="L480" s="180">
        <v>24888593</v>
      </c>
      <c r="M480" s="144">
        <v>45308</v>
      </c>
      <c r="N480" s="144" t="s">
        <v>197</v>
      </c>
      <c r="O480" s="180" t="s">
        <v>128</v>
      </c>
      <c r="P480" s="180" t="s">
        <v>128</v>
      </c>
      <c r="Q480" s="284">
        <v>0</v>
      </c>
      <c r="R480" s="284">
        <v>22430</v>
      </c>
      <c r="S480" s="182">
        <f t="shared" si="47"/>
        <v>22430</v>
      </c>
      <c r="T480" s="216">
        <v>20208</v>
      </c>
      <c r="U480" s="180">
        <v>108</v>
      </c>
      <c r="V480" s="180" t="s">
        <v>62</v>
      </c>
      <c r="W480" s="180" t="s">
        <v>62</v>
      </c>
      <c r="X480" s="180" t="s">
        <v>276</v>
      </c>
      <c r="Y480" s="180"/>
      <c r="Z480" s="180" t="s">
        <v>1848</v>
      </c>
      <c r="AA480" s="194">
        <v>0.03</v>
      </c>
      <c r="AB480" s="197" t="s">
        <v>558</v>
      </c>
      <c r="AC480" s="188">
        <v>2.4E-2</v>
      </c>
      <c r="AD480" s="180">
        <f t="shared" si="37"/>
        <v>672.9</v>
      </c>
      <c r="AE480" s="180">
        <f t="shared" si="44"/>
        <v>207.68518518518519</v>
      </c>
      <c r="AF480" s="189">
        <f t="shared" si="46"/>
        <v>538.32000000000005</v>
      </c>
      <c r="AG480" s="379">
        <f t="shared" si="45"/>
        <v>746.00518518518527</v>
      </c>
      <c r="AH480" s="190">
        <v>0.06</v>
      </c>
      <c r="AI480" s="181">
        <f t="shared" si="39"/>
        <v>1345.8</v>
      </c>
    </row>
    <row r="481" spans="1:35">
      <c r="A481" s="488" t="s">
        <v>622</v>
      </c>
      <c r="B481" s="180" t="s">
        <v>241</v>
      </c>
      <c r="C481" s="339" t="s">
        <v>241</v>
      </c>
      <c r="D481" s="180" t="s">
        <v>101</v>
      </c>
      <c r="E481" s="342" t="s">
        <v>492</v>
      </c>
      <c r="F481" s="180" t="s">
        <v>844</v>
      </c>
      <c r="G481" s="171" t="s">
        <v>612</v>
      </c>
      <c r="H481" s="186">
        <v>0</v>
      </c>
      <c r="I481" s="186">
        <v>8275</v>
      </c>
      <c r="J481" s="186">
        <f t="shared" si="43"/>
        <v>8275</v>
      </c>
      <c r="K481" s="180" t="s">
        <v>1849</v>
      </c>
      <c r="L481" s="180">
        <v>31972771</v>
      </c>
      <c r="M481" s="144">
        <v>45308</v>
      </c>
      <c r="N481" s="144" t="s">
        <v>197</v>
      </c>
      <c r="O481" s="180" t="s">
        <v>43</v>
      </c>
      <c r="P481" s="180" t="s">
        <v>43</v>
      </c>
      <c r="Q481" s="284">
        <v>0</v>
      </c>
      <c r="R481" s="284">
        <v>360535</v>
      </c>
      <c r="S481" s="182">
        <f t="shared" si="47"/>
        <v>360535</v>
      </c>
      <c r="T481" s="216">
        <v>38596.9</v>
      </c>
      <c r="U481" s="180">
        <v>168</v>
      </c>
      <c r="V481" s="180" t="s">
        <v>64</v>
      </c>
      <c r="W481" s="180" t="s">
        <v>64</v>
      </c>
      <c r="X481" s="180" t="s">
        <v>276</v>
      </c>
      <c r="Y481" s="180" t="s">
        <v>115</v>
      </c>
      <c r="Z481" s="180" t="s">
        <v>1850</v>
      </c>
      <c r="AA481" s="194">
        <v>0.04</v>
      </c>
      <c r="AB481" s="197" t="s">
        <v>558</v>
      </c>
      <c r="AC481" s="188">
        <v>1.7000000000000001E-2</v>
      </c>
      <c r="AD481" s="180">
        <f t="shared" si="37"/>
        <v>14421.4</v>
      </c>
      <c r="AE481" s="180">
        <f t="shared" si="44"/>
        <v>2146.0416666666665</v>
      </c>
      <c r="AF481" s="189">
        <f t="shared" si="46"/>
        <v>6129.0950000000003</v>
      </c>
      <c r="AG481" s="379">
        <f t="shared" si="45"/>
        <v>8275.1366666666672</v>
      </c>
      <c r="AH481" s="190">
        <v>0.03</v>
      </c>
      <c r="AI481" s="189">
        <f t="shared" si="39"/>
        <v>10816.05</v>
      </c>
    </row>
    <row r="482" spans="1:35">
      <c r="A482" s="488" t="s">
        <v>622</v>
      </c>
      <c r="B482" s="180" t="s">
        <v>33</v>
      </c>
      <c r="C482" s="339" t="s">
        <v>39</v>
      </c>
      <c r="D482" s="180" t="s">
        <v>167</v>
      </c>
      <c r="E482" s="342" t="s">
        <v>931</v>
      </c>
      <c r="F482" s="180" t="s">
        <v>790</v>
      </c>
      <c r="G482" s="171" t="s">
        <v>791</v>
      </c>
      <c r="H482" s="186">
        <v>0</v>
      </c>
      <c r="I482" s="186">
        <v>4622</v>
      </c>
      <c r="J482" s="186">
        <f t="shared" si="43"/>
        <v>4622</v>
      </c>
      <c r="K482" s="520" t="s">
        <v>1851</v>
      </c>
      <c r="L482" s="180">
        <v>23533509</v>
      </c>
      <c r="M482" s="144">
        <v>45308</v>
      </c>
      <c r="N482" s="144" t="s">
        <v>197</v>
      </c>
      <c r="O482" s="180" t="s">
        <v>148</v>
      </c>
      <c r="P482" s="180" t="s">
        <v>273</v>
      </c>
      <c r="Q482" s="284">
        <v>0</v>
      </c>
      <c r="R482" s="284">
        <v>197019</v>
      </c>
      <c r="S482" s="182">
        <f t="shared" si="47"/>
        <v>197019</v>
      </c>
      <c r="T482" s="216">
        <v>27844.84</v>
      </c>
      <c r="U482" s="180">
        <v>168</v>
      </c>
      <c r="V482" s="180" t="s">
        <v>64</v>
      </c>
      <c r="W482" s="180" t="s">
        <v>64</v>
      </c>
      <c r="X482" s="180" t="s">
        <v>276</v>
      </c>
      <c r="Y482" s="180" t="s">
        <v>669</v>
      </c>
      <c r="Z482" s="180" t="s">
        <v>1852</v>
      </c>
      <c r="AA482" s="194">
        <v>0.04</v>
      </c>
      <c r="AB482" s="197" t="s">
        <v>558</v>
      </c>
      <c r="AC482" s="188">
        <v>1.7000000000000001E-2</v>
      </c>
      <c r="AD482" s="180">
        <f t="shared" si="37"/>
        <v>7880.76</v>
      </c>
      <c r="AE482" s="180">
        <f t="shared" si="44"/>
        <v>1172.7321428571429</v>
      </c>
      <c r="AF482" s="189">
        <f t="shared" si="46"/>
        <v>3349.3230000000003</v>
      </c>
      <c r="AG482" s="379">
        <f t="shared" si="45"/>
        <v>4522.0551428571434</v>
      </c>
      <c r="AH482" s="190">
        <v>0.03</v>
      </c>
      <c r="AI482" s="189">
        <f t="shared" si="39"/>
        <v>5910.57</v>
      </c>
    </row>
    <row r="483" spans="1:35">
      <c r="A483" s="488" t="s">
        <v>622</v>
      </c>
      <c r="B483" s="180" t="s">
        <v>184</v>
      </c>
      <c r="C483" s="339" t="s">
        <v>184</v>
      </c>
      <c r="D483" s="180" t="s">
        <v>98</v>
      </c>
      <c r="E483" s="342" t="s">
        <v>419</v>
      </c>
      <c r="F483" s="180" t="s">
        <v>888</v>
      </c>
      <c r="G483" s="180" t="s">
        <v>676</v>
      </c>
      <c r="H483" s="186">
        <v>0</v>
      </c>
      <c r="I483" s="186">
        <v>13587</v>
      </c>
      <c r="J483" s="186">
        <f t="shared" si="43"/>
        <v>13587</v>
      </c>
      <c r="K483" s="180" t="s">
        <v>1853</v>
      </c>
      <c r="L483" s="180">
        <v>21778704</v>
      </c>
      <c r="M483" s="144">
        <v>45308</v>
      </c>
      <c r="N483" s="144" t="s">
        <v>197</v>
      </c>
      <c r="O483" s="180" t="s">
        <v>173</v>
      </c>
      <c r="P483" s="21" t="s">
        <v>354</v>
      </c>
      <c r="Q483" s="284">
        <v>0</v>
      </c>
      <c r="R483" s="284">
        <v>591974</v>
      </c>
      <c r="S483" s="182">
        <f t="shared" si="47"/>
        <v>591974</v>
      </c>
      <c r="T483" s="216">
        <v>40591</v>
      </c>
      <c r="U483" s="180">
        <v>168</v>
      </c>
      <c r="V483" s="180" t="s">
        <v>64</v>
      </c>
      <c r="W483" s="180" t="s">
        <v>64</v>
      </c>
      <c r="X483" s="180" t="s">
        <v>276</v>
      </c>
      <c r="Y483" s="180" t="s">
        <v>115</v>
      </c>
      <c r="Z483" s="180" t="s">
        <v>1854</v>
      </c>
      <c r="AA483" s="194">
        <v>0.04</v>
      </c>
      <c r="AB483" s="197" t="s">
        <v>558</v>
      </c>
      <c r="AC483" s="188">
        <v>1.7000000000000001E-2</v>
      </c>
      <c r="AD483" s="180">
        <f t="shared" si="37"/>
        <v>23678.959999999999</v>
      </c>
      <c r="AE483" s="180">
        <f t="shared" si="44"/>
        <v>3523.6547619047619</v>
      </c>
      <c r="AF483" s="189">
        <f t="shared" si="46"/>
        <v>10063.558000000001</v>
      </c>
      <c r="AG483" s="379">
        <f t="shared" si="45"/>
        <v>13587.212761904762</v>
      </c>
      <c r="AH483" s="190">
        <v>0.03</v>
      </c>
      <c r="AI483" s="189">
        <f t="shared" si="39"/>
        <v>17759.219999999998</v>
      </c>
    </row>
    <row r="484" spans="1:35">
      <c r="A484" s="488" t="s">
        <v>622</v>
      </c>
      <c r="B484" s="180" t="s">
        <v>29</v>
      </c>
      <c r="C484" s="339" t="s">
        <v>29</v>
      </c>
      <c r="D484" s="21" t="s">
        <v>168</v>
      </c>
      <c r="E484" s="342" t="s">
        <v>457</v>
      </c>
      <c r="F484" s="180" t="s">
        <v>705</v>
      </c>
      <c r="G484" s="180" t="s">
        <v>662</v>
      </c>
      <c r="H484" s="186">
        <v>1763</v>
      </c>
      <c r="I484" s="186">
        <v>2051</v>
      </c>
      <c r="J484" s="186">
        <f t="shared" si="43"/>
        <v>288</v>
      </c>
      <c r="K484" s="180" t="s">
        <v>1855</v>
      </c>
      <c r="L484" s="180">
        <v>22337628</v>
      </c>
      <c r="M484" s="144">
        <v>45308</v>
      </c>
      <c r="N484" s="144" t="s">
        <v>197</v>
      </c>
      <c r="O484" s="180" t="s">
        <v>173</v>
      </c>
      <c r="P484" s="180" t="s">
        <v>466</v>
      </c>
      <c r="Q484" s="284">
        <v>42025</v>
      </c>
      <c r="R484" s="284">
        <v>66519</v>
      </c>
      <c r="S484" s="182">
        <f t="shared" si="47"/>
        <v>24494</v>
      </c>
      <c r="T484" s="216">
        <v>20067</v>
      </c>
      <c r="U484" s="180">
        <v>120</v>
      </c>
      <c r="V484" s="180" t="s">
        <v>63</v>
      </c>
      <c r="W484" s="180" t="s">
        <v>63</v>
      </c>
      <c r="X484" s="180" t="s">
        <v>277</v>
      </c>
      <c r="Y484" s="180"/>
      <c r="Z484" s="180" t="s">
        <v>1856</v>
      </c>
      <c r="AA484" s="194">
        <v>0.03</v>
      </c>
      <c r="AB484" s="197" t="s">
        <v>558</v>
      </c>
      <c r="AC484" s="188">
        <v>2.2499999999999999E-2</v>
      </c>
      <c r="AD484" s="180">
        <f t="shared" si="37"/>
        <v>1995.57</v>
      </c>
      <c r="AE484" s="180">
        <f t="shared" si="44"/>
        <v>554.32500000000005</v>
      </c>
      <c r="AF484" s="189">
        <f t="shared" si="46"/>
        <v>1496.6775</v>
      </c>
      <c r="AG484" s="379">
        <f t="shared" si="45"/>
        <v>2051.0025000000001</v>
      </c>
      <c r="AH484" s="190">
        <v>0.06</v>
      </c>
      <c r="AI484" s="189">
        <f t="shared" si="39"/>
        <v>1469.6399999999999</v>
      </c>
    </row>
    <row r="485" spans="1:35">
      <c r="A485" s="488" t="s">
        <v>622</v>
      </c>
      <c r="B485" s="180" t="s">
        <v>29</v>
      </c>
      <c r="C485" s="339" t="s">
        <v>29</v>
      </c>
      <c r="D485" s="21" t="s">
        <v>168</v>
      </c>
      <c r="E485" s="21" t="s">
        <v>456</v>
      </c>
      <c r="F485" s="180" t="s">
        <v>853</v>
      </c>
      <c r="G485" s="171" t="s">
        <v>598</v>
      </c>
      <c r="H485" s="186">
        <v>8343</v>
      </c>
      <c r="I485" s="186">
        <v>8533</v>
      </c>
      <c r="J485" s="186">
        <f t="shared" si="43"/>
        <v>190</v>
      </c>
      <c r="K485" s="180" t="s">
        <v>1857</v>
      </c>
      <c r="L485" s="180">
        <v>29509461</v>
      </c>
      <c r="M485" s="144">
        <v>45309</v>
      </c>
      <c r="N485" s="144" t="s">
        <v>197</v>
      </c>
      <c r="O485" s="180" t="s">
        <v>43</v>
      </c>
      <c r="P485" s="21" t="s">
        <v>43</v>
      </c>
      <c r="Q485" s="284">
        <v>296668</v>
      </c>
      <c r="R485" s="284">
        <v>371775</v>
      </c>
      <c r="S485" s="182">
        <f t="shared" si="47"/>
        <v>75107</v>
      </c>
      <c r="T485" s="216">
        <v>51700</v>
      </c>
      <c r="U485" s="180">
        <v>168</v>
      </c>
      <c r="V485" s="180" t="s">
        <v>63</v>
      </c>
      <c r="W485" s="180" t="s">
        <v>63</v>
      </c>
      <c r="X485" s="180" t="s">
        <v>277</v>
      </c>
      <c r="Y485" s="180"/>
      <c r="Z485" s="180" t="s">
        <v>1858</v>
      </c>
      <c r="AA485" s="194">
        <v>0.04</v>
      </c>
      <c r="AB485" s="197" t="s">
        <v>558</v>
      </c>
      <c r="AC485" s="188">
        <v>1.7000000000000001E-2</v>
      </c>
      <c r="AD485" s="180">
        <f t="shared" si="37"/>
        <v>14871</v>
      </c>
      <c r="AE485" s="180">
        <f t="shared" si="44"/>
        <v>2212.9464285714284</v>
      </c>
      <c r="AF485" s="189">
        <f t="shared" si="46"/>
        <v>6320.1750000000002</v>
      </c>
      <c r="AG485" s="379">
        <f t="shared" si="45"/>
        <v>8533.1214285714286</v>
      </c>
      <c r="AH485" s="190">
        <v>0.03</v>
      </c>
      <c r="AI485" s="189">
        <f t="shared" si="39"/>
        <v>2253.21</v>
      </c>
    </row>
    <row r="486" spans="1:35">
      <c r="A486" s="488" t="s">
        <v>622</v>
      </c>
      <c r="B486" s="180" t="s">
        <v>39</v>
      </c>
      <c r="C486" s="339" t="s">
        <v>39</v>
      </c>
      <c r="D486" s="180" t="s">
        <v>167</v>
      </c>
      <c r="E486" s="19" t="s">
        <v>407</v>
      </c>
      <c r="F486" s="180" t="s">
        <v>843</v>
      </c>
      <c r="G486" s="171" t="s">
        <v>587</v>
      </c>
      <c r="H486" s="186">
        <v>4112</v>
      </c>
      <c r="I486" s="186">
        <v>57284</v>
      </c>
      <c r="J486" s="186">
        <f t="shared" si="43"/>
        <v>53172</v>
      </c>
      <c r="K486" s="180" t="s">
        <v>1859</v>
      </c>
      <c r="L486" s="180">
        <v>22998138</v>
      </c>
      <c r="M486" s="144">
        <v>45309</v>
      </c>
      <c r="N486" s="144" t="s">
        <v>197</v>
      </c>
      <c r="O486" s="180" t="s">
        <v>148</v>
      </c>
      <c r="P486" s="180" t="s">
        <v>258</v>
      </c>
      <c r="Q486" s="284">
        <v>122638.1</v>
      </c>
      <c r="R486" s="284">
        <v>2491460</v>
      </c>
      <c r="S486" s="182">
        <f t="shared" si="47"/>
        <v>2368821.9</v>
      </c>
      <c r="T486" s="216">
        <v>303176</v>
      </c>
      <c r="U486" s="180">
        <v>168</v>
      </c>
      <c r="V486" s="180" t="s">
        <v>64</v>
      </c>
      <c r="W486" s="180" t="s">
        <v>64</v>
      </c>
      <c r="X486" s="180" t="s">
        <v>277</v>
      </c>
      <c r="Y486" s="180"/>
      <c r="Z486" s="180" t="s">
        <v>1860</v>
      </c>
      <c r="AA486" s="194">
        <v>0.04</v>
      </c>
      <c r="AB486" s="197" t="s">
        <v>558</v>
      </c>
      <c r="AC486" s="188">
        <v>1.7000000000000001E-2</v>
      </c>
      <c r="AD486" s="180">
        <f t="shared" si="37"/>
        <v>99658.400000000009</v>
      </c>
      <c r="AE486" s="180">
        <f t="shared" si="44"/>
        <v>14830.119047619048</v>
      </c>
      <c r="AF486" s="189">
        <f t="shared" si="46"/>
        <v>42354.82</v>
      </c>
      <c r="AG486" s="379">
        <f t="shared" si="45"/>
        <v>57184.939047619046</v>
      </c>
      <c r="AH486" s="190">
        <v>0.03</v>
      </c>
      <c r="AI486" s="189">
        <f t="shared" si="39"/>
        <v>71064.656999999992</v>
      </c>
    </row>
    <row r="487" spans="1:35">
      <c r="A487" s="488" t="s">
        <v>622</v>
      </c>
      <c r="B487" s="180" t="s">
        <v>44</v>
      </c>
      <c r="C487" s="339" t="s">
        <v>37</v>
      </c>
      <c r="D487" s="180" t="s">
        <v>99</v>
      </c>
      <c r="E487" s="342" t="s">
        <v>461</v>
      </c>
      <c r="F487" s="180" t="s">
        <v>678</v>
      </c>
      <c r="G487" s="171" t="s">
        <v>631</v>
      </c>
      <c r="H487" s="186">
        <v>0</v>
      </c>
      <c r="I487" s="186">
        <v>1545</v>
      </c>
      <c r="J487" s="186">
        <f t="shared" si="43"/>
        <v>1545</v>
      </c>
      <c r="K487" s="180" t="s">
        <v>1861</v>
      </c>
      <c r="L487" s="180">
        <v>23655720</v>
      </c>
      <c r="M487" s="144">
        <v>45309</v>
      </c>
      <c r="N487" s="144" t="s">
        <v>197</v>
      </c>
      <c r="O487" s="180" t="s">
        <v>148</v>
      </c>
      <c r="P487" s="180" t="s">
        <v>252</v>
      </c>
      <c r="Q487" s="284">
        <v>0</v>
      </c>
      <c r="R487" s="284">
        <v>50108</v>
      </c>
      <c r="S487" s="182">
        <f t="shared" si="47"/>
        <v>50108</v>
      </c>
      <c r="T487" s="216">
        <v>46502</v>
      </c>
      <c r="U487" s="180">
        <v>120</v>
      </c>
      <c r="V487" s="180" t="s">
        <v>62</v>
      </c>
      <c r="W487" s="180" t="s">
        <v>62</v>
      </c>
      <c r="X487" s="180" t="s">
        <v>276</v>
      </c>
      <c r="Y487" s="180"/>
      <c r="Z487" s="180" t="s">
        <v>1862</v>
      </c>
      <c r="AA487" s="194">
        <v>0.03</v>
      </c>
      <c r="AB487" s="197" t="s">
        <v>558</v>
      </c>
      <c r="AC487" s="188">
        <v>2.2499999999999999E-2</v>
      </c>
      <c r="AD487" s="180">
        <f t="shared" si="37"/>
        <v>1503.24</v>
      </c>
      <c r="AE487" s="180">
        <f t="shared" si="44"/>
        <v>417.56666666666666</v>
      </c>
      <c r="AF487" s="189">
        <f t="shared" si="46"/>
        <v>1127.43</v>
      </c>
      <c r="AG487" s="379">
        <f t="shared" si="45"/>
        <v>1544.9966666666667</v>
      </c>
      <c r="AH487" s="190">
        <v>0.06</v>
      </c>
      <c r="AI487" s="189">
        <f t="shared" si="39"/>
        <v>3006.48</v>
      </c>
    </row>
    <row r="488" spans="1:35">
      <c r="A488" s="488" t="s">
        <v>622</v>
      </c>
      <c r="B488" s="180" t="s">
        <v>37</v>
      </c>
      <c r="C488" s="339" t="s">
        <v>37</v>
      </c>
      <c r="D488" s="180" t="s">
        <v>99</v>
      </c>
      <c r="E488" s="342" t="s">
        <v>440</v>
      </c>
      <c r="F488" s="180" t="s">
        <v>951</v>
      </c>
      <c r="G488" s="180" t="s">
        <v>645</v>
      </c>
      <c r="H488" s="186">
        <v>1333</v>
      </c>
      <c r="I488" s="186">
        <v>2233</v>
      </c>
      <c r="J488" s="186">
        <f t="shared" si="43"/>
        <v>900</v>
      </c>
      <c r="K488" s="180" t="s">
        <v>1863</v>
      </c>
      <c r="L488" s="180">
        <v>25044119</v>
      </c>
      <c r="M488" s="144">
        <v>45309</v>
      </c>
      <c r="N488" s="144" t="s">
        <v>197</v>
      </c>
      <c r="O488" s="180" t="s">
        <v>148</v>
      </c>
      <c r="P488" s="180" t="s">
        <v>252</v>
      </c>
      <c r="Q488" s="284">
        <v>40366.67</v>
      </c>
      <c r="R488" s="284">
        <v>72452</v>
      </c>
      <c r="S488" s="182">
        <f t="shared" si="47"/>
        <v>32085.33</v>
      </c>
      <c r="T488" s="216">
        <v>27334</v>
      </c>
      <c r="U488" s="180">
        <v>120</v>
      </c>
      <c r="V488" s="180" t="s">
        <v>63</v>
      </c>
      <c r="W488" s="180" t="s">
        <v>63</v>
      </c>
      <c r="X488" s="180" t="s">
        <v>277</v>
      </c>
      <c r="Y488" s="180"/>
      <c r="Z488" s="180" t="s">
        <v>1864</v>
      </c>
      <c r="AA488" s="194">
        <v>0.03</v>
      </c>
      <c r="AB488" s="197" t="s">
        <v>558</v>
      </c>
      <c r="AC488" s="188">
        <v>2.2499999999999999E-2</v>
      </c>
      <c r="AD488" s="180">
        <f t="shared" si="37"/>
        <v>2173.56</v>
      </c>
      <c r="AE488" s="180">
        <f t="shared" si="44"/>
        <v>603.76666666666665</v>
      </c>
      <c r="AF488" s="189">
        <f t="shared" si="46"/>
        <v>1630.1699999999998</v>
      </c>
      <c r="AG488" s="379">
        <f t="shared" si="45"/>
        <v>2233.9366666666665</v>
      </c>
      <c r="AH488" s="190">
        <v>0.06</v>
      </c>
      <c r="AI488" s="189">
        <f t="shared" si="39"/>
        <v>1925.1197999999999</v>
      </c>
    </row>
    <row r="489" spans="1:35">
      <c r="A489" s="488" t="s">
        <v>622</v>
      </c>
      <c r="B489" s="180" t="s">
        <v>27</v>
      </c>
      <c r="C489" s="339" t="s">
        <v>27</v>
      </c>
      <c r="D489" s="180" t="s">
        <v>97</v>
      </c>
      <c r="E489" s="19" t="s">
        <v>936</v>
      </c>
      <c r="F489" s="180" t="s">
        <v>842</v>
      </c>
      <c r="G489" s="171" t="s">
        <v>812</v>
      </c>
      <c r="H489" s="186">
        <v>0</v>
      </c>
      <c r="I489" s="186">
        <v>990</v>
      </c>
      <c r="J489" s="186">
        <f t="shared" si="43"/>
        <v>990</v>
      </c>
      <c r="K489" s="180" t="s">
        <v>1865</v>
      </c>
      <c r="L489" s="180">
        <v>28520794</v>
      </c>
      <c r="M489" s="144">
        <v>45309</v>
      </c>
      <c r="N489" s="144" t="s">
        <v>197</v>
      </c>
      <c r="O489" s="180" t="s">
        <v>148</v>
      </c>
      <c r="P489" s="180" t="s">
        <v>292</v>
      </c>
      <c r="Q489" s="284">
        <v>0</v>
      </c>
      <c r="R489" s="284">
        <v>29766</v>
      </c>
      <c r="S489" s="182">
        <f t="shared" si="47"/>
        <v>29766</v>
      </c>
      <c r="T489" s="216"/>
      <c r="U489" s="180">
        <v>108</v>
      </c>
      <c r="V489" s="180" t="s">
        <v>62</v>
      </c>
      <c r="W489" s="180" t="s">
        <v>62</v>
      </c>
      <c r="X489" s="180" t="s">
        <v>276</v>
      </c>
      <c r="Y489" s="180"/>
      <c r="Z489" s="180" t="s">
        <v>1866</v>
      </c>
      <c r="AA489" s="194">
        <v>0.03</v>
      </c>
      <c r="AB489" s="197" t="s">
        <v>558</v>
      </c>
      <c r="AC489" s="188">
        <v>2.4E-2</v>
      </c>
      <c r="AD489" s="180">
        <f t="shared" si="37"/>
        <v>892.98</v>
      </c>
      <c r="AE489" s="180">
        <f t="shared" si="44"/>
        <v>275.61111111111109</v>
      </c>
      <c r="AF489" s="189">
        <f t="shared" si="46"/>
        <v>714.38400000000001</v>
      </c>
      <c r="AG489" s="379">
        <f t="shared" si="45"/>
        <v>989.9951111111111</v>
      </c>
      <c r="AH489" s="190">
        <v>0.06</v>
      </c>
      <c r="AI489" s="189">
        <f t="shared" si="39"/>
        <v>1785.96</v>
      </c>
    </row>
    <row r="490" spans="1:35">
      <c r="A490" s="488" t="s">
        <v>622</v>
      </c>
      <c r="B490" s="180" t="s">
        <v>24</v>
      </c>
      <c r="C490" s="339" t="s">
        <v>24</v>
      </c>
      <c r="D490" s="180" t="s">
        <v>422</v>
      </c>
      <c r="E490" s="342" t="s">
        <v>200</v>
      </c>
      <c r="F490" s="180" t="s">
        <v>902</v>
      </c>
      <c r="G490" s="171" t="s">
        <v>1867</v>
      </c>
      <c r="H490" s="186">
        <v>0</v>
      </c>
      <c r="I490" s="186">
        <v>3385</v>
      </c>
      <c r="J490" s="186">
        <f t="shared" si="43"/>
        <v>3385</v>
      </c>
      <c r="K490" s="180" t="s">
        <v>1868</v>
      </c>
      <c r="L490" s="180">
        <v>22821873</v>
      </c>
      <c r="M490" s="144">
        <v>45309</v>
      </c>
      <c r="N490" s="144" t="s">
        <v>197</v>
      </c>
      <c r="O490" s="180" t="s">
        <v>128</v>
      </c>
      <c r="P490" s="180" t="s">
        <v>128</v>
      </c>
      <c r="Q490" s="284">
        <v>0</v>
      </c>
      <c r="R490" s="284">
        <v>147481</v>
      </c>
      <c r="S490" s="182">
        <f t="shared" si="47"/>
        <v>147481</v>
      </c>
      <c r="T490" s="216">
        <v>71019</v>
      </c>
      <c r="U490" s="180">
        <v>168</v>
      </c>
      <c r="V490" s="180" t="s">
        <v>64</v>
      </c>
      <c r="W490" s="180" t="s">
        <v>64</v>
      </c>
      <c r="X490" s="180" t="s">
        <v>276</v>
      </c>
      <c r="Y490" s="180" t="s">
        <v>669</v>
      </c>
      <c r="Z490" s="180" t="s">
        <v>1869</v>
      </c>
      <c r="AA490" s="194">
        <v>0.04</v>
      </c>
      <c r="AB490" s="197" t="s">
        <v>558</v>
      </c>
      <c r="AC490" s="188">
        <v>1.7000000000000001E-2</v>
      </c>
      <c r="AD490" s="180">
        <f t="shared" si="37"/>
        <v>5899.24</v>
      </c>
      <c r="AE490" s="180">
        <f t="shared" si="44"/>
        <v>877.86309523809518</v>
      </c>
      <c r="AF490" s="189">
        <f t="shared" si="46"/>
        <v>2507.1770000000001</v>
      </c>
      <c r="AG490" s="379">
        <f t="shared" si="45"/>
        <v>3385.0400952380951</v>
      </c>
      <c r="AH490" s="190">
        <v>0.03</v>
      </c>
      <c r="AI490" s="189">
        <f t="shared" si="39"/>
        <v>4424.43</v>
      </c>
    </row>
    <row r="491" spans="1:35">
      <c r="A491" s="488" t="s">
        <v>622</v>
      </c>
      <c r="B491" s="180" t="s">
        <v>27</v>
      </c>
      <c r="C491" s="339" t="s">
        <v>27</v>
      </c>
      <c r="D491" s="180" t="s">
        <v>97</v>
      </c>
      <c r="E491" s="342" t="s">
        <v>209</v>
      </c>
      <c r="F491" s="180" t="s">
        <v>570</v>
      </c>
      <c r="G491" s="171" t="s">
        <v>571</v>
      </c>
      <c r="H491" s="186">
        <v>4033</v>
      </c>
      <c r="I491" s="186">
        <v>3889</v>
      </c>
      <c r="J491" s="186">
        <f t="shared" si="43"/>
        <v>-144</v>
      </c>
      <c r="K491" s="180" t="s">
        <v>1870</v>
      </c>
      <c r="L491" s="180">
        <v>25832538</v>
      </c>
      <c r="M491" s="144">
        <v>45309</v>
      </c>
      <c r="N491" s="144" t="s">
        <v>197</v>
      </c>
      <c r="O491" s="180" t="s">
        <v>329</v>
      </c>
      <c r="P491" s="180" t="s">
        <v>329</v>
      </c>
      <c r="Q491" s="284">
        <v>19066</v>
      </c>
      <c r="R491" s="284">
        <v>144336</v>
      </c>
      <c r="S491" s="182">
        <f t="shared" si="47"/>
        <v>125270</v>
      </c>
      <c r="T491" s="216">
        <v>116952</v>
      </c>
      <c r="U491" s="180">
        <v>144</v>
      </c>
      <c r="V491" s="180" t="s">
        <v>63</v>
      </c>
      <c r="W491" s="180" t="s">
        <v>63</v>
      </c>
      <c r="X491" s="180" t="s">
        <v>277</v>
      </c>
      <c r="Y491" s="180"/>
      <c r="Z491" s="180" t="s">
        <v>1871</v>
      </c>
      <c r="AA491" s="194">
        <v>0.03</v>
      </c>
      <c r="AB491" s="197" t="s">
        <v>558</v>
      </c>
      <c r="AC491" s="188">
        <v>0.02</v>
      </c>
      <c r="AD491" s="180">
        <f t="shared" si="37"/>
        <v>4330.08</v>
      </c>
      <c r="AE491" s="180">
        <f t="shared" si="44"/>
        <v>1002.3333333333334</v>
      </c>
      <c r="AF491" s="189">
        <f t="shared" si="46"/>
        <v>2886.7200000000003</v>
      </c>
      <c r="AG491" s="379">
        <f t="shared" si="45"/>
        <v>3889.0533333333337</v>
      </c>
      <c r="AH491" s="190">
        <v>0.06</v>
      </c>
      <c r="AI491" s="189">
        <f t="shared" si="39"/>
        <v>7516.2</v>
      </c>
    </row>
    <row r="492" spans="1:35">
      <c r="A492" s="488" t="s">
        <v>622</v>
      </c>
      <c r="B492" s="180" t="s">
        <v>184</v>
      </c>
      <c r="C492" s="339" t="s">
        <v>184</v>
      </c>
      <c r="D492" s="180" t="s">
        <v>98</v>
      </c>
      <c r="E492" s="342" t="s">
        <v>407</v>
      </c>
      <c r="F492" s="180" t="s">
        <v>654</v>
      </c>
      <c r="G492" s="171" t="s">
        <v>655</v>
      </c>
      <c r="H492" s="186"/>
      <c r="I492" s="186">
        <v>15903</v>
      </c>
      <c r="J492" s="186">
        <f t="shared" si="43"/>
        <v>15903</v>
      </c>
      <c r="K492" s="180" t="s">
        <v>1872</v>
      </c>
      <c r="L492" s="180">
        <v>27594022</v>
      </c>
      <c r="M492" s="144">
        <v>45309</v>
      </c>
      <c r="N492" s="144" t="s">
        <v>197</v>
      </c>
      <c r="O492" s="180" t="s">
        <v>128</v>
      </c>
      <c r="P492" s="180" t="s">
        <v>128</v>
      </c>
      <c r="Q492" s="284">
        <v>409530</v>
      </c>
      <c r="R492" s="284">
        <v>692880</v>
      </c>
      <c r="S492" s="182">
        <f t="shared" si="47"/>
        <v>283350</v>
      </c>
      <c r="T492" s="216">
        <v>57709</v>
      </c>
      <c r="U492" s="180">
        <v>168</v>
      </c>
      <c r="V492" s="180" t="s">
        <v>64</v>
      </c>
      <c r="W492" s="180" t="s">
        <v>64</v>
      </c>
      <c r="X492" s="180" t="s">
        <v>277</v>
      </c>
      <c r="Y492" s="180" t="s">
        <v>1873</v>
      </c>
      <c r="Z492" s="180" t="s">
        <v>1874</v>
      </c>
      <c r="AA492" s="194">
        <v>0.04</v>
      </c>
      <c r="AB492" s="197" t="s">
        <v>558</v>
      </c>
      <c r="AC492" s="188">
        <v>1.7000000000000001E-2</v>
      </c>
      <c r="AD492" s="180">
        <f t="shared" ref="AD492:AD550" si="48">AA492*R492</f>
        <v>27715.200000000001</v>
      </c>
      <c r="AE492" s="180">
        <f t="shared" si="44"/>
        <v>4124.2857142857147</v>
      </c>
      <c r="AF492" s="189">
        <f t="shared" si="46"/>
        <v>11778.960000000001</v>
      </c>
      <c r="AG492" s="379">
        <f t="shared" si="45"/>
        <v>15903.245714285717</v>
      </c>
      <c r="AH492" s="190">
        <v>0.03</v>
      </c>
      <c r="AI492" s="189">
        <f t="shared" si="39"/>
        <v>8500.5</v>
      </c>
    </row>
    <row r="493" spans="1:35">
      <c r="A493" s="488" t="s">
        <v>622</v>
      </c>
      <c r="B493" s="180" t="s">
        <v>29</v>
      </c>
      <c r="C493" s="339" t="s">
        <v>29</v>
      </c>
      <c r="D493" s="180" t="s">
        <v>168</v>
      </c>
      <c r="E493" s="342" t="s">
        <v>456</v>
      </c>
      <c r="F493" s="180" t="s">
        <v>889</v>
      </c>
      <c r="G493" s="171" t="s">
        <v>1663</v>
      </c>
      <c r="H493" s="186">
        <v>0</v>
      </c>
      <c r="I493" s="186">
        <v>2300</v>
      </c>
      <c r="J493" s="186">
        <f t="shared" si="43"/>
        <v>2300</v>
      </c>
      <c r="K493" s="180" t="s">
        <v>1875</v>
      </c>
      <c r="L493" s="180">
        <v>24171875</v>
      </c>
      <c r="M493" s="144">
        <v>45309</v>
      </c>
      <c r="N493" s="144" t="s">
        <v>197</v>
      </c>
      <c r="O493" s="180" t="s">
        <v>43</v>
      </c>
      <c r="P493" s="180" t="s">
        <v>43</v>
      </c>
      <c r="Q493" s="284">
        <v>0</v>
      </c>
      <c r="R493" s="284">
        <v>100209</v>
      </c>
      <c r="S493" s="182">
        <f t="shared" si="47"/>
        <v>100209</v>
      </c>
      <c r="T493" s="216">
        <v>12437</v>
      </c>
      <c r="U493" s="180">
        <v>168</v>
      </c>
      <c r="V493" s="180" t="s">
        <v>64</v>
      </c>
      <c r="W493" s="180" t="s">
        <v>64</v>
      </c>
      <c r="X493" s="180" t="s">
        <v>276</v>
      </c>
      <c r="Y493" s="180" t="s">
        <v>121</v>
      </c>
      <c r="Z493" s="180" t="s">
        <v>1876</v>
      </c>
      <c r="AA493" s="194">
        <v>0.04</v>
      </c>
      <c r="AB493" s="197" t="s">
        <v>558</v>
      </c>
      <c r="AC493" s="188">
        <v>1.7000000000000001E-2</v>
      </c>
      <c r="AD493" s="180">
        <f t="shared" si="48"/>
        <v>4008.36</v>
      </c>
      <c r="AE493" s="180">
        <f t="shared" si="44"/>
        <v>596.48214285714289</v>
      </c>
      <c r="AF493" s="189">
        <f t="shared" si="46"/>
        <v>1703.5530000000001</v>
      </c>
      <c r="AG493" s="379">
        <f t="shared" si="45"/>
        <v>2300.035142857143</v>
      </c>
      <c r="AH493" s="190">
        <v>0.03</v>
      </c>
      <c r="AI493" s="189">
        <f t="shared" si="39"/>
        <v>3006.27</v>
      </c>
    </row>
    <row r="494" spans="1:35">
      <c r="A494" s="488" t="s">
        <v>622</v>
      </c>
      <c r="B494" s="180" t="s">
        <v>29</v>
      </c>
      <c r="C494" s="339" t="s">
        <v>29</v>
      </c>
      <c r="D494" s="180" t="s">
        <v>168</v>
      </c>
      <c r="E494" s="342" t="s">
        <v>406</v>
      </c>
      <c r="F494" s="180" t="s">
        <v>615</v>
      </c>
      <c r="G494" s="180" t="s">
        <v>953</v>
      </c>
      <c r="H494" s="186">
        <v>0</v>
      </c>
      <c r="I494" s="186">
        <v>4391</v>
      </c>
      <c r="J494" s="186">
        <f t="shared" si="43"/>
        <v>4391</v>
      </c>
      <c r="K494" s="180" t="s">
        <v>1877</v>
      </c>
      <c r="L494" s="180">
        <v>11237281</v>
      </c>
      <c r="M494" s="144">
        <v>45309</v>
      </c>
      <c r="N494" s="144" t="s">
        <v>197</v>
      </c>
      <c r="O494" s="180" t="s">
        <v>148</v>
      </c>
      <c r="P494" s="180" t="s">
        <v>341</v>
      </c>
      <c r="Q494" s="186">
        <v>0</v>
      </c>
      <c r="R494" s="186">
        <v>97769</v>
      </c>
      <c r="S494" s="182">
        <f t="shared" si="47"/>
        <v>97769</v>
      </c>
      <c r="T494" s="216">
        <v>91780.55</v>
      </c>
      <c r="U494" s="180">
        <v>72</v>
      </c>
      <c r="V494" s="180" t="s">
        <v>62</v>
      </c>
      <c r="W494" s="180" t="s">
        <v>62</v>
      </c>
      <c r="X494" s="180" t="s">
        <v>276</v>
      </c>
      <c r="Y494" s="180"/>
      <c r="Z494" s="180" t="s">
        <v>1878</v>
      </c>
      <c r="AA494" s="194">
        <v>0.03</v>
      </c>
      <c r="AB494" s="197" t="s">
        <v>558</v>
      </c>
      <c r="AC494" s="188">
        <v>0.03</v>
      </c>
      <c r="AD494" s="180">
        <f t="shared" si="48"/>
        <v>2933.0699999999997</v>
      </c>
      <c r="AE494" s="180">
        <f t="shared" si="44"/>
        <v>1357.9027777777778</v>
      </c>
      <c r="AF494" s="189">
        <f t="shared" si="46"/>
        <v>2933.0699999999997</v>
      </c>
      <c r="AG494" s="379">
        <f t="shared" si="45"/>
        <v>4290.9727777777771</v>
      </c>
      <c r="AH494" s="190">
        <v>0.06</v>
      </c>
      <c r="AI494" s="189">
        <f t="shared" si="39"/>
        <v>5866.1399999999994</v>
      </c>
    </row>
    <row r="495" spans="1:35">
      <c r="A495" s="488" t="s">
        <v>622</v>
      </c>
      <c r="B495" s="180" t="s">
        <v>49</v>
      </c>
      <c r="C495" s="339" t="s">
        <v>49</v>
      </c>
      <c r="D495" s="180" t="s">
        <v>133</v>
      </c>
      <c r="E495" s="342" t="s">
        <v>460</v>
      </c>
      <c r="F495" s="180" t="s">
        <v>952</v>
      </c>
      <c r="G495" s="10" t="s">
        <v>1879</v>
      </c>
      <c r="H495" s="186">
        <v>0</v>
      </c>
      <c r="I495" s="186">
        <v>14652</v>
      </c>
      <c r="J495" s="186">
        <f t="shared" si="43"/>
        <v>14652</v>
      </c>
      <c r="K495" s="180" t="s">
        <v>1880</v>
      </c>
      <c r="L495" s="180">
        <v>28594400</v>
      </c>
      <c r="M495" s="144">
        <v>45309</v>
      </c>
      <c r="N495" s="144" t="s">
        <v>197</v>
      </c>
      <c r="O495" s="180" t="s">
        <v>43</v>
      </c>
      <c r="P495" s="180" t="s">
        <v>43</v>
      </c>
      <c r="Q495" s="186">
        <v>0</v>
      </c>
      <c r="R495" s="186">
        <v>638340</v>
      </c>
      <c r="S495" s="182">
        <f t="shared" si="47"/>
        <v>638340</v>
      </c>
      <c r="T495" s="216">
        <v>46112</v>
      </c>
      <c r="U495" s="180">
        <v>168</v>
      </c>
      <c r="V495" s="180" t="s">
        <v>64</v>
      </c>
      <c r="W495" s="180" t="s">
        <v>64</v>
      </c>
      <c r="X495" s="180" t="s">
        <v>276</v>
      </c>
      <c r="Y495" s="180" t="s">
        <v>115</v>
      </c>
      <c r="Z495" s="180" t="s">
        <v>1881</v>
      </c>
      <c r="AA495" s="194">
        <v>0.04</v>
      </c>
      <c r="AB495" s="197" t="s">
        <v>558</v>
      </c>
      <c r="AC495" s="188">
        <v>1.7000000000000001E-2</v>
      </c>
      <c r="AD495" s="180">
        <f t="shared" si="48"/>
        <v>25533.600000000002</v>
      </c>
      <c r="AE495" s="180">
        <f t="shared" si="44"/>
        <v>3799.6428571428573</v>
      </c>
      <c r="AF495" s="189">
        <f t="shared" si="46"/>
        <v>10851.78</v>
      </c>
      <c r="AG495" s="379">
        <f t="shared" si="45"/>
        <v>14651.422857142858</v>
      </c>
      <c r="AH495" s="190">
        <v>0.03</v>
      </c>
      <c r="AI495" s="189">
        <f t="shared" si="39"/>
        <v>19150.2</v>
      </c>
    </row>
    <row r="496" spans="1:35">
      <c r="A496" s="488" t="s">
        <v>622</v>
      </c>
      <c r="B496" s="180" t="s">
        <v>49</v>
      </c>
      <c r="C496" s="339" t="s">
        <v>49</v>
      </c>
      <c r="D496" s="180" t="s">
        <v>133</v>
      </c>
      <c r="E496" s="342" t="s">
        <v>460</v>
      </c>
      <c r="F496" s="180" t="s">
        <v>782</v>
      </c>
      <c r="G496" s="180" t="s">
        <v>783</v>
      </c>
      <c r="H496" s="186">
        <v>0</v>
      </c>
      <c r="I496" s="186">
        <v>4901</v>
      </c>
      <c r="J496" s="186">
        <f t="shared" ref="J496:J550" si="49">IF(H496=0,I496,(I496-H496))</f>
        <v>4901</v>
      </c>
      <c r="K496" s="180" t="s">
        <v>1882</v>
      </c>
      <c r="L496" s="180">
        <v>31730974</v>
      </c>
      <c r="M496" s="144">
        <v>45309</v>
      </c>
      <c r="N496" s="144" t="s">
        <v>197</v>
      </c>
      <c r="O496" s="180" t="s">
        <v>43</v>
      </c>
      <c r="P496" s="180" t="s">
        <v>43</v>
      </c>
      <c r="Q496" s="186">
        <v>0</v>
      </c>
      <c r="R496" s="186">
        <v>213500</v>
      </c>
      <c r="S496" s="182">
        <f t="shared" si="47"/>
        <v>213500</v>
      </c>
      <c r="T496" s="216">
        <v>30044</v>
      </c>
      <c r="U496" s="180">
        <v>168</v>
      </c>
      <c r="V496" s="180" t="s">
        <v>64</v>
      </c>
      <c r="W496" s="180" t="s">
        <v>64</v>
      </c>
      <c r="X496" s="180" t="s">
        <v>276</v>
      </c>
      <c r="Y496" s="180" t="s">
        <v>115</v>
      </c>
      <c r="Z496" s="180" t="s">
        <v>1883</v>
      </c>
      <c r="AA496" s="194">
        <v>0.04</v>
      </c>
      <c r="AB496" s="197" t="s">
        <v>558</v>
      </c>
      <c r="AC496" s="188">
        <v>1.7000000000000001E-2</v>
      </c>
      <c r="AD496" s="180">
        <f t="shared" si="48"/>
        <v>8540</v>
      </c>
      <c r="AE496" s="180">
        <f t="shared" si="44"/>
        <v>1270.8333333333333</v>
      </c>
      <c r="AF496" s="189">
        <f t="shared" si="46"/>
        <v>3629.5000000000005</v>
      </c>
      <c r="AG496" s="379">
        <f t="shared" si="45"/>
        <v>4900.3333333333339</v>
      </c>
      <c r="AH496" s="190">
        <v>0.03</v>
      </c>
      <c r="AI496" s="189">
        <f t="shared" si="39"/>
        <v>6405</v>
      </c>
    </row>
    <row r="497" spans="1:35">
      <c r="A497" s="488" t="s">
        <v>622</v>
      </c>
      <c r="B497" s="180" t="s">
        <v>29</v>
      </c>
      <c r="C497" s="339" t="s">
        <v>29</v>
      </c>
      <c r="D497" s="180" t="s">
        <v>168</v>
      </c>
      <c r="E497" s="342" t="s">
        <v>456</v>
      </c>
      <c r="F497" s="180" t="s">
        <v>853</v>
      </c>
      <c r="G497" s="171" t="s">
        <v>598</v>
      </c>
      <c r="H497" s="186">
        <v>0</v>
      </c>
      <c r="I497" s="186">
        <v>23256</v>
      </c>
      <c r="J497" s="186">
        <f t="shared" si="49"/>
        <v>23256</v>
      </c>
      <c r="K497" s="180" t="s">
        <v>1884</v>
      </c>
      <c r="L497" s="180">
        <v>25912300</v>
      </c>
      <c r="M497" s="144">
        <v>45309</v>
      </c>
      <c r="N497" s="144" t="s">
        <v>197</v>
      </c>
      <c r="O497" s="180" t="s">
        <v>43</v>
      </c>
      <c r="P497" s="180" t="s">
        <v>43</v>
      </c>
      <c r="Q497" s="284">
        <v>0</v>
      </c>
      <c r="R497" s="284">
        <v>1013256</v>
      </c>
      <c r="S497" s="182">
        <f t="shared" si="47"/>
        <v>1013256</v>
      </c>
      <c r="T497" s="216">
        <v>76595</v>
      </c>
      <c r="U497" s="180">
        <v>168</v>
      </c>
      <c r="V497" s="180" t="s">
        <v>64</v>
      </c>
      <c r="W497" s="180" t="s">
        <v>64</v>
      </c>
      <c r="X497" s="180" t="s">
        <v>276</v>
      </c>
      <c r="Y497" s="180" t="s">
        <v>115</v>
      </c>
      <c r="Z497" s="180" t="s">
        <v>1885</v>
      </c>
      <c r="AA497" s="194">
        <v>0.04</v>
      </c>
      <c r="AB497" s="197" t="s">
        <v>558</v>
      </c>
      <c r="AC497" s="188">
        <v>1.7000000000000001E-2</v>
      </c>
      <c r="AD497" s="180">
        <f t="shared" si="48"/>
        <v>40530.239999999998</v>
      </c>
      <c r="AE497" s="180">
        <f t="shared" si="44"/>
        <v>6031.2857142857147</v>
      </c>
      <c r="AF497" s="189">
        <f t="shared" si="46"/>
        <v>17225.352000000003</v>
      </c>
      <c r="AG497" s="379">
        <f t="shared" si="45"/>
        <v>23256.637714285716</v>
      </c>
      <c r="AH497" s="190">
        <v>0.03</v>
      </c>
      <c r="AI497" s="189">
        <f t="shared" si="39"/>
        <v>30397.68</v>
      </c>
    </row>
    <row r="498" spans="1:35">
      <c r="A498" s="488" t="s">
        <v>622</v>
      </c>
      <c r="B498" s="180" t="s">
        <v>27</v>
      </c>
      <c r="C498" s="339" t="s">
        <v>27</v>
      </c>
      <c r="D498" s="180" t="s">
        <v>97</v>
      </c>
      <c r="E498" s="342" t="s">
        <v>407</v>
      </c>
      <c r="F498" s="180" t="s">
        <v>737</v>
      </c>
      <c r="G498" s="171" t="s">
        <v>607</v>
      </c>
      <c r="H498" s="186">
        <v>7400</v>
      </c>
      <c r="I498" s="186">
        <v>7237</v>
      </c>
      <c r="J498" s="186">
        <f t="shared" si="49"/>
        <v>-163</v>
      </c>
      <c r="K498" s="180" t="s">
        <v>1886</v>
      </c>
      <c r="L498" s="180">
        <v>24815549</v>
      </c>
      <c r="M498" s="144">
        <v>45309</v>
      </c>
      <c r="N498" s="144" t="s">
        <v>197</v>
      </c>
      <c r="O498" s="180" t="s">
        <v>128</v>
      </c>
      <c r="P498" s="180" t="s">
        <v>128</v>
      </c>
      <c r="Q498" s="284">
        <v>238165</v>
      </c>
      <c r="R498" s="284">
        <v>315310</v>
      </c>
      <c r="S498" s="182">
        <f t="shared" si="47"/>
        <v>77145</v>
      </c>
      <c r="T498" s="216">
        <v>57126</v>
      </c>
      <c r="U498" s="180">
        <v>168</v>
      </c>
      <c r="V498" s="180" t="s">
        <v>63</v>
      </c>
      <c r="W498" s="180" t="s">
        <v>63</v>
      </c>
      <c r="X498" s="180" t="s">
        <v>277</v>
      </c>
      <c r="Y498" s="180"/>
      <c r="Z498" s="180" t="s">
        <v>1887</v>
      </c>
      <c r="AA498" s="194">
        <v>0.04</v>
      </c>
      <c r="AB498" s="197" t="s">
        <v>558</v>
      </c>
      <c r="AC498" s="188">
        <v>1.7000000000000001E-2</v>
      </c>
      <c r="AD498" s="180">
        <f t="shared" si="48"/>
        <v>12612.4</v>
      </c>
      <c r="AE498" s="180">
        <f t="shared" si="44"/>
        <v>1876.8452380952381</v>
      </c>
      <c r="AF498" s="189">
        <f t="shared" si="46"/>
        <v>5360.27</v>
      </c>
      <c r="AG498" s="379">
        <f t="shared" si="45"/>
        <v>7237.115238095239</v>
      </c>
      <c r="AH498" s="190">
        <v>0.03</v>
      </c>
      <c r="AI498" s="189">
        <f t="shared" si="39"/>
        <v>2314.35</v>
      </c>
    </row>
    <row r="499" spans="1:35">
      <c r="A499" s="488" t="s">
        <v>622</v>
      </c>
      <c r="B499" s="180" t="s">
        <v>39</v>
      </c>
      <c r="C499" s="339" t="s">
        <v>39</v>
      </c>
      <c r="D499" s="180" t="s">
        <v>167</v>
      </c>
      <c r="E499" s="342" t="s">
        <v>453</v>
      </c>
      <c r="F499" s="180" t="s">
        <v>746</v>
      </c>
      <c r="G499" s="171" t="s">
        <v>858</v>
      </c>
      <c r="H499" s="186">
        <v>0</v>
      </c>
      <c r="I499" s="186">
        <v>16433</v>
      </c>
      <c r="J499" s="186">
        <f t="shared" si="49"/>
        <v>16433</v>
      </c>
      <c r="K499" s="180" t="s">
        <v>1888</v>
      </c>
      <c r="L499" s="180">
        <v>10822369</v>
      </c>
      <c r="M499" s="144">
        <v>45309</v>
      </c>
      <c r="N499" s="144" t="s">
        <v>197</v>
      </c>
      <c r="O499" s="180" t="s">
        <v>148</v>
      </c>
      <c r="P499" s="180" t="s">
        <v>258</v>
      </c>
      <c r="Q499" s="284">
        <v>0</v>
      </c>
      <c r="R499" s="284">
        <v>100000</v>
      </c>
      <c r="S499" s="182">
        <f t="shared" si="47"/>
        <v>100000</v>
      </c>
      <c r="T499" s="216">
        <v>93900</v>
      </c>
      <c r="U499" s="180">
        <v>12</v>
      </c>
      <c r="V499" s="180" t="s">
        <v>62</v>
      </c>
      <c r="W499" s="180" t="s">
        <v>62</v>
      </c>
      <c r="X499" s="180" t="s">
        <v>276</v>
      </c>
      <c r="Y499" s="180"/>
      <c r="Z499" s="180" t="s">
        <v>1889</v>
      </c>
      <c r="AA499" s="194">
        <v>0.03</v>
      </c>
      <c r="AB499" s="197" t="s">
        <v>558</v>
      </c>
      <c r="AC499" s="188">
        <v>0.08</v>
      </c>
      <c r="AD499" s="180">
        <f t="shared" si="48"/>
        <v>3000</v>
      </c>
      <c r="AE499" s="180">
        <f t="shared" si="44"/>
        <v>8333.3333333333339</v>
      </c>
      <c r="AF499" s="189">
        <f t="shared" si="46"/>
        <v>8000</v>
      </c>
      <c r="AG499" s="379">
        <f t="shared" si="45"/>
        <v>16333.333333333334</v>
      </c>
      <c r="AH499" s="190">
        <v>0.06</v>
      </c>
      <c r="AI499" s="189">
        <f t="shared" si="39"/>
        <v>6000</v>
      </c>
    </row>
    <row r="500" spans="1:35">
      <c r="A500" s="488" t="s">
        <v>622</v>
      </c>
      <c r="B500" s="180" t="s">
        <v>24</v>
      </c>
      <c r="C500" s="339" t="s">
        <v>24</v>
      </c>
      <c r="D500" s="180" t="s">
        <v>422</v>
      </c>
      <c r="E500" s="342" t="s">
        <v>423</v>
      </c>
      <c r="F500" s="180" t="s">
        <v>954</v>
      </c>
      <c r="G500" s="171" t="s">
        <v>686</v>
      </c>
      <c r="H500" s="186">
        <v>0</v>
      </c>
      <c r="I500" s="186">
        <v>9843</v>
      </c>
      <c r="J500" s="186">
        <f t="shared" si="49"/>
        <v>9843</v>
      </c>
      <c r="K500" s="180" t="s">
        <v>907</v>
      </c>
      <c r="L500" s="180">
        <v>26336478</v>
      </c>
      <c r="M500" s="144">
        <v>45309</v>
      </c>
      <c r="N500" s="144" t="s">
        <v>197</v>
      </c>
      <c r="O500" s="180" t="s">
        <v>329</v>
      </c>
      <c r="P500" s="180" t="s">
        <v>329</v>
      </c>
      <c r="Q500" s="284">
        <v>0</v>
      </c>
      <c r="R500" s="284">
        <v>365300</v>
      </c>
      <c r="S500" s="182">
        <f t="shared" si="47"/>
        <v>365300</v>
      </c>
      <c r="T500" s="216">
        <v>43637</v>
      </c>
      <c r="U500" s="180">
        <v>144</v>
      </c>
      <c r="V500" s="180" t="s">
        <v>64</v>
      </c>
      <c r="W500" s="180" t="s">
        <v>64</v>
      </c>
      <c r="X500" s="180" t="s">
        <v>276</v>
      </c>
      <c r="Y500" s="180" t="s">
        <v>669</v>
      </c>
      <c r="Z500" s="180" t="s">
        <v>1890</v>
      </c>
      <c r="AA500" s="194">
        <v>0.03</v>
      </c>
      <c r="AB500" s="197" t="s">
        <v>558</v>
      </c>
      <c r="AC500" s="188">
        <v>0.02</v>
      </c>
      <c r="AD500" s="180">
        <f t="shared" si="48"/>
        <v>10959</v>
      </c>
      <c r="AE500" s="180">
        <f t="shared" si="44"/>
        <v>2536.8055555555557</v>
      </c>
      <c r="AF500" s="189">
        <f t="shared" si="46"/>
        <v>7306</v>
      </c>
      <c r="AG500" s="379">
        <f t="shared" si="45"/>
        <v>9842.8055555555547</v>
      </c>
      <c r="AH500" s="190">
        <v>0.06</v>
      </c>
      <c r="AI500" s="189">
        <f t="shared" si="39"/>
        <v>21918</v>
      </c>
    </row>
    <row r="501" spans="1:35">
      <c r="A501" s="488" t="s">
        <v>622</v>
      </c>
      <c r="B501" s="180" t="s">
        <v>83</v>
      </c>
      <c r="C501" s="339" t="s">
        <v>23</v>
      </c>
      <c r="D501" s="180" t="s">
        <v>97</v>
      </c>
      <c r="E501" s="342" t="s">
        <v>211</v>
      </c>
      <c r="F501" s="180" t="s">
        <v>881</v>
      </c>
      <c r="G501" s="171" t="s">
        <v>664</v>
      </c>
      <c r="H501" s="186">
        <v>0</v>
      </c>
      <c r="I501" s="186">
        <v>4235</v>
      </c>
      <c r="J501" s="186">
        <f t="shared" si="49"/>
        <v>4235</v>
      </c>
      <c r="K501" s="180" t="s">
        <v>1891</v>
      </c>
      <c r="L501" s="180">
        <v>13070919</v>
      </c>
      <c r="M501" s="144">
        <v>45309</v>
      </c>
      <c r="N501" s="144" t="s">
        <v>197</v>
      </c>
      <c r="O501" s="180" t="s">
        <v>173</v>
      </c>
      <c r="P501" s="180" t="s">
        <v>466</v>
      </c>
      <c r="Q501" s="284">
        <v>0</v>
      </c>
      <c r="R501" s="284">
        <v>157177</v>
      </c>
      <c r="S501" s="182">
        <f t="shared" si="47"/>
        <v>157177</v>
      </c>
      <c r="T501" s="216">
        <v>17336</v>
      </c>
      <c r="U501" s="180">
        <v>144</v>
      </c>
      <c r="V501" s="180" t="s">
        <v>64</v>
      </c>
      <c r="W501" s="180" t="s">
        <v>64</v>
      </c>
      <c r="X501" s="180" t="s">
        <v>276</v>
      </c>
      <c r="Y501" s="180" t="s">
        <v>669</v>
      </c>
      <c r="Z501" s="180" t="s">
        <v>1892</v>
      </c>
      <c r="AA501" s="194">
        <v>0.03</v>
      </c>
      <c r="AB501" s="197" t="s">
        <v>558</v>
      </c>
      <c r="AC501" s="188">
        <v>0.02</v>
      </c>
      <c r="AD501" s="180">
        <f t="shared" si="48"/>
        <v>4715.3099999999995</v>
      </c>
      <c r="AE501" s="180">
        <f t="shared" si="44"/>
        <v>1091.5069444444443</v>
      </c>
      <c r="AF501" s="189">
        <f t="shared" si="46"/>
        <v>3143.54</v>
      </c>
      <c r="AG501" s="379">
        <f t="shared" si="45"/>
        <v>4235.0469444444443</v>
      </c>
      <c r="AH501" s="190">
        <v>0.06</v>
      </c>
      <c r="AI501" s="189">
        <f t="shared" si="39"/>
        <v>9430.619999999999</v>
      </c>
    </row>
    <row r="502" spans="1:35">
      <c r="A502" s="488" t="s">
        <v>622</v>
      </c>
      <c r="B502" s="180" t="s">
        <v>29</v>
      </c>
      <c r="C502" s="339" t="s">
        <v>29</v>
      </c>
      <c r="D502" s="180" t="s">
        <v>168</v>
      </c>
      <c r="E502" s="342" t="s">
        <v>456</v>
      </c>
      <c r="F502" s="180" t="s">
        <v>955</v>
      </c>
      <c r="G502" s="171" t="s">
        <v>953</v>
      </c>
      <c r="H502" s="186">
        <v>0</v>
      </c>
      <c r="I502" s="186">
        <v>10419</v>
      </c>
      <c r="J502" s="186">
        <f t="shared" si="49"/>
        <v>10419</v>
      </c>
      <c r="K502" s="180" t="s">
        <v>1893</v>
      </c>
      <c r="L502" s="180">
        <v>22275896</v>
      </c>
      <c r="M502" s="144">
        <v>45309</v>
      </c>
      <c r="N502" s="144" t="s">
        <v>197</v>
      </c>
      <c r="O502" s="21" t="s">
        <v>21</v>
      </c>
      <c r="P502" s="21" t="s">
        <v>21</v>
      </c>
      <c r="Q502" s="284">
        <v>0</v>
      </c>
      <c r="R502" s="284">
        <v>453419</v>
      </c>
      <c r="S502" s="182">
        <f t="shared" si="47"/>
        <v>453419</v>
      </c>
      <c r="T502" s="216">
        <v>25143</v>
      </c>
      <c r="U502" s="180">
        <v>168</v>
      </c>
      <c r="V502" s="180" t="s">
        <v>64</v>
      </c>
      <c r="W502" s="180" t="s">
        <v>64</v>
      </c>
      <c r="X502" s="180" t="s">
        <v>276</v>
      </c>
      <c r="Y502" s="180" t="s">
        <v>680</v>
      </c>
      <c r="Z502" s="180" t="s">
        <v>1894</v>
      </c>
      <c r="AA502" s="194">
        <v>0.04</v>
      </c>
      <c r="AB502" s="197" t="s">
        <v>558</v>
      </c>
      <c r="AC502" s="188">
        <v>1.7000000000000001E-2</v>
      </c>
      <c r="AD502" s="180">
        <f t="shared" si="48"/>
        <v>18136.760000000002</v>
      </c>
      <c r="AE502" s="180">
        <f t="shared" si="44"/>
        <v>2698.9226190476193</v>
      </c>
      <c r="AF502" s="189">
        <f t="shared" si="46"/>
        <v>7708.1230000000005</v>
      </c>
      <c r="AG502" s="379">
        <f t="shared" si="45"/>
        <v>10407.04561904762</v>
      </c>
      <c r="AH502" s="190">
        <v>0.03</v>
      </c>
      <c r="AI502" s="189">
        <f t="shared" si="39"/>
        <v>13602.57</v>
      </c>
    </row>
    <row r="503" spans="1:35">
      <c r="A503" s="488" t="s">
        <v>622</v>
      </c>
      <c r="B503" s="180" t="s">
        <v>37</v>
      </c>
      <c r="C503" s="339" t="s">
        <v>37</v>
      </c>
      <c r="D503" s="180" t="s">
        <v>99</v>
      </c>
      <c r="E503" s="383" t="s">
        <v>934</v>
      </c>
      <c r="F503" s="180" t="s">
        <v>960</v>
      </c>
      <c r="G503" s="171" t="s">
        <v>961</v>
      </c>
      <c r="H503" s="186">
        <v>0</v>
      </c>
      <c r="I503" s="186">
        <v>3671</v>
      </c>
      <c r="J503" s="186">
        <f t="shared" si="49"/>
        <v>3671</v>
      </c>
      <c r="K503" s="180" t="s">
        <v>1895</v>
      </c>
      <c r="L503" s="180">
        <v>28719439</v>
      </c>
      <c r="M503" s="144">
        <v>45309</v>
      </c>
      <c r="N503" s="144" t="s">
        <v>197</v>
      </c>
      <c r="O503" s="180" t="s">
        <v>21</v>
      </c>
      <c r="P503" s="180" t="s">
        <v>21</v>
      </c>
      <c r="Q503" s="186">
        <v>0</v>
      </c>
      <c r="R503" s="186">
        <v>159942</v>
      </c>
      <c r="S503" s="182">
        <f t="shared" si="47"/>
        <v>159942</v>
      </c>
      <c r="T503" s="216">
        <v>45269</v>
      </c>
      <c r="U503" s="180">
        <v>168</v>
      </c>
      <c r="V503" s="180" t="s">
        <v>64</v>
      </c>
      <c r="W503" s="180" t="s">
        <v>64</v>
      </c>
      <c r="X503" s="180" t="s">
        <v>276</v>
      </c>
      <c r="Y503" s="180" t="s">
        <v>669</v>
      </c>
      <c r="Z503" s="180" t="s">
        <v>908</v>
      </c>
      <c r="AA503" s="194">
        <v>0.04</v>
      </c>
      <c r="AB503" s="197" t="s">
        <v>558</v>
      </c>
      <c r="AC503" s="188">
        <v>1.7000000000000001E-2</v>
      </c>
      <c r="AD503" s="180">
        <f t="shared" si="48"/>
        <v>6397.68</v>
      </c>
      <c r="AE503" s="180">
        <f t="shared" si="44"/>
        <v>952.03571428571433</v>
      </c>
      <c r="AF503" s="189">
        <f t="shared" si="46"/>
        <v>2719.0140000000001</v>
      </c>
      <c r="AG503" s="379">
        <f t="shared" si="45"/>
        <v>3671.0497142857143</v>
      </c>
      <c r="AH503" s="190">
        <v>0.03</v>
      </c>
      <c r="AI503" s="189">
        <f t="shared" si="39"/>
        <v>4798.26</v>
      </c>
    </row>
    <row r="504" spans="1:35">
      <c r="A504" s="488" t="s">
        <v>622</v>
      </c>
      <c r="B504" s="180" t="s">
        <v>241</v>
      </c>
      <c r="C504" s="339" t="s">
        <v>241</v>
      </c>
      <c r="D504" s="180" t="s">
        <v>101</v>
      </c>
      <c r="E504" s="342" t="s">
        <v>407</v>
      </c>
      <c r="F504" s="180" t="s">
        <v>844</v>
      </c>
      <c r="G504" s="180" t="s">
        <v>612</v>
      </c>
      <c r="H504" s="186">
        <v>0</v>
      </c>
      <c r="I504" s="186">
        <v>3233</v>
      </c>
      <c r="J504" s="186">
        <f t="shared" si="49"/>
        <v>3233</v>
      </c>
      <c r="K504" s="180" t="s">
        <v>1896</v>
      </c>
      <c r="L504" s="180">
        <v>23054487</v>
      </c>
      <c r="M504" s="144">
        <v>45309</v>
      </c>
      <c r="N504" s="144" t="s">
        <v>197</v>
      </c>
      <c r="O504" s="180" t="s">
        <v>43</v>
      </c>
      <c r="P504" s="180" t="s">
        <v>43</v>
      </c>
      <c r="Q504" s="284">
        <v>0</v>
      </c>
      <c r="R504" s="284">
        <v>120000</v>
      </c>
      <c r="S504" s="182">
        <f t="shared" si="47"/>
        <v>120000</v>
      </c>
      <c r="T504" s="216">
        <v>110500</v>
      </c>
      <c r="U504" s="180">
        <v>144</v>
      </c>
      <c r="V504" s="180" t="s">
        <v>62</v>
      </c>
      <c r="W504" s="180" t="s">
        <v>62</v>
      </c>
      <c r="X504" s="180" t="s">
        <v>276</v>
      </c>
      <c r="Y504" s="180"/>
      <c r="Z504" s="180" t="s">
        <v>1897</v>
      </c>
      <c r="AA504" s="194">
        <v>0.03</v>
      </c>
      <c r="AB504" s="197" t="s">
        <v>558</v>
      </c>
      <c r="AC504" s="188">
        <v>0.02</v>
      </c>
      <c r="AD504" s="180">
        <f t="shared" si="48"/>
        <v>3600</v>
      </c>
      <c r="AE504" s="180">
        <f t="shared" si="44"/>
        <v>833.33333333333337</v>
      </c>
      <c r="AF504" s="189">
        <f t="shared" si="46"/>
        <v>2400</v>
      </c>
      <c r="AG504" s="379">
        <f t="shared" si="45"/>
        <v>3233.3333333333335</v>
      </c>
      <c r="AH504" s="190">
        <v>0.06</v>
      </c>
      <c r="AI504" s="189">
        <f t="shared" si="39"/>
        <v>7200</v>
      </c>
    </row>
    <row r="505" spans="1:35">
      <c r="A505" s="488" t="s">
        <v>622</v>
      </c>
      <c r="B505" s="180" t="s">
        <v>23</v>
      </c>
      <c r="C505" s="339" t="s">
        <v>23</v>
      </c>
      <c r="D505" s="180" t="s">
        <v>97</v>
      </c>
      <c r="E505" s="383" t="s">
        <v>48</v>
      </c>
      <c r="F505" s="180" t="s">
        <v>695</v>
      </c>
      <c r="G505" s="180" t="s">
        <v>626</v>
      </c>
      <c r="H505" s="186">
        <v>8530</v>
      </c>
      <c r="I505" s="186">
        <v>8138</v>
      </c>
      <c r="J505" s="186">
        <f t="shared" si="49"/>
        <v>-392</v>
      </c>
      <c r="K505" s="180" t="s">
        <v>1898</v>
      </c>
      <c r="L505" s="180">
        <v>25173708</v>
      </c>
      <c r="M505" s="144">
        <v>45310</v>
      </c>
      <c r="N505" s="144" t="s">
        <v>197</v>
      </c>
      <c r="O505" s="180" t="s">
        <v>128</v>
      </c>
      <c r="P505" s="180" t="s">
        <v>128</v>
      </c>
      <c r="Q505" s="284">
        <v>269079.03999999998</v>
      </c>
      <c r="R505" s="284">
        <v>354566</v>
      </c>
      <c r="S505" s="182">
        <f t="shared" si="47"/>
        <v>85486.960000000021</v>
      </c>
      <c r="T505" s="216">
        <v>63113</v>
      </c>
      <c r="U505" s="180">
        <v>168</v>
      </c>
      <c r="V505" s="180" t="s">
        <v>63</v>
      </c>
      <c r="W505" s="180" t="s">
        <v>63</v>
      </c>
      <c r="X505" s="180" t="s">
        <v>277</v>
      </c>
      <c r="Y505" s="180"/>
      <c r="Z505" s="180" t="s">
        <v>1899</v>
      </c>
      <c r="AA505" s="194">
        <v>0.04</v>
      </c>
      <c r="AB505" s="197" t="s">
        <v>558</v>
      </c>
      <c r="AC505" s="188">
        <v>1.7000000000000001E-2</v>
      </c>
      <c r="AD505" s="180">
        <f t="shared" si="48"/>
        <v>14182.64</v>
      </c>
      <c r="AE505" s="180">
        <f t="shared" si="44"/>
        <v>2110.5119047619046</v>
      </c>
      <c r="AF505" s="189">
        <f t="shared" si="46"/>
        <v>6027.6220000000003</v>
      </c>
      <c r="AG505" s="379">
        <f t="shared" si="45"/>
        <v>8138.1339047619049</v>
      </c>
      <c r="AH505" s="190">
        <v>0.03</v>
      </c>
      <c r="AI505" s="189">
        <f t="shared" si="39"/>
        <v>2564.6088000000004</v>
      </c>
    </row>
    <row r="506" spans="1:35">
      <c r="A506" s="488" t="s">
        <v>622</v>
      </c>
      <c r="B506" s="180" t="s">
        <v>49</v>
      </c>
      <c r="C506" s="339" t="s">
        <v>49</v>
      </c>
      <c r="D506" s="180" t="s">
        <v>133</v>
      </c>
      <c r="E506" s="342" t="s">
        <v>189</v>
      </c>
      <c r="F506" s="180" t="s">
        <v>595</v>
      </c>
      <c r="G506" s="180" t="s">
        <v>601</v>
      </c>
      <c r="H506" s="186">
        <v>11587</v>
      </c>
      <c r="I506" s="186">
        <v>10620</v>
      </c>
      <c r="J506" s="186">
        <f t="shared" si="49"/>
        <v>-967</v>
      </c>
      <c r="K506" s="180" t="s">
        <v>1900</v>
      </c>
      <c r="L506" s="180">
        <v>29934307</v>
      </c>
      <c r="M506" s="144">
        <v>45310</v>
      </c>
      <c r="N506" s="144" t="s">
        <v>197</v>
      </c>
      <c r="O506" s="180" t="s">
        <v>128</v>
      </c>
      <c r="P506" s="180" t="s">
        <v>128</v>
      </c>
      <c r="Q506" s="284">
        <v>401578</v>
      </c>
      <c r="R506" s="284">
        <v>458347</v>
      </c>
      <c r="S506" s="182">
        <f t="shared" si="47"/>
        <v>56769</v>
      </c>
      <c r="T506" s="216">
        <v>28688</v>
      </c>
      <c r="U506" s="180">
        <v>168</v>
      </c>
      <c r="V506" s="180" t="s">
        <v>63</v>
      </c>
      <c r="W506" s="180" t="s">
        <v>63</v>
      </c>
      <c r="X506" s="180" t="s">
        <v>277</v>
      </c>
      <c r="Y506" s="180"/>
      <c r="Z506" s="180" t="s">
        <v>1901</v>
      </c>
      <c r="AA506" s="194">
        <v>0.04</v>
      </c>
      <c r="AB506" s="197" t="s">
        <v>558</v>
      </c>
      <c r="AC506" s="188">
        <v>1.7000000000000001E-2</v>
      </c>
      <c r="AD506" s="180">
        <f t="shared" si="48"/>
        <v>18333.88</v>
      </c>
      <c r="AE506" s="180">
        <f t="shared" si="44"/>
        <v>2728.2559523809523</v>
      </c>
      <c r="AF506" s="189">
        <f t="shared" si="46"/>
        <v>7791.8990000000003</v>
      </c>
      <c r="AG506" s="379">
        <f t="shared" si="45"/>
        <v>10520.154952380952</v>
      </c>
      <c r="AH506" s="190">
        <v>0.03</v>
      </c>
      <c r="AI506" s="189">
        <f t="shared" si="39"/>
        <v>1703.07</v>
      </c>
    </row>
    <row r="507" spans="1:35">
      <c r="A507" s="488" t="s">
        <v>622</v>
      </c>
      <c r="B507" s="180" t="s">
        <v>44</v>
      </c>
      <c r="C507" s="339" t="s">
        <v>37</v>
      </c>
      <c r="D507" s="180" t="s">
        <v>99</v>
      </c>
      <c r="E507" s="342" t="s">
        <v>461</v>
      </c>
      <c r="F507" s="171" t="s">
        <v>439</v>
      </c>
      <c r="G507" s="171" t="s">
        <v>656</v>
      </c>
      <c r="H507" s="186">
        <v>0</v>
      </c>
      <c r="I507" s="186">
        <v>2200</v>
      </c>
      <c r="J507" s="186">
        <f t="shared" si="49"/>
        <v>2200</v>
      </c>
      <c r="K507" s="180" t="s">
        <v>1902</v>
      </c>
      <c r="L507" s="180">
        <v>9769781</v>
      </c>
      <c r="M507" s="144">
        <v>45310</v>
      </c>
      <c r="N507" s="144" t="s">
        <v>197</v>
      </c>
      <c r="O507" s="180" t="s">
        <v>43</v>
      </c>
      <c r="P507" s="180" t="s">
        <v>43</v>
      </c>
      <c r="Q507" s="284">
        <v>0</v>
      </c>
      <c r="R507" s="284">
        <v>28285</v>
      </c>
      <c r="S507" s="182">
        <f t="shared" si="47"/>
        <v>28285</v>
      </c>
      <c r="T507" s="216">
        <v>25770</v>
      </c>
      <c r="U507" s="180">
        <v>36</v>
      </c>
      <c r="V507" s="180" t="s">
        <v>62</v>
      </c>
      <c r="W507" s="180" t="s">
        <v>62</v>
      </c>
      <c r="X507" s="180" t="s">
        <v>276</v>
      </c>
      <c r="Y507" s="180"/>
      <c r="Z507" s="180" t="s">
        <v>1903</v>
      </c>
      <c r="AA507" s="194">
        <v>0.03</v>
      </c>
      <c r="AB507" s="197" t="s">
        <v>558</v>
      </c>
      <c r="AC507" s="188">
        <v>0.05</v>
      </c>
      <c r="AD507" s="180">
        <f t="shared" si="48"/>
        <v>848.55</v>
      </c>
      <c r="AE507" s="180">
        <f t="shared" si="44"/>
        <v>785.69444444444446</v>
      </c>
      <c r="AF507" s="189">
        <f t="shared" si="46"/>
        <v>1414.25</v>
      </c>
      <c r="AG507" s="379">
        <f t="shared" si="45"/>
        <v>2199.9444444444443</v>
      </c>
      <c r="AH507" s="190">
        <v>0.06</v>
      </c>
      <c r="AI507" s="189">
        <f t="shared" si="39"/>
        <v>1697.1</v>
      </c>
    </row>
    <row r="508" spans="1:35">
      <c r="A508" s="488" t="s">
        <v>622</v>
      </c>
      <c r="B508" s="180" t="s">
        <v>47</v>
      </c>
      <c r="C508" s="339" t="s">
        <v>47</v>
      </c>
      <c r="D508" s="180" t="s">
        <v>99</v>
      </c>
      <c r="E508" s="342" t="s">
        <v>407</v>
      </c>
      <c r="F508" s="180" t="s">
        <v>972</v>
      </c>
      <c r="G508" s="180" t="s">
        <v>1904</v>
      </c>
      <c r="H508" s="186">
        <v>6368</v>
      </c>
      <c r="I508" s="186">
        <v>6275</v>
      </c>
      <c r="J508" s="186">
        <f t="shared" si="49"/>
        <v>-93</v>
      </c>
      <c r="K508" s="180" t="s">
        <v>1905</v>
      </c>
      <c r="L508" s="180">
        <v>26361022</v>
      </c>
      <c r="M508" s="144">
        <v>45310</v>
      </c>
      <c r="N508" s="144" t="s">
        <v>197</v>
      </c>
      <c r="O508" s="180" t="s">
        <v>128</v>
      </c>
      <c r="P508" s="21" t="s">
        <v>128</v>
      </c>
      <c r="Q508" s="284">
        <v>209634.23</v>
      </c>
      <c r="R508" s="284">
        <v>273396</v>
      </c>
      <c r="S508" s="182">
        <f t="shared" si="47"/>
        <v>63761.76999999999</v>
      </c>
      <c r="T508" s="216">
        <v>46258.01</v>
      </c>
      <c r="U508" s="180">
        <v>168</v>
      </c>
      <c r="V508" s="180" t="s">
        <v>63</v>
      </c>
      <c r="W508" s="180" t="s">
        <v>63</v>
      </c>
      <c r="X508" s="180" t="s">
        <v>277</v>
      </c>
      <c r="Y508" s="180"/>
      <c r="Z508" s="180" t="s">
        <v>1906</v>
      </c>
      <c r="AA508" s="194">
        <v>0.04</v>
      </c>
      <c r="AB508" s="197" t="s">
        <v>558</v>
      </c>
      <c r="AC508" s="188">
        <v>1.7000000000000001E-2</v>
      </c>
      <c r="AD508" s="180">
        <f t="shared" si="48"/>
        <v>10935.84</v>
      </c>
      <c r="AE508" s="180">
        <f t="shared" si="44"/>
        <v>1627.3571428571429</v>
      </c>
      <c r="AF508" s="189">
        <f t="shared" si="46"/>
        <v>4647.732</v>
      </c>
      <c r="AG508" s="379">
        <f t="shared" si="45"/>
        <v>6275.0891428571431</v>
      </c>
      <c r="AH508" s="190">
        <v>0.03</v>
      </c>
      <c r="AI508" s="189">
        <f t="shared" si="39"/>
        <v>1912.8530999999996</v>
      </c>
    </row>
    <row r="509" spans="1:35">
      <c r="A509" s="488" t="s">
        <v>622</v>
      </c>
      <c r="B509" s="180" t="s">
        <v>29</v>
      </c>
      <c r="C509" s="339" t="s">
        <v>29</v>
      </c>
      <c r="D509" s="180" t="s">
        <v>168</v>
      </c>
      <c r="E509" s="342" t="s">
        <v>407</v>
      </c>
      <c r="F509" s="180" t="s">
        <v>818</v>
      </c>
      <c r="G509" s="171" t="s">
        <v>819</v>
      </c>
      <c r="H509" s="186">
        <v>2220</v>
      </c>
      <c r="I509" s="186">
        <v>2220</v>
      </c>
      <c r="J509" s="186">
        <f t="shared" si="49"/>
        <v>0</v>
      </c>
      <c r="K509" s="180" t="s">
        <v>1907</v>
      </c>
      <c r="L509" s="180">
        <v>20286438</v>
      </c>
      <c r="M509" s="144">
        <v>45310</v>
      </c>
      <c r="N509" s="144" t="s">
        <v>197</v>
      </c>
      <c r="O509" s="180" t="s">
        <v>43</v>
      </c>
      <c r="P509" s="180" t="s">
        <v>43</v>
      </c>
      <c r="Q509" s="284">
        <v>42682</v>
      </c>
      <c r="R509" s="284">
        <v>82393</v>
      </c>
      <c r="S509" s="182">
        <f t="shared" si="47"/>
        <v>39711</v>
      </c>
      <c r="T509" s="216">
        <v>34490</v>
      </c>
      <c r="U509" s="180">
        <v>144</v>
      </c>
      <c r="V509" s="180" t="s">
        <v>63</v>
      </c>
      <c r="W509" s="180" t="s">
        <v>63</v>
      </c>
      <c r="X509" s="180" t="s">
        <v>277</v>
      </c>
      <c r="Y509" s="180"/>
      <c r="Z509" s="180" t="s">
        <v>1908</v>
      </c>
      <c r="AA509" s="194">
        <v>0.03</v>
      </c>
      <c r="AB509" s="197" t="s">
        <v>558</v>
      </c>
      <c r="AC509" s="188">
        <v>0.02</v>
      </c>
      <c r="AD509" s="180">
        <f t="shared" si="48"/>
        <v>2471.79</v>
      </c>
      <c r="AE509" s="180">
        <f t="shared" si="44"/>
        <v>572.17361111111109</v>
      </c>
      <c r="AF509" s="189">
        <f t="shared" si="46"/>
        <v>1647.8600000000001</v>
      </c>
      <c r="AG509" s="379">
        <f t="shared" si="45"/>
        <v>2220.033611111111</v>
      </c>
      <c r="AH509" s="190">
        <v>0.06</v>
      </c>
      <c r="AI509" s="189">
        <f t="shared" si="39"/>
        <v>2382.66</v>
      </c>
    </row>
    <row r="510" spans="1:35">
      <c r="A510" s="488" t="s">
        <v>622</v>
      </c>
      <c r="B510" s="180" t="s">
        <v>39</v>
      </c>
      <c r="C510" s="339" t="s">
        <v>39</v>
      </c>
      <c r="D510" s="180" t="s">
        <v>167</v>
      </c>
      <c r="E510" s="342" t="s">
        <v>453</v>
      </c>
      <c r="F510" s="180" t="s">
        <v>778</v>
      </c>
      <c r="G510" s="171" t="s">
        <v>603</v>
      </c>
      <c r="H510" s="186">
        <v>0</v>
      </c>
      <c r="I510" s="186">
        <v>2788</v>
      </c>
      <c r="J510" s="186">
        <f t="shared" si="49"/>
        <v>2788</v>
      </c>
      <c r="K510" s="180" t="s">
        <v>1909</v>
      </c>
      <c r="L510" s="180">
        <v>22894313</v>
      </c>
      <c r="M510" s="144">
        <v>45310</v>
      </c>
      <c r="N510" s="144" t="s">
        <v>197</v>
      </c>
      <c r="O510" s="180" t="s">
        <v>43</v>
      </c>
      <c r="P510" s="180" t="s">
        <v>43</v>
      </c>
      <c r="Q510" s="284">
        <v>0</v>
      </c>
      <c r="R510" s="284">
        <v>117113</v>
      </c>
      <c r="S510" s="182">
        <f t="shared" si="47"/>
        <v>117113</v>
      </c>
      <c r="T510" s="216">
        <v>13753</v>
      </c>
      <c r="U510" s="180">
        <v>168</v>
      </c>
      <c r="V510" s="180" t="s">
        <v>64</v>
      </c>
      <c r="W510" s="180" t="s">
        <v>64</v>
      </c>
      <c r="X510" s="180" t="s">
        <v>276</v>
      </c>
      <c r="Y510" s="180" t="s">
        <v>669</v>
      </c>
      <c r="Z510" s="180" t="s">
        <v>1910</v>
      </c>
      <c r="AA510" s="194">
        <v>0.04</v>
      </c>
      <c r="AB510" s="197" t="s">
        <v>558</v>
      </c>
      <c r="AC510" s="188">
        <v>1.7000000000000001E-2</v>
      </c>
      <c r="AD510" s="180">
        <f t="shared" si="48"/>
        <v>4684.5200000000004</v>
      </c>
      <c r="AE510" s="180">
        <f t="shared" si="44"/>
        <v>697.10119047619048</v>
      </c>
      <c r="AF510" s="189">
        <f t="shared" si="46"/>
        <v>1990.921</v>
      </c>
      <c r="AG510" s="379">
        <f t="shared" si="45"/>
        <v>2688.0221904761906</v>
      </c>
      <c r="AH510" s="190">
        <v>0.03</v>
      </c>
      <c r="AI510" s="189">
        <f t="shared" si="39"/>
        <v>3513.39</v>
      </c>
    </row>
    <row r="511" spans="1:35">
      <c r="A511" s="488" t="s">
        <v>622</v>
      </c>
      <c r="B511" s="180" t="s">
        <v>31</v>
      </c>
      <c r="C511" s="339" t="s">
        <v>31</v>
      </c>
      <c r="D511" s="180" t="s">
        <v>101</v>
      </c>
      <c r="E511" s="342" t="s">
        <v>32</v>
      </c>
      <c r="F511" s="180" t="s">
        <v>535</v>
      </c>
      <c r="G511" s="171" t="s">
        <v>575</v>
      </c>
      <c r="H511" s="186">
        <v>6520</v>
      </c>
      <c r="I511" s="186">
        <v>7020</v>
      </c>
      <c r="J511" s="186">
        <f t="shared" si="49"/>
        <v>500</v>
      </c>
      <c r="K511" s="180" t="s">
        <v>1911</v>
      </c>
      <c r="L511" s="180">
        <v>27958855</v>
      </c>
      <c r="M511" s="144">
        <v>45310</v>
      </c>
      <c r="N511" s="144" t="s">
        <v>197</v>
      </c>
      <c r="O511" s="180" t="s">
        <v>148</v>
      </c>
      <c r="P511" s="21" t="s">
        <v>342</v>
      </c>
      <c r="Q511" s="284"/>
      <c r="R511" s="284">
        <v>305850</v>
      </c>
      <c r="S511" s="182">
        <f t="shared" si="47"/>
        <v>305850</v>
      </c>
      <c r="T511" s="216">
        <v>61825</v>
      </c>
      <c r="U511" s="180">
        <v>168</v>
      </c>
      <c r="V511" s="180" t="s">
        <v>63</v>
      </c>
      <c r="W511" s="180" t="s">
        <v>63</v>
      </c>
      <c r="X511" s="180" t="s">
        <v>277</v>
      </c>
      <c r="Y511" s="180"/>
      <c r="Z511" s="180" t="s">
        <v>1912</v>
      </c>
      <c r="AA511" s="194">
        <v>0.04</v>
      </c>
      <c r="AB511" s="197" t="s">
        <v>558</v>
      </c>
      <c r="AC511" s="188">
        <v>1.7000000000000001E-2</v>
      </c>
      <c r="AD511" s="180">
        <f t="shared" si="48"/>
        <v>12234</v>
      </c>
      <c r="AE511" s="180">
        <f t="shared" si="44"/>
        <v>1820.5357142857142</v>
      </c>
      <c r="AF511" s="189">
        <f t="shared" si="46"/>
        <v>5199.4500000000007</v>
      </c>
      <c r="AG511" s="379">
        <f t="shared" ref="AG511:AG550" si="50">AE511+AF511</f>
        <v>7019.9857142857145</v>
      </c>
      <c r="AH511" s="190">
        <v>0.03</v>
      </c>
      <c r="AI511" s="189">
        <f t="shared" si="39"/>
        <v>9175.5</v>
      </c>
    </row>
    <row r="512" spans="1:35">
      <c r="A512" s="488" t="s">
        <v>622</v>
      </c>
      <c r="B512" s="180" t="s">
        <v>49</v>
      </c>
      <c r="C512" s="339" t="s">
        <v>49</v>
      </c>
      <c r="D512" s="180" t="s">
        <v>133</v>
      </c>
      <c r="E512" s="342" t="s">
        <v>938</v>
      </c>
      <c r="F512" s="180" t="s">
        <v>808</v>
      </c>
      <c r="G512" s="171" t="s">
        <v>1606</v>
      </c>
      <c r="H512" s="186">
        <v>0</v>
      </c>
      <c r="I512" s="186">
        <v>11585</v>
      </c>
      <c r="J512" s="186">
        <f t="shared" si="49"/>
        <v>11585</v>
      </c>
      <c r="K512" s="180" t="s">
        <v>1913</v>
      </c>
      <c r="L512" s="180"/>
      <c r="M512" s="144">
        <v>45310</v>
      </c>
      <c r="N512" s="144" t="s">
        <v>197</v>
      </c>
      <c r="O512" s="180" t="s">
        <v>148</v>
      </c>
      <c r="P512" s="21" t="s">
        <v>342</v>
      </c>
      <c r="Q512" s="284">
        <v>0</v>
      </c>
      <c r="R512" s="284">
        <v>504749</v>
      </c>
      <c r="S512" s="182">
        <f t="shared" si="47"/>
        <v>504749</v>
      </c>
      <c r="T512" s="216">
        <v>71113</v>
      </c>
      <c r="U512" s="180">
        <v>168</v>
      </c>
      <c r="V512" s="180" t="s">
        <v>64</v>
      </c>
      <c r="W512" s="180" t="s">
        <v>64</v>
      </c>
      <c r="X512" s="180" t="s">
        <v>276</v>
      </c>
      <c r="Y512" s="180" t="s">
        <v>669</v>
      </c>
      <c r="Z512" s="180"/>
      <c r="AA512" s="194">
        <v>0.04</v>
      </c>
      <c r="AB512" s="197" t="s">
        <v>558</v>
      </c>
      <c r="AC512" s="188">
        <v>1.7000000000000001E-2</v>
      </c>
      <c r="AD512" s="180">
        <f t="shared" si="48"/>
        <v>20189.96</v>
      </c>
      <c r="AE512" s="180">
        <f t="shared" si="44"/>
        <v>3004.4583333333335</v>
      </c>
      <c r="AF512" s="189">
        <f t="shared" si="46"/>
        <v>8580.7330000000002</v>
      </c>
      <c r="AG512" s="379">
        <f t="shared" si="50"/>
        <v>11585.191333333334</v>
      </c>
      <c r="AH512" s="190">
        <v>0.03</v>
      </c>
      <c r="AI512" s="189">
        <f t="shared" si="39"/>
        <v>15142.47</v>
      </c>
    </row>
    <row r="513" spans="1:35">
      <c r="A513" s="488" t="s">
        <v>622</v>
      </c>
      <c r="B513" s="180" t="s">
        <v>241</v>
      </c>
      <c r="C513" s="339" t="s">
        <v>241</v>
      </c>
      <c r="D513" s="180" t="s">
        <v>101</v>
      </c>
      <c r="E513" s="342" t="s">
        <v>407</v>
      </c>
      <c r="F513" s="180" t="s">
        <v>844</v>
      </c>
      <c r="G513" s="180" t="s">
        <v>612</v>
      </c>
      <c r="H513" s="186">
        <v>0</v>
      </c>
      <c r="I513" s="186">
        <v>950</v>
      </c>
      <c r="J513" s="186">
        <f t="shared" si="49"/>
        <v>950</v>
      </c>
      <c r="K513" s="180" t="s">
        <v>1914</v>
      </c>
      <c r="L513" s="180">
        <v>23204370</v>
      </c>
      <c r="M513" s="144">
        <v>45311</v>
      </c>
      <c r="N513" s="144" t="s">
        <v>197</v>
      </c>
      <c r="O513" s="180" t="s">
        <v>173</v>
      </c>
      <c r="P513" s="21" t="s">
        <v>347</v>
      </c>
      <c r="Q513" s="284">
        <v>0</v>
      </c>
      <c r="R513" s="284">
        <v>28563.69</v>
      </c>
      <c r="S513" s="182">
        <f t="shared" si="47"/>
        <v>28563.69</v>
      </c>
      <c r="T513" s="216">
        <v>26035</v>
      </c>
      <c r="U513" s="180">
        <v>108</v>
      </c>
      <c r="V513" s="180" t="s">
        <v>62</v>
      </c>
      <c r="W513" s="180" t="s">
        <v>62</v>
      </c>
      <c r="X513" s="180" t="s">
        <v>276</v>
      </c>
      <c r="Y513" s="180"/>
      <c r="Z513" s="180" t="s">
        <v>1915</v>
      </c>
      <c r="AA513" s="194">
        <v>0.03</v>
      </c>
      <c r="AB513" s="197" t="s">
        <v>558</v>
      </c>
      <c r="AC513" s="188">
        <v>2.4E-2</v>
      </c>
      <c r="AD513" s="180">
        <f t="shared" si="48"/>
        <v>856.91069999999991</v>
      </c>
      <c r="AE513" s="180">
        <f t="shared" si="44"/>
        <v>264.47861111111109</v>
      </c>
      <c r="AF513" s="189">
        <f t="shared" si="46"/>
        <v>685.52855999999997</v>
      </c>
      <c r="AG513" s="379">
        <f t="shared" si="50"/>
        <v>950.00717111111112</v>
      </c>
      <c r="AH513" s="190">
        <v>0.06</v>
      </c>
      <c r="AI513" s="189">
        <f t="shared" si="39"/>
        <v>1713.8213999999998</v>
      </c>
    </row>
    <row r="514" spans="1:35">
      <c r="A514" s="488" t="s">
        <v>622</v>
      </c>
      <c r="B514" s="180" t="s">
        <v>37</v>
      </c>
      <c r="C514" s="339" t="s">
        <v>37</v>
      </c>
      <c r="D514" s="180" t="s">
        <v>99</v>
      </c>
      <c r="E514" s="342" t="s">
        <v>933</v>
      </c>
      <c r="F514" s="180" t="s">
        <v>884</v>
      </c>
      <c r="G514" s="171" t="s">
        <v>692</v>
      </c>
      <c r="H514" s="186">
        <v>0</v>
      </c>
      <c r="I514" s="186">
        <v>513</v>
      </c>
      <c r="J514" s="186">
        <f t="shared" si="49"/>
        <v>513</v>
      </c>
      <c r="K514" s="180" t="s">
        <v>1916</v>
      </c>
      <c r="L514" s="180">
        <v>21988080</v>
      </c>
      <c r="M514" s="144">
        <v>45313</v>
      </c>
      <c r="N514" s="144" t="s">
        <v>197</v>
      </c>
      <c r="O514" s="180" t="s">
        <v>173</v>
      </c>
      <c r="P514" s="21" t="s">
        <v>357</v>
      </c>
      <c r="Q514" s="284">
        <v>0</v>
      </c>
      <c r="R514" s="284">
        <v>15424</v>
      </c>
      <c r="S514" s="182">
        <f t="shared" si="47"/>
        <v>15424</v>
      </c>
      <c r="T514" s="216">
        <v>13552</v>
      </c>
      <c r="U514" s="180">
        <v>108</v>
      </c>
      <c r="V514" s="180" t="s">
        <v>62</v>
      </c>
      <c r="W514" s="180" t="s">
        <v>62</v>
      </c>
      <c r="X514" s="180" t="s">
        <v>276</v>
      </c>
      <c r="Y514" s="180"/>
      <c r="Z514" s="180" t="s">
        <v>1917</v>
      </c>
      <c r="AA514" s="194">
        <v>0.03</v>
      </c>
      <c r="AB514" s="197" t="s">
        <v>558</v>
      </c>
      <c r="AC514" s="188">
        <v>2.24E-2</v>
      </c>
      <c r="AD514" s="180">
        <f t="shared" si="48"/>
        <v>462.71999999999997</v>
      </c>
      <c r="AE514" s="180">
        <f t="shared" si="44"/>
        <v>142.81481481481481</v>
      </c>
      <c r="AF514" s="189">
        <f t="shared" si="46"/>
        <v>345.49759999999998</v>
      </c>
      <c r="AG514" s="379">
        <f t="shared" si="50"/>
        <v>488.31241481481482</v>
      </c>
      <c r="AH514" s="190">
        <v>0.06</v>
      </c>
      <c r="AI514" s="189">
        <f t="shared" si="39"/>
        <v>925.43999999999994</v>
      </c>
    </row>
    <row r="515" spans="1:35">
      <c r="A515" s="488" t="s">
        <v>622</v>
      </c>
      <c r="B515" s="180" t="s">
        <v>29</v>
      </c>
      <c r="C515" s="339" t="s">
        <v>29</v>
      </c>
      <c r="D515" s="180" t="s">
        <v>168</v>
      </c>
      <c r="E515" s="342" t="s">
        <v>457</v>
      </c>
      <c r="F515" s="180" t="s">
        <v>593</v>
      </c>
      <c r="G515" s="171" t="s">
        <v>599</v>
      </c>
      <c r="H515" s="186">
        <v>19400</v>
      </c>
      <c r="I515" s="186">
        <v>19236</v>
      </c>
      <c r="J515" s="186">
        <f t="shared" si="49"/>
        <v>-164</v>
      </c>
      <c r="K515" s="180" t="s">
        <v>1918</v>
      </c>
      <c r="L515" s="180">
        <v>23005677</v>
      </c>
      <c r="M515" s="144">
        <v>45313</v>
      </c>
      <c r="N515" s="144" t="s">
        <v>197</v>
      </c>
      <c r="O515" s="180" t="s">
        <v>173</v>
      </c>
      <c r="P515" s="180" t="s">
        <v>466</v>
      </c>
      <c r="Q515" s="284">
        <v>624971.75</v>
      </c>
      <c r="R515" s="284">
        <v>833739</v>
      </c>
      <c r="S515" s="182">
        <f t="shared" si="47"/>
        <v>208767.25</v>
      </c>
      <c r="T515" s="216">
        <v>157642</v>
      </c>
      <c r="U515" s="180">
        <v>168</v>
      </c>
      <c r="V515" s="180" t="s">
        <v>63</v>
      </c>
      <c r="W515" s="180" t="s">
        <v>63</v>
      </c>
      <c r="X515" s="180" t="s">
        <v>277</v>
      </c>
      <c r="Y515" s="180"/>
      <c r="Z515" s="180" t="s">
        <v>1919</v>
      </c>
      <c r="AA515" s="194">
        <v>0.04</v>
      </c>
      <c r="AB515" s="197" t="s">
        <v>558</v>
      </c>
      <c r="AC515" s="188">
        <v>1.7000000000000001E-2</v>
      </c>
      <c r="AD515" s="180">
        <f t="shared" si="48"/>
        <v>33349.56</v>
      </c>
      <c r="AE515" s="180">
        <f t="shared" si="44"/>
        <v>4962.7321428571431</v>
      </c>
      <c r="AF515" s="189">
        <f t="shared" si="46"/>
        <v>14173.563000000002</v>
      </c>
      <c r="AG515" s="379">
        <f t="shared" si="50"/>
        <v>19136.295142857147</v>
      </c>
      <c r="AH515" s="190">
        <v>0.03</v>
      </c>
      <c r="AI515" s="189">
        <f t="shared" si="39"/>
        <v>6263.0174999999999</v>
      </c>
    </row>
    <row r="516" spans="1:35">
      <c r="A516" s="488" t="s">
        <v>622</v>
      </c>
      <c r="B516" s="180" t="s">
        <v>24</v>
      </c>
      <c r="C516" s="339" t="s">
        <v>24</v>
      </c>
      <c r="D516" s="180" t="s">
        <v>422</v>
      </c>
      <c r="E516" s="342" t="s">
        <v>538</v>
      </c>
      <c r="F516" s="180" t="s">
        <v>846</v>
      </c>
      <c r="G516" s="171" t="s">
        <v>1484</v>
      </c>
      <c r="H516" s="186">
        <v>0</v>
      </c>
      <c r="I516" s="186">
        <v>5340</v>
      </c>
      <c r="J516" s="186">
        <f t="shared" si="49"/>
        <v>5340</v>
      </c>
      <c r="K516" s="180" t="s">
        <v>1920</v>
      </c>
      <c r="L516" s="180">
        <v>35068122</v>
      </c>
      <c r="M516" s="144">
        <v>45313</v>
      </c>
      <c r="N516" s="144" t="s">
        <v>197</v>
      </c>
      <c r="O516" s="180" t="s">
        <v>128</v>
      </c>
      <c r="P516" s="180" t="s">
        <v>128</v>
      </c>
      <c r="Q516" s="284">
        <v>0</v>
      </c>
      <c r="R516" s="284">
        <v>232659</v>
      </c>
      <c r="S516" s="182">
        <f t="shared" si="47"/>
        <v>232659</v>
      </c>
      <c r="T516" s="216">
        <v>20584</v>
      </c>
      <c r="U516" s="180">
        <v>168</v>
      </c>
      <c r="V516" s="180" t="s">
        <v>64</v>
      </c>
      <c r="W516" s="180" t="s">
        <v>64</v>
      </c>
      <c r="X516" s="180" t="s">
        <v>276</v>
      </c>
      <c r="Y516" s="180" t="s">
        <v>669</v>
      </c>
      <c r="Z516" s="180" t="s">
        <v>1921</v>
      </c>
      <c r="AA516" s="194">
        <v>0.04</v>
      </c>
      <c r="AB516" s="197" t="s">
        <v>558</v>
      </c>
      <c r="AC516" s="188">
        <v>1.7000000000000001E-2</v>
      </c>
      <c r="AD516" s="180">
        <f t="shared" si="48"/>
        <v>9306.36</v>
      </c>
      <c r="AE516" s="180">
        <f t="shared" si="44"/>
        <v>1384.875</v>
      </c>
      <c r="AF516" s="189">
        <f t="shared" si="46"/>
        <v>3955.2030000000004</v>
      </c>
      <c r="AG516" s="379">
        <f t="shared" si="50"/>
        <v>5340.0780000000004</v>
      </c>
      <c r="AH516" s="190">
        <v>0.03</v>
      </c>
      <c r="AI516" s="189">
        <f t="shared" si="39"/>
        <v>6979.7699999999995</v>
      </c>
    </row>
    <row r="517" spans="1:35">
      <c r="A517" s="488" t="s">
        <v>622</v>
      </c>
      <c r="B517" s="180" t="s">
        <v>31</v>
      </c>
      <c r="C517" s="339" t="s">
        <v>31</v>
      </c>
      <c r="D517" s="180" t="s">
        <v>101</v>
      </c>
      <c r="E517" s="342" t="s">
        <v>458</v>
      </c>
      <c r="F517" s="8" t="s">
        <v>847</v>
      </c>
      <c r="G517" s="171" t="s">
        <v>572</v>
      </c>
      <c r="H517" s="186">
        <v>0</v>
      </c>
      <c r="I517" s="186">
        <v>8178</v>
      </c>
      <c r="J517" s="186">
        <f t="shared" si="49"/>
        <v>8178</v>
      </c>
      <c r="K517" s="180" t="s">
        <v>1922</v>
      </c>
      <c r="L517" s="180">
        <v>25068207</v>
      </c>
      <c r="M517" s="144">
        <v>45313</v>
      </c>
      <c r="N517" s="144" t="s">
        <v>197</v>
      </c>
      <c r="O517" s="180" t="s">
        <v>173</v>
      </c>
      <c r="P517" s="180" t="s">
        <v>466</v>
      </c>
      <c r="Q517" s="284">
        <v>0</v>
      </c>
      <c r="R517" s="284">
        <v>356265</v>
      </c>
      <c r="S517" s="182">
        <f t="shared" si="47"/>
        <v>356265</v>
      </c>
      <c r="T517" s="216">
        <v>81327</v>
      </c>
      <c r="U517" s="180">
        <v>168</v>
      </c>
      <c r="V517" s="180" t="s">
        <v>64</v>
      </c>
      <c r="W517" s="180" t="s">
        <v>64</v>
      </c>
      <c r="X517" s="180" t="s">
        <v>276</v>
      </c>
      <c r="Y517" s="180" t="s">
        <v>669</v>
      </c>
      <c r="Z517" s="180" t="s">
        <v>1923</v>
      </c>
      <c r="AA517" s="194">
        <v>0.04</v>
      </c>
      <c r="AB517" s="197" t="s">
        <v>558</v>
      </c>
      <c r="AC517" s="188">
        <v>1.7000000000000001E-2</v>
      </c>
      <c r="AD517" s="180">
        <f t="shared" si="48"/>
        <v>14250.6</v>
      </c>
      <c r="AE517" s="180">
        <f t="shared" si="44"/>
        <v>2120.625</v>
      </c>
      <c r="AF517" s="189">
        <f t="shared" si="46"/>
        <v>6056.5050000000001</v>
      </c>
      <c r="AG517" s="379">
        <f t="shared" si="50"/>
        <v>8177.13</v>
      </c>
      <c r="AH517" s="190">
        <v>0.03</v>
      </c>
      <c r="AI517" s="189">
        <f t="shared" si="39"/>
        <v>10687.949999999999</v>
      </c>
    </row>
    <row r="518" spans="1:35">
      <c r="A518" s="488" t="s">
        <v>622</v>
      </c>
      <c r="B518" s="180" t="s">
        <v>33</v>
      </c>
      <c r="C518" s="339" t="s">
        <v>39</v>
      </c>
      <c r="D518" s="180" t="s">
        <v>167</v>
      </c>
      <c r="E518" s="342" t="s">
        <v>931</v>
      </c>
      <c r="F518" s="8" t="s">
        <v>892</v>
      </c>
      <c r="G518" s="171" t="s">
        <v>791</v>
      </c>
      <c r="H518" s="186">
        <v>0</v>
      </c>
      <c r="I518" s="186">
        <v>15455</v>
      </c>
      <c r="J518" s="186">
        <f t="shared" si="49"/>
        <v>15455</v>
      </c>
      <c r="K518" s="180" t="s">
        <v>1924</v>
      </c>
      <c r="L518" s="180">
        <v>24350695</v>
      </c>
      <c r="M518" s="144">
        <v>45313</v>
      </c>
      <c r="N518" s="144" t="s">
        <v>197</v>
      </c>
      <c r="O518" s="180" t="s">
        <v>128</v>
      </c>
      <c r="P518" s="180" t="s">
        <v>128</v>
      </c>
      <c r="Q518" s="284">
        <v>0</v>
      </c>
      <c r="R518" s="284">
        <v>669005</v>
      </c>
      <c r="S518" s="182">
        <f t="shared" si="47"/>
        <v>669005</v>
      </c>
      <c r="T518" s="216">
        <v>82661</v>
      </c>
      <c r="U518" s="180">
        <v>168</v>
      </c>
      <c r="V518" s="180" t="s">
        <v>64</v>
      </c>
      <c r="W518" s="180" t="s">
        <v>64</v>
      </c>
      <c r="X518" s="180" t="s">
        <v>276</v>
      </c>
      <c r="Y518" s="180" t="s">
        <v>669</v>
      </c>
      <c r="Z518" s="180" t="s">
        <v>1925</v>
      </c>
      <c r="AA518" s="194">
        <v>0.04</v>
      </c>
      <c r="AB518" s="197" t="s">
        <v>558</v>
      </c>
      <c r="AC518" s="188">
        <v>1.7000000000000001E-2</v>
      </c>
      <c r="AD518" s="180">
        <f t="shared" si="48"/>
        <v>26760.2</v>
      </c>
      <c r="AE518" s="180">
        <f t="shared" si="44"/>
        <v>3982.1726190476193</v>
      </c>
      <c r="AF518" s="189">
        <f t="shared" si="46"/>
        <v>11373.085000000001</v>
      </c>
      <c r="AG518" s="379">
        <f t="shared" si="50"/>
        <v>15355.257619047621</v>
      </c>
      <c r="AH518" s="190">
        <v>0.03</v>
      </c>
      <c r="AI518" s="189">
        <f t="shared" si="39"/>
        <v>20070.149999999998</v>
      </c>
    </row>
    <row r="519" spans="1:35">
      <c r="A519" s="488" t="s">
        <v>622</v>
      </c>
      <c r="B519" s="180" t="s">
        <v>49</v>
      </c>
      <c r="C519" s="339" t="s">
        <v>49</v>
      </c>
      <c r="D519" s="180" t="s">
        <v>133</v>
      </c>
      <c r="E519" s="342" t="s">
        <v>189</v>
      </c>
      <c r="F519" s="180" t="s">
        <v>978</v>
      </c>
      <c r="G519" s="180" t="s">
        <v>979</v>
      </c>
      <c r="H519" s="186">
        <v>0</v>
      </c>
      <c r="I519" s="186">
        <v>5800</v>
      </c>
      <c r="J519" s="186">
        <f t="shared" si="49"/>
        <v>5800</v>
      </c>
      <c r="K519" s="180" t="s">
        <v>1926</v>
      </c>
      <c r="L519" s="180">
        <v>10566238</v>
      </c>
      <c r="M519" s="144">
        <v>45313</v>
      </c>
      <c r="N519" s="144" t="s">
        <v>197</v>
      </c>
      <c r="O519" s="180" t="s">
        <v>173</v>
      </c>
      <c r="P519" s="180" t="s">
        <v>466</v>
      </c>
      <c r="Q519" s="284">
        <v>0</v>
      </c>
      <c r="R519" s="284">
        <v>112257</v>
      </c>
      <c r="S519" s="182">
        <f t="shared" si="47"/>
        <v>112257</v>
      </c>
      <c r="T519" s="216">
        <v>106666</v>
      </c>
      <c r="U519" s="180">
        <v>60</v>
      </c>
      <c r="V519" s="180" t="s">
        <v>62</v>
      </c>
      <c r="W519" s="180" t="s">
        <v>62</v>
      </c>
      <c r="X519" s="180" t="s">
        <v>276</v>
      </c>
      <c r="Y519" s="180"/>
      <c r="Z519" s="180" t="s">
        <v>1927</v>
      </c>
      <c r="AA519" s="194">
        <v>0.03</v>
      </c>
      <c r="AB519" s="197" t="s">
        <v>558</v>
      </c>
      <c r="AC519" s="188">
        <v>3.5000000000000003E-2</v>
      </c>
      <c r="AD519" s="180">
        <f t="shared" si="48"/>
        <v>3367.71</v>
      </c>
      <c r="AE519" s="180">
        <f t="shared" si="44"/>
        <v>1870.95</v>
      </c>
      <c r="AF519" s="189">
        <f t="shared" si="46"/>
        <v>3928.9950000000003</v>
      </c>
      <c r="AG519" s="379">
        <f t="shared" si="50"/>
        <v>5799.9450000000006</v>
      </c>
      <c r="AH519" s="190">
        <v>0.06</v>
      </c>
      <c r="AI519" s="189">
        <f t="shared" si="39"/>
        <v>6735.42</v>
      </c>
    </row>
    <row r="520" spans="1:35">
      <c r="A520" s="488" t="s">
        <v>622</v>
      </c>
      <c r="B520" s="180" t="s">
        <v>241</v>
      </c>
      <c r="C520" s="339" t="s">
        <v>241</v>
      </c>
      <c r="D520" s="180" t="s">
        <v>101</v>
      </c>
      <c r="E520" s="342" t="s">
        <v>492</v>
      </c>
      <c r="F520" s="180" t="s">
        <v>844</v>
      </c>
      <c r="G520" s="171" t="s">
        <v>612</v>
      </c>
      <c r="H520" s="186">
        <v>0</v>
      </c>
      <c r="I520" s="186">
        <v>1789</v>
      </c>
      <c r="J520" s="186">
        <f t="shared" si="49"/>
        <v>1789</v>
      </c>
      <c r="K520" s="180" t="s">
        <v>1928</v>
      </c>
      <c r="L520" s="180">
        <v>28344349</v>
      </c>
      <c r="M520" s="144">
        <v>45313</v>
      </c>
      <c r="N520" s="144" t="s">
        <v>197</v>
      </c>
      <c r="O520" s="180" t="s">
        <v>148</v>
      </c>
      <c r="P520" s="180" t="s">
        <v>342</v>
      </c>
      <c r="Q520" s="284">
        <v>0</v>
      </c>
      <c r="R520" s="284">
        <v>58000</v>
      </c>
      <c r="S520" s="182">
        <f t="shared" si="47"/>
        <v>58000</v>
      </c>
      <c r="T520" s="216">
        <v>54000</v>
      </c>
      <c r="U520" s="180">
        <v>120</v>
      </c>
      <c r="V520" s="180" t="s">
        <v>62</v>
      </c>
      <c r="W520" s="180" t="s">
        <v>62</v>
      </c>
      <c r="X520" s="180" t="s">
        <v>276</v>
      </c>
      <c r="Y520" s="180"/>
      <c r="Z520" s="180" t="s">
        <v>1929</v>
      </c>
      <c r="AA520" s="194">
        <v>0.03</v>
      </c>
      <c r="AB520" s="197" t="s">
        <v>558</v>
      </c>
      <c r="AC520" s="188">
        <v>2.2499999999999999E-2</v>
      </c>
      <c r="AD520" s="180">
        <f t="shared" si="48"/>
        <v>1740</v>
      </c>
      <c r="AE520" s="180">
        <f t="shared" si="44"/>
        <v>483.33333333333331</v>
      </c>
      <c r="AF520" s="189">
        <f t="shared" si="46"/>
        <v>1305</v>
      </c>
      <c r="AG520" s="379">
        <f t="shared" si="50"/>
        <v>1788.3333333333333</v>
      </c>
      <c r="AH520" s="190">
        <v>0.06</v>
      </c>
      <c r="AI520" s="189">
        <f t="shared" si="39"/>
        <v>3480</v>
      </c>
    </row>
    <row r="521" spans="1:35">
      <c r="A521" s="488" t="s">
        <v>622</v>
      </c>
      <c r="B521" s="180" t="s">
        <v>31</v>
      </c>
      <c r="C521" s="339" t="s">
        <v>31</v>
      </c>
      <c r="D521" s="180" t="s">
        <v>101</v>
      </c>
      <c r="E521" s="342" t="s">
        <v>32</v>
      </c>
      <c r="F521" s="180" t="s">
        <v>556</v>
      </c>
      <c r="G521" s="171" t="s">
        <v>584</v>
      </c>
      <c r="H521" s="186">
        <v>21400</v>
      </c>
      <c r="I521" s="186">
        <v>20460</v>
      </c>
      <c r="J521" s="186">
        <f t="shared" si="49"/>
        <v>-940</v>
      </c>
      <c r="K521" s="180" t="s">
        <v>1930</v>
      </c>
      <c r="L521" s="180">
        <v>22748697</v>
      </c>
      <c r="M521" s="144">
        <v>45313</v>
      </c>
      <c r="N521" s="144" t="s">
        <v>197</v>
      </c>
      <c r="O521" s="180" t="s">
        <v>128</v>
      </c>
      <c r="P521" s="180" t="s">
        <v>128</v>
      </c>
      <c r="Q521" s="284">
        <v>692975</v>
      </c>
      <c r="R521" s="284">
        <v>891420</v>
      </c>
      <c r="S521" s="182">
        <f t="shared" si="47"/>
        <v>198445</v>
      </c>
      <c r="T521" s="216">
        <v>143859</v>
      </c>
      <c r="U521" s="180">
        <v>168</v>
      </c>
      <c r="V521" s="180" t="s">
        <v>63</v>
      </c>
      <c r="W521" s="180" t="s">
        <v>63</v>
      </c>
      <c r="X521" s="180" t="s">
        <v>277</v>
      </c>
      <c r="Y521" s="180"/>
      <c r="Z521" s="180" t="s">
        <v>1931</v>
      </c>
      <c r="AA521" s="194">
        <v>0.04</v>
      </c>
      <c r="AB521" s="197" t="s">
        <v>558</v>
      </c>
      <c r="AC521" s="188">
        <v>1.7000000000000001E-2</v>
      </c>
      <c r="AD521" s="180">
        <f t="shared" si="48"/>
        <v>35656.800000000003</v>
      </c>
      <c r="AE521" s="180">
        <f t="shared" si="44"/>
        <v>5306.0714285714284</v>
      </c>
      <c r="AF521" s="189">
        <f t="shared" si="46"/>
        <v>15154.140000000001</v>
      </c>
      <c r="AG521" s="379">
        <f t="shared" si="50"/>
        <v>20460.211428571431</v>
      </c>
      <c r="AH521" s="190">
        <v>0.03</v>
      </c>
      <c r="AI521" s="189">
        <f t="shared" si="39"/>
        <v>5953.3499999999995</v>
      </c>
    </row>
    <row r="522" spans="1:35">
      <c r="A522" s="488" t="s">
        <v>622</v>
      </c>
      <c r="B522" s="180" t="s">
        <v>31</v>
      </c>
      <c r="C522" s="339" t="s">
        <v>31</v>
      </c>
      <c r="D522" s="180" t="s">
        <v>101</v>
      </c>
      <c r="E522" s="342" t="s">
        <v>32</v>
      </c>
      <c r="F522" s="171" t="s">
        <v>650</v>
      </c>
      <c r="G522" s="171" t="s">
        <v>627</v>
      </c>
      <c r="H522" s="186">
        <v>7204</v>
      </c>
      <c r="I522" s="186">
        <v>6349</v>
      </c>
      <c r="J522" s="186">
        <f t="shared" si="49"/>
        <v>-855</v>
      </c>
      <c r="K522" s="180" t="s">
        <v>1932</v>
      </c>
      <c r="L522" s="180">
        <v>29496206</v>
      </c>
      <c r="M522" s="144">
        <v>45313</v>
      </c>
      <c r="N522" s="144" t="s">
        <v>197</v>
      </c>
      <c r="O522" s="180" t="s">
        <v>128</v>
      </c>
      <c r="P522" s="180" t="s">
        <v>128</v>
      </c>
      <c r="Q522" s="284">
        <v>250182</v>
      </c>
      <c r="R522" s="284">
        <v>276615</v>
      </c>
      <c r="S522" s="182">
        <f t="shared" si="47"/>
        <v>26433</v>
      </c>
      <c r="T522" s="216">
        <v>8736</v>
      </c>
      <c r="U522" s="180">
        <v>168</v>
      </c>
      <c r="V522" s="180" t="s">
        <v>63</v>
      </c>
      <c r="W522" s="180" t="s">
        <v>63</v>
      </c>
      <c r="X522" s="180" t="s">
        <v>277</v>
      </c>
      <c r="Y522" s="180"/>
      <c r="Z522" s="180" t="s">
        <v>1933</v>
      </c>
      <c r="AA522" s="194">
        <v>0.04</v>
      </c>
      <c r="AB522" s="197" t="s">
        <v>558</v>
      </c>
      <c r="AC522" s="188">
        <v>1.7000000000000001E-2</v>
      </c>
      <c r="AD522" s="180">
        <f t="shared" si="48"/>
        <v>11064.6</v>
      </c>
      <c r="AE522" s="180">
        <f t="shared" si="44"/>
        <v>1646.5178571428571</v>
      </c>
      <c r="AF522" s="189">
        <f t="shared" si="46"/>
        <v>4702.4549999999999</v>
      </c>
      <c r="AG522" s="379">
        <f t="shared" si="50"/>
        <v>6348.9728571428568</v>
      </c>
      <c r="AH522" s="190">
        <v>0.03</v>
      </c>
      <c r="AI522" s="189">
        <f t="shared" si="39"/>
        <v>792.99</v>
      </c>
    </row>
    <row r="523" spans="1:35">
      <c r="A523" s="488" t="s">
        <v>622</v>
      </c>
      <c r="B523" s="180" t="s">
        <v>31</v>
      </c>
      <c r="C523" s="339" t="s">
        <v>31</v>
      </c>
      <c r="D523" s="180" t="s">
        <v>101</v>
      </c>
      <c r="E523" s="342" t="s">
        <v>32</v>
      </c>
      <c r="F523" s="180" t="s">
        <v>650</v>
      </c>
      <c r="G523" s="171" t="s">
        <v>627</v>
      </c>
      <c r="H523" s="186">
        <v>22590</v>
      </c>
      <c r="I523" s="186">
        <v>21940</v>
      </c>
      <c r="J523" s="186">
        <f t="shared" si="49"/>
        <v>-650</v>
      </c>
      <c r="K523" s="180" t="s">
        <v>1934</v>
      </c>
      <c r="L523" s="180">
        <v>30792060</v>
      </c>
      <c r="M523" s="144">
        <v>45313</v>
      </c>
      <c r="N523" s="144" t="s">
        <v>197</v>
      </c>
      <c r="O523" s="180" t="s">
        <v>128</v>
      </c>
      <c r="P523" s="180" t="s">
        <v>128</v>
      </c>
      <c r="Q523" s="284">
        <v>797030</v>
      </c>
      <c r="R523" s="284">
        <v>955900</v>
      </c>
      <c r="S523" s="182">
        <f t="shared" si="47"/>
        <v>158870</v>
      </c>
      <c r="T523" s="216">
        <v>100416</v>
      </c>
      <c r="U523" s="180">
        <v>168</v>
      </c>
      <c r="V523" s="180" t="s">
        <v>63</v>
      </c>
      <c r="W523" s="180" t="s">
        <v>63</v>
      </c>
      <c r="X523" s="180" t="s">
        <v>277</v>
      </c>
      <c r="Y523" s="180"/>
      <c r="Z523" s="180" t="s">
        <v>1935</v>
      </c>
      <c r="AA523" s="194">
        <v>0.04</v>
      </c>
      <c r="AB523" s="197" t="s">
        <v>558</v>
      </c>
      <c r="AC523" s="188">
        <v>1.7000000000000001E-2</v>
      </c>
      <c r="AD523" s="180">
        <f t="shared" si="48"/>
        <v>38236</v>
      </c>
      <c r="AE523" s="180">
        <f t="shared" si="44"/>
        <v>5689.8809523809523</v>
      </c>
      <c r="AF523" s="189">
        <f t="shared" si="46"/>
        <v>16250.300000000001</v>
      </c>
      <c r="AG523" s="379">
        <f t="shared" si="50"/>
        <v>21940.180952380953</v>
      </c>
      <c r="AH523" s="190">
        <v>0.03</v>
      </c>
      <c r="AI523" s="189">
        <f t="shared" si="39"/>
        <v>4766.0999999999995</v>
      </c>
    </row>
    <row r="524" spans="1:35">
      <c r="A524" s="488" t="s">
        <v>622</v>
      </c>
      <c r="B524" s="180" t="s">
        <v>45</v>
      </c>
      <c r="C524" s="339" t="s">
        <v>184</v>
      </c>
      <c r="D524" s="180" t="s">
        <v>98</v>
      </c>
      <c r="E524" s="342" t="s">
        <v>212</v>
      </c>
      <c r="F524" s="171" t="s">
        <v>840</v>
      </c>
      <c r="G524" s="171" t="s">
        <v>634</v>
      </c>
      <c r="H524" s="186">
        <v>20242</v>
      </c>
      <c r="I524" s="186">
        <v>23934</v>
      </c>
      <c r="J524" s="186">
        <f t="shared" si="49"/>
        <v>3692</v>
      </c>
      <c r="K524" s="180" t="s">
        <v>1936</v>
      </c>
      <c r="L524" s="180">
        <v>24171501</v>
      </c>
      <c r="M524" s="144">
        <v>45313</v>
      </c>
      <c r="N524" s="144" t="s">
        <v>197</v>
      </c>
      <c r="O524" s="180" t="s">
        <v>368</v>
      </c>
      <c r="P524" s="21" t="s">
        <v>333</v>
      </c>
      <c r="Q524" s="284">
        <v>646375</v>
      </c>
      <c r="R524" s="284">
        <v>1042784</v>
      </c>
      <c r="S524" s="182">
        <f t="shared" si="47"/>
        <v>396409</v>
      </c>
      <c r="T524" s="216">
        <v>92832.48</v>
      </c>
      <c r="U524" s="180">
        <v>168</v>
      </c>
      <c r="V524" s="180" t="s">
        <v>63</v>
      </c>
      <c r="W524" s="180" t="s">
        <v>63</v>
      </c>
      <c r="X524" s="180" t="s">
        <v>277</v>
      </c>
      <c r="Y524" s="180"/>
      <c r="Z524" s="180" t="s">
        <v>1937</v>
      </c>
      <c r="AA524" s="194">
        <v>0.04</v>
      </c>
      <c r="AB524" s="197" t="s">
        <v>558</v>
      </c>
      <c r="AC524" s="188">
        <v>1.7000000000000001E-2</v>
      </c>
      <c r="AD524" s="180">
        <f t="shared" si="48"/>
        <v>41711.360000000001</v>
      </c>
      <c r="AE524" s="180">
        <f t="shared" si="44"/>
        <v>6207.0476190476193</v>
      </c>
      <c r="AF524" s="189">
        <f t="shared" si="46"/>
        <v>17727.328000000001</v>
      </c>
      <c r="AG524" s="379">
        <f t="shared" si="50"/>
        <v>23934.37561904762</v>
      </c>
      <c r="AH524" s="190">
        <v>0.03</v>
      </c>
      <c r="AI524" s="189">
        <f t="shared" si="39"/>
        <v>11892.27</v>
      </c>
    </row>
    <row r="525" spans="1:35">
      <c r="A525" s="488" t="s">
        <v>622</v>
      </c>
      <c r="B525" s="180" t="s">
        <v>37</v>
      </c>
      <c r="C525" s="339" t="s">
        <v>37</v>
      </c>
      <c r="D525" s="180" t="s">
        <v>99</v>
      </c>
      <c r="E525" s="342" t="s">
        <v>440</v>
      </c>
      <c r="F525" s="180" t="s">
        <v>700</v>
      </c>
      <c r="G525" s="180" t="s">
        <v>701</v>
      </c>
      <c r="H525" s="186">
        <v>0</v>
      </c>
      <c r="I525" s="186">
        <v>490</v>
      </c>
      <c r="J525" s="186">
        <f t="shared" si="49"/>
        <v>490</v>
      </c>
      <c r="K525" s="180" t="s">
        <v>1938</v>
      </c>
      <c r="L525" s="180">
        <v>22496469</v>
      </c>
      <c r="M525" s="144">
        <v>45313</v>
      </c>
      <c r="N525" s="144" t="s">
        <v>197</v>
      </c>
      <c r="O525" s="180" t="s">
        <v>173</v>
      </c>
      <c r="P525" s="180" t="s">
        <v>330</v>
      </c>
      <c r="Q525" s="284">
        <v>0</v>
      </c>
      <c r="R525" s="284">
        <v>11164</v>
      </c>
      <c r="S525" s="182">
        <f t="shared" si="47"/>
        <v>11164</v>
      </c>
      <c r="T525" s="216">
        <v>9505.86</v>
      </c>
      <c r="U525" s="180">
        <v>72</v>
      </c>
      <c r="V525" s="180" t="s">
        <v>62</v>
      </c>
      <c r="W525" s="180" t="s">
        <v>62</v>
      </c>
      <c r="X525" s="180" t="s">
        <v>276</v>
      </c>
      <c r="Y525" s="180"/>
      <c r="Z525" s="180" t="s">
        <v>1939</v>
      </c>
      <c r="AA525" s="194">
        <v>0.03</v>
      </c>
      <c r="AB525" s="197" t="s">
        <v>558</v>
      </c>
      <c r="AC525" s="188">
        <v>0.03</v>
      </c>
      <c r="AD525" s="180">
        <f t="shared" si="48"/>
        <v>334.92</v>
      </c>
      <c r="AE525" s="180">
        <f t="shared" si="44"/>
        <v>155.05555555555554</v>
      </c>
      <c r="AF525" s="189">
        <f t="shared" si="46"/>
        <v>334.92</v>
      </c>
      <c r="AG525" s="379">
        <f t="shared" si="50"/>
        <v>489.97555555555556</v>
      </c>
      <c r="AH525" s="190">
        <v>0.06</v>
      </c>
      <c r="AI525" s="189">
        <f t="shared" si="39"/>
        <v>669.84</v>
      </c>
    </row>
    <row r="526" spans="1:35">
      <c r="A526" s="488" t="s">
        <v>622</v>
      </c>
      <c r="B526" s="180" t="s">
        <v>37</v>
      </c>
      <c r="C526" s="339" t="s">
        <v>37</v>
      </c>
      <c r="D526" s="180" t="s">
        <v>99</v>
      </c>
      <c r="E526" s="19" t="s">
        <v>935</v>
      </c>
      <c r="F526" s="180" t="s">
        <v>980</v>
      </c>
      <c r="G526" s="180" t="s">
        <v>1940</v>
      </c>
      <c r="H526" s="186">
        <v>0</v>
      </c>
      <c r="I526" s="186">
        <v>2746</v>
      </c>
      <c r="J526" s="186">
        <f t="shared" si="49"/>
        <v>2746</v>
      </c>
      <c r="K526" s="180" t="s">
        <v>1941</v>
      </c>
      <c r="L526" s="180">
        <v>8416628</v>
      </c>
      <c r="M526" s="144">
        <v>45313</v>
      </c>
      <c r="N526" s="144" t="s">
        <v>197</v>
      </c>
      <c r="O526" s="180" t="s">
        <v>148</v>
      </c>
      <c r="P526" s="180" t="s">
        <v>253</v>
      </c>
      <c r="Q526" s="284">
        <v>0</v>
      </c>
      <c r="R526" s="284">
        <v>21038</v>
      </c>
      <c r="S526" s="182">
        <f t="shared" si="47"/>
        <v>21038</v>
      </c>
      <c r="T526" s="216">
        <v>18886</v>
      </c>
      <c r="U526" s="180">
        <v>18</v>
      </c>
      <c r="V526" s="180" t="s">
        <v>62</v>
      </c>
      <c r="W526" s="180" t="s">
        <v>62</v>
      </c>
      <c r="X526" s="180" t="s">
        <v>276</v>
      </c>
      <c r="Y526" s="180"/>
      <c r="Z526" s="180" t="s">
        <v>1942</v>
      </c>
      <c r="AA526" s="194">
        <v>0.03</v>
      </c>
      <c r="AB526" s="197" t="s">
        <v>558</v>
      </c>
      <c r="AC526" s="188">
        <v>7.4999999999999997E-2</v>
      </c>
      <c r="AD526" s="180">
        <f t="shared" si="48"/>
        <v>631.14</v>
      </c>
      <c r="AE526" s="180">
        <f t="shared" si="44"/>
        <v>1168.7777777777778</v>
      </c>
      <c r="AF526" s="189">
        <f t="shared" si="46"/>
        <v>1577.85</v>
      </c>
      <c r="AG526" s="379">
        <f t="shared" si="50"/>
        <v>2746.6277777777777</v>
      </c>
      <c r="AH526" s="190">
        <v>0.06</v>
      </c>
      <c r="AI526" s="189">
        <f t="shared" si="39"/>
        <v>1262.28</v>
      </c>
    </row>
    <row r="527" spans="1:35">
      <c r="A527" s="488" t="s">
        <v>622</v>
      </c>
      <c r="B527" s="180" t="s">
        <v>39</v>
      </c>
      <c r="C527" s="339" t="s">
        <v>39</v>
      </c>
      <c r="D527" s="180" t="s">
        <v>167</v>
      </c>
      <c r="E527" s="342" t="s">
        <v>453</v>
      </c>
      <c r="F527" s="180" t="s">
        <v>981</v>
      </c>
      <c r="G527" s="180" t="s">
        <v>577</v>
      </c>
      <c r="H527" s="186">
        <v>0</v>
      </c>
      <c r="I527" s="186">
        <v>3386</v>
      </c>
      <c r="J527" s="186">
        <f t="shared" si="49"/>
        <v>3386</v>
      </c>
      <c r="K527" s="180" t="s">
        <v>1943</v>
      </c>
      <c r="L527" s="180">
        <v>35513197</v>
      </c>
      <c r="M527" s="144">
        <v>45314</v>
      </c>
      <c r="N527" s="144" t="s">
        <v>197</v>
      </c>
      <c r="O527" s="180" t="s">
        <v>148</v>
      </c>
      <c r="P527" s="180" t="s">
        <v>273</v>
      </c>
      <c r="Q527" s="284">
        <v>0</v>
      </c>
      <c r="R527" s="284">
        <v>143037</v>
      </c>
      <c r="S527" s="182">
        <f t="shared" si="47"/>
        <v>143037</v>
      </c>
      <c r="T527" s="216">
        <v>33132</v>
      </c>
      <c r="U527" s="180">
        <v>168</v>
      </c>
      <c r="V527" s="180" t="s">
        <v>64</v>
      </c>
      <c r="W527" s="180" t="s">
        <v>64</v>
      </c>
      <c r="X527" s="180" t="s">
        <v>276</v>
      </c>
      <c r="Y527" s="180" t="s">
        <v>672</v>
      </c>
      <c r="Z527" s="180" t="s">
        <v>1944</v>
      </c>
      <c r="AA527" s="194">
        <v>0.04</v>
      </c>
      <c r="AB527" s="197" t="s">
        <v>558</v>
      </c>
      <c r="AC527" s="188">
        <v>1.7000000000000001E-2</v>
      </c>
      <c r="AD527" s="180">
        <f t="shared" si="48"/>
        <v>5721.4800000000005</v>
      </c>
      <c r="AE527" s="180">
        <f t="shared" si="44"/>
        <v>851.41071428571433</v>
      </c>
      <c r="AF527" s="189">
        <f t="shared" si="46"/>
        <v>2431.6290000000004</v>
      </c>
      <c r="AG527" s="379">
        <f t="shared" si="50"/>
        <v>3283.0397142857146</v>
      </c>
      <c r="AH527" s="190">
        <v>0.03</v>
      </c>
      <c r="AI527" s="189">
        <f t="shared" si="39"/>
        <v>4291.1099999999997</v>
      </c>
    </row>
    <row r="528" spans="1:35">
      <c r="A528" s="488" t="s">
        <v>622</v>
      </c>
      <c r="B528" s="180" t="s">
        <v>24</v>
      </c>
      <c r="C528" s="339" t="s">
        <v>24</v>
      </c>
      <c r="D528" s="180" t="s">
        <v>422</v>
      </c>
      <c r="E528" s="342" t="s">
        <v>538</v>
      </c>
      <c r="F528" s="180" t="s">
        <v>861</v>
      </c>
      <c r="G528" s="171" t="s">
        <v>862</v>
      </c>
      <c r="H528" s="186">
        <v>0</v>
      </c>
      <c r="I528" s="186">
        <v>2479</v>
      </c>
      <c r="J528" s="186">
        <f t="shared" si="49"/>
        <v>2479</v>
      </c>
      <c r="K528" s="180" t="s">
        <v>1945</v>
      </c>
      <c r="L528" s="180">
        <v>23587988</v>
      </c>
      <c r="M528" s="144">
        <v>45314</v>
      </c>
      <c r="N528" s="144" t="s">
        <v>197</v>
      </c>
      <c r="O528" s="180" t="s">
        <v>21</v>
      </c>
      <c r="P528" s="180" t="s">
        <v>21</v>
      </c>
      <c r="Q528" s="284">
        <v>0</v>
      </c>
      <c r="R528" s="284">
        <v>108008</v>
      </c>
      <c r="S528" s="182">
        <f t="shared" si="47"/>
        <v>108008</v>
      </c>
      <c r="T528" s="216">
        <v>23414</v>
      </c>
      <c r="U528" s="180">
        <v>168</v>
      </c>
      <c r="V528" s="180" t="s">
        <v>64</v>
      </c>
      <c r="W528" s="180" t="s">
        <v>64</v>
      </c>
      <c r="X528" s="180" t="s">
        <v>276</v>
      </c>
      <c r="Y528" s="180" t="s">
        <v>669</v>
      </c>
      <c r="Z528" s="180" t="s">
        <v>1946</v>
      </c>
      <c r="AA528" s="194">
        <v>0.04</v>
      </c>
      <c r="AB528" s="197" t="s">
        <v>558</v>
      </c>
      <c r="AC528" s="188">
        <v>1.7000000000000001E-2</v>
      </c>
      <c r="AD528" s="180">
        <f t="shared" si="48"/>
        <v>4320.32</v>
      </c>
      <c r="AE528" s="180">
        <f t="shared" si="44"/>
        <v>642.90476190476193</v>
      </c>
      <c r="AF528" s="189">
        <f t="shared" si="46"/>
        <v>1836.1360000000002</v>
      </c>
      <c r="AG528" s="379">
        <f t="shared" si="50"/>
        <v>2479.0407619047619</v>
      </c>
      <c r="AH528" s="190">
        <v>0.03</v>
      </c>
      <c r="AI528" s="189">
        <f t="shared" si="39"/>
        <v>3240.24</v>
      </c>
    </row>
    <row r="529" spans="1:35">
      <c r="A529" s="488" t="s">
        <v>622</v>
      </c>
      <c r="B529" s="180" t="s">
        <v>33</v>
      </c>
      <c r="C529" s="339" t="s">
        <v>39</v>
      </c>
      <c r="D529" s="180" t="s">
        <v>167</v>
      </c>
      <c r="E529" s="342" t="s">
        <v>931</v>
      </c>
      <c r="F529" s="180" t="s">
        <v>892</v>
      </c>
      <c r="G529" s="171" t="s">
        <v>791</v>
      </c>
      <c r="H529" s="186">
        <v>0</v>
      </c>
      <c r="I529" s="186">
        <v>13721</v>
      </c>
      <c r="J529" s="186">
        <f t="shared" si="49"/>
        <v>13721</v>
      </c>
      <c r="K529" s="180" t="s">
        <v>1947</v>
      </c>
      <c r="L529" s="180">
        <v>20984550</v>
      </c>
      <c r="M529" s="144">
        <v>45314</v>
      </c>
      <c r="N529" s="144" t="s">
        <v>197</v>
      </c>
      <c r="O529" s="180" t="s">
        <v>148</v>
      </c>
      <c r="P529" s="21" t="s">
        <v>221</v>
      </c>
      <c r="Q529" s="284">
        <v>0</v>
      </c>
      <c r="R529" s="284">
        <v>505529</v>
      </c>
      <c r="S529" s="182">
        <f t="shared" si="47"/>
        <v>505529</v>
      </c>
      <c r="T529" s="216">
        <v>23570</v>
      </c>
      <c r="U529" s="180">
        <v>144</v>
      </c>
      <c r="V529" s="180" t="s">
        <v>64</v>
      </c>
      <c r="W529" s="180" t="s">
        <v>64</v>
      </c>
      <c r="X529" s="180" t="s">
        <v>276</v>
      </c>
      <c r="Y529" s="180" t="s">
        <v>669</v>
      </c>
      <c r="Z529" s="180" t="s">
        <v>1948</v>
      </c>
      <c r="AA529" s="194">
        <v>0.03</v>
      </c>
      <c r="AB529" s="197" t="s">
        <v>558</v>
      </c>
      <c r="AC529" s="188">
        <v>0.02</v>
      </c>
      <c r="AD529" s="180">
        <f t="shared" si="48"/>
        <v>15165.869999999999</v>
      </c>
      <c r="AE529" s="180">
        <f t="shared" si="44"/>
        <v>3510.6180555555557</v>
      </c>
      <c r="AF529" s="189">
        <f t="shared" si="46"/>
        <v>10110.58</v>
      </c>
      <c r="AG529" s="379">
        <f t="shared" si="50"/>
        <v>13621.198055555556</v>
      </c>
      <c r="AH529" s="190">
        <v>0.06</v>
      </c>
      <c r="AI529" s="189">
        <f t="shared" si="39"/>
        <v>30331.739999999998</v>
      </c>
    </row>
    <row r="530" spans="1:35">
      <c r="A530" s="488" t="s">
        <v>622</v>
      </c>
      <c r="B530" s="180" t="s">
        <v>83</v>
      </c>
      <c r="C530" s="339" t="s">
        <v>23</v>
      </c>
      <c r="D530" s="180" t="s">
        <v>97</v>
      </c>
      <c r="E530" s="342" t="s">
        <v>211</v>
      </c>
      <c r="F530" s="180" t="s">
        <v>725</v>
      </c>
      <c r="G530" s="180" t="s">
        <v>726</v>
      </c>
      <c r="H530" s="186">
        <v>0</v>
      </c>
      <c r="I530" s="186">
        <v>11986</v>
      </c>
      <c r="J530" s="186">
        <f t="shared" si="49"/>
        <v>11986</v>
      </c>
      <c r="K530" s="180" t="s">
        <v>1949</v>
      </c>
      <c r="L530" s="180">
        <v>20677177</v>
      </c>
      <c r="M530" s="144">
        <v>45314</v>
      </c>
      <c r="N530" s="144" t="s">
        <v>197</v>
      </c>
      <c r="O530" s="180" t="s">
        <v>148</v>
      </c>
      <c r="P530" s="21" t="s">
        <v>620</v>
      </c>
      <c r="Q530" s="284">
        <v>0</v>
      </c>
      <c r="R530" s="284">
        <v>522220</v>
      </c>
      <c r="S530" s="182">
        <f t="shared" si="47"/>
        <v>522220</v>
      </c>
      <c r="T530" s="216">
        <v>155318</v>
      </c>
      <c r="U530" s="180">
        <v>168</v>
      </c>
      <c r="V530" s="180" t="s">
        <v>64</v>
      </c>
      <c r="W530" s="180" t="s">
        <v>64</v>
      </c>
      <c r="X530" s="180" t="s">
        <v>276</v>
      </c>
      <c r="Y530" s="180" t="s">
        <v>578</v>
      </c>
      <c r="Z530" s="180" t="s">
        <v>1950</v>
      </c>
      <c r="AA530" s="194">
        <v>0.04</v>
      </c>
      <c r="AB530" s="197" t="s">
        <v>558</v>
      </c>
      <c r="AC530" s="188">
        <v>1.7000000000000001E-2</v>
      </c>
      <c r="AD530" s="180">
        <f t="shared" si="48"/>
        <v>20888.8</v>
      </c>
      <c r="AE530" s="180">
        <f t="shared" si="44"/>
        <v>3108.4523809523807</v>
      </c>
      <c r="AF530" s="189">
        <f t="shared" si="46"/>
        <v>8877.74</v>
      </c>
      <c r="AG530" s="379">
        <f t="shared" si="50"/>
        <v>11986.19238095238</v>
      </c>
      <c r="AH530" s="190">
        <v>0.03</v>
      </c>
      <c r="AI530" s="189">
        <f t="shared" si="39"/>
        <v>15666.599999999999</v>
      </c>
    </row>
    <row r="531" spans="1:35">
      <c r="A531" s="488" t="s">
        <v>622</v>
      </c>
      <c r="B531" s="180" t="s">
        <v>33</v>
      </c>
      <c r="C531" s="339" t="s">
        <v>39</v>
      </c>
      <c r="D531" s="180" t="s">
        <v>167</v>
      </c>
      <c r="E531" s="342" t="s">
        <v>931</v>
      </c>
      <c r="F531" s="180" t="s">
        <v>892</v>
      </c>
      <c r="G531" s="171" t="s">
        <v>791</v>
      </c>
      <c r="H531" s="186">
        <v>0</v>
      </c>
      <c r="I531" s="186">
        <v>1245</v>
      </c>
      <c r="J531" s="186">
        <f t="shared" si="49"/>
        <v>1245</v>
      </c>
      <c r="K531" s="180" t="s">
        <v>1951</v>
      </c>
      <c r="L531" s="180">
        <v>13569032</v>
      </c>
      <c r="M531" s="144">
        <v>45314</v>
      </c>
      <c r="N531" s="144" t="s">
        <v>197</v>
      </c>
      <c r="O531" s="180" t="s">
        <v>148</v>
      </c>
      <c r="P531" s="180" t="s">
        <v>221</v>
      </c>
      <c r="Q531" s="284">
        <v>0</v>
      </c>
      <c r="R531" s="284">
        <v>50000</v>
      </c>
      <c r="S531" s="182">
        <f t="shared" si="47"/>
        <v>50000</v>
      </c>
      <c r="T531" s="216">
        <v>46400</v>
      </c>
      <c r="U531" s="180">
        <v>120</v>
      </c>
      <c r="V531" s="180" t="s">
        <v>62</v>
      </c>
      <c r="W531" s="180" t="s">
        <v>62</v>
      </c>
      <c r="X531" s="180" t="s">
        <v>276</v>
      </c>
      <c r="Y531" s="180"/>
      <c r="Z531" s="180" t="s">
        <v>1952</v>
      </c>
      <c r="AA531" s="194">
        <v>0.03</v>
      </c>
      <c r="AB531" s="197" t="s">
        <v>558</v>
      </c>
      <c r="AC531" s="188">
        <v>2.2499999999999999E-2</v>
      </c>
      <c r="AD531" s="180">
        <f t="shared" si="48"/>
        <v>1500</v>
      </c>
      <c r="AE531" s="180">
        <f t="shared" si="44"/>
        <v>416.66666666666669</v>
      </c>
      <c r="AF531" s="189">
        <f t="shared" si="46"/>
        <v>1125</v>
      </c>
      <c r="AG531" s="379">
        <f t="shared" si="50"/>
        <v>1541.6666666666667</v>
      </c>
      <c r="AH531" s="190">
        <v>0.06</v>
      </c>
      <c r="AI531" s="189">
        <f t="shared" si="39"/>
        <v>3000</v>
      </c>
    </row>
    <row r="532" spans="1:35">
      <c r="A532" s="488" t="s">
        <v>622</v>
      </c>
      <c r="B532" s="180" t="s">
        <v>49</v>
      </c>
      <c r="C532" s="339" t="s">
        <v>49</v>
      </c>
      <c r="D532" s="180" t="s">
        <v>133</v>
      </c>
      <c r="E532" s="383" t="s">
        <v>619</v>
      </c>
      <c r="F532" s="180" t="s">
        <v>986</v>
      </c>
      <c r="G532" s="180" t="s">
        <v>1953</v>
      </c>
      <c r="H532" s="186">
        <v>6690</v>
      </c>
      <c r="I532" s="186">
        <v>6690</v>
      </c>
      <c r="J532" s="186">
        <f t="shared" si="49"/>
        <v>0</v>
      </c>
      <c r="K532" s="180" t="s">
        <v>1954</v>
      </c>
      <c r="L532" s="180">
        <v>31313084</v>
      </c>
      <c r="M532" s="144">
        <v>45314</v>
      </c>
      <c r="N532" s="144" t="s">
        <v>197</v>
      </c>
      <c r="O532" s="180" t="s">
        <v>173</v>
      </c>
      <c r="P532" s="180" t="s">
        <v>330</v>
      </c>
      <c r="Q532" s="284">
        <v>235601.52</v>
      </c>
      <c r="R532" s="284">
        <v>291477</v>
      </c>
      <c r="S532" s="182">
        <f t="shared" si="47"/>
        <v>55875.48000000001</v>
      </c>
      <c r="T532" s="216">
        <v>37287</v>
      </c>
      <c r="U532" s="180">
        <v>168</v>
      </c>
      <c r="V532" s="180" t="s">
        <v>63</v>
      </c>
      <c r="W532" s="180" t="s">
        <v>63</v>
      </c>
      <c r="X532" s="180" t="s">
        <v>277</v>
      </c>
      <c r="Y532" s="180"/>
      <c r="Z532" s="180" t="s">
        <v>1955</v>
      </c>
      <c r="AA532" s="194">
        <v>0.04</v>
      </c>
      <c r="AB532" s="197" t="s">
        <v>558</v>
      </c>
      <c r="AC532" s="188">
        <v>1.7000000000000001E-2</v>
      </c>
      <c r="AD532" s="180">
        <f t="shared" si="48"/>
        <v>11659.08</v>
      </c>
      <c r="AE532" s="180">
        <f t="shared" si="44"/>
        <v>1734.9821428571429</v>
      </c>
      <c r="AF532" s="189">
        <f t="shared" si="46"/>
        <v>4955.1090000000004</v>
      </c>
      <c r="AG532" s="379">
        <f t="shared" si="50"/>
        <v>6690.0911428571435</v>
      </c>
      <c r="AH532" s="190">
        <v>0.03</v>
      </c>
      <c r="AI532" s="189">
        <f t="shared" si="39"/>
        <v>1676.2644000000003</v>
      </c>
    </row>
    <row r="533" spans="1:35">
      <c r="A533" s="488" t="s">
        <v>622</v>
      </c>
      <c r="B533" s="180" t="s">
        <v>23</v>
      </c>
      <c r="C533" s="339" t="s">
        <v>23</v>
      </c>
      <c r="D533" s="180" t="s">
        <v>97</v>
      </c>
      <c r="E533" s="342" t="s">
        <v>449</v>
      </c>
      <c r="F533" s="180" t="s">
        <v>863</v>
      </c>
      <c r="G533" s="171" t="s">
        <v>597</v>
      </c>
      <c r="H533" s="186">
        <v>0</v>
      </c>
      <c r="I533" s="186">
        <v>7089</v>
      </c>
      <c r="J533" s="186">
        <f t="shared" si="49"/>
        <v>7089</v>
      </c>
      <c r="K533" s="180" t="s">
        <v>1956</v>
      </c>
      <c r="L533" s="180">
        <v>36309460</v>
      </c>
      <c r="M533" s="144">
        <v>45314</v>
      </c>
      <c r="N533" s="144" t="s">
        <v>197</v>
      </c>
      <c r="O533" s="180" t="s">
        <v>128</v>
      </c>
      <c r="P533" s="180" t="s">
        <v>128</v>
      </c>
      <c r="Q533" s="284">
        <v>0</v>
      </c>
      <c r="R533" s="284">
        <v>308861</v>
      </c>
      <c r="S533" s="182">
        <f t="shared" si="47"/>
        <v>308861</v>
      </c>
      <c r="T533" s="216">
        <v>23806</v>
      </c>
      <c r="U533" s="180">
        <v>168</v>
      </c>
      <c r="V533" s="180" t="s">
        <v>64</v>
      </c>
      <c r="W533" s="180" t="s">
        <v>64</v>
      </c>
      <c r="X533" s="180" t="s">
        <v>276</v>
      </c>
      <c r="Y533" s="180" t="s">
        <v>657</v>
      </c>
      <c r="Z533" s="180" t="s">
        <v>1957</v>
      </c>
      <c r="AA533" s="194">
        <v>0.04</v>
      </c>
      <c r="AB533" s="197" t="s">
        <v>558</v>
      </c>
      <c r="AC533" s="188">
        <v>1.7000000000000001E-2</v>
      </c>
      <c r="AD533" s="180">
        <f t="shared" si="48"/>
        <v>12354.44</v>
      </c>
      <c r="AE533" s="180">
        <f t="shared" si="44"/>
        <v>1838.4583333333333</v>
      </c>
      <c r="AF533" s="189">
        <f t="shared" si="46"/>
        <v>5250.6370000000006</v>
      </c>
      <c r="AG533" s="379">
        <f t="shared" si="50"/>
        <v>7089.0953333333337</v>
      </c>
      <c r="AH533" s="190">
        <v>0.03</v>
      </c>
      <c r="AI533" s="189">
        <f t="shared" si="39"/>
        <v>9265.83</v>
      </c>
    </row>
    <row r="534" spans="1:35">
      <c r="A534" s="488" t="s">
        <v>622</v>
      </c>
      <c r="B534" s="180" t="s">
        <v>27</v>
      </c>
      <c r="C534" s="339" t="s">
        <v>27</v>
      </c>
      <c r="D534" s="180" t="s">
        <v>97</v>
      </c>
      <c r="E534" s="342" t="s">
        <v>462</v>
      </c>
      <c r="F534" s="180" t="s">
        <v>842</v>
      </c>
      <c r="G534" s="171" t="s">
        <v>812</v>
      </c>
      <c r="H534" s="186">
        <v>0</v>
      </c>
      <c r="I534" s="186">
        <v>1421</v>
      </c>
      <c r="J534" s="186">
        <f t="shared" si="49"/>
        <v>1421</v>
      </c>
      <c r="K534" s="180" t="s">
        <v>1958</v>
      </c>
      <c r="L534" s="180">
        <v>22507261</v>
      </c>
      <c r="M534" s="144">
        <v>45314</v>
      </c>
      <c r="N534" s="144" t="s">
        <v>197</v>
      </c>
      <c r="O534" s="180" t="s">
        <v>368</v>
      </c>
      <c r="P534" s="180" t="s">
        <v>472</v>
      </c>
      <c r="Q534" s="284">
        <v>0</v>
      </c>
      <c r="R534" s="284">
        <v>42725</v>
      </c>
      <c r="S534" s="182">
        <f t="shared" si="47"/>
        <v>42725</v>
      </c>
      <c r="T534" s="216">
        <v>39488</v>
      </c>
      <c r="U534" s="180">
        <v>108</v>
      </c>
      <c r="V534" s="180" t="s">
        <v>62</v>
      </c>
      <c r="W534" s="180" t="s">
        <v>62</v>
      </c>
      <c r="X534" s="180" t="s">
        <v>276</v>
      </c>
      <c r="Y534" s="180"/>
      <c r="Z534" s="180" t="s">
        <v>1959</v>
      </c>
      <c r="AA534" s="194">
        <v>0.03</v>
      </c>
      <c r="AB534" s="197" t="s">
        <v>558</v>
      </c>
      <c r="AC534" s="188">
        <v>2.4E-2</v>
      </c>
      <c r="AD534" s="180">
        <f t="shared" si="48"/>
        <v>1281.75</v>
      </c>
      <c r="AE534" s="180">
        <f t="shared" si="44"/>
        <v>395.60185185185185</v>
      </c>
      <c r="AF534" s="189">
        <f t="shared" si="46"/>
        <v>1025.4000000000001</v>
      </c>
      <c r="AG534" s="379">
        <f t="shared" si="50"/>
        <v>1421.0018518518518</v>
      </c>
      <c r="AH534" s="190">
        <v>0.06</v>
      </c>
      <c r="AI534" s="189">
        <f t="shared" si="39"/>
        <v>2563.5</v>
      </c>
    </row>
    <row r="535" spans="1:35">
      <c r="A535" s="488" t="s">
        <v>622</v>
      </c>
      <c r="B535" s="180" t="s">
        <v>184</v>
      </c>
      <c r="C535" s="339" t="s">
        <v>184</v>
      </c>
      <c r="D535" s="180" t="s">
        <v>98</v>
      </c>
      <c r="E535" s="383" t="s">
        <v>486</v>
      </c>
      <c r="F535" s="180" t="s">
        <v>886</v>
      </c>
      <c r="G535" s="180" t="s">
        <v>1960</v>
      </c>
      <c r="H535" s="186">
        <v>0</v>
      </c>
      <c r="I535" s="186">
        <v>11058</v>
      </c>
      <c r="J535" s="186">
        <f t="shared" si="49"/>
        <v>11058</v>
      </c>
      <c r="K535" s="180" t="s">
        <v>1961</v>
      </c>
      <c r="L535" s="180">
        <v>26681758</v>
      </c>
      <c r="M535" s="144">
        <v>45314</v>
      </c>
      <c r="N535" s="144" t="s">
        <v>197</v>
      </c>
      <c r="O535" s="180" t="s">
        <v>128</v>
      </c>
      <c r="P535" s="180" t="s">
        <v>128</v>
      </c>
      <c r="Q535" s="284">
        <v>0</v>
      </c>
      <c r="R535" s="284">
        <v>481744</v>
      </c>
      <c r="S535" s="182">
        <f t="shared" si="47"/>
        <v>481744</v>
      </c>
      <c r="T535" s="216">
        <v>22544</v>
      </c>
      <c r="U535" s="180">
        <v>168</v>
      </c>
      <c r="V535" s="180" t="s">
        <v>64</v>
      </c>
      <c r="W535" s="180" t="s">
        <v>64</v>
      </c>
      <c r="X535" s="180" t="s">
        <v>276</v>
      </c>
      <c r="Y535" s="180" t="s">
        <v>115</v>
      </c>
      <c r="Z535" s="180" t="s">
        <v>1962</v>
      </c>
      <c r="AA535" s="194">
        <v>0.04</v>
      </c>
      <c r="AB535" s="197" t="s">
        <v>558</v>
      </c>
      <c r="AC535" s="188">
        <v>1.7000000000000001E-2</v>
      </c>
      <c r="AD535" s="180">
        <f t="shared" si="48"/>
        <v>19269.760000000002</v>
      </c>
      <c r="AE535" s="180">
        <f t="shared" si="44"/>
        <v>2867.5238095238096</v>
      </c>
      <c r="AF535" s="189">
        <f t="shared" si="46"/>
        <v>8189.6480000000001</v>
      </c>
      <c r="AG535" s="379">
        <f t="shared" si="50"/>
        <v>11057.17180952381</v>
      </c>
      <c r="AH535" s="190">
        <v>0.03</v>
      </c>
      <c r="AI535" s="189">
        <f t="shared" si="39"/>
        <v>14452.32</v>
      </c>
    </row>
    <row r="536" spans="1:35">
      <c r="A536" s="488" t="s">
        <v>622</v>
      </c>
      <c r="B536" s="180" t="s">
        <v>49</v>
      </c>
      <c r="C536" s="339" t="s">
        <v>49</v>
      </c>
      <c r="D536" s="180" t="s">
        <v>133</v>
      </c>
      <c r="E536" s="342" t="s">
        <v>555</v>
      </c>
      <c r="F536" s="180" t="s">
        <v>860</v>
      </c>
      <c r="G536" s="171" t="s">
        <v>1565</v>
      </c>
      <c r="H536" s="186">
        <v>0</v>
      </c>
      <c r="I536" s="186">
        <v>19021</v>
      </c>
      <c r="J536" s="186">
        <f t="shared" si="49"/>
        <v>19021</v>
      </c>
      <c r="K536" s="180" t="s">
        <v>1963</v>
      </c>
      <c r="L536" s="180">
        <v>29578379</v>
      </c>
      <c r="M536" s="144">
        <v>45315</v>
      </c>
      <c r="N536" s="144" t="s">
        <v>197</v>
      </c>
      <c r="O536" s="180" t="s">
        <v>148</v>
      </c>
      <c r="P536" s="180" t="s">
        <v>543</v>
      </c>
      <c r="Q536" s="284">
        <v>0</v>
      </c>
      <c r="R536" s="284">
        <v>828729</v>
      </c>
      <c r="S536" s="182">
        <f t="shared" si="47"/>
        <v>828729</v>
      </c>
      <c r="T536" s="216">
        <v>61033</v>
      </c>
      <c r="U536" s="180">
        <v>168</v>
      </c>
      <c r="V536" s="180" t="s">
        <v>64</v>
      </c>
      <c r="W536" s="180" t="s">
        <v>64</v>
      </c>
      <c r="X536" s="180" t="s">
        <v>276</v>
      </c>
      <c r="Y536" s="180" t="s">
        <v>115</v>
      </c>
      <c r="Z536" s="180" t="s">
        <v>1964</v>
      </c>
      <c r="AA536" s="194">
        <v>0.04</v>
      </c>
      <c r="AB536" s="197" t="s">
        <v>558</v>
      </c>
      <c r="AC536" s="188">
        <v>1.7000000000000001E-2</v>
      </c>
      <c r="AD536" s="180">
        <f t="shared" si="48"/>
        <v>33149.160000000003</v>
      </c>
      <c r="AE536" s="180">
        <f t="shared" si="44"/>
        <v>4932.9107142857147</v>
      </c>
      <c r="AF536" s="189">
        <f t="shared" si="46"/>
        <v>14088.393000000002</v>
      </c>
      <c r="AG536" s="379">
        <f t="shared" si="50"/>
        <v>19021.303714285717</v>
      </c>
      <c r="AH536" s="190">
        <v>0.03</v>
      </c>
      <c r="AI536" s="189">
        <f t="shared" si="39"/>
        <v>24861.87</v>
      </c>
    </row>
    <row r="537" spans="1:35">
      <c r="A537" s="488" t="s">
        <v>622</v>
      </c>
      <c r="B537" s="180" t="s">
        <v>27</v>
      </c>
      <c r="C537" s="339" t="s">
        <v>27</v>
      </c>
      <c r="D537" s="180" t="s">
        <v>97</v>
      </c>
      <c r="E537" s="342" t="s">
        <v>209</v>
      </c>
      <c r="F537" s="180" t="s">
        <v>570</v>
      </c>
      <c r="G537" s="171" t="s">
        <v>571</v>
      </c>
      <c r="H537" s="186">
        <v>12100</v>
      </c>
      <c r="I537" s="186">
        <v>11884</v>
      </c>
      <c r="J537" s="186">
        <f t="shared" si="49"/>
        <v>-216</v>
      </c>
      <c r="K537" s="180" t="s">
        <v>1965</v>
      </c>
      <c r="L537" s="180">
        <v>27239209</v>
      </c>
      <c r="M537" s="144">
        <v>45315</v>
      </c>
      <c r="N537" s="144" t="s">
        <v>197</v>
      </c>
      <c r="O537" s="180" t="s">
        <v>21</v>
      </c>
      <c r="P537" s="180" t="s">
        <v>21</v>
      </c>
      <c r="Q537" s="284">
        <v>426126</v>
      </c>
      <c r="R537" s="284">
        <v>513419</v>
      </c>
      <c r="S537" s="182">
        <f t="shared" si="47"/>
        <v>87293</v>
      </c>
      <c r="T537" s="216">
        <v>55287</v>
      </c>
      <c r="U537" s="180">
        <v>168</v>
      </c>
      <c r="V537" s="180" t="s">
        <v>63</v>
      </c>
      <c r="W537" s="180" t="s">
        <v>63</v>
      </c>
      <c r="X537" s="180" t="s">
        <v>277</v>
      </c>
      <c r="Y537" s="180"/>
      <c r="Z537" s="180" t="s">
        <v>1966</v>
      </c>
      <c r="AA537" s="194">
        <v>0.04</v>
      </c>
      <c r="AB537" s="197" t="s">
        <v>558</v>
      </c>
      <c r="AC537" s="188">
        <v>1.7000000000000001E-2</v>
      </c>
      <c r="AD537" s="180">
        <f t="shared" si="48"/>
        <v>20536.760000000002</v>
      </c>
      <c r="AE537" s="180">
        <f t="shared" si="44"/>
        <v>3056.0654761904761</v>
      </c>
      <c r="AF537" s="189">
        <f t="shared" si="46"/>
        <v>8728.1230000000014</v>
      </c>
      <c r="AG537" s="379">
        <f t="shared" si="50"/>
        <v>11784.188476190477</v>
      </c>
      <c r="AH537" s="190">
        <v>0.03</v>
      </c>
      <c r="AI537" s="189">
        <f t="shared" si="39"/>
        <v>2618.79</v>
      </c>
    </row>
    <row r="538" spans="1:35">
      <c r="A538" s="488" t="s">
        <v>622</v>
      </c>
      <c r="B538" s="180" t="s">
        <v>37</v>
      </c>
      <c r="C538" s="339" t="s">
        <v>37</v>
      </c>
      <c r="D538" s="180" t="s">
        <v>99</v>
      </c>
      <c r="E538" s="342" t="s">
        <v>459</v>
      </c>
      <c r="F538" s="180" t="s">
        <v>731</v>
      </c>
      <c r="G538" s="171" t="s">
        <v>732</v>
      </c>
      <c r="H538" s="186">
        <v>5938.42</v>
      </c>
      <c r="I538" s="186">
        <v>5590</v>
      </c>
      <c r="J538" s="186">
        <f t="shared" si="49"/>
        <v>-348.42000000000007</v>
      </c>
      <c r="K538" s="180" t="s">
        <v>1967</v>
      </c>
      <c r="L538" s="180">
        <v>27047231</v>
      </c>
      <c r="M538" s="144">
        <v>45315</v>
      </c>
      <c r="N538" s="144" t="s">
        <v>197</v>
      </c>
      <c r="O538" s="180" t="s">
        <v>21</v>
      </c>
      <c r="P538" s="180" t="s">
        <v>21</v>
      </c>
      <c r="Q538" s="284">
        <v>212191</v>
      </c>
      <c r="R538" s="284">
        <v>243551</v>
      </c>
      <c r="S538" s="182">
        <f t="shared" si="47"/>
        <v>31360</v>
      </c>
      <c r="T538" s="216">
        <v>15647</v>
      </c>
      <c r="U538" s="180">
        <v>168</v>
      </c>
      <c r="V538" s="180" t="s">
        <v>63</v>
      </c>
      <c r="W538" s="180" t="s">
        <v>63</v>
      </c>
      <c r="X538" s="180" t="s">
        <v>277</v>
      </c>
      <c r="Y538" s="180"/>
      <c r="Z538" s="180" t="s">
        <v>1968</v>
      </c>
      <c r="AA538" s="194">
        <v>0.04</v>
      </c>
      <c r="AB538" s="197" t="s">
        <v>558</v>
      </c>
      <c r="AC538" s="188">
        <v>1.7000000000000001E-2</v>
      </c>
      <c r="AD538" s="180">
        <f t="shared" si="48"/>
        <v>9742.0400000000009</v>
      </c>
      <c r="AE538" s="180">
        <f t="shared" si="44"/>
        <v>1449.7083333333333</v>
      </c>
      <c r="AF538" s="189">
        <f t="shared" si="46"/>
        <v>4140.3670000000002</v>
      </c>
      <c r="AG538" s="379">
        <f t="shared" si="50"/>
        <v>5590.0753333333332</v>
      </c>
      <c r="AH538" s="190">
        <v>0.03</v>
      </c>
      <c r="AI538" s="189">
        <f t="shared" si="39"/>
        <v>940.8</v>
      </c>
    </row>
    <row r="539" spans="1:35">
      <c r="A539" s="488" t="s">
        <v>622</v>
      </c>
      <c r="B539" s="180" t="s">
        <v>39</v>
      </c>
      <c r="C539" s="339" t="s">
        <v>39</v>
      </c>
      <c r="D539" s="180" t="s">
        <v>167</v>
      </c>
      <c r="E539" s="342" t="s">
        <v>453</v>
      </c>
      <c r="F539" s="180" t="s">
        <v>987</v>
      </c>
      <c r="G539" s="180" t="s">
        <v>1247</v>
      </c>
      <c r="H539" s="186">
        <v>0</v>
      </c>
      <c r="I539" s="186">
        <v>6504</v>
      </c>
      <c r="J539" s="186">
        <f t="shared" si="49"/>
        <v>6504</v>
      </c>
      <c r="K539" s="180" t="s">
        <v>1969</v>
      </c>
      <c r="L539" s="180">
        <v>20865315</v>
      </c>
      <c r="M539" s="144">
        <v>45315</v>
      </c>
      <c r="N539" s="144" t="s">
        <v>197</v>
      </c>
      <c r="O539" s="180" t="s">
        <v>148</v>
      </c>
      <c r="P539" s="180" t="s">
        <v>258</v>
      </c>
      <c r="Q539" s="284">
        <v>0</v>
      </c>
      <c r="R539" s="284">
        <v>237678</v>
      </c>
      <c r="S539" s="182">
        <f t="shared" si="47"/>
        <v>237678</v>
      </c>
      <c r="T539" s="216">
        <v>224694</v>
      </c>
      <c r="U539" s="180">
        <v>144</v>
      </c>
      <c r="V539" s="180" t="s">
        <v>62</v>
      </c>
      <c r="W539" s="180" t="s">
        <v>62</v>
      </c>
      <c r="X539" s="180" t="s">
        <v>276</v>
      </c>
      <c r="Y539" s="180"/>
      <c r="Z539" s="180" t="s">
        <v>1970</v>
      </c>
      <c r="AA539" s="194">
        <v>0.03</v>
      </c>
      <c r="AB539" s="197" t="s">
        <v>558</v>
      </c>
      <c r="AC539" s="188">
        <v>0.02</v>
      </c>
      <c r="AD539" s="180">
        <f t="shared" si="48"/>
        <v>7130.34</v>
      </c>
      <c r="AE539" s="180">
        <f t="shared" si="44"/>
        <v>1650.5416666666667</v>
      </c>
      <c r="AF539" s="189">
        <f t="shared" si="46"/>
        <v>4753.5600000000004</v>
      </c>
      <c r="AG539" s="379">
        <f t="shared" si="50"/>
        <v>6404.1016666666674</v>
      </c>
      <c r="AH539" s="190">
        <v>0.06</v>
      </c>
      <c r="AI539" s="189">
        <f t="shared" si="39"/>
        <v>14260.68</v>
      </c>
    </row>
    <row r="540" spans="1:35">
      <c r="A540" s="488" t="s">
        <v>622</v>
      </c>
      <c r="B540" s="180" t="s">
        <v>33</v>
      </c>
      <c r="C540" s="339" t="s">
        <v>39</v>
      </c>
      <c r="D540" s="180" t="s">
        <v>167</v>
      </c>
      <c r="E540" s="342" t="s">
        <v>931</v>
      </c>
      <c r="F540" s="180" t="s">
        <v>790</v>
      </c>
      <c r="G540" s="171" t="s">
        <v>791</v>
      </c>
      <c r="H540" s="186">
        <v>0</v>
      </c>
      <c r="I540" s="186">
        <v>32200</v>
      </c>
      <c r="J540" s="186">
        <f t="shared" si="49"/>
        <v>32200</v>
      </c>
      <c r="K540" s="180" t="s">
        <v>1971</v>
      </c>
      <c r="L540" s="180">
        <v>22684398</v>
      </c>
      <c r="M540" s="144">
        <v>45315</v>
      </c>
      <c r="N540" s="144" t="s">
        <v>197</v>
      </c>
      <c r="O540" s="180" t="s">
        <v>21</v>
      </c>
      <c r="P540" s="180" t="s">
        <v>21</v>
      </c>
      <c r="Q540" s="284">
        <v>0</v>
      </c>
      <c r="R540" s="284">
        <v>1398599</v>
      </c>
      <c r="S540" s="182">
        <f t="shared" si="47"/>
        <v>1398599</v>
      </c>
      <c r="T540" s="216">
        <v>147430</v>
      </c>
      <c r="U540" s="180">
        <v>168</v>
      </c>
      <c r="V540" s="180" t="s">
        <v>64</v>
      </c>
      <c r="W540" s="180" t="s">
        <v>64</v>
      </c>
      <c r="X540" s="180" t="s">
        <v>276</v>
      </c>
      <c r="Y540" s="180" t="s">
        <v>669</v>
      </c>
      <c r="Z540" s="180" t="s">
        <v>1972</v>
      </c>
      <c r="AA540" s="194">
        <v>0.04</v>
      </c>
      <c r="AB540" s="197" t="s">
        <v>558</v>
      </c>
      <c r="AC540" s="188">
        <v>1.7000000000000001E-2</v>
      </c>
      <c r="AD540" s="180">
        <f t="shared" si="48"/>
        <v>55943.96</v>
      </c>
      <c r="AE540" s="180">
        <f t="shared" si="44"/>
        <v>8324.9940476190477</v>
      </c>
      <c r="AF540" s="189">
        <f t="shared" si="46"/>
        <v>23776.183000000001</v>
      </c>
      <c r="AG540" s="379">
        <f t="shared" si="50"/>
        <v>32101.17704761905</v>
      </c>
      <c r="AH540" s="190">
        <v>0.03</v>
      </c>
      <c r="AI540" s="189">
        <f t="shared" si="39"/>
        <v>41957.97</v>
      </c>
    </row>
    <row r="541" spans="1:35">
      <c r="A541" s="488" t="s">
        <v>622</v>
      </c>
      <c r="B541" s="180" t="s">
        <v>38</v>
      </c>
      <c r="C541" s="339" t="s">
        <v>38</v>
      </c>
      <c r="D541" s="180" t="s">
        <v>101</v>
      </c>
      <c r="E541" s="342" t="s">
        <v>891</v>
      </c>
      <c r="F541" s="180" t="s">
        <v>995</v>
      </c>
      <c r="G541" s="180" t="s">
        <v>996</v>
      </c>
      <c r="H541" s="186">
        <v>22275</v>
      </c>
      <c r="I541" s="186">
        <v>21205</v>
      </c>
      <c r="J541" s="186">
        <f t="shared" si="49"/>
        <v>-1070</v>
      </c>
      <c r="K541" s="180" t="s">
        <v>1973</v>
      </c>
      <c r="L541" s="180">
        <v>32530472</v>
      </c>
      <c r="M541" s="144">
        <v>45315</v>
      </c>
      <c r="N541" s="144" t="s">
        <v>197</v>
      </c>
      <c r="O541" s="180" t="s">
        <v>128</v>
      </c>
      <c r="P541" s="180" t="s">
        <v>128</v>
      </c>
      <c r="Q541" s="284">
        <v>792369</v>
      </c>
      <c r="R541" s="284">
        <v>923884</v>
      </c>
      <c r="S541" s="182">
        <f t="shared" ref="S541:S550" si="51">R541-Q541</f>
        <v>131515</v>
      </c>
      <c r="T541" s="216">
        <v>74981</v>
      </c>
      <c r="U541" s="180">
        <v>168</v>
      </c>
      <c r="V541" s="180" t="s">
        <v>63</v>
      </c>
      <c r="W541" s="180" t="s">
        <v>63</v>
      </c>
      <c r="X541" s="180" t="s">
        <v>277</v>
      </c>
      <c r="Y541" s="180"/>
      <c r="Z541" s="180" t="s">
        <v>1974</v>
      </c>
      <c r="AA541" s="194">
        <v>0.04</v>
      </c>
      <c r="AB541" s="197" t="s">
        <v>558</v>
      </c>
      <c r="AC541" s="188">
        <v>1.7000000000000001E-2</v>
      </c>
      <c r="AD541" s="180">
        <f t="shared" si="48"/>
        <v>36955.360000000001</v>
      </c>
      <c r="AE541" s="180">
        <f t="shared" si="44"/>
        <v>5499.3095238095239</v>
      </c>
      <c r="AF541" s="189">
        <f t="shared" si="46"/>
        <v>15706.028</v>
      </c>
      <c r="AG541" s="379">
        <f t="shared" si="50"/>
        <v>21205.337523809525</v>
      </c>
      <c r="AH541" s="190">
        <v>0.03</v>
      </c>
      <c r="AI541" s="189">
        <f t="shared" si="39"/>
        <v>3945.45</v>
      </c>
    </row>
    <row r="542" spans="1:35">
      <c r="A542" s="488" t="s">
        <v>622</v>
      </c>
      <c r="B542" s="180" t="s">
        <v>24</v>
      </c>
      <c r="C542" s="339" t="s">
        <v>24</v>
      </c>
      <c r="D542" s="180" t="s">
        <v>422</v>
      </c>
      <c r="E542" s="342" t="s">
        <v>423</v>
      </c>
      <c r="F542" s="180" t="s">
        <v>841</v>
      </c>
      <c r="G542" s="171" t="s">
        <v>629</v>
      </c>
      <c r="H542" s="186">
        <v>0</v>
      </c>
      <c r="I542" s="186">
        <v>2312</v>
      </c>
      <c r="J542" s="186">
        <f t="shared" si="49"/>
        <v>2312</v>
      </c>
      <c r="K542" s="180" t="s">
        <v>1975</v>
      </c>
      <c r="L542" s="180">
        <v>29271273</v>
      </c>
      <c r="M542" s="144">
        <v>45315</v>
      </c>
      <c r="N542" s="144" t="s">
        <v>197</v>
      </c>
      <c r="O542" s="180" t="s">
        <v>173</v>
      </c>
      <c r="P542" s="180" t="s">
        <v>466</v>
      </c>
      <c r="Q542" s="284">
        <v>0</v>
      </c>
      <c r="R542" s="284">
        <v>74984</v>
      </c>
      <c r="S542" s="182">
        <f t="shared" si="51"/>
        <v>74984</v>
      </c>
      <c r="T542" s="216">
        <v>70134</v>
      </c>
      <c r="U542" s="180">
        <v>120</v>
      </c>
      <c r="V542" s="180" t="s">
        <v>62</v>
      </c>
      <c r="W542" s="180" t="s">
        <v>62</v>
      </c>
      <c r="X542" s="180" t="s">
        <v>276</v>
      </c>
      <c r="Y542" s="180"/>
      <c r="Z542" s="180" t="s">
        <v>1976</v>
      </c>
      <c r="AA542" s="194">
        <v>0.03</v>
      </c>
      <c r="AB542" s="197" t="s">
        <v>558</v>
      </c>
      <c r="AC542" s="188">
        <v>0.02</v>
      </c>
      <c r="AD542" s="180">
        <f t="shared" si="48"/>
        <v>2249.52</v>
      </c>
      <c r="AE542" s="180">
        <f t="shared" si="44"/>
        <v>624.86666666666667</v>
      </c>
      <c r="AF542" s="189">
        <f t="shared" si="46"/>
        <v>1499.68</v>
      </c>
      <c r="AG542" s="379">
        <f t="shared" si="50"/>
        <v>2124.5466666666666</v>
      </c>
      <c r="AH542" s="190">
        <v>0.06</v>
      </c>
      <c r="AI542" s="189">
        <f t="shared" si="39"/>
        <v>4499.04</v>
      </c>
    </row>
    <row r="543" spans="1:35">
      <c r="A543" s="488" t="s">
        <v>622</v>
      </c>
      <c r="B543" s="180" t="s">
        <v>47</v>
      </c>
      <c r="C543" s="339" t="s">
        <v>47</v>
      </c>
      <c r="D543" s="180" t="s">
        <v>99</v>
      </c>
      <c r="E543" s="342" t="s">
        <v>407</v>
      </c>
      <c r="F543" s="180" t="s">
        <v>541</v>
      </c>
      <c r="G543" s="180" t="s">
        <v>573</v>
      </c>
      <c r="H543" s="186">
        <v>12791</v>
      </c>
      <c r="I543" s="186">
        <v>12350</v>
      </c>
      <c r="J543" s="186">
        <f t="shared" si="49"/>
        <v>-441</v>
      </c>
      <c r="K543" s="180" t="s">
        <v>1977</v>
      </c>
      <c r="L543" s="180">
        <v>33728964</v>
      </c>
      <c r="M543" s="144">
        <v>45315</v>
      </c>
      <c r="N543" s="144" t="s">
        <v>197</v>
      </c>
      <c r="O543" s="180" t="s">
        <v>148</v>
      </c>
      <c r="P543" s="21" t="s">
        <v>334</v>
      </c>
      <c r="Q543" s="284">
        <v>489462</v>
      </c>
      <c r="R543" s="284">
        <v>538079</v>
      </c>
      <c r="S543" s="182">
        <f t="shared" si="51"/>
        <v>48617</v>
      </c>
      <c r="T543" s="216">
        <v>15232</v>
      </c>
      <c r="U543" s="180">
        <v>168</v>
      </c>
      <c r="V543" s="180" t="s">
        <v>63</v>
      </c>
      <c r="W543" s="180" t="s">
        <v>63</v>
      </c>
      <c r="X543" s="180" t="s">
        <v>277</v>
      </c>
      <c r="Y543" s="180"/>
      <c r="Z543" s="180" t="s">
        <v>1978</v>
      </c>
      <c r="AA543" s="194">
        <v>0.04</v>
      </c>
      <c r="AB543" s="197" t="s">
        <v>558</v>
      </c>
      <c r="AC543" s="188">
        <v>1.7000000000000001E-2</v>
      </c>
      <c r="AD543" s="180">
        <f t="shared" si="48"/>
        <v>21523.16</v>
      </c>
      <c r="AE543" s="180">
        <f t="shared" si="44"/>
        <v>3202.8511904761904</v>
      </c>
      <c r="AF543" s="189">
        <f t="shared" si="46"/>
        <v>9147.3430000000008</v>
      </c>
      <c r="AG543" s="379">
        <f t="shared" si="50"/>
        <v>12350.194190476192</v>
      </c>
      <c r="AH543" s="190">
        <v>0.03</v>
      </c>
      <c r="AI543" s="189">
        <f t="shared" si="39"/>
        <v>1458.51</v>
      </c>
    </row>
    <row r="544" spans="1:35">
      <c r="A544" s="488" t="s">
        <v>622</v>
      </c>
      <c r="B544" s="180" t="s">
        <v>31</v>
      </c>
      <c r="C544" s="339" t="s">
        <v>31</v>
      </c>
      <c r="D544" s="180" t="s">
        <v>101</v>
      </c>
      <c r="E544" s="342" t="s">
        <v>458</v>
      </c>
      <c r="F544" s="171" t="s">
        <v>847</v>
      </c>
      <c r="G544" s="171" t="s">
        <v>572</v>
      </c>
      <c r="H544" s="186">
        <v>0</v>
      </c>
      <c r="I544" s="186">
        <v>13852</v>
      </c>
      <c r="J544" s="186">
        <f t="shared" si="49"/>
        <v>13852</v>
      </c>
      <c r="K544" s="180" t="s">
        <v>1979</v>
      </c>
      <c r="L544" s="180">
        <v>24091150</v>
      </c>
      <c r="M544" s="144">
        <v>45315</v>
      </c>
      <c r="N544" s="144" t="s">
        <v>197</v>
      </c>
      <c r="O544" s="180" t="s">
        <v>148</v>
      </c>
      <c r="P544" s="180" t="s">
        <v>45</v>
      </c>
      <c r="Q544" s="284">
        <v>0</v>
      </c>
      <c r="R544" s="284">
        <v>603520</v>
      </c>
      <c r="S544" s="182">
        <f t="shared" si="51"/>
        <v>603520</v>
      </c>
      <c r="T544" s="216">
        <v>29034.799999999999</v>
      </c>
      <c r="U544" s="180">
        <v>168</v>
      </c>
      <c r="V544" s="180" t="s">
        <v>64</v>
      </c>
      <c r="W544" s="180" t="s">
        <v>64</v>
      </c>
      <c r="X544" s="180" t="s">
        <v>276</v>
      </c>
      <c r="Y544" s="180" t="s">
        <v>115</v>
      </c>
      <c r="Z544" s="180" t="s">
        <v>1980</v>
      </c>
      <c r="AA544" s="194">
        <v>0.04</v>
      </c>
      <c r="AB544" s="197" t="s">
        <v>558</v>
      </c>
      <c r="AC544" s="188">
        <v>1.7000000000000001E-2</v>
      </c>
      <c r="AD544" s="180">
        <f t="shared" si="48"/>
        <v>24140.799999999999</v>
      </c>
      <c r="AE544" s="180">
        <f t="shared" si="44"/>
        <v>3592.3809523809523</v>
      </c>
      <c r="AF544" s="189">
        <f t="shared" si="46"/>
        <v>10259.84</v>
      </c>
      <c r="AG544" s="379">
        <f t="shared" si="50"/>
        <v>13852.220952380952</v>
      </c>
      <c r="AH544" s="190">
        <v>0.03</v>
      </c>
      <c r="AI544" s="189">
        <f t="shared" si="39"/>
        <v>18105.599999999999</v>
      </c>
    </row>
    <row r="545" spans="1:35">
      <c r="A545" s="488" t="s">
        <v>622</v>
      </c>
      <c r="B545" s="180" t="s">
        <v>45</v>
      </c>
      <c r="C545" s="339" t="s">
        <v>184</v>
      </c>
      <c r="D545" s="180" t="s">
        <v>98</v>
      </c>
      <c r="E545" s="342" t="s">
        <v>212</v>
      </c>
      <c r="F545" s="180" t="s">
        <v>811</v>
      </c>
      <c r="G545" s="180" t="s">
        <v>574</v>
      </c>
      <c r="H545" s="186">
        <v>8100.12</v>
      </c>
      <c r="I545" s="186">
        <v>7490</v>
      </c>
      <c r="J545" s="186">
        <f t="shared" si="49"/>
        <v>-610.11999999999989</v>
      </c>
      <c r="K545" s="180" t="s">
        <v>1981</v>
      </c>
      <c r="L545" s="180">
        <v>25159409</v>
      </c>
      <c r="M545" s="144">
        <v>45316</v>
      </c>
      <c r="N545" s="144" t="s">
        <v>197</v>
      </c>
      <c r="O545" s="180" t="s">
        <v>128</v>
      </c>
      <c r="P545" s="180" t="s">
        <v>128</v>
      </c>
      <c r="Q545" s="284">
        <v>293608.46000000002</v>
      </c>
      <c r="R545" s="284">
        <v>326333</v>
      </c>
      <c r="S545" s="182">
        <f t="shared" si="51"/>
        <v>32724.539999999979</v>
      </c>
      <c r="T545" s="216">
        <v>12044.56</v>
      </c>
      <c r="U545" s="180">
        <v>168</v>
      </c>
      <c r="V545" s="180" t="s">
        <v>63</v>
      </c>
      <c r="W545" s="180" t="s">
        <v>63</v>
      </c>
      <c r="X545" s="180" t="s">
        <v>277</v>
      </c>
      <c r="Y545" s="180"/>
      <c r="Z545" s="180" t="s">
        <v>1982</v>
      </c>
      <c r="AA545" s="194">
        <v>0.04</v>
      </c>
      <c r="AB545" s="197" t="s">
        <v>558</v>
      </c>
      <c r="AC545" s="188">
        <v>1.7000000000000001E-2</v>
      </c>
      <c r="AD545" s="180">
        <f t="shared" si="48"/>
        <v>13053.32</v>
      </c>
      <c r="AE545" s="180">
        <f t="shared" si="44"/>
        <v>1942.4583333333333</v>
      </c>
      <c r="AF545" s="189">
        <f t="shared" si="46"/>
        <v>5547.6610000000001</v>
      </c>
      <c r="AG545" s="379">
        <f t="shared" si="50"/>
        <v>7490.1193333333331</v>
      </c>
      <c r="AH545" s="190">
        <v>0.03</v>
      </c>
      <c r="AI545" s="189">
        <f t="shared" si="39"/>
        <v>981.73619999999937</v>
      </c>
    </row>
    <row r="546" spans="1:35">
      <c r="A546" s="488" t="s">
        <v>622</v>
      </c>
      <c r="B546" s="180" t="s">
        <v>44</v>
      </c>
      <c r="C546" s="339" t="s">
        <v>37</v>
      </c>
      <c r="D546" s="180" t="s">
        <v>99</v>
      </c>
      <c r="E546" s="342" t="s">
        <v>461</v>
      </c>
      <c r="F546" s="180" t="s">
        <v>767</v>
      </c>
      <c r="G546" s="171" t="s">
        <v>768</v>
      </c>
      <c r="H546" s="186">
        <v>0</v>
      </c>
      <c r="I546" s="186">
        <v>5750</v>
      </c>
      <c r="J546" s="186">
        <f t="shared" si="49"/>
        <v>5750</v>
      </c>
      <c r="K546" s="180" t="s">
        <v>1983</v>
      </c>
      <c r="L546" s="180">
        <v>24875662</v>
      </c>
      <c r="M546" s="144">
        <v>45316</v>
      </c>
      <c r="N546" s="144" t="s">
        <v>197</v>
      </c>
      <c r="O546" s="180" t="s">
        <v>148</v>
      </c>
      <c r="P546" s="180" t="s">
        <v>252</v>
      </c>
      <c r="Q546" s="284">
        <v>0</v>
      </c>
      <c r="R546" s="284">
        <v>250522</v>
      </c>
      <c r="S546" s="182">
        <f t="shared" si="51"/>
        <v>250522</v>
      </c>
      <c r="T546" s="216">
        <v>15763</v>
      </c>
      <c r="U546" s="180">
        <v>168</v>
      </c>
      <c r="V546" s="180" t="s">
        <v>64</v>
      </c>
      <c r="W546" s="180" t="s">
        <v>64</v>
      </c>
      <c r="X546" s="180" t="s">
        <v>276</v>
      </c>
      <c r="Y546" s="180" t="s">
        <v>115</v>
      </c>
      <c r="Z546" s="180" t="s">
        <v>1984</v>
      </c>
      <c r="AA546" s="194">
        <v>0.04</v>
      </c>
      <c r="AB546" s="197" t="s">
        <v>558</v>
      </c>
      <c r="AC546" s="188">
        <v>1.7000000000000001E-2</v>
      </c>
      <c r="AD546" s="180">
        <f t="shared" si="48"/>
        <v>10020.880000000001</v>
      </c>
      <c r="AE546" s="180">
        <f t="shared" si="44"/>
        <v>1491.202380952381</v>
      </c>
      <c r="AF546" s="189">
        <f t="shared" si="46"/>
        <v>4258.8740000000007</v>
      </c>
      <c r="AG546" s="379">
        <f t="shared" si="50"/>
        <v>5750.0763809523814</v>
      </c>
      <c r="AH546" s="190">
        <v>0.03</v>
      </c>
      <c r="AI546" s="189">
        <f t="shared" si="39"/>
        <v>7515.66</v>
      </c>
    </row>
    <row r="547" spans="1:35">
      <c r="A547" s="488" t="s">
        <v>622</v>
      </c>
      <c r="B547" s="180" t="s">
        <v>31</v>
      </c>
      <c r="C547" s="339" t="s">
        <v>31</v>
      </c>
      <c r="D547" s="180" t="s">
        <v>101</v>
      </c>
      <c r="E547" s="342" t="s">
        <v>458</v>
      </c>
      <c r="F547" s="180" t="s">
        <v>562</v>
      </c>
      <c r="G547" s="180" t="s">
        <v>567</v>
      </c>
      <c r="H547" s="186">
        <v>22049</v>
      </c>
      <c r="I547" s="186">
        <v>22049</v>
      </c>
      <c r="J547" s="186">
        <f t="shared" si="49"/>
        <v>0</v>
      </c>
      <c r="K547" s="180" t="s">
        <v>1985</v>
      </c>
      <c r="L547" s="180">
        <v>32978228</v>
      </c>
      <c r="M547" s="144">
        <v>45316</v>
      </c>
      <c r="N547" s="144" t="s">
        <v>197</v>
      </c>
      <c r="O547" s="180" t="s">
        <v>128</v>
      </c>
      <c r="P547" s="180" t="s">
        <v>128</v>
      </c>
      <c r="Q547" s="284">
        <v>821963</v>
      </c>
      <c r="R547" s="284">
        <v>960657</v>
      </c>
      <c r="S547" s="182">
        <f t="shared" si="51"/>
        <v>138694</v>
      </c>
      <c r="T547" s="216">
        <v>79964</v>
      </c>
      <c r="U547" s="180">
        <v>168</v>
      </c>
      <c r="V547" s="180" t="s">
        <v>63</v>
      </c>
      <c r="W547" s="180" t="s">
        <v>63</v>
      </c>
      <c r="X547" s="180" t="s">
        <v>277</v>
      </c>
      <c r="Y547" s="180"/>
      <c r="Z547" s="180" t="s">
        <v>1986</v>
      </c>
      <c r="AA547" s="194">
        <v>0.04</v>
      </c>
      <c r="AB547" s="197" t="s">
        <v>558</v>
      </c>
      <c r="AC547" s="188">
        <v>1.7000000000000001E-2</v>
      </c>
      <c r="AD547" s="180">
        <f t="shared" si="48"/>
        <v>38426.28</v>
      </c>
      <c r="AE547" s="180">
        <f t="shared" si="44"/>
        <v>5718.1964285714284</v>
      </c>
      <c r="AF547" s="189">
        <f t="shared" si="46"/>
        <v>16331.169000000002</v>
      </c>
      <c r="AG547" s="379">
        <f t="shared" si="50"/>
        <v>22049.365428571429</v>
      </c>
      <c r="AH547" s="190">
        <v>0.03</v>
      </c>
      <c r="AI547" s="189">
        <f t="shared" si="39"/>
        <v>4160.82</v>
      </c>
    </row>
    <row r="548" spans="1:35">
      <c r="A548" s="488" t="s">
        <v>622</v>
      </c>
      <c r="B548" s="180" t="s">
        <v>37</v>
      </c>
      <c r="C548" s="339" t="s">
        <v>37</v>
      </c>
      <c r="D548" s="180" t="s">
        <v>99</v>
      </c>
      <c r="E548" s="342" t="s">
        <v>440</v>
      </c>
      <c r="F548" s="180" t="s">
        <v>684</v>
      </c>
      <c r="G548" s="171" t="s">
        <v>661</v>
      </c>
      <c r="H548" s="186">
        <v>0</v>
      </c>
      <c r="I548" s="186">
        <v>1250</v>
      </c>
      <c r="J548" s="186">
        <f t="shared" si="49"/>
        <v>1250</v>
      </c>
      <c r="K548" s="180" t="s">
        <v>1987</v>
      </c>
      <c r="L548" s="180">
        <v>32645506</v>
      </c>
      <c r="M548" s="144">
        <v>45316</v>
      </c>
      <c r="N548" s="144" t="s">
        <v>197</v>
      </c>
      <c r="O548" s="180" t="s">
        <v>128</v>
      </c>
      <c r="P548" s="180" t="s">
        <v>128</v>
      </c>
      <c r="Q548" s="284">
        <v>0</v>
      </c>
      <c r="R548" s="284">
        <v>40540</v>
      </c>
      <c r="S548" s="182">
        <f t="shared" si="51"/>
        <v>40540</v>
      </c>
      <c r="T548" s="216">
        <v>37330</v>
      </c>
      <c r="U548" s="180">
        <v>120</v>
      </c>
      <c r="V548" s="180" t="s">
        <v>62</v>
      </c>
      <c r="W548" s="180" t="s">
        <v>62</v>
      </c>
      <c r="X548" s="180" t="s">
        <v>276</v>
      </c>
      <c r="Y548" s="180"/>
      <c r="Z548" s="180" t="s">
        <v>1988</v>
      </c>
      <c r="AA548" s="194">
        <v>0.03</v>
      </c>
      <c r="AB548" s="197" t="s">
        <v>558</v>
      </c>
      <c r="AC548" s="188">
        <v>2.2499999999999999E-2</v>
      </c>
      <c r="AD548" s="180">
        <f t="shared" si="48"/>
        <v>1216.2</v>
      </c>
      <c r="AE548" s="180">
        <f t="shared" si="44"/>
        <v>337.83333333333331</v>
      </c>
      <c r="AF548" s="189">
        <f t="shared" si="46"/>
        <v>912.15</v>
      </c>
      <c r="AG548" s="379">
        <f t="shared" si="50"/>
        <v>1249.9833333333333</v>
      </c>
      <c r="AH548" s="190">
        <v>0.06</v>
      </c>
      <c r="AI548" s="189">
        <f t="shared" si="39"/>
        <v>2432.4</v>
      </c>
    </row>
    <row r="549" spans="1:35">
      <c r="A549" s="488" t="s">
        <v>622</v>
      </c>
      <c r="B549" s="180" t="s">
        <v>24</v>
      </c>
      <c r="C549" s="339" t="s">
        <v>24</v>
      </c>
      <c r="D549" s="180" t="s">
        <v>422</v>
      </c>
      <c r="E549" s="342" t="s">
        <v>538</v>
      </c>
      <c r="F549" s="180" t="s">
        <v>861</v>
      </c>
      <c r="G549" s="171" t="s">
        <v>862</v>
      </c>
      <c r="H549" s="186">
        <v>0</v>
      </c>
      <c r="I549" s="186">
        <v>4065</v>
      </c>
      <c r="J549" s="186">
        <f t="shared" si="49"/>
        <v>4065</v>
      </c>
      <c r="K549" s="180" t="s">
        <v>1989</v>
      </c>
      <c r="L549" s="180">
        <v>34460796</v>
      </c>
      <c r="M549" s="144">
        <v>45316</v>
      </c>
      <c r="N549" s="144" t="s">
        <v>197</v>
      </c>
      <c r="O549" s="180" t="s">
        <v>21</v>
      </c>
      <c r="P549" s="180" t="s">
        <v>21</v>
      </c>
      <c r="Q549" s="284">
        <v>0</v>
      </c>
      <c r="R549" s="284">
        <v>177108</v>
      </c>
      <c r="S549" s="187">
        <f t="shared" si="51"/>
        <v>177108</v>
      </c>
      <c r="T549" s="216">
        <v>31991</v>
      </c>
      <c r="U549" s="180">
        <v>168</v>
      </c>
      <c r="V549" s="180" t="s">
        <v>64</v>
      </c>
      <c r="W549" s="180" t="s">
        <v>64</v>
      </c>
      <c r="X549" s="180" t="s">
        <v>276</v>
      </c>
      <c r="Y549" s="180" t="s">
        <v>1659</v>
      </c>
      <c r="Z549" s="180" t="s">
        <v>1990</v>
      </c>
      <c r="AA549" s="194">
        <v>0.04</v>
      </c>
      <c r="AB549" s="197" t="s">
        <v>558</v>
      </c>
      <c r="AC549" s="188">
        <v>1.7000000000000001E-2</v>
      </c>
      <c r="AD549" s="180">
        <f t="shared" si="48"/>
        <v>7084.32</v>
      </c>
      <c r="AE549" s="180">
        <f t="shared" si="44"/>
        <v>1054.2142857142858</v>
      </c>
      <c r="AF549" s="189">
        <f t="shared" si="46"/>
        <v>3010.8360000000002</v>
      </c>
      <c r="AG549" s="379">
        <f t="shared" si="50"/>
        <v>4065.050285714286</v>
      </c>
      <c r="AH549" s="190">
        <v>0.03</v>
      </c>
      <c r="AI549" s="189">
        <f t="shared" si="39"/>
        <v>5313.24</v>
      </c>
    </row>
    <row r="550" spans="1:35">
      <c r="A550" s="488" t="s">
        <v>622</v>
      </c>
      <c r="B550" s="180" t="s">
        <v>39</v>
      </c>
      <c r="C550" s="339" t="s">
        <v>39</v>
      </c>
      <c r="D550" s="180" t="s">
        <v>167</v>
      </c>
      <c r="E550" s="342" t="s">
        <v>407</v>
      </c>
      <c r="F550" s="180" t="s">
        <v>900</v>
      </c>
      <c r="G550" s="171" t="s">
        <v>604</v>
      </c>
      <c r="H550" s="186">
        <v>3183</v>
      </c>
      <c r="I550" s="186">
        <v>3160</v>
      </c>
      <c r="J550" s="186">
        <f t="shared" si="49"/>
        <v>-23</v>
      </c>
      <c r="K550" s="180" t="s">
        <v>997</v>
      </c>
      <c r="L550" s="180">
        <v>14406291</v>
      </c>
      <c r="M550" s="144">
        <v>45316</v>
      </c>
      <c r="N550" s="144" t="s">
        <v>197</v>
      </c>
      <c r="O550" s="180" t="s">
        <v>21</v>
      </c>
      <c r="P550" s="180" t="s">
        <v>21</v>
      </c>
      <c r="Q550" s="284">
        <v>98417</v>
      </c>
      <c r="R550" s="284">
        <v>113568</v>
      </c>
      <c r="S550" s="187">
        <f t="shared" si="51"/>
        <v>15151</v>
      </c>
      <c r="T550" s="216">
        <v>8372</v>
      </c>
      <c r="U550" s="180">
        <v>144</v>
      </c>
      <c r="V550" s="180" t="s">
        <v>63</v>
      </c>
      <c r="W550" s="180" t="s">
        <v>63</v>
      </c>
      <c r="X550" s="180" t="s">
        <v>277</v>
      </c>
      <c r="Y550" s="180"/>
      <c r="Z550" s="180" t="s">
        <v>998</v>
      </c>
      <c r="AA550" s="194">
        <v>0.04</v>
      </c>
      <c r="AB550" s="197" t="s">
        <v>558</v>
      </c>
      <c r="AC550" s="188">
        <v>1.7000000000000001E-2</v>
      </c>
      <c r="AD550" s="180">
        <f t="shared" si="48"/>
        <v>4542.72</v>
      </c>
      <c r="AE550" s="180">
        <f t="shared" si="44"/>
        <v>788.66666666666663</v>
      </c>
      <c r="AF550" s="189">
        <f t="shared" si="46"/>
        <v>1930.6560000000002</v>
      </c>
      <c r="AG550" s="379">
        <f t="shared" si="50"/>
        <v>2719.3226666666669</v>
      </c>
      <c r="AH550" s="190">
        <v>0.03</v>
      </c>
      <c r="AI550" s="189">
        <f t="shared" si="39"/>
        <v>454.53</v>
      </c>
    </row>
    <row r="551" spans="1:35">
      <c r="A551" s="521" t="s">
        <v>2143</v>
      </c>
      <c r="B551" s="180" t="s">
        <v>27</v>
      </c>
      <c r="C551" s="339" t="s">
        <v>27</v>
      </c>
      <c r="D551" s="180" t="s">
        <v>97</v>
      </c>
      <c r="E551" s="342" t="s">
        <v>936</v>
      </c>
      <c r="F551" s="180" t="s">
        <v>1074</v>
      </c>
      <c r="G551" s="180" t="s">
        <v>1089</v>
      </c>
      <c r="H551" s="186">
        <v>0</v>
      </c>
      <c r="I551" s="186">
        <v>2230</v>
      </c>
      <c r="J551" s="186">
        <v>2230</v>
      </c>
      <c r="K551" s="180" t="s">
        <v>2244</v>
      </c>
      <c r="L551" s="180">
        <v>32737660</v>
      </c>
      <c r="M551" s="144">
        <v>45348</v>
      </c>
      <c r="N551" s="144" t="s">
        <v>195</v>
      </c>
      <c r="O551" s="180" t="s">
        <v>148</v>
      </c>
      <c r="P551" s="180" t="s">
        <v>292</v>
      </c>
      <c r="Q551" s="284">
        <v>0</v>
      </c>
      <c r="R551" s="284">
        <v>65828</v>
      </c>
      <c r="S551" s="182">
        <v>65828</v>
      </c>
      <c r="T551" s="216">
        <v>61466</v>
      </c>
      <c r="U551" s="180">
        <v>108</v>
      </c>
      <c r="V551" s="180" t="s">
        <v>62</v>
      </c>
      <c r="W551" s="180" t="s">
        <v>62</v>
      </c>
      <c r="X551" s="180" t="s">
        <v>276</v>
      </c>
      <c r="Y551" s="180"/>
      <c r="Z551" s="180" t="s">
        <v>2252</v>
      </c>
      <c r="AA551" s="194">
        <v>0.03</v>
      </c>
      <c r="AB551" s="197" t="s">
        <v>558</v>
      </c>
      <c r="AC551" s="188">
        <v>2.1999999999999999E-2</v>
      </c>
      <c r="AD551" s="180">
        <v>1974.84</v>
      </c>
      <c r="AE551" s="180">
        <v>609.51851851851848</v>
      </c>
      <c r="AF551" s="189">
        <v>1448.2159999999999</v>
      </c>
      <c r="AG551" s="379">
        <v>2057.7345185185186</v>
      </c>
      <c r="AH551" s="190">
        <v>0.06</v>
      </c>
      <c r="AI551" s="189">
        <v>3949.68</v>
      </c>
    </row>
    <row r="552" spans="1:35">
      <c r="A552" s="521" t="s">
        <v>2143</v>
      </c>
      <c r="B552" s="8" t="s">
        <v>29</v>
      </c>
      <c r="C552" s="8" t="s">
        <v>29</v>
      </c>
      <c r="D552" s="8" t="s">
        <v>168</v>
      </c>
      <c r="E552" s="8" t="s">
        <v>932</v>
      </c>
      <c r="F552" s="8" t="s">
        <v>551</v>
      </c>
      <c r="G552" s="8" t="s">
        <v>609</v>
      </c>
      <c r="H552" s="116">
        <v>0</v>
      </c>
      <c r="I552" s="8">
        <v>15536</v>
      </c>
      <c r="J552" s="8">
        <v>15536</v>
      </c>
      <c r="K552" s="8" t="s">
        <v>2251</v>
      </c>
      <c r="L552" s="8">
        <v>25101252</v>
      </c>
      <c r="M552" s="38">
        <v>45348</v>
      </c>
      <c r="N552" s="8" t="s">
        <v>195</v>
      </c>
      <c r="O552" s="8" t="s">
        <v>173</v>
      </c>
      <c r="P552" s="8" t="s">
        <v>346</v>
      </c>
      <c r="Q552" s="8">
        <v>0</v>
      </c>
      <c r="R552" s="8">
        <v>676890</v>
      </c>
      <c r="S552" s="8">
        <v>676890</v>
      </c>
      <c r="T552" s="8">
        <v>635176</v>
      </c>
      <c r="U552" s="8">
        <v>168</v>
      </c>
      <c r="V552" s="8" t="s">
        <v>62</v>
      </c>
      <c r="W552" s="8" t="s">
        <v>62</v>
      </c>
      <c r="X552" s="8" t="s">
        <v>276</v>
      </c>
      <c r="Z552" s="8" t="s">
        <v>2253</v>
      </c>
      <c r="AA552" s="8">
        <v>0.04</v>
      </c>
      <c r="AB552" s="8" t="s">
        <v>558</v>
      </c>
      <c r="AC552" s="8">
        <v>1.7000000000000001E-2</v>
      </c>
      <c r="AD552" s="8">
        <v>27075.600000000002</v>
      </c>
      <c r="AE552" s="8">
        <v>4029.1071428571427</v>
      </c>
      <c r="AF552" s="8">
        <v>11507.130000000001</v>
      </c>
      <c r="AG552" s="8">
        <v>15536.237142857144</v>
      </c>
      <c r="AH552" s="8">
        <v>0.03</v>
      </c>
      <c r="AI552" s="8">
        <v>20306.7</v>
      </c>
    </row>
    <row r="553" spans="1:35">
      <c r="A553" s="521" t="s">
        <v>2143</v>
      </c>
      <c r="B553" s="8" t="s">
        <v>49</v>
      </c>
      <c r="C553" s="8" t="s">
        <v>49</v>
      </c>
      <c r="D553" s="8" t="s">
        <v>133</v>
      </c>
      <c r="E553" s="8" t="s">
        <v>460</v>
      </c>
      <c r="F553" s="8" t="s">
        <v>764</v>
      </c>
      <c r="G553" s="8" t="s">
        <v>765</v>
      </c>
      <c r="H553" s="116">
        <v>0</v>
      </c>
      <c r="I553" s="8">
        <v>26800</v>
      </c>
      <c r="J553" s="8">
        <v>26800</v>
      </c>
      <c r="K553" s="8" t="s">
        <v>2254</v>
      </c>
      <c r="L553" s="8">
        <v>32885686</v>
      </c>
      <c r="M553" s="38">
        <v>45348</v>
      </c>
      <c r="N553" s="8" t="s">
        <v>195</v>
      </c>
      <c r="O553" s="8" t="s">
        <v>21</v>
      </c>
      <c r="P553" s="8" t="s">
        <v>21</v>
      </c>
      <c r="Q553" s="8">
        <v>0</v>
      </c>
      <c r="R553" s="8">
        <v>1167654</v>
      </c>
      <c r="S553" s="8">
        <v>1167654</v>
      </c>
      <c r="T553" s="8">
        <v>74053</v>
      </c>
      <c r="U553" s="8">
        <v>168</v>
      </c>
      <c r="V553" s="8" t="s">
        <v>64</v>
      </c>
      <c r="W553" s="8" t="s">
        <v>64</v>
      </c>
      <c r="X553" s="8" t="s">
        <v>276</v>
      </c>
      <c r="Y553" s="8" t="s">
        <v>2255</v>
      </c>
      <c r="Z553" s="8" t="s">
        <v>1380</v>
      </c>
      <c r="AA553" s="8">
        <v>0.04</v>
      </c>
      <c r="AB553" s="8" t="s">
        <v>558</v>
      </c>
      <c r="AC553" s="8">
        <v>1.7000000000000001E-2</v>
      </c>
      <c r="AD553" s="8">
        <v>46706.16</v>
      </c>
      <c r="AE553" s="8">
        <v>6950.3214285714284</v>
      </c>
      <c r="AF553" s="8">
        <v>19850.118000000002</v>
      </c>
      <c r="AG553" s="8">
        <v>26800.43942857143</v>
      </c>
      <c r="AH553" s="8">
        <v>0.03</v>
      </c>
      <c r="AI553" s="8">
        <v>35029.619999999995</v>
      </c>
    </row>
    <row r="554" spans="1:35">
      <c r="A554" s="521" t="s">
        <v>2143</v>
      </c>
      <c r="B554" s="8" t="s">
        <v>184</v>
      </c>
      <c r="C554" s="8" t="s">
        <v>184</v>
      </c>
      <c r="D554" s="8" t="s">
        <v>98</v>
      </c>
      <c r="E554" s="8" t="s">
        <v>419</v>
      </c>
      <c r="F554" s="8" t="s">
        <v>499</v>
      </c>
      <c r="G554" s="8" t="s">
        <v>707</v>
      </c>
      <c r="H554" s="116">
        <v>0</v>
      </c>
      <c r="I554" s="8">
        <v>59201</v>
      </c>
      <c r="J554" s="8">
        <v>59201</v>
      </c>
      <c r="K554" s="8" t="s">
        <v>2256</v>
      </c>
      <c r="L554" s="8">
        <v>25301677</v>
      </c>
      <c r="M554" s="38">
        <v>45349</v>
      </c>
      <c r="N554" s="8" t="s">
        <v>195</v>
      </c>
      <c r="O554" s="8" t="s">
        <v>148</v>
      </c>
      <c r="P554" s="8" t="s">
        <v>342</v>
      </c>
      <c r="Q554" s="8">
        <v>0</v>
      </c>
      <c r="R554" s="8">
        <v>362455</v>
      </c>
      <c r="S554" s="8">
        <v>362455</v>
      </c>
      <c r="T554" s="8">
        <v>343232</v>
      </c>
      <c r="U554" s="8">
        <v>12</v>
      </c>
      <c r="V554" s="8" t="s">
        <v>62</v>
      </c>
      <c r="W554" s="8" t="s">
        <v>62</v>
      </c>
      <c r="X554" s="8" t="s">
        <v>276</v>
      </c>
      <c r="Z554" s="8" t="s">
        <v>2259</v>
      </c>
      <c r="AA554" s="8">
        <v>0.03</v>
      </c>
      <c r="AB554" s="8" t="s">
        <v>558</v>
      </c>
      <c r="AC554" s="8">
        <v>0.08</v>
      </c>
      <c r="AD554" s="8">
        <v>10873.65</v>
      </c>
      <c r="AE554" s="8">
        <v>30204.583333333332</v>
      </c>
      <c r="AF554" s="8">
        <v>28996.400000000001</v>
      </c>
      <c r="AG554" s="8">
        <v>59200.983333333337</v>
      </c>
      <c r="AH554" s="8">
        <v>0.06</v>
      </c>
      <c r="AI554" s="8">
        <v>21747.3</v>
      </c>
    </row>
    <row r="555" spans="1:35">
      <c r="A555" s="521" t="s">
        <v>2143</v>
      </c>
      <c r="B555" s="8" t="s">
        <v>33</v>
      </c>
      <c r="C555" s="8" t="s">
        <v>39</v>
      </c>
      <c r="D555" s="8" t="s">
        <v>167</v>
      </c>
      <c r="E555" s="8" t="s">
        <v>931</v>
      </c>
      <c r="F555" s="8" t="s">
        <v>2257</v>
      </c>
      <c r="G555" s="8" t="s">
        <v>2261</v>
      </c>
      <c r="H555" s="116">
        <v>0</v>
      </c>
      <c r="I555" s="8">
        <v>4589</v>
      </c>
      <c r="J555" s="8">
        <v>4589</v>
      </c>
      <c r="K555" s="8" t="s">
        <v>2258</v>
      </c>
      <c r="L555" s="8">
        <v>21795048</v>
      </c>
      <c r="M555" s="38">
        <v>45349</v>
      </c>
      <c r="N555" s="8" t="s">
        <v>195</v>
      </c>
      <c r="O555" s="8" t="s">
        <v>148</v>
      </c>
      <c r="P555" s="8" t="s">
        <v>221</v>
      </c>
      <c r="Q555" s="8">
        <v>0</v>
      </c>
      <c r="R555" s="8">
        <v>100000</v>
      </c>
      <c r="S555" s="8">
        <v>100000</v>
      </c>
      <c r="T555" s="8">
        <v>93900</v>
      </c>
      <c r="U555" s="8">
        <v>72</v>
      </c>
      <c r="V555" s="8" t="s">
        <v>62</v>
      </c>
      <c r="W555" s="8" t="s">
        <v>62</v>
      </c>
      <c r="X555" s="8" t="s">
        <v>276</v>
      </c>
      <c r="Z555" s="8" t="s">
        <v>2260</v>
      </c>
      <c r="AA555" s="8">
        <v>0.03</v>
      </c>
      <c r="AB555" s="8" t="s">
        <v>558</v>
      </c>
      <c r="AC555" s="8">
        <v>0.03</v>
      </c>
      <c r="AD555" s="8">
        <v>3000</v>
      </c>
      <c r="AE555" s="8">
        <v>1388.8888888888889</v>
      </c>
      <c r="AF555" s="8">
        <v>3000</v>
      </c>
      <c r="AG555" s="8">
        <v>4388.8888888888887</v>
      </c>
      <c r="AH555" s="8">
        <v>0.06</v>
      </c>
      <c r="AI555" s="8">
        <v>6000</v>
      </c>
    </row>
    <row r="556" spans="1:35">
      <c r="A556" s="521" t="s">
        <v>2143</v>
      </c>
      <c r="B556" s="8" t="s">
        <v>29</v>
      </c>
      <c r="C556" s="8" t="s">
        <v>29</v>
      </c>
      <c r="D556" s="8" t="s">
        <v>168</v>
      </c>
      <c r="E556" s="8" t="s">
        <v>407</v>
      </c>
      <c r="F556" s="8" t="s">
        <v>1258</v>
      </c>
      <c r="G556" s="8" t="s">
        <v>1261</v>
      </c>
      <c r="H556" s="116">
        <v>0</v>
      </c>
      <c r="I556" s="8">
        <v>5261</v>
      </c>
      <c r="J556" s="8">
        <v>5261</v>
      </c>
      <c r="K556" s="8" t="s">
        <v>2263</v>
      </c>
      <c r="L556" s="8">
        <v>23041562</v>
      </c>
      <c r="M556" s="38">
        <v>45349</v>
      </c>
      <c r="N556" s="8" t="s">
        <v>195</v>
      </c>
      <c r="O556" s="8" t="s">
        <v>148</v>
      </c>
      <c r="P556" s="8" t="s">
        <v>266</v>
      </c>
      <c r="Q556" s="8">
        <v>0</v>
      </c>
      <c r="R556" s="8">
        <v>229217</v>
      </c>
      <c r="S556" s="8">
        <v>229217</v>
      </c>
      <c r="T556" s="8">
        <v>47831</v>
      </c>
      <c r="U556" s="8">
        <v>168</v>
      </c>
      <c r="V556" s="8" t="s">
        <v>64</v>
      </c>
      <c r="W556" s="8" t="s">
        <v>64</v>
      </c>
      <c r="X556" s="8" t="s">
        <v>276</v>
      </c>
      <c r="Y556" s="8" t="s">
        <v>2266</v>
      </c>
      <c r="Z556" s="8" t="s">
        <v>1996</v>
      </c>
      <c r="AA556" s="8">
        <v>0.04</v>
      </c>
      <c r="AB556" s="8" t="s">
        <v>558</v>
      </c>
      <c r="AC556" s="8">
        <v>1.7000000000000001E-2</v>
      </c>
      <c r="AD556" s="8">
        <v>9168.68</v>
      </c>
      <c r="AE556" s="8">
        <v>1364.3869047619048</v>
      </c>
      <c r="AF556" s="8">
        <v>3896.6890000000003</v>
      </c>
      <c r="AG556" s="8">
        <v>5261.0759047619049</v>
      </c>
      <c r="AH556" s="8">
        <v>0.03</v>
      </c>
      <c r="AI556" s="8">
        <v>6876.5099999999993</v>
      </c>
    </row>
    <row r="557" spans="1:35">
      <c r="A557" s="521" t="s">
        <v>2143</v>
      </c>
      <c r="B557" s="8" t="s">
        <v>24</v>
      </c>
      <c r="C557" s="8" t="s">
        <v>24</v>
      </c>
      <c r="D557" s="8" t="s">
        <v>422</v>
      </c>
      <c r="E557" s="8" t="s">
        <v>200</v>
      </c>
      <c r="F557" s="8" t="s">
        <v>1063</v>
      </c>
      <c r="G557" s="8" t="s">
        <v>1066</v>
      </c>
      <c r="H557" s="116">
        <v>0</v>
      </c>
      <c r="I557" s="8">
        <v>14965</v>
      </c>
      <c r="J557" s="8">
        <v>14965</v>
      </c>
      <c r="K557" s="8" t="s">
        <v>2264</v>
      </c>
      <c r="L557" s="8">
        <v>28631208</v>
      </c>
      <c r="M557" s="38">
        <v>45349</v>
      </c>
      <c r="N557" s="8" t="s">
        <v>195</v>
      </c>
      <c r="O557" s="8" t="s">
        <v>128</v>
      </c>
      <c r="P557" s="8" t="s">
        <v>128</v>
      </c>
      <c r="Q557" s="8">
        <v>0</v>
      </c>
      <c r="R557" s="8">
        <v>652012</v>
      </c>
      <c r="S557" s="8">
        <v>652012</v>
      </c>
      <c r="T557" s="8">
        <v>24597</v>
      </c>
      <c r="U557" s="8">
        <v>168</v>
      </c>
      <c r="V557" s="8" t="s">
        <v>64</v>
      </c>
      <c r="W557" s="8" t="s">
        <v>64</v>
      </c>
      <c r="X557" s="8" t="s">
        <v>276</v>
      </c>
      <c r="Y557" s="8" t="s">
        <v>616</v>
      </c>
      <c r="Z557" s="8" t="s">
        <v>2174</v>
      </c>
      <c r="AA557" s="8">
        <v>0.04</v>
      </c>
      <c r="AB557" s="8" t="s">
        <v>558</v>
      </c>
      <c r="AC557" s="8">
        <v>1.7000000000000001E-2</v>
      </c>
      <c r="AD557" s="8">
        <v>26080.48</v>
      </c>
      <c r="AE557" s="8">
        <v>3881.0238095238096</v>
      </c>
      <c r="AF557" s="8">
        <v>11084.204000000002</v>
      </c>
      <c r="AG557" s="8">
        <v>14965.227809523811</v>
      </c>
      <c r="AH557" s="8">
        <v>0.03</v>
      </c>
      <c r="AI557" s="8">
        <v>19560.36</v>
      </c>
    </row>
    <row r="558" spans="1:35">
      <c r="A558" s="521" t="s">
        <v>2143</v>
      </c>
      <c r="B558" s="8" t="s">
        <v>49</v>
      </c>
      <c r="C558" s="8" t="s">
        <v>49</v>
      </c>
      <c r="D558" s="8" t="s">
        <v>133</v>
      </c>
      <c r="E558" s="8" t="s">
        <v>460</v>
      </c>
      <c r="F558" s="8" t="s">
        <v>2085</v>
      </c>
      <c r="G558" s="8" t="s">
        <v>2268</v>
      </c>
      <c r="H558" s="116">
        <v>0</v>
      </c>
      <c r="I558" s="8">
        <v>22507</v>
      </c>
      <c r="J558" s="8">
        <v>22507</v>
      </c>
      <c r="K558" s="8" t="s">
        <v>2265</v>
      </c>
      <c r="L558" s="8">
        <v>23251325</v>
      </c>
      <c r="M558" s="38">
        <v>45349</v>
      </c>
      <c r="N558" s="8" t="s">
        <v>195</v>
      </c>
      <c r="O558" s="8" t="s">
        <v>148</v>
      </c>
      <c r="P558" s="8" t="s">
        <v>266</v>
      </c>
      <c r="Q558" s="8">
        <v>0</v>
      </c>
      <c r="R558" s="8">
        <v>980600</v>
      </c>
      <c r="S558" s="8">
        <v>980600</v>
      </c>
      <c r="T558" s="8">
        <v>263125</v>
      </c>
      <c r="U558" s="8">
        <v>168</v>
      </c>
      <c r="V558" s="8" t="s">
        <v>64</v>
      </c>
      <c r="W558" s="8" t="s">
        <v>64</v>
      </c>
      <c r="X558" s="8" t="s">
        <v>276</v>
      </c>
      <c r="Y558" s="8" t="s">
        <v>616</v>
      </c>
      <c r="Z558" s="8" t="s">
        <v>2240</v>
      </c>
      <c r="AA558" s="8">
        <v>0.04</v>
      </c>
      <c r="AB558" s="8" t="s">
        <v>2267</v>
      </c>
      <c r="AC558" s="8">
        <v>1.7000000000000001E-2</v>
      </c>
      <c r="AD558" s="8">
        <v>39224</v>
      </c>
      <c r="AE558" s="8">
        <v>5836.9047619047615</v>
      </c>
      <c r="AF558" s="8">
        <v>16670.2</v>
      </c>
      <c r="AG558" s="8">
        <v>22507.10476190476</v>
      </c>
      <c r="AH558" s="8">
        <v>0.03</v>
      </c>
      <c r="AI558" s="8">
        <v>29418</v>
      </c>
    </row>
    <row r="559" spans="1:35">
      <c r="A559" s="521" t="s">
        <v>2143</v>
      </c>
      <c r="B559" s="8" t="s">
        <v>47</v>
      </c>
      <c r="C559" s="8" t="s">
        <v>47</v>
      </c>
      <c r="D559" s="8" t="s">
        <v>99</v>
      </c>
      <c r="E559" s="8" t="s">
        <v>407</v>
      </c>
      <c r="F559" s="8" t="s">
        <v>1213</v>
      </c>
      <c r="G559" s="8" t="s">
        <v>628</v>
      </c>
      <c r="H559" s="116">
        <v>27500</v>
      </c>
      <c r="I559" s="8">
        <v>25440</v>
      </c>
      <c r="J559" s="8">
        <v>-2060</v>
      </c>
      <c r="K559" s="8" t="s">
        <v>2275</v>
      </c>
      <c r="L559" s="8">
        <v>26987434</v>
      </c>
      <c r="M559" s="38">
        <v>45350</v>
      </c>
      <c r="N559" s="8" t="s">
        <v>195</v>
      </c>
      <c r="O559" s="8" t="s">
        <v>218</v>
      </c>
      <c r="P559" s="8" t="s">
        <v>218</v>
      </c>
      <c r="Q559" s="8">
        <v>957882.14</v>
      </c>
      <c r="R559" s="8">
        <v>1042195</v>
      </c>
      <c r="S559" s="8">
        <v>84312.859999999986</v>
      </c>
      <c r="T559" s="8">
        <v>20681.16</v>
      </c>
      <c r="U559" s="8">
        <v>156</v>
      </c>
      <c r="V559" s="8" t="s">
        <v>63</v>
      </c>
      <c r="W559" s="8" t="s">
        <v>63</v>
      </c>
      <c r="X559" s="8" t="s">
        <v>277</v>
      </c>
      <c r="Z559" s="8" t="s">
        <v>2289</v>
      </c>
      <c r="AA559" s="8">
        <v>0.04</v>
      </c>
      <c r="AB559" s="8" t="s">
        <v>558</v>
      </c>
      <c r="AC559" s="8">
        <v>1.7999999999999999E-2</v>
      </c>
      <c r="AD559" s="8">
        <v>41687.800000000003</v>
      </c>
      <c r="AE559" s="8">
        <v>6680.7371794871797</v>
      </c>
      <c r="AF559" s="8">
        <v>18759.509999999998</v>
      </c>
      <c r="AG559" s="8">
        <v>25440.247179487178</v>
      </c>
      <c r="AH559" s="8">
        <v>0.03</v>
      </c>
      <c r="AI559" s="8">
        <v>2529.3857999999996</v>
      </c>
    </row>
    <row r="560" spans="1:35">
      <c r="A560" s="521" t="s">
        <v>2143</v>
      </c>
      <c r="B560" s="8" t="s">
        <v>27</v>
      </c>
      <c r="C560" s="8" t="s">
        <v>27</v>
      </c>
      <c r="D560" s="8" t="s">
        <v>97</v>
      </c>
      <c r="E560" s="8" t="s">
        <v>209</v>
      </c>
      <c r="F560" s="8" t="s">
        <v>570</v>
      </c>
      <c r="G560" s="8" t="s">
        <v>571</v>
      </c>
      <c r="H560" s="116">
        <v>4500</v>
      </c>
      <c r="I560" s="8">
        <v>5345</v>
      </c>
      <c r="J560" s="8">
        <v>845</v>
      </c>
      <c r="K560" s="8" t="s">
        <v>2276</v>
      </c>
      <c r="L560" s="8">
        <v>25199344</v>
      </c>
      <c r="M560" s="38">
        <v>45350</v>
      </c>
      <c r="N560" s="8" t="s">
        <v>195</v>
      </c>
      <c r="O560" s="8" t="s">
        <v>173</v>
      </c>
      <c r="P560" s="8" t="s">
        <v>466</v>
      </c>
      <c r="R560" s="8">
        <v>224163</v>
      </c>
      <c r="S560" s="8">
        <v>224163</v>
      </c>
      <c r="T560" s="8">
        <v>73679</v>
      </c>
      <c r="U560" s="8">
        <v>168</v>
      </c>
      <c r="V560" s="8" t="s">
        <v>63</v>
      </c>
      <c r="W560" s="8" t="s">
        <v>63</v>
      </c>
      <c r="X560" s="8" t="s">
        <v>277</v>
      </c>
      <c r="Z560" s="8" t="s">
        <v>2290</v>
      </c>
      <c r="AA560" s="8">
        <v>0.04</v>
      </c>
      <c r="AB560" s="8" t="s">
        <v>558</v>
      </c>
      <c r="AC560" s="8">
        <v>1.7000000000000001E-2</v>
      </c>
      <c r="AD560" s="8">
        <v>8966.52</v>
      </c>
      <c r="AE560" s="8">
        <v>1334.3035714285713</v>
      </c>
      <c r="AF560" s="8">
        <v>3810.7710000000002</v>
      </c>
      <c r="AG560" s="8">
        <v>5145.0745714285713</v>
      </c>
      <c r="AH560" s="8">
        <v>0.03</v>
      </c>
      <c r="AI560" s="8">
        <v>6724.8899999999994</v>
      </c>
    </row>
    <row r="561" spans="1:35">
      <c r="A561" s="521" t="s">
        <v>2143</v>
      </c>
      <c r="B561" s="8" t="s">
        <v>47</v>
      </c>
      <c r="C561" s="8" t="s">
        <v>47</v>
      </c>
      <c r="D561" s="8" t="s">
        <v>99</v>
      </c>
      <c r="E561" s="8" t="s">
        <v>407</v>
      </c>
      <c r="F561" s="8" t="s">
        <v>744</v>
      </c>
      <c r="G561" s="8" t="s">
        <v>745</v>
      </c>
      <c r="H561" s="116">
        <v>4725</v>
      </c>
      <c r="I561" s="8">
        <v>5800</v>
      </c>
      <c r="J561" s="8">
        <v>1075</v>
      </c>
      <c r="K561" s="8" t="s">
        <v>2277</v>
      </c>
      <c r="L561" s="8">
        <v>24251050</v>
      </c>
      <c r="M561" s="38">
        <v>45350</v>
      </c>
      <c r="N561" s="8" t="s">
        <v>195</v>
      </c>
      <c r="O561" s="8" t="s">
        <v>148</v>
      </c>
      <c r="P561" s="8" t="s">
        <v>332</v>
      </c>
      <c r="Q561" s="8">
        <v>155125</v>
      </c>
      <c r="R561" s="8">
        <v>252701</v>
      </c>
      <c r="S561" s="8">
        <v>97576</v>
      </c>
      <c r="T561" s="8">
        <v>81313.94</v>
      </c>
      <c r="U561" s="8">
        <v>168</v>
      </c>
      <c r="V561" s="8" t="s">
        <v>63</v>
      </c>
      <c r="W561" s="8" t="s">
        <v>63</v>
      </c>
      <c r="X561" s="8" t="s">
        <v>277</v>
      </c>
      <c r="Z561" s="8" t="s">
        <v>2291</v>
      </c>
      <c r="AA561" s="8">
        <v>0.04</v>
      </c>
      <c r="AB561" s="8" t="s">
        <v>558</v>
      </c>
      <c r="AC561" s="8">
        <v>1.7000000000000001E-2</v>
      </c>
      <c r="AD561" s="8">
        <v>10108.040000000001</v>
      </c>
      <c r="AE561" s="8">
        <v>1504.172619047619</v>
      </c>
      <c r="AF561" s="8">
        <v>4295.9170000000004</v>
      </c>
      <c r="AG561" s="8">
        <v>5800.0896190476196</v>
      </c>
      <c r="AH561" s="8">
        <v>0.03</v>
      </c>
      <c r="AI561" s="8">
        <v>2927.2799999999997</v>
      </c>
    </row>
    <row r="562" spans="1:35">
      <c r="A562" s="521" t="s">
        <v>2143</v>
      </c>
      <c r="B562" s="8" t="s">
        <v>27</v>
      </c>
      <c r="C562" s="8" t="s">
        <v>27</v>
      </c>
      <c r="D562" s="8" t="s">
        <v>97</v>
      </c>
      <c r="E562" s="8" t="s">
        <v>209</v>
      </c>
      <c r="F562" s="8" t="s">
        <v>570</v>
      </c>
      <c r="G562" s="8" t="s">
        <v>571</v>
      </c>
      <c r="H562" s="116">
        <v>17412</v>
      </c>
      <c r="I562" s="8">
        <v>17469</v>
      </c>
      <c r="J562" s="8">
        <v>57</v>
      </c>
      <c r="K562" s="8" t="s">
        <v>2278</v>
      </c>
      <c r="L562" s="8">
        <v>24630171</v>
      </c>
      <c r="M562" s="38">
        <v>45350</v>
      </c>
      <c r="N562" s="8" t="s">
        <v>195</v>
      </c>
      <c r="O562" s="8" t="s">
        <v>173</v>
      </c>
      <c r="P562" s="8" t="s">
        <v>466</v>
      </c>
      <c r="Q562" s="8">
        <v>604251</v>
      </c>
      <c r="R562" s="8">
        <v>752396</v>
      </c>
      <c r="S562" s="8">
        <v>148145</v>
      </c>
      <c r="T562" s="8">
        <v>101859</v>
      </c>
      <c r="U562" s="8">
        <v>168</v>
      </c>
      <c r="V562" s="8" t="s">
        <v>63</v>
      </c>
      <c r="W562" s="8" t="s">
        <v>63</v>
      </c>
      <c r="X562" s="8" t="s">
        <v>277</v>
      </c>
      <c r="Z562" s="8" t="s">
        <v>2292</v>
      </c>
      <c r="AA562" s="8">
        <v>0.04</v>
      </c>
      <c r="AB562" s="8" t="s">
        <v>558</v>
      </c>
      <c r="AC562" s="8">
        <v>1.7000000000000001E-2</v>
      </c>
      <c r="AD562" s="8">
        <v>30095.84</v>
      </c>
      <c r="AE562" s="8">
        <v>4478.5476190476193</v>
      </c>
      <c r="AF562" s="8">
        <v>12790.732000000002</v>
      </c>
      <c r="AG562" s="8">
        <v>17269.279619047622</v>
      </c>
      <c r="AH562" s="8">
        <v>0.03</v>
      </c>
      <c r="AI562" s="8">
        <v>4444.3499999999995</v>
      </c>
    </row>
    <row r="563" spans="1:35">
      <c r="A563" s="521" t="s">
        <v>2143</v>
      </c>
      <c r="B563" s="8" t="s">
        <v>29</v>
      </c>
      <c r="C563" s="8" t="s">
        <v>29</v>
      </c>
      <c r="D563" s="8" t="s">
        <v>168</v>
      </c>
      <c r="E563" s="8" t="s">
        <v>2098</v>
      </c>
      <c r="F563" s="8" t="s">
        <v>1186</v>
      </c>
      <c r="G563" s="8" t="s">
        <v>1196</v>
      </c>
      <c r="H563" s="116">
        <v>0</v>
      </c>
      <c r="I563" s="8">
        <v>1600</v>
      </c>
      <c r="J563" s="8">
        <v>1600</v>
      </c>
      <c r="K563" s="8" t="s">
        <v>2279</v>
      </c>
      <c r="L563" s="8">
        <v>20199775</v>
      </c>
      <c r="M563" s="38">
        <v>45350</v>
      </c>
      <c r="N563" s="8" t="s">
        <v>195</v>
      </c>
      <c r="O563" s="8" t="s">
        <v>128</v>
      </c>
      <c r="P563" s="8" t="s">
        <v>128</v>
      </c>
      <c r="Q563" s="8">
        <v>0</v>
      </c>
      <c r="R563" s="8">
        <v>51892</v>
      </c>
      <c r="S563" s="8">
        <v>51892</v>
      </c>
      <c r="T563" s="8">
        <v>48197</v>
      </c>
      <c r="U563" s="8">
        <v>120</v>
      </c>
      <c r="V563" s="8" t="s">
        <v>62</v>
      </c>
      <c r="W563" s="8" t="s">
        <v>62</v>
      </c>
      <c r="X563" s="8" t="s">
        <v>276</v>
      </c>
      <c r="Z563" s="8" t="s">
        <v>2293</v>
      </c>
      <c r="AA563" s="8">
        <v>0.03</v>
      </c>
      <c r="AB563" s="8" t="s">
        <v>558</v>
      </c>
      <c r="AC563" s="8">
        <v>2.2499999999999999E-2</v>
      </c>
      <c r="AD563" s="8">
        <v>1556.76</v>
      </c>
      <c r="AE563" s="8">
        <v>432.43333333333334</v>
      </c>
      <c r="AF563" s="8">
        <v>1167.57</v>
      </c>
      <c r="AG563" s="8">
        <v>1600.0033333333333</v>
      </c>
      <c r="AH563" s="8">
        <v>0.06</v>
      </c>
      <c r="AI563" s="8">
        <v>3113.52</v>
      </c>
    </row>
    <row r="564" spans="1:35">
      <c r="A564" s="521" t="s">
        <v>2143</v>
      </c>
      <c r="B564" s="8" t="s">
        <v>24</v>
      </c>
      <c r="C564" s="8" t="s">
        <v>24</v>
      </c>
      <c r="D564" s="8" t="s">
        <v>422</v>
      </c>
      <c r="E564" s="8" t="s">
        <v>423</v>
      </c>
      <c r="F564" s="8" t="s">
        <v>559</v>
      </c>
      <c r="G564" s="8" t="s">
        <v>564</v>
      </c>
      <c r="H564" s="116">
        <v>0</v>
      </c>
      <c r="I564" s="8">
        <v>10465</v>
      </c>
      <c r="J564" s="8">
        <v>10465</v>
      </c>
      <c r="K564" s="8" t="s">
        <v>2280</v>
      </c>
      <c r="L564" s="8">
        <v>34828624</v>
      </c>
      <c r="M564" s="38">
        <v>45350</v>
      </c>
      <c r="N564" s="8" t="s">
        <v>195</v>
      </c>
      <c r="O564" s="8" t="s">
        <v>329</v>
      </c>
      <c r="P564" s="8" t="s">
        <v>329</v>
      </c>
      <c r="Q564" s="8">
        <v>0</v>
      </c>
      <c r="R564" s="8">
        <v>455951</v>
      </c>
      <c r="S564" s="8">
        <v>455951</v>
      </c>
      <c r="T564" s="8">
        <v>365166</v>
      </c>
      <c r="U564" s="8">
        <v>168</v>
      </c>
      <c r="V564" s="8" t="s">
        <v>64</v>
      </c>
      <c r="W564" s="8" t="s">
        <v>64</v>
      </c>
      <c r="X564" s="8" t="s">
        <v>276</v>
      </c>
      <c r="Y564" s="8" t="s">
        <v>2281</v>
      </c>
      <c r="Z564" s="8" t="s">
        <v>2294</v>
      </c>
      <c r="AA564" s="8">
        <v>0.04</v>
      </c>
      <c r="AB564" s="8" t="s">
        <v>558</v>
      </c>
      <c r="AC564" s="8">
        <v>1.7000000000000001E-2</v>
      </c>
      <c r="AD564" s="8">
        <v>18238.04</v>
      </c>
      <c r="AE564" s="8">
        <v>2713.9940476190477</v>
      </c>
      <c r="AF564" s="8">
        <v>7751.1670000000004</v>
      </c>
      <c r="AG564" s="8">
        <v>10465.161047619047</v>
      </c>
      <c r="AH564" s="8">
        <v>0.03</v>
      </c>
      <c r="AI564" s="8">
        <v>13678.529999999999</v>
      </c>
    </row>
    <row r="565" spans="1:35">
      <c r="A565" s="521" t="s">
        <v>2143</v>
      </c>
      <c r="B565" s="8" t="s">
        <v>20</v>
      </c>
      <c r="C565" s="8" t="s">
        <v>184</v>
      </c>
      <c r="D565" s="8" t="s">
        <v>98</v>
      </c>
      <c r="E565" s="8" t="s">
        <v>206</v>
      </c>
      <c r="F565" s="8" t="s">
        <v>2092</v>
      </c>
      <c r="G565" s="8" t="s">
        <v>2139</v>
      </c>
      <c r="H565" s="116">
        <v>0</v>
      </c>
      <c r="I565" s="8">
        <v>2300</v>
      </c>
      <c r="J565" s="8">
        <v>2300</v>
      </c>
      <c r="K565" s="8" t="s">
        <v>2282</v>
      </c>
      <c r="L565" s="8">
        <v>24774956</v>
      </c>
      <c r="M565" s="38">
        <v>45350</v>
      </c>
      <c r="N565" s="8" t="s">
        <v>195</v>
      </c>
      <c r="O565" s="8" t="s">
        <v>148</v>
      </c>
      <c r="P565" s="8" t="s">
        <v>334</v>
      </c>
      <c r="Q565" s="8">
        <v>0</v>
      </c>
      <c r="R565" s="8">
        <v>100209</v>
      </c>
      <c r="S565" s="8">
        <v>100209</v>
      </c>
      <c r="T565" s="8">
        <v>93096</v>
      </c>
      <c r="U565" s="8">
        <v>168</v>
      </c>
      <c r="V565" s="8" t="s">
        <v>62</v>
      </c>
      <c r="W565" s="8" t="s">
        <v>62</v>
      </c>
      <c r="X565" s="8" t="s">
        <v>276</v>
      </c>
      <c r="Z565" s="8" t="s">
        <v>2295</v>
      </c>
      <c r="AA565" s="8">
        <v>0.04</v>
      </c>
      <c r="AB565" s="8" t="s">
        <v>558</v>
      </c>
      <c r="AC565" s="8">
        <v>1.7000000000000001E-2</v>
      </c>
      <c r="AD565" s="8">
        <v>4008.36</v>
      </c>
      <c r="AE565" s="8">
        <v>596.48214285714289</v>
      </c>
      <c r="AF565" s="8">
        <v>1703.5530000000001</v>
      </c>
      <c r="AG565" s="8">
        <v>2300.035142857143</v>
      </c>
      <c r="AH565" s="8">
        <v>0.03</v>
      </c>
      <c r="AI565" s="8">
        <v>3006.27</v>
      </c>
    </row>
    <row r="566" spans="1:35">
      <c r="A566" s="521" t="s">
        <v>2143</v>
      </c>
      <c r="B566" s="8" t="s">
        <v>31</v>
      </c>
      <c r="C566" s="8" t="s">
        <v>31</v>
      </c>
      <c r="D566" s="8" t="s">
        <v>101</v>
      </c>
      <c r="E566" s="8" t="s">
        <v>458</v>
      </c>
      <c r="F566" s="8" t="s">
        <v>2283</v>
      </c>
      <c r="G566" s="8" t="s">
        <v>2297</v>
      </c>
      <c r="H566" s="116">
        <v>0</v>
      </c>
      <c r="I566" s="8">
        <v>5389</v>
      </c>
      <c r="J566" s="8">
        <v>5389</v>
      </c>
      <c r="K566" s="8" t="s">
        <v>2284</v>
      </c>
      <c r="L566" s="8">
        <v>30043768</v>
      </c>
      <c r="M566" s="38">
        <v>45350</v>
      </c>
      <c r="N566" s="8" t="s">
        <v>195</v>
      </c>
      <c r="O566" s="8" t="s">
        <v>148</v>
      </c>
      <c r="P566" s="8" t="s">
        <v>334</v>
      </c>
      <c r="Q566" s="8">
        <v>0</v>
      </c>
      <c r="R566" s="8">
        <v>200000</v>
      </c>
      <c r="S566" s="8">
        <v>200000</v>
      </c>
      <c r="T566" s="8">
        <v>188900</v>
      </c>
      <c r="U566" s="8">
        <v>144</v>
      </c>
      <c r="V566" s="8" t="s">
        <v>62</v>
      </c>
      <c r="W566" s="8" t="s">
        <v>62</v>
      </c>
      <c r="X566" s="8" t="s">
        <v>276</v>
      </c>
      <c r="Z566" s="8" t="s">
        <v>2296</v>
      </c>
      <c r="AA566" s="8">
        <v>0.03</v>
      </c>
      <c r="AB566" s="8" t="s">
        <v>558</v>
      </c>
      <c r="AC566" s="8">
        <v>0.02</v>
      </c>
      <c r="AD566" s="8">
        <v>6000</v>
      </c>
      <c r="AE566" s="8">
        <v>1388.8888888888889</v>
      </c>
      <c r="AF566" s="8">
        <v>4000</v>
      </c>
      <c r="AG566" s="8">
        <v>5388.8888888888887</v>
      </c>
      <c r="AH566" s="8">
        <v>0.06</v>
      </c>
      <c r="AI566" s="8">
        <v>12000</v>
      </c>
    </row>
    <row r="567" spans="1:35">
      <c r="A567" s="521" t="s">
        <v>2143</v>
      </c>
      <c r="B567" s="8" t="s">
        <v>38</v>
      </c>
      <c r="C567" s="8" t="s">
        <v>38</v>
      </c>
      <c r="D567" s="8" t="s">
        <v>101</v>
      </c>
      <c r="E567" s="8" t="s">
        <v>2100</v>
      </c>
      <c r="F567" s="8" t="s">
        <v>737</v>
      </c>
      <c r="G567" s="8" t="s">
        <v>607</v>
      </c>
      <c r="H567" s="116">
        <v>3500</v>
      </c>
      <c r="I567" s="8">
        <v>2856</v>
      </c>
      <c r="J567" s="8">
        <v>-644</v>
      </c>
      <c r="K567" s="8" t="s">
        <v>2285</v>
      </c>
      <c r="L567" s="8">
        <v>27231050</v>
      </c>
      <c r="M567" s="38">
        <v>45350</v>
      </c>
      <c r="N567" s="8" t="s">
        <v>195</v>
      </c>
      <c r="O567" s="8" t="s">
        <v>128</v>
      </c>
      <c r="P567" s="8" t="s">
        <v>128</v>
      </c>
      <c r="Q567" s="8">
        <v>104850</v>
      </c>
      <c r="R567" s="8">
        <v>124434</v>
      </c>
      <c r="S567" s="8">
        <v>19584</v>
      </c>
      <c r="T567" s="8">
        <v>12118</v>
      </c>
      <c r="U567" s="8">
        <v>168</v>
      </c>
      <c r="V567" s="8" t="s">
        <v>63</v>
      </c>
      <c r="W567" s="8" t="s">
        <v>63</v>
      </c>
      <c r="X567" s="8" t="s">
        <v>277</v>
      </c>
      <c r="Z567" s="8" t="s">
        <v>2298</v>
      </c>
      <c r="AA567" s="8">
        <v>0.04</v>
      </c>
      <c r="AB567" s="8" t="s">
        <v>558</v>
      </c>
      <c r="AC567" s="8">
        <v>1.7000000000000001E-2</v>
      </c>
      <c r="AD567" s="8">
        <v>4977.3599999999997</v>
      </c>
      <c r="AE567" s="8">
        <v>740.67857142857144</v>
      </c>
      <c r="AF567" s="8">
        <v>2115.3780000000002</v>
      </c>
      <c r="AG567" s="8">
        <v>2856.0565714285717</v>
      </c>
      <c r="AH567" s="8">
        <v>0.03</v>
      </c>
      <c r="AI567" s="8">
        <v>587.52</v>
      </c>
    </row>
    <row r="568" spans="1:35">
      <c r="A568" s="521" t="s">
        <v>2143</v>
      </c>
      <c r="B568" s="8" t="s">
        <v>23</v>
      </c>
      <c r="C568" s="8" t="s">
        <v>23</v>
      </c>
      <c r="D568" s="8" t="s">
        <v>97</v>
      </c>
      <c r="E568" s="8" t="s">
        <v>930</v>
      </c>
      <c r="F568" s="8" t="s">
        <v>2286</v>
      </c>
      <c r="G568" s="8" t="s">
        <v>2300</v>
      </c>
      <c r="H568" s="116">
        <v>3676.98</v>
      </c>
      <c r="I568" s="8">
        <v>3092</v>
      </c>
      <c r="J568" s="8">
        <v>-584.98</v>
      </c>
      <c r="K568" s="8" t="s">
        <v>2287</v>
      </c>
      <c r="L568" s="8">
        <v>25938110</v>
      </c>
      <c r="M568" s="38">
        <v>45350</v>
      </c>
      <c r="N568" s="8" t="s">
        <v>195</v>
      </c>
      <c r="O568" s="8" t="s">
        <v>173</v>
      </c>
      <c r="P568" s="8" t="s">
        <v>466</v>
      </c>
      <c r="Q568" s="8">
        <v>119343.51</v>
      </c>
      <c r="R568" s="8">
        <v>134715</v>
      </c>
      <c r="S568" s="8">
        <v>15371.490000000005</v>
      </c>
      <c r="T568" s="8">
        <v>6188</v>
      </c>
      <c r="U568" s="8">
        <v>168</v>
      </c>
      <c r="V568" s="8" t="s">
        <v>63</v>
      </c>
      <c r="W568" s="8" t="s">
        <v>63</v>
      </c>
      <c r="X568" s="8" t="s">
        <v>277</v>
      </c>
      <c r="Z568" s="8" t="s">
        <v>2299</v>
      </c>
      <c r="AA568" s="8">
        <v>0.04</v>
      </c>
      <c r="AB568" s="8" t="s">
        <v>558</v>
      </c>
      <c r="AC568" s="8">
        <v>1.7000000000000001E-2</v>
      </c>
      <c r="AD568" s="8">
        <v>5388.6</v>
      </c>
      <c r="AE568" s="8">
        <v>801.875</v>
      </c>
      <c r="AF568" s="8">
        <v>2290.1550000000002</v>
      </c>
      <c r="AG568" s="8">
        <v>3092.03</v>
      </c>
      <c r="AH568" s="8">
        <v>0.03</v>
      </c>
      <c r="AI568" s="8">
        <v>461.14470000000011</v>
      </c>
    </row>
    <row r="569" spans="1:35">
      <c r="A569" s="521" t="s">
        <v>2143</v>
      </c>
      <c r="B569" s="8" t="s">
        <v>45</v>
      </c>
      <c r="C569" s="8" t="s">
        <v>184</v>
      </c>
      <c r="D569" s="8" t="s">
        <v>98</v>
      </c>
      <c r="E569" s="8" t="s">
        <v>212</v>
      </c>
      <c r="F569" s="8" t="s">
        <v>811</v>
      </c>
      <c r="G569" s="8" t="s">
        <v>574</v>
      </c>
      <c r="H569" s="116">
        <v>0</v>
      </c>
      <c r="I569" s="8">
        <v>6243</v>
      </c>
      <c r="J569" s="8">
        <v>6243</v>
      </c>
      <c r="K569" s="8" t="s">
        <v>2288</v>
      </c>
      <c r="L569" s="8">
        <v>23894081</v>
      </c>
      <c r="M569" s="38">
        <v>45350</v>
      </c>
      <c r="N569" s="8" t="s">
        <v>195</v>
      </c>
      <c r="O569" s="8" t="s">
        <v>148</v>
      </c>
      <c r="P569" s="8" t="s">
        <v>252</v>
      </c>
      <c r="Q569" s="8">
        <v>0</v>
      </c>
      <c r="R569" s="8">
        <v>231704</v>
      </c>
      <c r="S569" s="8">
        <v>231704</v>
      </c>
      <c r="T569" s="8">
        <v>214384</v>
      </c>
      <c r="U569" s="8">
        <v>144</v>
      </c>
      <c r="V569" s="8" t="s">
        <v>62</v>
      </c>
      <c r="W569" s="8" t="s">
        <v>62</v>
      </c>
      <c r="X569" s="8" t="s">
        <v>276</v>
      </c>
      <c r="Z569" s="8" t="s">
        <v>2301</v>
      </c>
      <c r="AA569" s="8">
        <v>0.03</v>
      </c>
      <c r="AB569" s="8" t="s">
        <v>558</v>
      </c>
      <c r="AC569" s="8">
        <v>0.02</v>
      </c>
      <c r="AD569" s="8">
        <v>6951.12</v>
      </c>
      <c r="AE569" s="8">
        <v>1609.0555555555557</v>
      </c>
      <c r="AF569" s="8">
        <v>4634.08</v>
      </c>
      <c r="AG569" s="8">
        <v>6243.1355555555556</v>
      </c>
      <c r="AH569" s="8">
        <v>0.06</v>
      </c>
      <c r="AI569" s="8">
        <v>13902.24</v>
      </c>
    </row>
    <row r="570" spans="1:35">
      <c r="A570" s="521" t="s">
        <v>2143</v>
      </c>
      <c r="B570" s="8" t="s">
        <v>49</v>
      </c>
      <c r="C570" s="8" t="s">
        <v>49</v>
      </c>
      <c r="D570" s="8" t="s">
        <v>133</v>
      </c>
      <c r="E570" s="8" t="s">
        <v>189</v>
      </c>
      <c r="F570" s="8" t="s">
        <v>2302</v>
      </c>
      <c r="G570" s="8" t="s">
        <v>2316</v>
      </c>
      <c r="H570" s="116">
        <v>0</v>
      </c>
      <c r="I570" s="8">
        <v>4738</v>
      </c>
      <c r="J570" s="8">
        <v>4738</v>
      </c>
      <c r="K570" s="8" t="s">
        <v>2303</v>
      </c>
      <c r="L570" s="8">
        <v>23253151</v>
      </c>
      <c r="M570" s="38">
        <v>45351</v>
      </c>
      <c r="N570" s="8" t="s">
        <v>195</v>
      </c>
      <c r="O570" s="8" t="s">
        <v>128</v>
      </c>
      <c r="P570" s="8" t="s">
        <v>128</v>
      </c>
      <c r="Q570" s="8">
        <v>0</v>
      </c>
      <c r="R570" s="8">
        <v>176847</v>
      </c>
      <c r="S570" s="8">
        <v>176847</v>
      </c>
      <c r="T570" s="8">
        <v>162436</v>
      </c>
      <c r="U570" s="8">
        <v>144</v>
      </c>
      <c r="V570" s="8" t="s">
        <v>62</v>
      </c>
      <c r="W570" s="8" t="s">
        <v>62</v>
      </c>
      <c r="X570" s="8" t="s">
        <v>276</v>
      </c>
      <c r="Z570" s="8" t="s">
        <v>2315</v>
      </c>
      <c r="AA570" s="8">
        <v>0.03</v>
      </c>
      <c r="AB570" s="8" t="s">
        <v>558</v>
      </c>
      <c r="AC570" s="8">
        <v>0.02</v>
      </c>
      <c r="AD570" s="8">
        <v>5305.41</v>
      </c>
      <c r="AE570" s="8">
        <v>1228.1041666666667</v>
      </c>
      <c r="AF570" s="8">
        <v>3536.94</v>
      </c>
      <c r="AG570" s="8">
        <v>4765.0441666666666</v>
      </c>
      <c r="AH570" s="8">
        <v>0.06</v>
      </c>
      <c r="AI570" s="8">
        <v>10610.82</v>
      </c>
    </row>
    <row r="571" spans="1:35">
      <c r="A571" s="521" t="s">
        <v>2143</v>
      </c>
      <c r="B571" s="8" t="s">
        <v>45</v>
      </c>
      <c r="C571" s="8" t="s">
        <v>184</v>
      </c>
      <c r="D571" s="8" t="s">
        <v>98</v>
      </c>
      <c r="E571" s="8" t="s">
        <v>212</v>
      </c>
      <c r="F571" s="8" t="s">
        <v>1153</v>
      </c>
      <c r="G571" s="8" t="s">
        <v>1357</v>
      </c>
      <c r="H571" s="116">
        <v>0</v>
      </c>
      <c r="I571" s="8">
        <v>23600</v>
      </c>
      <c r="J571" s="8">
        <v>23600</v>
      </c>
      <c r="K571" s="8" t="s">
        <v>2304</v>
      </c>
      <c r="L571" s="8">
        <v>33596629</v>
      </c>
      <c r="M571" s="38">
        <v>45351</v>
      </c>
      <c r="N571" s="8" t="s">
        <v>195</v>
      </c>
      <c r="O571" s="8" t="s">
        <v>128</v>
      </c>
      <c r="P571" s="8" t="s">
        <v>128</v>
      </c>
      <c r="Q571" s="8">
        <v>0</v>
      </c>
      <c r="R571" s="8">
        <v>1028232</v>
      </c>
      <c r="S571" s="8">
        <v>1028232</v>
      </c>
      <c r="T571" s="8">
        <v>63726</v>
      </c>
      <c r="U571" s="8">
        <v>168</v>
      </c>
      <c r="V571" s="8" t="s">
        <v>64</v>
      </c>
      <c r="W571" s="8" t="s">
        <v>64</v>
      </c>
      <c r="X571" s="8" t="s">
        <v>276</v>
      </c>
      <c r="Y571" s="8" t="s">
        <v>513</v>
      </c>
      <c r="Z571" s="8" t="s">
        <v>1404</v>
      </c>
      <c r="AA571" s="8">
        <v>0.04</v>
      </c>
      <c r="AB571" s="8" t="s">
        <v>558</v>
      </c>
      <c r="AC571" s="8">
        <v>1.7000000000000001E-2</v>
      </c>
      <c r="AD571" s="8">
        <v>41129.279999999999</v>
      </c>
      <c r="AE571" s="8">
        <v>6120.4285714285716</v>
      </c>
      <c r="AF571" s="8">
        <v>17479.944</v>
      </c>
      <c r="AG571" s="8">
        <v>23600.372571428572</v>
      </c>
      <c r="AH571" s="8">
        <v>0.03</v>
      </c>
      <c r="AI571" s="8">
        <v>30846.959999999999</v>
      </c>
    </row>
    <row r="572" spans="1:35">
      <c r="A572" s="521" t="s">
        <v>2143</v>
      </c>
      <c r="B572" s="8" t="s">
        <v>29</v>
      </c>
      <c r="C572" s="8" t="s">
        <v>29</v>
      </c>
      <c r="D572" s="8" t="s">
        <v>168</v>
      </c>
      <c r="E572" s="8" t="s">
        <v>456</v>
      </c>
      <c r="F572" s="8" t="s">
        <v>642</v>
      </c>
      <c r="G572" s="8" t="s">
        <v>643</v>
      </c>
      <c r="H572" s="116">
        <v>0</v>
      </c>
      <c r="I572" s="8">
        <v>2163</v>
      </c>
      <c r="J572" s="8">
        <v>2163</v>
      </c>
      <c r="K572" s="8" t="s">
        <v>2305</v>
      </c>
      <c r="L572" s="8">
        <v>28806885</v>
      </c>
      <c r="M572" s="38">
        <v>45351</v>
      </c>
      <c r="N572" s="8" t="s">
        <v>195</v>
      </c>
      <c r="O572" s="8" t="s">
        <v>43</v>
      </c>
      <c r="P572" s="8" t="s">
        <v>43</v>
      </c>
      <c r="Q572" s="8">
        <v>0</v>
      </c>
      <c r="R572" s="8">
        <v>80277</v>
      </c>
      <c r="S572" s="8">
        <v>80277</v>
      </c>
      <c r="T572" s="8">
        <v>11296</v>
      </c>
      <c r="U572" s="8">
        <v>144</v>
      </c>
      <c r="V572" s="8" t="s">
        <v>64</v>
      </c>
      <c r="W572" s="8" t="s">
        <v>64</v>
      </c>
      <c r="X572" s="8" t="s">
        <v>276</v>
      </c>
      <c r="Y572" s="8" t="s">
        <v>669</v>
      </c>
      <c r="Z572" s="8" t="s">
        <v>950</v>
      </c>
      <c r="AA572" s="8">
        <v>0.03</v>
      </c>
      <c r="AB572" s="8" t="s">
        <v>558</v>
      </c>
      <c r="AC572" s="8">
        <v>0.02</v>
      </c>
      <c r="AD572" s="8">
        <v>2408.31</v>
      </c>
      <c r="AE572" s="8">
        <v>557.47916666666663</v>
      </c>
      <c r="AF572" s="8">
        <v>1605.54</v>
      </c>
      <c r="AG572" s="8">
        <v>2163.0191666666665</v>
      </c>
      <c r="AH572" s="8">
        <v>0.06</v>
      </c>
      <c r="AI572" s="8">
        <v>4816.62</v>
      </c>
    </row>
    <row r="573" spans="1:35">
      <c r="A573" s="521" t="s">
        <v>2143</v>
      </c>
      <c r="B573" s="8" t="s">
        <v>49</v>
      </c>
      <c r="C573" s="8" t="s">
        <v>49</v>
      </c>
      <c r="D573" s="8" t="s">
        <v>133</v>
      </c>
      <c r="E573" s="8" t="s">
        <v>460</v>
      </c>
      <c r="F573" s="8" t="s">
        <v>2306</v>
      </c>
      <c r="G573" s="8" t="s">
        <v>2318</v>
      </c>
      <c r="H573" s="116">
        <v>0</v>
      </c>
      <c r="I573" s="8">
        <v>665</v>
      </c>
      <c r="J573" s="8">
        <v>665</v>
      </c>
      <c r="K573" s="8" t="s">
        <v>2307</v>
      </c>
      <c r="L573" s="8">
        <v>26877683</v>
      </c>
      <c r="M573" s="38">
        <v>45351</v>
      </c>
      <c r="N573" s="8" t="s">
        <v>195</v>
      </c>
      <c r="O573" s="8" t="s">
        <v>43</v>
      </c>
      <c r="P573" s="8" t="s">
        <v>43</v>
      </c>
      <c r="Q573" s="8">
        <v>0</v>
      </c>
      <c r="R573" s="8">
        <v>20000</v>
      </c>
      <c r="S573" s="8">
        <v>20000</v>
      </c>
      <c r="T573" s="8">
        <v>17900</v>
      </c>
      <c r="U573" s="8">
        <v>108</v>
      </c>
      <c r="V573" s="8" t="s">
        <v>62</v>
      </c>
      <c r="W573" s="8" t="s">
        <v>62</v>
      </c>
      <c r="X573" s="8" t="s">
        <v>276</v>
      </c>
      <c r="Z573" s="8" t="s">
        <v>2317</v>
      </c>
      <c r="AA573" s="8">
        <v>0.03</v>
      </c>
      <c r="AB573" s="8" t="s">
        <v>558</v>
      </c>
      <c r="AC573" s="8">
        <v>2.4E-2</v>
      </c>
      <c r="AD573" s="8">
        <v>600</v>
      </c>
      <c r="AE573" s="8">
        <v>185.18518518518519</v>
      </c>
      <c r="AF573" s="8">
        <v>480</v>
      </c>
      <c r="AG573" s="8">
        <v>665.18518518518522</v>
      </c>
      <c r="AH573" s="8">
        <v>0.06</v>
      </c>
      <c r="AI573" s="8">
        <v>1200</v>
      </c>
    </row>
    <row r="574" spans="1:35">
      <c r="A574" s="521" t="s">
        <v>2143</v>
      </c>
      <c r="B574" s="8" t="s">
        <v>39</v>
      </c>
      <c r="C574" s="8" t="s">
        <v>39</v>
      </c>
      <c r="D574" s="8" t="s">
        <v>167</v>
      </c>
      <c r="E574" s="8" t="s">
        <v>453</v>
      </c>
      <c r="F574" s="8" t="s">
        <v>867</v>
      </c>
      <c r="G574" s="8" t="s">
        <v>590</v>
      </c>
      <c r="H574" s="116">
        <v>0</v>
      </c>
      <c r="I574" s="8">
        <v>2000</v>
      </c>
      <c r="J574" s="8">
        <v>2000</v>
      </c>
      <c r="K574" s="8" t="s">
        <v>2308</v>
      </c>
      <c r="L574" s="8">
        <v>27595505</v>
      </c>
      <c r="M574" s="38">
        <v>45351</v>
      </c>
      <c r="N574" s="8" t="s">
        <v>195</v>
      </c>
      <c r="O574" s="8" t="s">
        <v>43</v>
      </c>
      <c r="P574" s="8" t="s">
        <v>43</v>
      </c>
      <c r="Q574" s="8">
        <v>0</v>
      </c>
      <c r="R574" s="8">
        <v>58379</v>
      </c>
      <c r="S574" s="8">
        <v>58379</v>
      </c>
      <c r="T574" s="8">
        <v>54360</v>
      </c>
      <c r="U574" s="8">
        <v>120</v>
      </c>
      <c r="V574" s="8" t="s">
        <v>62</v>
      </c>
      <c r="W574" s="8" t="s">
        <v>62</v>
      </c>
      <c r="X574" s="8" t="s">
        <v>276</v>
      </c>
      <c r="Z574" s="8" t="s">
        <v>2319</v>
      </c>
      <c r="AA574" s="8">
        <v>0.03</v>
      </c>
      <c r="AB574" s="8" t="s">
        <v>558</v>
      </c>
      <c r="AC574" s="8">
        <v>2.2499999999999999E-2</v>
      </c>
      <c r="AD574" s="8">
        <v>1751.37</v>
      </c>
      <c r="AE574" s="8">
        <v>486.49166666666667</v>
      </c>
      <c r="AF574" s="8">
        <v>1313.5274999999999</v>
      </c>
      <c r="AG574" s="8">
        <v>1800.0191666666665</v>
      </c>
      <c r="AH574" s="8">
        <v>0.06</v>
      </c>
      <c r="AI574" s="8">
        <v>3502.74</v>
      </c>
    </row>
    <row r="575" spans="1:35">
      <c r="A575" s="521" t="s">
        <v>2143</v>
      </c>
      <c r="B575" s="8" t="s">
        <v>24</v>
      </c>
      <c r="C575" s="8" t="s">
        <v>24</v>
      </c>
      <c r="D575" s="8" t="s">
        <v>422</v>
      </c>
      <c r="E575" s="8" t="s">
        <v>538</v>
      </c>
      <c r="F575" s="8" t="s">
        <v>861</v>
      </c>
      <c r="G575" s="8" t="s">
        <v>862</v>
      </c>
      <c r="H575" s="116">
        <v>0</v>
      </c>
      <c r="I575" s="8">
        <v>2046</v>
      </c>
      <c r="J575" s="8">
        <v>2046</v>
      </c>
      <c r="K575" s="8" t="s">
        <v>2309</v>
      </c>
      <c r="L575" s="8">
        <v>24490304</v>
      </c>
      <c r="M575" s="38">
        <v>45351</v>
      </c>
      <c r="N575" s="8" t="s">
        <v>195</v>
      </c>
      <c r="O575" s="8" t="s">
        <v>43</v>
      </c>
      <c r="P575" s="8" t="s">
        <v>43</v>
      </c>
      <c r="Q575" s="8">
        <v>0</v>
      </c>
      <c r="R575" s="8">
        <v>116765</v>
      </c>
      <c r="S575" s="8">
        <v>116765</v>
      </c>
      <c r="T575" s="8">
        <v>16867</v>
      </c>
      <c r="U575" s="8">
        <v>168</v>
      </c>
      <c r="V575" s="8" t="s">
        <v>64</v>
      </c>
      <c r="W575" s="8" t="s">
        <v>64</v>
      </c>
      <c r="X575" s="8" t="s">
        <v>276</v>
      </c>
      <c r="Y575" s="8" t="s">
        <v>115</v>
      </c>
      <c r="Z575" s="8" t="s">
        <v>1313</v>
      </c>
      <c r="AA575" s="8">
        <v>0.03</v>
      </c>
      <c r="AB575" s="8" t="s">
        <v>558</v>
      </c>
      <c r="AC575" s="8">
        <v>1.7000000000000001E-2</v>
      </c>
      <c r="AD575" s="8">
        <v>3502.95</v>
      </c>
      <c r="AE575" s="8">
        <v>695.02976190476193</v>
      </c>
      <c r="AF575" s="8">
        <v>1985.0050000000001</v>
      </c>
      <c r="AG575" s="8">
        <v>2680.034761904762</v>
      </c>
      <c r="AH575" s="8">
        <v>0.03</v>
      </c>
      <c r="AI575" s="8">
        <v>3502.95</v>
      </c>
    </row>
    <row r="576" spans="1:35">
      <c r="A576" s="521" t="s">
        <v>2143</v>
      </c>
      <c r="B576" s="8" t="s">
        <v>29</v>
      </c>
      <c r="C576" s="8" t="s">
        <v>29</v>
      </c>
      <c r="D576" s="8" t="s">
        <v>168</v>
      </c>
      <c r="E576" s="8" t="s">
        <v>457</v>
      </c>
      <c r="F576" s="8" t="s">
        <v>1372</v>
      </c>
      <c r="G576" s="8" t="s">
        <v>1375</v>
      </c>
      <c r="H576" s="116">
        <v>1053</v>
      </c>
      <c r="I576" s="8">
        <v>2023</v>
      </c>
      <c r="J576" s="8">
        <v>970</v>
      </c>
      <c r="K576" s="8" t="s">
        <v>2310</v>
      </c>
      <c r="L576" s="8">
        <v>23113460</v>
      </c>
      <c r="M576" s="38">
        <v>45351</v>
      </c>
      <c r="N576" s="8" t="s">
        <v>195</v>
      </c>
      <c r="O576" s="8" t="s">
        <v>43</v>
      </c>
      <c r="P576" s="8" t="s">
        <v>43</v>
      </c>
      <c r="Q576" s="8">
        <v>23817</v>
      </c>
      <c r="R576" s="8">
        <v>65611</v>
      </c>
      <c r="S576" s="8">
        <v>41794</v>
      </c>
      <c r="T576" s="8">
        <v>37412</v>
      </c>
      <c r="U576" s="8">
        <v>120</v>
      </c>
      <c r="V576" s="8" t="s">
        <v>63</v>
      </c>
      <c r="W576" s="8" t="s">
        <v>63</v>
      </c>
      <c r="X576" s="8" t="s">
        <v>277</v>
      </c>
      <c r="Z576" s="8" t="s">
        <v>2320</v>
      </c>
      <c r="AA576" s="8">
        <v>0.03</v>
      </c>
      <c r="AB576" s="8" t="s">
        <v>558</v>
      </c>
      <c r="AC576" s="8">
        <v>2.2499999999999999E-2</v>
      </c>
      <c r="AD576" s="8">
        <v>1968.33</v>
      </c>
      <c r="AE576" s="8">
        <v>546.75833333333333</v>
      </c>
      <c r="AF576" s="8">
        <v>1476.2474999999999</v>
      </c>
      <c r="AG576" s="8">
        <v>2023.0058333333332</v>
      </c>
      <c r="AH576" s="8">
        <v>0.06</v>
      </c>
      <c r="AI576" s="8">
        <v>2507.64</v>
      </c>
    </row>
    <row r="577" spans="1:35">
      <c r="A577" s="521" t="s">
        <v>2143</v>
      </c>
      <c r="B577" s="8" t="s">
        <v>241</v>
      </c>
      <c r="C577" s="8" t="s">
        <v>241</v>
      </c>
      <c r="D577" s="8" t="s">
        <v>101</v>
      </c>
      <c r="E577" s="8" t="s">
        <v>492</v>
      </c>
      <c r="F577" s="8" t="s">
        <v>1230</v>
      </c>
      <c r="G577" s="8" t="s">
        <v>1420</v>
      </c>
      <c r="H577" s="116">
        <v>0</v>
      </c>
      <c r="I577" s="8">
        <v>78152</v>
      </c>
      <c r="J577" s="8">
        <v>78152</v>
      </c>
      <c r="K577" s="8" t="s">
        <v>2311</v>
      </c>
      <c r="L577" s="8">
        <v>14584601</v>
      </c>
      <c r="M577" s="38">
        <v>45351</v>
      </c>
      <c r="N577" s="8" t="s">
        <v>195</v>
      </c>
      <c r="O577" s="8" t="s">
        <v>148</v>
      </c>
      <c r="P577" s="8" t="s">
        <v>267</v>
      </c>
      <c r="Q577" s="8">
        <v>0</v>
      </c>
      <c r="R577" s="8">
        <v>2642440</v>
      </c>
      <c r="S577" s="8">
        <v>2642440</v>
      </c>
      <c r="T577" s="8">
        <v>116877</v>
      </c>
      <c r="U577" s="8">
        <v>132</v>
      </c>
      <c r="V577" s="8" t="s">
        <v>64</v>
      </c>
      <c r="W577" s="8" t="s">
        <v>64</v>
      </c>
      <c r="X577" s="8" t="s">
        <v>276</v>
      </c>
      <c r="Y577" s="8" t="s">
        <v>672</v>
      </c>
      <c r="Z577" s="8" t="s">
        <v>2177</v>
      </c>
      <c r="AA577" s="8">
        <v>0.03</v>
      </c>
      <c r="AB577" s="8" t="s">
        <v>558</v>
      </c>
      <c r="AC577" s="8">
        <v>2.1999999999999999E-2</v>
      </c>
      <c r="AD577" s="8">
        <v>79273.2</v>
      </c>
      <c r="AE577" s="8">
        <v>20018.484848484848</v>
      </c>
      <c r="AF577" s="8">
        <v>58133.679999999993</v>
      </c>
      <c r="AG577" s="8">
        <v>78152.164848484841</v>
      </c>
      <c r="AH577" s="8">
        <v>0.06</v>
      </c>
      <c r="AI577" s="8">
        <v>158546.4</v>
      </c>
    </row>
    <row r="578" spans="1:35">
      <c r="A578" s="521" t="s">
        <v>2143</v>
      </c>
      <c r="B578" s="8" t="s">
        <v>184</v>
      </c>
      <c r="C578" s="8" t="s">
        <v>184</v>
      </c>
      <c r="D578" s="8" t="s">
        <v>98</v>
      </c>
      <c r="E578" s="8" t="s">
        <v>212</v>
      </c>
      <c r="F578" s="8" t="s">
        <v>811</v>
      </c>
      <c r="G578" s="8" t="s">
        <v>574</v>
      </c>
      <c r="H578" s="116">
        <v>0</v>
      </c>
      <c r="I578" s="8">
        <v>3243</v>
      </c>
      <c r="J578" s="8">
        <v>3243</v>
      </c>
      <c r="K578" s="8" t="s">
        <v>2312</v>
      </c>
      <c r="L578" s="8">
        <v>20015406</v>
      </c>
      <c r="M578" s="38">
        <v>45351</v>
      </c>
      <c r="N578" s="8" t="s">
        <v>195</v>
      </c>
      <c r="O578" s="8" t="s">
        <v>148</v>
      </c>
      <c r="P578" s="8" t="s">
        <v>252</v>
      </c>
      <c r="Q578" s="8">
        <v>0</v>
      </c>
      <c r="R578" s="8">
        <v>120360</v>
      </c>
      <c r="S578" s="8">
        <v>120360</v>
      </c>
      <c r="T578" s="8">
        <v>112038.39999999999</v>
      </c>
      <c r="U578" s="8">
        <v>144</v>
      </c>
      <c r="V578" s="8" t="s">
        <v>62</v>
      </c>
      <c r="W578" s="8" t="s">
        <v>62</v>
      </c>
      <c r="X578" s="8" t="s">
        <v>276</v>
      </c>
      <c r="Z578" s="8" t="s">
        <v>2321</v>
      </c>
      <c r="AA578" s="8">
        <v>0.03</v>
      </c>
      <c r="AB578" s="8" t="s">
        <v>558</v>
      </c>
      <c r="AC578" s="8">
        <v>0.02</v>
      </c>
      <c r="AD578" s="8">
        <v>3610.7999999999997</v>
      </c>
      <c r="AE578" s="8">
        <v>835.83333333333337</v>
      </c>
      <c r="AF578" s="8">
        <v>2407.2000000000003</v>
      </c>
      <c r="AG578" s="8">
        <v>3243.0333333333338</v>
      </c>
      <c r="AH578" s="8">
        <v>0.06</v>
      </c>
      <c r="AI578" s="8">
        <v>7221.5999999999995</v>
      </c>
    </row>
    <row r="579" spans="1:35">
      <c r="A579" s="521" t="s">
        <v>2143</v>
      </c>
      <c r="B579" s="8" t="s">
        <v>49</v>
      </c>
      <c r="C579" s="8" t="s">
        <v>49</v>
      </c>
      <c r="D579" s="8" t="s">
        <v>133</v>
      </c>
      <c r="E579" s="8" t="s">
        <v>189</v>
      </c>
      <c r="F579" s="8" t="s">
        <v>588</v>
      </c>
      <c r="G579" s="8" t="s">
        <v>589</v>
      </c>
      <c r="H579" s="116">
        <v>0</v>
      </c>
      <c r="I579" s="8">
        <v>2375</v>
      </c>
      <c r="J579" s="8">
        <v>2375</v>
      </c>
      <c r="K579" s="8" t="s">
        <v>2314</v>
      </c>
      <c r="L579" s="8">
        <v>29019294</v>
      </c>
      <c r="M579" s="38">
        <v>45351</v>
      </c>
      <c r="N579" s="8" t="s">
        <v>195</v>
      </c>
      <c r="O579" s="8" t="s">
        <v>43</v>
      </c>
      <c r="P579" s="8" t="s">
        <v>43</v>
      </c>
      <c r="Q579" s="8">
        <v>0</v>
      </c>
      <c r="R579" s="8">
        <v>103475</v>
      </c>
      <c r="S579" s="8">
        <v>103475</v>
      </c>
      <c r="T579" s="8">
        <v>2995</v>
      </c>
      <c r="U579" s="8">
        <v>168</v>
      </c>
      <c r="V579" s="8" t="s">
        <v>64</v>
      </c>
      <c r="W579" s="8" t="s">
        <v>64</v>
      </c>
      <c r="X579" s="8" t="s">
        <v>276</v>
      </c>
      <c r="Y579" s="8" t="s">
        <v>44</v>
      </c>
      <c r="Z579" s="8" t="s">
        <v>2322</v>
      </c>
      <c r="AA579" s="8">
        <v>0.04</v>
      </c>
      <c r="AB579" s="8" t="s">
        <v>558</v>
      </c>
      <c r="AC579" s="8">
        <v>1.7000000000000001E-2</v>
      </c>
      <c r="AD579" s="8">
        <v>4139</v>
      </c>
      <c r="AE579" s="8">
        <v>615.92261904761904</v>
      </c>
      <c r="AF579" s="8">
        <v>1759.075</v>
      </c>
      <c r="AG579" s="8">
        <v>2374.9976190476191</v>
      </c>
      <c r="AH579" s="8">
        <v>0.03</v>
      </c>
      <c r="AI579" s="8">
        <v>3104.25</v>
      </c>
    </row>
    <row r="580" spans="1:35">
      <c r="A580" s="521" t="s">
        <v>2143</v>
      </c>
      <c r="B580" s="8" t="s">
        <v>29</v>
      </c>
      <c r="C580" s="8" t="s">
        <v>29</v>
      </c>
      <c r="D580" s="8" t="s">
        <v>168</v>
      </c>
      <c r="E580" s="8" t="s">
        <v>457</v>
      </c>
      <c r="F580" s="8" t="s">
        <v>1372</v>
      </c>
      <c r="G580" s="8" t="s">
        <v>1375</v>
      </c>
      <c r="H580" s="116">
        <v>1794</v>
      </c>
      <c r="I580" s="8">
        <v>2130</v>
      </c>
      <c r="J580" s="8">
        <v>336</v>
      </c>
      <c r="K580" s="8" t="s">
        <v>2323</v>
      </c>
      <c r="L580" s="8">
        <v>26742639</v>
      </c>
      <c r="M580" s="38">
        <v>45351</v>
      </c>
      <c r="N580" s="8" t="s">
        <v>195</v>
      </c>
      <c r="O580" s="8" t="s">
        <v>43</v>
      </c>
      <c r="P580" s="8" t="s">
        <v>43</v>
      </c>
      <c r="Q580" s="8">
        <v>57275</v>
      </c>
      <c r="R580" s="8">
        <v>69081</v>
      </c>
      <c r="S580" s="8">
        <v>11806</v>
      </c>
      <c r="T580" s="8">
        <v>7250</v>
      </c>
      <c r="U580" s="8">
        <v>120</v>
      </c>
      <c r="V580" s="8" t="s">
        <v>63</v>
      </c>
      <c r="W580" s="8" t="s">
        <v>63</v>
      </c>
      <c r="X580" s="8" t="s">
        <v>277</v>
      </c>
      <c r="Z580" s="8" t="s">
        <v>2325</v>
      </c>
      <c r="AA580" s="8">
        <v>0.03</v>
      </c>
      <c r="AB580" s="8" t="s">
        <v>558</v>
      </c>
      <c r="AC580" s="8">
        <v>2.2499999999999999E-2</v>
      </c>
      <c r="AD580" s="8">
        <v>2072.4299999999998</v>
      </c>
      <c r="AE580" s="8">
        <v>575.67499999999995</v>
      </c>
      <c r="AF580" s="8">
        <v>1554.3225</v>
      </c>
      <c r="AG580" s="8">
        <v>2129.9974999999999</v>
      </c>
      <c r="AH580" s="8">
        <v>0.06</v>
      </c>
      <c r="AI580" s="8">
        <v>708.36</v>
      </c>
    </row>
    <row r="581" spans="1:35">
      <c r="A581" s="521" t="s">
        <v>2143</v>
      </c>
      <c r="B581" s="8" t="s">
        <v>24</v>
      </c>
      <c r="C581" s="8" t="s">
        <v>24</v>
      </c>
      <c r="D581" s="8" t="s">
        <v>422</v>
      </c>
      <c r="E581" s="8" t="s">
        <v>423</v>
      </c>
      <c r="F581" s="8" t="s">
        <v>559</v>
      </c>
      <c r="G581" s="8" t="s">
        <v>564</v>
      </c>
      <c r="H581" s="116">
        <v>0</v>
      </c>
      <c r="I581" s="8">
        <v>3379</v>
      </c>
      <c r="J581" s="8">
        <v>3379</v>
      </c>
      <c r="K581" s="8" t="s">
        <v>2324</v>
      </c>
      <c r="L581" s="8">
        <v>22194730</v>
      </c>
      <c r="M581" s="38">
        <v>45351</v>
      </c>
      <c r="N581" s="8" t="s">
        <v>195</v>
      </c>
      <c r="O581" s="8" t="s">
        <v>43</v>
      </c>
      <c r="P581" s="8" t="s">
        <v>43</v>
      </c>
      <c r="Q581" s="8">
        <v>0</v>
      </c>
      <c r="R581" s="8">
        <v>138500</v>
      </c>
      <c r="S581" s="8">
        <v>138500</v>
      </c>
      <c r="T581" s="8">
        <v>25286</v>
      </c>
      <c r="U581" s="8">
        <v>168</v>
      </c>
      <c r="V581" s="8" t="s">
        <v>64</v>
      </c>
      <c r="W581" s="8" t="s">
        <v>64</v>
      </c>
      <c r="X581" s="8" t="s">
        <v>276</v>
      </c>
      <c r="Y581" s="8" t="s">
        <v>578</v>
      </c>
      <c r="Z581" s="8" t="s">
        <v>2326</v>
      </c>
      <c r="AA581" s="8">
        <v>0.04</v>
      </c>
      <c r="AB581" s="8" t="s">
        <v>558</v>
      </c>
      <c r="AC581" s="8">
        <v>1.7000000000000001E-2</v>
      </c>
      <c r="AD581" s="8">
        <v>5540</v>
      </c>
      <c r="AE581" s="8">
        <v>824.40476190476193</v>
      </c>
      <c r="AF581" s="8">
        <v>2354.5</v>
      </c>
      <c r="AG581" s="8">
        <v>3178.9047619047619</v>
      </c>
      <c r="AH581" s="8">
        <v>0.03</v>
      </c>
      <c r="AI581" s="8">
        <v>4155</v>
      </c>
    </row>
    <row r="582" spans="1:35">
      <c r="A582" s="521" t="s">
        <v>2143</v>
      </c>
      <c r="B582" s="8" t="s">
        <v>29</v>
      </c>
      <c r="C582" s="8" t="s">
        <v>29</v>
      </c>
      <c r="D582" s="8" t="s">
        <v>168</v>
      </c>
      <c r="E582" s="8" t="s">
        <v>457</v>
      </c>
      <c r="F582" s="8" t="s">
        <v>879</v>
      </c>
      <c r="G582" s="8" t="s">
        <v>883</v>
      </c>
      <c r="H582" s="116">
        <v>0</v>
      </c>
      <c r="I582" s="8">
        <v>4590</v>
      </c>
      <c r="J582" s="8">
        <v>4590</v>
      </c>
      <c r="K582" s="8" t="s">
        <v>2328</v>
      </c>
      <c r="L582" s="8">
        <v>25025009</v>
      </c>
      <c r="M582" s="38">
        <v>45351</v>
      </c>
      <c r="N582" s="8" t="s">
        <v>195</v>
      </c>
      <c r="O582" s="8" t="s">
        <v>43</v>
      </c>
      <c r="P582" s="8" t="s">
        <v>43</v>
      </c>
      <c r="Q582" s="8">
        <v>0</v>
      </c>
      <c r="R582" s="8">
        <v>200000</v>
      </c>
      <c r="S582" s="8">
        <v>200000</v>
      </c>
      <c r="T582" s="8">
        <v>186900</v>
      </c>
      <c r="U582" s="8">
        <v>168</v>
      </c>
      <c r="V582" s="8" t="s">
        <v>62</v>
      </c>
      <c r="W582" s="8" t="s">
        <v>62</v>
      </c>
      <c r="X582" s="8" t="s">
        <v>276</v>
      </c>
      <c r="Z582" s="8" t="s">
        <v>2329</v>
      </c>
      <c r="AA582" s="8">
        <v>0.04</v>
      </c>
      <c r="AB582" s="8" t="s">
        <v>558</v>
      </c>
      <c r="AC582" s="8">
        <v>1.7000000000000001E-2</v>
      </c>
      <c r="AD582" s="8">
        <v>8000</v>
      </c>
      <c r="AE582" s="8">
        <v>1190.4761904761904</v>
      </c>
      <c r="AF582" s="8">
        <v>3400.0000000000005</v>
      </c>
      <c r="AG582" s="8">
        <v>4590.4761904761908</v>
      </c>
      <c r="AH582" s="8">
        <v>0.03</v>
      </c>
      <c r="AI582" s="8">
        <v>6000</v>
      </c>
    </row>
    <row r="583" spans="1:35">
      <c r="A583" s="521" t="s">
        <v>2143</v>
      </c>
      <c r="B583" s="8" t="s">
        <v>24</v>
      </c>
      <c r="C583" s="8" t="s">
        <v>24</v>
      </c>
      <c r="D583" s="8" t="s">
        <v>422</v>
      </c>
      <c r="E583" s="8" t="s">
        <v>423</v>
      </c>
      <c r="F583" s="8" t="s">
        <v>2082</v>
      </c>
      <c r="G583" s="8" t="s">
        <v>2330</v>
      </c>
      <c r="H583" s="116">
        <v>0</v>
      </c>
      <c r="I583" s="8">
        <v>15620</v>
      </c>
      <c r="J583" s="8">
        <v>15620</v>
      </c>
      <c r="K583" s="8" t="s">
        <v>2067</v>
      </c>
      <c r="L583" s="8">
        <v>25325118</v>
      </c>
      <c r="M583" s="38">
        <v>45351</v>
      </c>
      <c r="N583" s="8" t="s">
        <v>195</v>
      </c>
      <c r="O583" s="8" t="s">
        <v>21</v>
      </c>
      <c r="P583" s="8" t="s">
        <v>21</v>
      </c>
      <c r="Q583" s="8">
        <v>0</v>
      </c>
      <c r="R583" s="8">
        <v>680550</v>
      </c>
      <c r="S583" s="8">
        <v>680550</v>
      </c>
      <c r="T583" s="8">
        <v>17061</v>
      </c>
      <c r="U583" s="8">
        <v>168</v>
      </c>
      <c r="V583" s="8" t="s">
        <v>64</v>
      </c>
      <c r="W583" s="8" t="s">
        <v>64</v>
      </c>
      <c r="X583" s="8" t="s">
        <v>276</v>
      </c>
      <c r="Y583" s="8" t="s">
        <v>616</v>
      </c>
      <c r="Z583" s="8" t="s">
        <v>2083</v>
      </c>
      <c r="AA583" s="8">
        <v>0.04</v>
      </c>
      <c r="AB583" s="8" t="s">
        <v>558</v>
      </c>
      <c r="AC583" s="8">
        <v>1.7000000000000001E-2</v>
      </c>
      <c r="AD583" s="8">
        <v>27222</v>
      </c>
      <c r="AE583" s="8">
        <v>4050.8928571428573</v>
      </c>
      <c r="AF583" s="8">
        <v>11569.35</v>
      </c>
      <c r="AG583" s="8">
        <v>15620.242857142857</v>
      </c>
      <c r="AH583" s="8">
        <v>0.03</v>
      </c>
      <c r="AI583" s="8">
        <v>20416.5</v>
      </c>
    </row>
    <row r="584" spans="1:35">
      <c r="A584" s="521" t="s">
        <v>2143</v>
      </c>
      <c r="B584" s="8" t="s">
        <v>29</v>
      </c>
      <c r="C584" s="8" t="s">
        <v>29</v>
      </c>
      <c r="D584" s="8" t="s">
        <v>168</v>
      </c>
      <c r="E584" s="8" t="s">
        <v>457</v>
      </c>
      <c r="F584" s="8" t="s">
        <v>2331</v>
      </c>
      <c r="G584" s="8" t="s">
        <v>2337</v>
      </c>
      <c r="H584" s="116">
        <v>0</v>
      </c>
      <c r="I584" s="8">
        <v>1014</v>
      </c>
      <c r="J584" s="8">
        <v>1014</v>
      </c>
      <c r="K584" s="8" t="s">
        <v>2332</v>
      </c>
      <c r="L584" s="8">
        <v>33900534</v>
      </c>
      <c r="M584" s="38">
        <v>45352</v>
      </c>
      <c r="N584" s="8" t="s">
        <v>195</v>
      </c>
      <c r="O584" s="8" t="s">
        <v>43</v>
      </c>
      <c r="P584" s="8" t="s">
        <v>43</v>
      </c>
      <c r="Q584" s="8">
        <v>0</v>
      </c>
      <c r="R584" s="8">
        <v>30487</v>
      </c>
      <c r="S584" s="8">
        <v>30487</v>
      </c>
      <c r="T584" s="8">
        <v>27862</v>
      </c>
      <c r="U584" s="8">
        <v>108</v>
      </c>
      <c r="V584" s="8" t="s">
        <v>62</v>
      </c>
      <c r="W584" s="8" t="s">
        <v>62</v>
      </c>
      <c r="X584" s="8" t="s">
        <v>276</v>
      </c>
      <c r="Z584" s="8" t="s">
        <v>2336</v>
      </c>
      <c r="AA584" s="8">
        <v>0.03</v>
      </c>
      <c r="AB584" s="8" t="s">
        <v>558</v>
      </c>
      <c r="AC584" s="8">
        <v>2.4E-2</v>
      </c>
      <c r="AD584" s="8">
        <v>914.61</v>
      </c>
      <c r="AE584" s="8">
        <v>282.28703703703701</v>
      </c>
      <c r="AF584" s="8">
        <v>731.68799999999999</v>
      </c>
      <c r="AG584" s="8">
        <v>1013.9750370370371</v>
      </c>
      <c r="AH584" s="8">
        <v>0.06</v>
      </c>
      <c r="AI584" s="8">
        <v>1829.22</v>
      </c>
    </row>
    <row r="585" spans="1:35">
      <c r="A585" s="521" t="s">
        <v>2143</v>
      </c>
      <c r="B585" s="8" t="s">
        <v>241</v>
      </c>
      <c r="C585" s="8" t="s">
        <v>241</v>
      </c>
      <c r="D585" s="8" t="s">
        <v>101</v>
      </c>
      <c r="E585" s="8" t="s">
        <v>407</v>
      </c>
      <c r="F585" s="8" t="s">
        <v>2333</v>
      </c>
      <c r="G585" s="8" t="s">
        <v>2345</v>
      </c>
      <c r="H585" s="116">
        <v>11988</v>
      </c>
      <c r="I585" s="8">
        <v>14175</v>
      </c>
      <c r="J585" s="8">
        <v>2187</v>
      </c>
      <c r="K585" s="8" t="s">
        <v>2334</v>
      </c>
      <c r="L585" s="8">
        <v>20792590</v>
      </c>
      <c r="M585" s="38">
        <v>45352</v>
      </c>
      <c r="N585" s="8" t="s">
        <v>195</v>
      </c>
      <c r="O585" s="8" t="s">
        <v>128</v>
      </c>
      <c r="P585" s="8" t="s">
        <v>128</v>
      </c>
      <c r="Q585" s="8">
        <v>353370</v>
      </c>
      <c r="R585" s="8">
        <v>580704.63</v>
      </c>
      <c r="S585" s="8">
        <v>227334.63</v>
      </c>
      <c r="T585" s="8">
        <v>191401.76</v>
      </c>
      <c r="U585" s="8">
        <v>156</v>
      </c>
      <c r="V585" s="8" t="s">
        <v>63</v>
      </c>
      <c r="W585" s="8" t="s">
        <v>63</v>
      </c>
      <c r="X585" s="8" t="s">
        <v>277</v>
      </c>
      <c r="Z585" s="8" t="s">
        <v>2344</v>
      </c>
      <c r="AA585" s="8">
        <v>0.04</v>
      </c>
      <c r="AB585" s="8" t="s">
        <v>558</v>
      </c>
      <c r="AC585" s="8">
        <v>1.7000000000000001E-2</v>
      </c>
      <c r="AD585" s="8">
        <v>23228.1852</v>
      </c>
      <c r="AE585" s="8">
        <v>3722.4655769230772</v>
      </c>
      <c r="AF585" s="8">
        <v>9871.9787100000012</v>
      </c>
      <c r="AG585" s="8">
        <v>13594.444286923079</v>
      </c>
      <c r="AH585" s="8">
        <v>0.03</v>
      </c>
      <c r="AI585" s="8">
        <v>6820.0388999999996</v>
      </c>
    </row>
    <row r="586" spans="1:35">
      <c r="A586" s="521" t="s">
        <v>2143</v>
      </c>
      <c r="B586" s="8" t="s">
        <v>184</v>
      </c>
      <c r="C586" s="8" t="s">
        <v>184</v>
      </c>
      <c r="D586" s="8" t="s">
        <v>98</v>
      </c>
      <c r="E586" s="8" t="s">
        <v>407</v>
      </c>
      <c r="F586" s="8" t="s">
        <v>654</v>
      </c>
      <c r="G586" s="8" t="s">
        <v>2347</v>
      </c>
      <c r="H586" s="116">
        <v>0</v>
      </c>
      <c r="I586" s="8">
        <v>2296</v>
      </c>
      <c r="J586" s="8">
        <v>2296</v>
      </c>
      <c r="K586" s="8" t="s">
        <v>2335</v>
      </c>
      <c r="L586" s="8">
        <v>27093895</v>
      </c>
      <c r="M586" s="38">
        <v>45352</v>
      </c>
      <c r="N586" s="8" t="s">
        <v>195</v>
      </c>
      <c r="O586" s="8" t="s">
        <v>43</v>
      </c>
      <c r="P586" s="8" t="s">
        <v>43</v>
      </c>
      <c r="Q586" s="8">
        <v>0</v>
      </c>
      <c r="R586" s="8">
        <v>100034</v>
      </c>
      <c r="S586" s="8">
        <v>100034</v>
      </c>
      <c r="T586" s="8">
        <v>92931</v>
      </c>
      <c r="U586" s="8">
        <v>168</v>
      </c>
      <c r="V586" s="8" t="s">
        <v>62</v>
      </c>
      <c r="W586" s="8" t="s">
        <v>62</v>
      </c>
      <c r="X586" s="8" t="s">
        <v>276</v>
      </c>
      <c r="Z586" s="8" t="s">
        <v>2346</v>
      </c>
      <c r="AA586" s="8">
        <v>0.04</v>
      </c>
      <c r="AB586" s="8" t="s">
        <v>558</v>
      </c>
      <c r="AC586" s="8">
        <v>1.7000000000000001E-2</v>
      </c>
      <c r="AD586" s="8">
        <v>4001.36</v>
      </c>
      <c r="AE586" s="8">
        <v>595.44047619047615</v>
      </c>
      <c r="AF586" s="8">
        <v>1700.5780000000002</v>
      </c>
      <c r="AG586" s="8">
        <v>2296.0184761904766</v>
      </c>
      <c r="AH586" s="8">
        <v>0.03</v>
      </c>
      <c r="AI586" s="8">
        <v>3001.02</v>
      </c>
    </row>
    <row r="587" spans="1:35">
      <c r="A587" s="521" t="s">
        <v>2143</v>
      </c>
      <c r="B587" s="8" t="s">
        <v>37</v>
      </c>
      <c r="C587" s="8" t="s">
        <v>37</v>
      </c>
      <c r="D587" s="8" t="s">
        <v>99</v>
      </c>
      <c r="E587" s="8" t="s">
        <v>935</v>
      </c>
      <c r="F587" s="8" t="s">
        <v>2108</v>
      </c>
      <c r="G587" s="8" t="s">
        <v>2111</v>
      </c>
      <c r="H587" s="116">
        <v>16800</v>
      </c>
      <c r="I587" s="8">
        <v>16601</v>
      </c>
      <c r="J587" s="8">
        <v>-199</v>
      </c>
      <c r="K587" s="8" t="s">
        <v>2338</v>
      </c>
      <c r="L587" s="8">
        <v>29520765</v>
      </c>
      <c r="M587" s="38">
        <v>45352</v>
      </c>
      <c r="N587" s="8" t="s">
        <v>195</v>
      </c>
      <c r="O587" s="8" t="s">
        <v>173</v>
      </c>
      <c r="P587" s="8" t="s">
        <v>330</v>
      </c>
      <c r="Q587" s="8">
        <v>596733.52</v>
      </c>
      <c r="R587" s="8">
        <v>723290</v>
      </c>
      <c r="S587" s="8">
        <v>126556.47999999998</v>
      </c>
      <c r="T587" s="8">
        <v>82059</v>
      </c>
      <c r="U587" s="8">
        <v>168</v>
      </c>
      <c r="V587" s="8" t="s">
        <v>63</v>
      </c>
      <c r="W587" s="8" t="s">
        <v>63</v>
      </c>
      <c r="X587" s="8" t="s">
        <v>277</v>
      </c>
      <c r="Z587" s="8" t="s">
        <v>2348</v>
      </c>
      <c r="AA587" s="8">
        <v>0.04</v>
      </c>
      <c r="AB587" s="8" t="s">
        <v>558</v>
      </c>
      <c r="AC587" s="8">
        <v>1.7000000000000001E-2</v>
      </c>
      <c r="AD587" s="8">
        <v>28931.600000000002</v>
      </c>
      <c r="AE587" s="8">
        <v>4305.2976190476193</v>
      </c>
      <c r="AF587" s="8">
        <v>12295.93</v>
      </c>
      <c r="AG587" s="8">
        <v>16601.227619047619</v>
      </c>
      <c r="AH587" s="8">
        <v>0.03</v>
      </c>
      <c r="AI587" s="8">
        <v>3796.6943999999994</v>
      </c>
    </row>
    <row r="588" spans="1:35">
      <c r="A588" s="521" t="s">
        <v>2143</v>
      </c>
      <c r="B588" s="8" t="s">
        <v>29</v>
      </c>
      <c r="C588" s="8" t="s">
        <v>29</v>
      </c>
      <c r="D588" s="8" t="s">
        <v>168</v>
      </c>
      <c r="E588" s="8" t="s">
        <v>457</v>
      </c>
      <c r="F588" s="8" t="s">
        <v>1372</v>
      </c>
      <c r="G588" s="8" t="s">
        <v>1375</v>
      </c>
      <c r="H588" s="116">
        <v>539</v>
      </c>
      <c r="I588" s="8">
        <v>568</v>
      </c>
      <c r="J588" s="8">
        <v>29</v>
      </c>
      <c r="K588" s="8" t="s">
        <v>2339</v>
      </c>
      <c r="L588" s="8">
        <v>20531163</v>
      </c>
      <c r="M588" s="38">
        <v>45352</v>
      </c>
      <c r="N588" s="8" t="s">
        <v>195</v>
      </c>
      <c r="O588" s="8" t="s">
        <v>43</v>
      </c>
      <c r="P588" s="8" t="s">
        <v>43</v>
      </c>
      <c r="Q588" s="8">
        <v>8538.89</v>
      </c>
      <c r="R588" s="8">
        <v>17078</v>
      </c>
      <c r="S588" s="8">
        <v>8539.11</v>
      </c>
      <c r="T588" s="8">
        <v>6585</v>
      </c>
      <c r="U588" s="8">
        <v>108</v>
      </c>
      <c r="V588" s="8" t="s">
        <v>63</v>
      </c>
      <c r="W588" s="8" t="s">
        <v>63</v>
      </c>
      <c r="X588" s="8" t="s">
        <v>277</v>
      </c>
      <c r="Z588" s="8" t="s">
        <v>2349</v>
      </c>
      <c r="AA588" s="8">
        <v>0.03</v>
      </c>
      <c r="AB588" s="8" t="s">
        <v>558</v>
      </c>
      <c r="AC588" s="8">
        <v>2.4E-2</v>
      </c>
      <c r="AD588" s="8">
        <v>512.34</v>
      </c>
      <c r="AE588" s="8">
        <v>158.12962962962962</v>
      </c>
      <c r="AF588" s="8">
        <v>409.87200000000001</v>
      </c>
      <c r="AG588" s="8">
        <v>568.00162962962963</v>
      </c>
      <c r="AH588" s="8">
        <v>0.06</v>
      </c>
      <c r="AI588" s="8">
        <v>512.34659999999997</v>
      </c>
    </row>
    <row r="589" spans="1:35">
      <c r="A589" s="521" t="s">
        <v>2143</v>
      </c>
      <c r="B589" s="8" t="s">
        <v>49</v>
      </c>
      <c r="C589" s="8" t="s">
        <v>49</v>
      </c>
      <c r="D589" s="8" t="s">
        <v>133</v>
      </c>
      <c r="E589" s="8" t="s">
        <v>189</v>
      </c>
      <c r="F589" s="8" t="s">
        <v>2340</v>
      </c>
      <c r="G589" s="8" t="s">
        <v>729</v>
      </c>
      <c r="H589" s="116">
        <v>0</v>
      </c>
      <c r="I589" s="8">
        <v>16400</v>
      </c>
      <c r="J589" s="8">
        <v>16400</v>
      </c>
      <c r="K589" s="8" t="s">
        <v>2350</v>
      </c>
      <c r="L589" s="8">
        <v>30025567</v>
      </c>
      <c r="M589" s="38">
        <v>45352</v>
      </c>
      <c r="N589" s="8" t="s">
        <v>195</v>
      </c>
      <c r="O589" s="8" t="s">
        <v>43</v>
      </c>
      <c r="P589" s="8" t="s">
        <v>43</v>
      </c>
      <c r="Q589" s="8">
        <v>0</v>
      </c>
      <c r="R589" s="8">
        <v>714534</v>
      </c>
      <c r="S589" s="8">
        <v>714534</v>
      </c>
      <c r="T589" s="8">
        <v>61696</v>
      </c>
      <c r="U589" s="8">
        <v>168</v>
      </c>
      <c r="V589" s="8" t="s">
        <v>64</v>
      </c>
      <c r="W589" s="8" t="s">
        <v>64</v>
      </c>
      <c r="X589" s="8" t="s">
        <v>276</v>
      </c>
      <c r="Y589" s="8" t="s">
        <v>677</v>
      </c>
      <c r="Z589" s="8" t="s">
        <v>2351</v>
      </c>
      <c r="AA589" s="8">
        <v>0.04</v>
      </c>
      <c r="AB589" s="8" t="s">
        <v>558</v>
      </c>
      <c r="AC589" s="8">
        <v>1.7000000000000001E-2</v>
      </c>
      <c r="AD589" s="8">
        <v>28581.360000000001</v>
      </c>
      <c r="AE589" s="8">
        <v>4253.1785714285716</v>
      </c>
      <c r="AF589" s="8">
        <v>12147.078000000001</v>
      </c>
      <c r="AG589" s="8">
        <v>16400.256571428574</v>
      </c>
      <c r="AH589" s="8">
        <v>0.03</v>
      </c>
      <c r="AI589" s="8">
        <v>21436.02</v>
      </c>
    </row>
    <row r="590" spans="1:35">
      <c r="A590" s="521" t="s">
        <v>2143</v>
      </c>
      <c r="B590" s="8" t="s">
        <v>39</v>
      </c>
      <c r="C590" s="8" t="s">
        <v>39</v>
      </c>
      <c r="D590" s="8" t="s">
        <v>167</v>
      </c>
      <c r="E590" s="8" t="s">
        <v>453</v>
      </c>
      <c r="F590" s="8" t="s">
        <v>854</v>
      </c>
      <c r="G590" s="8" t="s">
        <v>688</v>
      </c>
      <c r="H590" s="116">
        <v>0</v>
      </c>
      <c r="I590" s="8">
        <v>705</v>
      </c>
      <c r="J590" s="8">
        <v>705</v>
      </c>
      <c r="K590" s="8" t="s">
        <v>2341</v>
      </c>
      <c r="L590" s="8">
        <v>31796973</v>
      </c>
      <c r="M590" s="38">
        <v>45352</v>
      </c>
      <c r="N590" s="8" t="s">
        <v>195</v>
      </c>
      <c r="O590" s="8" t="s">
        <v>43</v>
      </c>
      <c r="P590" s="8" t="s">
        <v>43</v>
      </c>
      <c r="Q590" s="8">
        <v>0</v>
      </c>
      <c r="R590" s="8">
        <v>15183</v>
      </c>
      <c r="S590" s="8">
        <v>15183</v>
      </c>
      <c r="T590" s="8">
        <v>13323</v>
      </c>
      <c r="U590" s="8">
        <v>108</v>
      </c>
      <c r="V590" s="8" t="s">
        <v>62</v>
      </c>
      <c r="W590" s="8" t="s">
        <v>62</v>
      </c>
      <c r="X590" s="8" t="s">
        <v>276</v>
      </c>
      <c r="Z590" s="8" t="s">
        <v>2352</v>
      </c>
      <c r="AA590" s="8">
        <v>0.03</v>
      </c>
      <c r="AB590" s="8" t="s">
        <v>558</v>
      </c>
      <c r="AC590" s="8">
        <v>2.4E-2</v>
      </c>
      <c r="AD590" s="8">
        <v>455.49</v>
      </c>
      <c r="AE590" s="8">
        <v>140.58333333333334</v>
      </c>
      <c r="AF590" s="8">
        <v>364.392</v>
      </c>
      <c r="AG590" s="8">
        <v>504.97533333333331</v>
      </c>
      <c r="AH590" s="8">
        <v>0.06</v>
      </c>
      <c r="AI590" s="8">
        <v>910.98</v>
      </c>
    </row>
    <row r="591" spans="1:35">
      <c r="A591" s="521" t="s">
        <v>2143</v>
      </c>
      <c r="B591" s="8" t="s">
        <v>24</v>
      </c>
      <c r="C591" s="8" t="s">
        <v>24</v>
      </c>
      <c r="D591" s="8" t="s">
        <v>422</v>
      </c>
      <c r="E591" s="8" t="s">
        <v>538</v>
      </c>
      <c r="F591" s="8" t="s">
        <v>861</v>
      </c>
      <c r="G591" s="8" t="s">
        <v>862</v>
      </c>
      <c r="H591" s="116">
        <v>0</v>
      </c>
      <c r="I591" s="8">
        <v>23700</v>
      </c>
      <c r="J591" s="8">
        <v>23700</v>
      </c>
      <c r="K591" s="8" t="s">
        <v>2342</v>
      </c>
      <c r="L591" s="8">
        <v>26872391</v>
      </c>
      <c r="M591" s="38">
        <v>45352</v>
      </c>
      <c r="N591" s="8" t="s">
        <v>195</v>
      </c>
      <c r="O591" s="8" t="s">
        <v>128</v>
      </c>
      <c r="P591" s="8" t="s">
        <v>128</v>
      </c>
      <c r="Q591" s="8">
        <v>0</v>
      </c>
      <c r="R591" s="8">
        <v>1032589</v>
      </c>
      <c r="S591" s="8">
        <v>1032589</v>
      </c>
      <c r="T591" s="8">
        <v>64850</v>
      </c>
      <c r="U591" s="8">
        <v>168</v>
      </c>
      <c r="V591" s="8" t="s">
        <v>64</v>
      </c>
      <c r="W591" s="8" t="s">
        <v>64</v>
      </c>
      <c r="X591" s="8" t="s">
        <v>276</v>
      </c>
      <c r="Y591" s="8" t="s">
        <v>2343</v>
      </c>
      <c r="Z591" s="8" t="s">
        <v>2353</v>
      </c>
      <c r="AA591" s="8">
        <v>0.04</v>
      </c>
      <c r="AB591" s="8" t="s">
        <v>558</v>
      </c>
      <c r="AC591" s="8">
        <v>1.7000000000000001E-2</v>
      </c>
      <c r="AD591" s="8">
        <v>41303.56</v>
      </c>
      <c r="AE591" s="8">
        <v>6146.3630952380954</v>
      </c>
      <c r="AF591" s="8">
        <v>17554.013000000003</v>
      </c>
      <c r="AG591" s="8">
        <v>23700.376095238098</v>
      </c>
      <c r="AH591" s="8">
        <v>0.03</v>
      </c>
      <c r="AI591" s="8">
        <v>30977.67</v>
      </c>
    </row>
    <row r="592" spans="1:35">
      <c r="A592" s="521" t="s">
        <v>2143</v>
      </c>
      <c r="B592" s="8" t="s">
        <v>24</v>
      </c>
      <c r="C592" s="8" t="s">
        <v>24</v>
      </c>
      <c r="D592" s="8" t="s">
        <v>422</v>
      </c>
      <c r="E592" s="8" t="s">
        <v>423</v>
      </c>
      <c r="F592" s="8" t="s">
        <v>1402</v>
      </c>
      <c r="G592" s="8" t="s">
        <v>2354</v>
      </c>
      <c r="H592" s="116">
        <v>0</v>
      </c>
      <c r="I592" s="8">
        <v>41752</v>
      </c>
      <c r="J592" s="8">
        <v>41752</v>
      </c>
      <c r="K592" s="8" t="s">
        <v>1394</v>
      </c>
      <c r="L592" s="8">
        <v>25659791</v>
      </c>
      <c r="M592" s="38">
        <v>45352</v>
      </c>
      <c r="N592" s="8" t="s">
        <v>195</v>
      </c>
      <c r="O592" s="8" t="s">
        <v>148</v>
      </c>
      <c r="P592" s="8" t="s">
        <v>289</v>
      </c>
      <c r="Q592" s="8">
        <v>0</v>
      </c>
      <c r="R592" s="8">
        <v>1819100</v>
      </c>
      <c r="S592" s="8">
        <v>1819100</v>
      </c>
      <c r="T592" s="8">
        <v>13696</v>
      </c>
      <c r="U592" s="8">
        <v>168</v>
      </c>
      <c r="V592" s="8" t="s">
        <v>64</v>
      </c>
      <c r="W592" s="8" t="s">
        <v>64</v>
      </c>
      <c r="X592" s="8" t="s">
        <v>276</v>
      </c>
      <c r="Y592" s="8" t="s">
        <v>672</v>
      </c>
      <c r="Z592" s="8" t="s">
        <v>1403</v>
      </c>
      <c r="AA592" s="8">
        <v>0.04</v>
      </c>
      <c r="AB592" s="8" t="s">
        <v>558</v>
      </c>
      <c r="AC592" s="8">
        <v>1.7000000000000001E-2</v>
      </c>
      <c r="AD592" s="8">
        <v>72764</v>
      </c>
      <c r="AE592" s="8">
        <v>10827.976190476191</v>
      </c>
      <c r="AF592" s="8">
        <v>30924.7</v>
      </c>
      <c r="AG592" s="8">
        <v>41752.676190476195</v>
      </c>
      <c r="AH592" s="8">
        <v>0.03</v>
      </c>
      <c r="AI592" s="8">
        <v>54573</v>
      </c>
    </row>
    <row r="593" spans="1:35">
      <c r="A593" s="521" t="s">
        <v>2143</v>
      </c>
      <c r="B593" s="8" t="s">
        <v>29</v>
      </c>
      <c r="C593" s="8" t="s">
        <v>29</v>
      </c>
      <c r="D593" s="8" t="s">
        <v>168</v>
      </c>
      <c r="E593" s="8" t="s">
        <v>457</v>
      </c>
      <c r="F593" s="8" t="s">
        <v>1372</v>
      </c>
      <c r="G593" s="8" t="s">
        <v>1375</v>
      </c>
      <c r="H593" s="116">
        <v>808</v>
      </c>
      <c r="I593" s="8">
        <v>1044</v>
      </c>
      <c r="J593" s="8">
        <v>236</v>
      </c>
      <c r="K593" s="8" t="s">
        <v>2355</v>
      </c>
      <c r="L593" s="8">
        <v>29794214</v>
      </c>
      <c r="M593" s="38">
        <v>45352</v>
      </c>
      <c r="N593" s="8" t="s">
        <v>195</v>
      </c>
      <c r="O593" s="8" t="s">
        <v>148</v>
      </c>
      <c r="P593" s="8" t="s">
        <v>263</v>
      </c>
      <c r="Q593" s="8">
        <v>17693.349999999999</v>
      </c>
      <c r="R593" s="8">
        <v>31389</v>
      </c>
      <c r="S593" s="8">
        <v>13695.650000000001</v>
      </c>
      <c r="T593" s="8">
        <v>11026</v>
      </c>
      <c r="U593" s="8">
        <v>108</v>
      </c>
      <c r="V593" s="8" t="s">
        <v>63</v>
      </c>
      <c r="W593" s="8" t="s">
        <v>63</v>
      </c>
      <c r="X593" s="8" t="s">
        <v>277</v>
      </c>
      <c r="Z593" s="8" t="s">
        <v>2356</v>
      </c>
      <c r="AA593" s="8">
        <v>0.03</v>
      </c>
      <c r="AB593" s="8" t="s">
        <v>558</v>
      </c>
      <c r="AC593" s="8">
        <v>2.4E-2</v>
      </c>
      <c r="AD593" s="8">
        <v>941.67</v>
      </c>
      <c r="AE593" s="8">
        <v>290.63888888888891</v>
      </c>
      <c r="AF593" s="8">
        <v>753.33600000000001</v>
      </c>
      <c r="AG593" s="8">
        <v>1043.9748888888889</v>
      </c>
      <c r="AH593" s="8">
        <v>0.06</v>
      </c>
      <c r="AI593" s="8">
        <v>821.73900000000003</v>
      </c>
    </row>
    <row r="594" spans="1:35">
      <c r="A594" s="521" t="s">
        <v>2143</v>
      </c>
      <c r="B594" s="8" t="s">
        <v>49</v>
      </c>
      <c r="C594" s="8" t="s">
        <v>49</v>
      </c>
      <c r="D594" s="8" t="s">
        <v>133</v>
      </c>
      <c r="E594" s="8" t="s">
        <v>938</v>
      </c>
      <c r="F594" s="8" t="s">
        <v>2357</v>
      </c>
      <c r="G594" s="8" t="s">
        <v>2360</v>
      </c>
      <c r="H594" s="116">
        <v>0</v>
      </c>
      <c r="I594" s="8">
        <v>1398</v>
      </c>
      <c r="J594" s="8">
        <v>1398</v>
      </c>
      <c r="K594" s="8" t="s">
        <v>2358</v>
      </c>
      <c r="L594" s="8">
        <v>29737406</v>
      </c>
      <c r="M594" s="38">
        <v>45352</v>
      </c>
      <c r="N594" s="8" t="s">
        <v>195</v>
      </c>
      <c r="O594" s="8" t="s">
        <v>43</v>
      </c>
      <c r="P594" s="8" t="s">
        <v>43</v>
      </c>
      <c r="Q594" s="8">
        <v>0</v>
      </c>
      <c r="R594" s="8">
        <v>36020</v>
      </c>
      <c r="S594" s="8">
        <v>36020</v>
      </c>
      <c r="U594" s="8">
        <v>108</v>
      </c>
      <c r="V594" s="8" t="s">
        <v>62</v>
      </c>
      <c r="W594" s="8" t="s">
        <v>62</v>
      </c>
      <c r="X594" s="8" t="s">
        <v>276</v>
      </c>
      <c r="Z594" s="8" t="s">
        <v>2359</v>
      </c>
      <c r="AA594" s="8">
        <v>0.03</v>
      </c>
      <c r="AB594" s="8" t="s">
        <v>558</v>
      </c>
      <c r="AC594" s="8">
        <v>2.4E-2</v>
      </c>
      <c r="AD594" s="8">
        <v>1080.5999999999999</v>
      </c>
      <c r="AE594" s="8">
        <v>333.51851851851853</v>
      </c>
      <c r="AF594" s="8">
        <v>864.48</v>
      </c>
      <c r="AG594" s="8">
        <v>1197.9985185185185</v>
      </c>
      <c r="AH594" s="8">
        <v>0.06</v>
      </c>
      <c r="AI594" s="8">
        <v>2161.1999999999998</v>
      </c>
    </row>
    <row r="595" spans="1:35">
      <c r="A595" s="521" t="s">
        <v>2143</v>
      </c>
      <c r="B595" s="8" t="s">
        <v>184</v>
      </c>
      <c r="C595" s="8" t="s">
        <v>184</v>
      </c>
      <c r="D595" s="8" t="s">
        <v>98</v>
      </c>
      <c r="E595" s="8" t="s">
        <v>419</v>
      </c>
      <c r="F595" s="8" t="s">
        <v>1302</v>
      </c>
      <c r="G595" s="8" t="s">
        <v>2004</v>
      </c>
      <c r="H595" s="116">
        <v>0</v>
      </c>
      <c r="I595" s="8">
        <v>8807</v>
      </c>
      <c r="J595" s="8">
        <v>8807</v>
      </c>
      <c r="K595" s="8" t="s">
        <v>2081</v>
      </c>
      <c r="L595" s="8">
        <v>27208528</v>
      </c>
      <c r="M595" s="38">
        <v>45352</v>
      </c>
      <c r="N595" s="8" t="s">
        <v>195</v>
      </c>
      <c r="O595" s="8" t="s">
        <v>43</v>
      </c>
      <c r="P595" s="8" t="s">
        <v>43</v>
      </c>
      <c r="Q595" s="8">
        <v>0</v>
      </c>
      <c r="R595" s="8">
        <v>383713</v>
      </c>
      <c r="S595" s="8">
        <v>383713</v>
      </c>
      <c r="T595" s="8">
        <v>1479576</v>
      </c>
      <c r="U595" s="8">
        <v>168</v>
      </c>
      <c r="V595" s="8" t="s">
        <v>64</v>
      </c>
      <c r="W595" s="8" t="s">
        <v>64</v>
      </c>
      <c r="X595" s="8" t="s">
        <v>276</v>
      </c>
      <c r="Y595" s="8" t="s">
        <v>115</v>
      </c>
      <c r="Z595" s="8" t="s">
        <v>2091</v>
      </c>
      <c r="AA595" s="8">
        <v>0.04</v>
      </c>
      <c r="AB595" s="8" t="s">
        <v>558</v>
      </c>
      <c r="AC595" s="8">
        <v>1.7000000000000001E-2</v>
      </c>
      <c r="AD595" s="8">
        <v>15348.52</v>
      </c>
      <c r="AE595" s="8">
        <v>2284.0059523809523</v>
      </c>
      <c r="AF595" s="8">
        <v>6523.1210000000001</v>
      </c>
      <c r="AG595" s="8">
        <v>8807.1269523809533</v>
      </c>
      <c r="AH595" s="8">
        <v>0.03</v>
      </c>
      <c r="AI595" s="8">
        <v>11511.39</v>
      </c>
    </row>
    <row r="596" spans="1:35">
      <c r="A596" s="521" t="s">
        <v>2143</v>
      </c>
      <c r="B596" s="8" t="s">
        <v>23</v>
      </c>
      <c r="C596" s="8" t="s">
        <v>23</v>
      </c>
      <c r="D596" s="8" t="s">
        <v>97</v>
      </c>
      <c r="E596" s="8" t="s">
        <v>930</v>
      </c>
      <c r="F596" s="8" t="s">
        <v>557</v>
      </c>
      <c r="G596" s="8" t="s">
        <v>2362</v>
      </c>
      <c r="H596" s="116">
        <v>0</v>
      </c>
      <c r="I596" s="8">
        <v>6221</v>
      </c>
      <c r="J596" s="8">
        <v>6221</v>
      </c>
      <c r="K596" s="8" t="s">
        <v>2361</v>
      </c>
      <c r="L596" s="8">
        <v>20921439</v>
      </c>
      <c r="M596" s="38">
        <v>45352</v>
      </c>
      <c r="N596" s="8" t="s">
        <v>195</v>
      </c>
      <c r="O596" s="8" t="s">
        <v>43</v>
      </c>
      <c r="P596" s="8" t="s">
        <v>43</v>
      </c>
      <c r="Q596" s="8">
        <v>0</v>
      </c>
      <c r="R596" s="8">
        <v>271043</v>
      </c>
      <c r="S596" s="8">
        <v>271043</v>
      </c>
      <c r="T596" s="8">
        <v>19889</v>
      </c>
      <c r="U596" s="8">
        <v>168</v>
      </c>
      <c r="V596" s="8" t="s">
        <v>64</v>
      </c>
      <c r="W596" s="8" t="s">
        <v>64</v>
      </c>
      <c r="X596" s="8" t="s">
        <v>276</v>
      </c>
      <c r="Y596" s="8" t="s">
        <v>115</v>
      </c>
      <c r="Z596" s="8" t="s">
        <v>2178</v>
      </c>
      <c r="AA596" s="8">
        <v>0.04</v>
      </c>
      <c r="AB596" s="8" t="s">
        <v>558</v>
      </c>
      <c r="AC596" s="8">
        <v>1.7000000000000001E-2</v>
      </c>
      <c r="AD596" s="8">
        <v>10841.72</v>
      </c>
      <c r="AE596" s="8">
        <v>1613.3511904761904</v>
      </c>
      <c r="AF596" s="8">
        <v>4607.7310000000007</v>
      </c>
      <c r="AG596" s="8">
        <v>6221.0821904761906</v>
      </c>
      <c r="AH596" s="8">
        <v>0.03</v>
      </c>
      <c r="AI596" s="8">
        <v>8131.29</v>
      </c>
    </row>
    <row r="597" spans="1:35">
      <c r="A597" s="521" t="s">
        <v>2143</v>
      </c>
      <c r="B597" s="8" t="s">
        <v>49</v>
      </c>
      <c r="C597" s="8" t="s">
        <v>49</v>
      </c>
      <c r="D597" s="8" t="s">
        <v>133</v>
      </c>
      <c r="E597" s="8" t="s">
        <v>940</v>
      </c>
      <c r="F597" s="8" t="s">
        <v>882</v>
      </c>
      <c r="G597" s="8" t="s">
        <v>2364</v>
      </c>
      <c r="H597" s="116">
        <v>0</v>
      </c>
      <c r="I597" s="8">
        <v>9670</v>
      </c>
      <c r="J597" s="8">
        <v>9670</v>
      </c>
      <c r="K597" s="8" t="s">
        <v>1119</v>
      </c>
      <c r="L597" s="8">
        <v>27164988</v>
      </c>
      <c r="M597" s="38">
        <v>45352</v>
      </c>
      <c r="N597" s="8" t="s">
        <v>195</v>
      </c>
      <c r="O597" s="8" t="s">
        <v>43</v>
      </c>
      <c r="P597" s="8" t="s">
        <v>43</v>
      </c>
      <c r="Q597" s="8">
        <v>0</v>
      </c>
      <c r="R597" s="8">
        <v>421314</v>
      </c>
      <c r="S597" s="8">
        <v>421314</v>
      </c>
      <c r="T597" s="8">
        <v>36855.160000000003</v>
      </c>
      <c r="U597" s="8">
        <v>168</v>
      </c>
      <c r="V597" s="8" t="s">
        <v>64</v>
      </c>
      <c r="W597" s="8" t="s">
        <v>64</v>
      </c>
      <c r="X597" s="8" t="s">
        <v>276</v>
      </c>
      <c r="Y597" s="8" t="s">
        <v>115</v>
      </c>
      <c r="Z597" s="8" t="s">
        <v>2363</v>
      </c>
      <c r="AA597" s="8">
        <v>0.04</v>
      </c>
      <c r="AB597" s="8" t="s">
        <v>558</v>
      </c>
      <c r="AC597" s="8">
        <v>1.7000000000000001E-2</v>
      </c>
      <c r="AD597" s="8">
        <v>16852.560000000001</v>
      </c>
      <c r="AE597" s="8">
        <v>2507.8214285714284</v>
      </c>
      <c r="AF597" s="8">
        <v>7162.3380000000006</v>
      </c>
      <c r="AG597" s="8">
        <v>9670.1594285714291</v>
      </c>
      <c r="AH597" s="8">
        <v>0.03</v>
      </c>
      <c r="AI597" s="8">
        <v>12639.42</v>
      </c>
    </row>
    <row r="598" spans="1:35">
      <c r="A598" s="521" t="s">
        <v>2143</v>
      </c>
      <c r="B598" s="8" t="s">
        <v>39</v>
      </c>
      <c r="C598" s="8" t="s">
        <v>39</v>
      </c>
      <c r="D598" s="8" t="s">
        <v>167</v>
      </c>
      <c r="E598" s="8" t="s">
        <v>453</v>
      </c>
      <c r="F598" s="8" t="s">
        <v>1204</v>
      </c>
      <c r="G598" s="8" t="s">
        <v>741</v>
      </c>
      <c r="H598" s="116">
        <v>0</v>
      </c>
      <c r="I598" s="8">
        <v>1200</v>
      </c>
      <c r="J598" s="8">
        <v>1200</v>
      </c>
      <c r="K598" s="8" t="s">
        <v>2365</v>
      </c>
      <c r="L598" s="8">
        <v>26214890</v>
      </c>
      <c r="M598" s="38">
        <v>45352</v>
      </c>
      <c r="N598" s="8" t="s">
        <v>195</v>
      </c>
      <c r="O598" s="8" t="s">
        <v>43</v>
      </c>
      <c r="P598" s="8" t="s">
        <v>43</v>
      </c>
      <c r="Q598" s="8">
        <v>0</v>
      </c>
      <c r="R598" s="8">
        <v>30067</v>
      </c>
      <c r="S598" s="8">
        <v>30067</v>
      </c>
      <c r="T598" s="8">
        <v>27463</v>
      </c>
      <c r="U598" s="8">
        <v>108</v>
      </c>
      <c r="V598" s="8" t="s">
        <v>62</v>
      </c>
      <c r="W598" s="8" t="s">
        <v>62</v>
      </c>
      <c r="X598" s="8" t="s">
        <v>276</v>
      </c>
      <c r="Z598" s="8" t="s">
        <v>2366</v>
      </c>
      <c r="AA598" s="8">
        <v>0.03</v>
      </c>
      <c r="AB598" s="8" t="s">
        <v>558</v>
      </c>
      <c r="AC598" s="8">
        <v>2.4E-2</v>
      </c>
      <c r="AD598" s="8">
        <v>902.01</v>
      </c>
      <c r="AE598" s="8">
        <v>278.39814814814815</v>
      </c>
      <c r="AF598" s="8">
        <v>721.60800000000006</v>
      </c>
      <c r="AG598" s="8">
        <v>1000.0061481481482</v>
      </c>
      <c r="AH598" s="8">
        <v>0.06</v>
      </c>
      <c r="AI598" s="8">
        <v>1804.02</v>
      </c>
    </row>
    <row r="599" spans="1:35">
      <c r="A599" s="521" t="s">
        <v>2143</v>
      </c>
      <c r="B599" s="8" t="s">
        <v>20</v>
      </c>
      <c r="C599" s="8" t="s">
        <v>184</v>
      </c>
      <c r="D599" s="8" t="s">
        <v>98</v>
      </c>
      <c r="E599" s="8" t="s">
        <v>206</v>
      </c>
      <c r="F599" s="8" t="s">
        <v>2092</v>
      </c>
      <c r="G599" s="8" t="s">
        <v>2139</v>
      </c>
      <c r="H599" s="116">
        <v>0</v>
      </c>
      <c r="I599" s="8">
        <v>22269</v>
      </c>
      <c r="J599" s="8">
        <v>22269</v>
      </c>
      <c r="K599" s="8" t="s">
        <v>2367</v>
      </c>
      <c r="L599" s="8">
        <v>23274548</v>
      </c>
      <c r="M599" s="38">
        <v>45352</v>
      </c>
      <c r="N599" s="8" t="s">
        <v>195</v>
      </c>
      <c r="O599" s="8" t="s">
        <v>43</v>
      </c>
      <c r="P599" s="8" t="s">
        <v>43</v>
      </c>
      <c r="Q599" s="8">
        <v>0</v>
      </c>
      <c r="R599" s="8">
        <v>970242</v>
      </c>
      <c r="S599" s="8">
        <v>970242</v>
      </c>
      <c r="T599" s="8">
        <v>70771</v>
      </c>
      <c r="U599" s="8">
        <v>168</v>
      </c>
      <c r="V599" s="8" t="s">
        <v>64</v>
      </c>
      <c r="W599" s="8" t="s">
        <v>64</v>
      </c>
      <c r="X599" s="8" t="s">
        <v>276</v>
      </c>
      <c r="Y599" s="8" t="s">
        <v>115</v>
      </c>
      <c r="Z599" s="8" t="s">
        <v>2093</v>
      </c>
      <c r="AA599" s="8">
        <v>0.04</v>
      </c>
      <c r="AB599" s="8" t="s">
        <v>558</v>
      </c>
      <c r="AC599" s="8">
        <v>1.7000000000000001E-2</v>
      </c>
      <c r="AD599" s="8">
        <v>38809.68</v>
      </c>
      <c r="AE599" s="8">
        <v>5775.25</v>
      </c>
      <c r="AF599" s="8">
        <v>16494.114000000001</v>
      </c>
      <c r="AG599" s="8">
        <v>22269.364000000001</v>
      </c>
      <c r="AH599" s="8">
        <v>0.03</v>
      </c>
      <c r="AI599" s="8">
        <v>29107.26</v>
      </c>
    </row>
    <row r="600" spans="1:35">
      <c r="A600" s="521" t="s">
        <v>2143</v>
      </c>
      <c r="B600" s="8" t="s">
        <v>29</v>
      </c>
      <c r="C600" s="8" t="s">
        <v>29</v>
      </c>
      <c r="D600" s="8" t="s">
        <v>168</v>
      </c>
      <c r="E600" s="8" t="s">
        <v>406</v>
      </c>
      <c r="F600" s="8" t="s">
        <v>615</v>
      </c>
      <c r="G600" s="8" t="s">
        <v>2372</v>
      </c>
      <c r="H600" s="116">
        <v>8100</v>
      </c>
      <c r="I600" s="8">
        <v>11090</v>
      </c>
      <c r="J600" s="8">
        <v>2990</v>
      </c>
      <c r="K600" s="8" t="s">
        <v>2368</v>
      </c>
      <c r="L600" s="8">
        <v>21926220</v>
      </c>
      <c r="M600" s="38">
        <v>45352</v>
      </c>
      <c r="N600" s="8" t="s">
        <v>195</v>
      </c>
      <c r="O600" s="8" t="s">
        <v>173</v>
      </c>
      <c r="P600" s="8" t="s">
        <v>470</v>
      </c>
      <c r="Q600" s="8">
        <v>353880.88</v>
      </c>
      <c r="R600" s="8">
        <v>474468</v>
      </c>
      <c r="S600" s="8">
        <v>120587.12</v>
      </c>
      <c r="T600" s="8">
        <v>91018.92</v>
      </c>
      <c r="U600" s="8">
        <v>168</v>
      </c>
      <c r="V600" s="8" t="s">
        <v>63</v>
      </c>
      <c r="W600" s="8" t="s">
        <v>63</v>
      </c>
      <c r="X600" s="8" t="s">
        <v>277</v>
      </c>
      <c r="Z600" s="8" t="s">
        <v>2371</v>
      </c>
      <c r="AA600" s="8">
        <v>0.04</v>
      </c>
      <c r="AB600" s="8" t="s">
        <v>558</v>
      </c>
      <c r="AC600" s="8">
        <v>1.7000000000000001E-2</v>
      </c>
      <c r="AD600" s="8">
        <v>18978.72</v>
      </c>
      <c r="AE600" s="8">
        <v>2824.2142857142858</v>
      </c>
      <c r="AF600" s="8">
        <v>8065.9560000000001</v>
      </c>
      <c r="AG600" s="8">
        <v>10890.170285714286</v>
      </c>
      <c r="AH600" s="8">
        <v>0.03</v>
      </c>
      <c r="AI600" s="8">
        <v>3617.6135999999997</v>
      </c>
    </row>
    <row r="601" spans="1:35">
      <c r="A601" s="521" t="s">
        <v>2143</v>
      </c>
      <c r="B601" s="8" t="s">
        <v>39</v>
      </c>
      <c r="C601" s="8" t="s">
        <v>39</v>
      </c>
      <c r="D601" s="8" t="s">
        <v>167</v>
      </c>
      <c r="E601" s="8" t="s">
        <v>453</v>
      </c>
      <c r="F601" s="8" t="s">
        <v>854</v>
      </c>
      <c r="G601" s="8" t="s">
        <v>688</v>
      </c>
      <c r="H601" s="116">
        <v>0</v>
      </c>
      <c r="I601" s="8">
        <v>4906</v>
      </c>
      <c r="J601" s="8">
        <v>4906</v>
      </c>
      <c r="K601" s="8" t="s">
        <v>2369</v>
      </c>
      <c r="L601" s="8">
        <v>24549376</v>
      </c>
      <c r="M601" s="38">
        <v>45353</v>
      </c>
      <c r="N601" s="8" t="s">
        <v>195</v>
      </c>
      <c r="O601" s="8" t="s">
        <v>43</v>
      </c>
      <c r="P601" s="8" t="s">
        <v>43</v>
      </c>
      <c r="Q601" s="8">
        <v>0</v>
      </c>
      <c r="R601" s="8">
        <v>205036</v>
      </c>
      <c r="S601" s="8">
        <v>205036</v>
      </c>
      <c r="T601" s="8">
        <v>25496</v>
      </c>
      <c r="U601" s="8">
        <v>168</v>
      </c>
      <c r="V601" s="8" t="s">
        <v>64</v>
      </c>
      <c r="W601" s="8" t="s">
        <v>64</v>
      </c>
      <c r="X601" s="8" t="s">
        <v>276</v>
      </c>
      <c r="Y601" s="8" t="s">
        <v>115</v>
      </c>
      <c r="Z601" s="8" t="s">
        <v>2373</v>
      </c>
      <c r="AA601" s="8">
        <v>0.04</v>
      </c>
      <c r="AB601" s="8" t="s">
        <v>558</v>
      </c>
      <c r="AC601" s="8">
        <v>1.7000000000000001E-2</v>
      </c>
      <c r="AD601" s="8">
        <v>8201.44</v>
      </c>
      <c r="AE601" s="8">
        <v>1220.452380952381</v>
      </c>
      <c r="AF601" s="8">
        <v>3485.6120000000001</v>
      </c>
      <c r="AG601" s="8">
        <v>4706.0643809523808</v>
      </c>
      <c r="AH601" s="8">
        <v>0.03</v>
      </c>
      <c r="AI601" s="8">
        <v>6151.08</v>
      </c>
    </row>
    <row r="602" spans="1:35">
      <c r="A602" s="521" t="s">
        <v>2143</v>
      </c>
      <c r="B602" s="8" t="s">
        <v>29</v>
      </c>
      <c r="C602" s="8" t="s">
        <v>29</v>
      </c>
      <c r="D602" s="8" t="s">
        <v>168</v>
      </c>
      <c r="E602" s="8" t="s">
        <v>456</v>
      </c>
      <c r="F602" s="8" t="s">
        <v>827</v>
      </c>
      <c r="G602" s="8" t="s">
        <v>2375</v>
      </c>
      <c r="H602" s="116">
        <v>0</v>
      </c>
      <c r="I602" s="8">
        <v>23342</v>
      </c>
      <c r="J602" s="8">
        <v>23342</v>
      </c>
      <c r="K602" s="8" t="s">
        <v>2370</v>
      </c>
      <c r="L602" s="8">
        <v>22220729</v>
      </c>
      <c r="M602" s="38">
        <v>45353</v>
      </c>
      <c r="N602" s="8" t="s">
        <v>195</v>
      </c>
      <c r="O602" s="8" t="s">
        <v>43</v>
      </c>
      <c r="P602" s="8" t="s">
        <v>43</v>
      </c>
      <c r="Q602" s="8">
        <v>0</v>
      </c>
      <c r="R602" s="8">
        <v>1016991</v>
      </c>
      <c r="S602" s="8">
        <v>1016991</v>
      </c>
      <c r="T602" s="8">
        <v>47459</v>
      </c>
      <c r="U602" s="8">
        <v>168</v>
      </c>
      <c r="V602" s="8" t="s">
        <v>64</v>
      </c>
      <c r="W602" s="8" t="s">
        <v>64</v>
      </c>
      <c r="X602" s="8" t="s">
        <v>276</v>
      </c>
      <c r="Y602" s="8" t="s">
        <v>115</v>
      </c>
      <c r="Z602" s="8" t="s">
        <v>2374</v>
      </c>
      <c r="AA602" s="8">
        <v>0.04</v>
      </c>
      <c r="AB602" s="8" t="s">
        <v>558</v>
      </c>
      <c r="AC602" s="8">
        <v>1.7000000000000001E-2</v>
      </c>
      <c r="AD602" s="8">
        <v>40679.64</v>
      </c>
      <c r="AE602" s="8">
        <v>6053.5178571428569</v>
      </c>
      <c r="AF602" s="8">
        <v>17288.847000000002</v>
      </c>
      <c r="AG602" s="8">
        <v>23342.364857142857</v>
      </c>
      <c r="AH602" s="8">
        <v>0.03</v>
      </c>
      <c r="AI602" s="8">
        <v>30509.73</v>
      </c>
    </row>
    <row r="603" spans="1:35">
      <c r="A603" s="521" t="s">
        <v>2143</v>
      </c>
      <c r="B603" s="8" t="s">
        <v>184</v>
      </c>
      <c r="C603" s="8" t="s">
        <v>184</v>
      </c>
      <c r="D603" s="8" t="s">
        <v>98</v>
      </c>
      <c r="E603" s="8" t="s">
        <v>407</v>
      </c>
      <c r="F603" s="8" t="s">
        <v>1076</v>
      </c>
      <c r="G603" s="8" t="s">
        <v>623</v>
      </c>
      <c r="H603" s="116">
        <v>0</v>
      </c>
      <c r="I603" s="8">
        <v>1378</v>
      </c>
      <c r="J603" s="8">
        <v>1378</v>
      </c>
      <c r="K603" s="8" t="s">
        <v>2381</v>
      </c>
      <c r="L603" s="8">
        <v>22144019</v>
      </c>
      <c r="M603" s="38">
        <v>45353</v>
      </c>
      <c r="N603" s="8" t="s">
        <v>195</v>
      </c>
      <c r="O603" s="8" t="s">
        <v>43</v>
      </c>
      <c r="P603" s="8" t="s">
        <v>43</v>
      </c>
      <c r="Q603" s="8">
        <v>0</v>
      </c>
      <c r="R603" s="8">
        <v>44692</v>
      </c>
      <c r="S603" s="8">
        <v>44692</v>
      </c>
      <c r="T603" s="8">
        <v>8208</v>
      </c>
      <c r="U603" s="8">
        <v>120</v>
      </c>
      <c r="V603" s="8" t="s">
        <v>64</v>
      </c>
      <c r="W603" s="8" t="s">
        <v>64</v>
      </c>
      <c r="X603" s="8" t="s">
        <v>276</v>
      </c>
      <c r="Y603" s="8" t="s">
        <v>115</v>
      </c>
      <c r="Z603" s="8" t="s">
        <v>2182</v>
      </c>
      <c r="AA603" s="8">
        <v>0.03</v>
      </c>
      <c r="AB603" s="8" t="s">
        <v>558</v>
      </c>
      <c r="AC603" s="8">
        <v>2.2499999999999999E-2</v>
      </c>
      <c r="AD603" s="8">
        <v>1340.76</v>
      </c>
      <c r="AE603" s="8">
        <v>372.43333333333334</v>
      </c>
      <c r="AF603" s="8">
        <v>1005.5699999999999</v>
      </c>
      <c r="AG603" s="8">
        <v>1378.0033333333333</v>
      </c>
      <c r="AH603" s="8">
        <v>0.06</v>
      </c>
      <c r="AI603" s="8">
        <v>2681.52</v>
      </c>
    </row>
    <row r="604" spans="1:35">
      <c r="A604" s="521" t="s">
        <v>2143</v>
      </c>
      <c r="B604" s="8" t="s">
        <v>38</v>
      </c>
      <c r="C604" s="8" t="s">
        <v>38</v>
      </c>
      <c r="D604" s="8" t="s">
        <v>101</v>
      </c>
      <c r="E604" s="8" t="s">
        <v>2100</v>
      </c>
      <c r="F604" s="8" t="s">
        <v>552</v>
      </c>
      <c r="G604" s="8" t="s">
        <v>596</v>
      </c>
      <c r="H604" s="116">
        <v>0</v>
      </c>
      <c r="I604" s="8">
        <v>1622</v>
      </c>
      <c r="J604" s="8">
        <v>1622</v>
      </c>
      <c r="K604" s="8" t="s">
        <v>2382</v>
      </c>
      <c r="L604" s="8">
        <v>27477502</v>
      </c>
      <c r="M604" s="38">
        <v>45353</v>
      </c>
      <c r="N604" s="8" t="s">
        <v>195</v>
      </c>
      <c r="O604" s="8" t="s">
        <v>43</v>
      </c>
      <c r="P604" s="8" t="s">
        <v>43</v>
      </c>
      <c r="Q604" s="8">
        <v>0</v>
      </c>
      <c r="R604" s="8">
        <v>52605</v>
      </c>
      <c r="S604" s="8">
        <v>52605</v>
      </c>
      <c r="T604" s="8">
        <v>48874</v>
      </c>
      <c r="U604" s="8">
        <v>120</v>
      </c>
      <c r="V604" s="8" t="s">
        <v>62</v>
      </c>
      <c r="W604" s="8" t="s">
        <v>62</v>
      </c>
      <c r="X604" s="8" t="s">
        <v>276</v>
      </c>
      <c r="Z604" s="8" t="s">
        <v>2383</v>
      </c>
      <c r="AA604" s="8">
        <v>0.03</v>
      </c>
      <c r="AB604" s="8" t="s">
        <v>558</v>
      </c>
      <c r="AC604" s="8">
        <v>2.2499999999999999E-2</v>
      </c>
      <c r="AD604" s="8">
        <v>1578.1499999999999</v>
      </c>
      <c r="AE604" s="8">
        <v>438.375</v>
      </c>
      <c r="AF604" s="8">
        <v>1183.6125</v>
      </c>
      <c r="AG604" s="8">
        <v>1621.9875</v>
      </c>
      <c r="AH604" s="8">
        <v>0.06</v>
      </c>
      <c r="AI604" s="8">
        <v>3156.2999999999997</v>
      </c>
    </row>
    <row r="605" spans="1:35">
      <c r="A605" s="521" t="s">
        <v>2143</v>
      </c>
      <c r="B605" s="8" t="s">
        <v>29</v>
      </c>
      <c r="C605" s="8" t="s">
        <v>29</v>
      </c>
      <c r="D605" s="8" t="s">
        <v>168</v>
      </c>
      <c r="E605" s="8" t="s">
        <v>2098</v>
      </c>
      <c r="F605" s="8" t="s">
        <v>2384</v>
      </c>
      <c r="G605" s="8" t="s">
        <v>2395</v>
      </c>
      <c r="H605" s="116">
        <v>2714</v>
      </c>
      <c r="I605" s="8">
        <v>2514</v>
      </c>
      <c r="J605" s="8">
        <v>-200</v>
      </c>
      <c r="K605" s="8" t="s">
        <v>2385</v>
      </c>
      <c r="L605" s="8">
        <v>26248528</v>
      </c>
      <c r="M605" s="38">
        <v>45355</v>
      </c>
      <c r="N605" s="8" t="s">
        <v>196</v>
      </c>
      <c r="O605" s="8" t="s">
        <v>43</v>
      </c>
      <c r="P605" s="8" t="s">
        <v>43</v>
      </c>
      <c r="Q605" s="8">
        <v>82731</v>
      </c>
      <c r="R605" s="8">
        <v>109532</v>
      </c>
      <c r="S605" s="8">
        <v>26801</v>
      </c>
      <c r="T605" s="8">
        <v>19130</v>
      </c>
      <c r="U605" s="8">
        <v>168</v>
      </c>
      <c r="V605" s="8" t="s">
        <v>63</v>
      </c>
      <c r="W605" s="8" t="s">
        <v>63</v>
      </c>
      <c r="X605" s="8" t="s">
        <v>277</v>
      </c>
      <c r="Z605" s="8" t="s">
        <v>2394</v>
      </c>
      <c r="AA605" s="8">
        <v>0.04</v>
      </c>
      <c r="AB605" s="8" t="s">
        <v>558</v>
      </c>
      <c r="AC605" s="8">
        <v>1.7000000000000001E-2</v>
      </c>
      <c r="AD605" s="8">
        <v>4381.28</v>
      </c>
      <c r="AE605" s="8">
        <v>651.97619047619048</v>
      </c>
      <c r="AF605" s="8">
        <v>1862.0440000000001</v>
      </c>
      <c r="AG605" s="8">
        <v>2514.0201904761907</v>
      </c>
      <c r="AH605" s="8">
        <v>0.03</v>
      </c>
      <c r="AI605" s="8">
        <v>804.03</v>
      </c>
    </row>
    <row r="606" spans="1:35">
      <c r="A606" s="521" t="s">
        <v>2143</v>
      </c>
      <c r="B606" s="8" t="s">
        <v>39</v>
      </c>
      <c r="C606" s="8" t="s">
        <v>39</v>
      </c>
      <c r="D606" s="8" t="s">
        <v>167</v>
      </c>
      <c r="E606" s="8" t="s">
        <v>453</v>
      </c>
      <c r="F606" s="8" t="s">
        <v>1204</v>
      </c>
      <c r="G606" s="8" t="s">
        <v>741</v>
      </c>
      <c r="H606" s="116">
        <v>0</v>
      </c>
      <c r="I606" s="8">
        <v>4042</v>
      </c>
      <c r="J606" s="8">
        <v>4042</v>
      </c>
      <c r="K606" s="8" t="s">
        <v>2396</v>
      </c>
      <c r="L606" s="8">
        <v>24217227</v>
      </c>
      <c r="M606" s="38">
        <v>45355</v>
      </c>
      <c r="N606" s="8" t="s">
        <v>196</v>
      </c>
      <c r="O606" s="8" t="s">
        <v>43</v>
      </c>
      <c r="P606" s="8" t="s">
        <v>43</v>
      </c>
      <c r="Q606" s="8">
        <v>0</v>
      </c>
      <c r="R606" s="8">
        <v>167392</v>
      </c>
      <c r="S606" s="8">
        <v>167392</v>
      </c>
      <c r="T606" s="8">
        <v>77500</v>
      </c>
      <c r="U606" s="8">
        <v>168</v>
      </c>
      <c r="V606" s="8" t="s">
        <v>64</v>
      </c>
      <c r="W606" s="8" t="s">
        <v>64</v>
      </c>
      <c r="X606" s="8" t="s">
        <v>276</v>
      </c>
      <c r="Y606" s="8" t="s">
        <v>2386</v>
      </c>
      <c r="Z606" s="8" t="s">
        <v>2184</v>
      </c>
      <c r="AA606" s="8">
        <v>0.04</v>
      </c>
      <c r="AB606" s="8" t="s">
        <v>558</v>
      </c>
      <c r="AC606" s="8">
        <v>1.7000000000000001E-2</v>
      </c>
      <c r="AD606" s="8">
        <v>6695.68</v>
      </c>
      <c r="AE606" s="8">
        <v>996.38095238095241</v>
      </c>
      <c r="AF606" s="8">
        <v>2845.6640000000002</v>
      </c>
      <c r="AG606" s="8">
        <v>3842.0449523809525</v>
      </c>
      <c r="AH606" s="8">
        <v>0.03</v>
      </c>
      <c r="AI606" s="8">
        <v>5021.76</v>
      </c>
    </row>
    <row r="607" spans="1:35">
      <c r="A607" s="521" t="s">
        <v>2143</v>
      </c>
      <c r="B607" s="8" t="s">
        <v>37</v>
      </c>
      <c r="C607" s="8" t="s">
        <v>37</v>
      </c>
      <c r="D607" s="8" t="s">
        <v>99</v>
      </c>
      <c r="E607" s="8" t="s">
        <v>926</v>
      </c>
      <c r="F607" s="8" t="s">
        <v>2387</v>
      </c>
      <c r="G607" s="8" t="s">
        <v>2398</v>
      </c>
      <c r="H607" s="116">
        <v>0</v>
      </c>
      <c r="I607" s="8">
        <v>2588</v>
      </c>
      <c r="J607" s="8">
        <v>2588</v>
      </c>
      <c r="K607" s="8" t="s">
        <v>2388</v>
      </c>
      <c r="L607" s="8">
        <v>25918847</v>
      </c>
      <c r="M607" s="38">
        <v>45355</v>
      </c>
      <c r="N607" s="8" t="s">
        <v>196</v>
      </c>
      <c r="O607" s="8" t="s">
        <v>43</v>
      </c>
      <c r="P607" s="8" t="s">
        <v>43</v>
      </c>
      <c r="Q607" s="8">
        <v>0</v>
      </c>
      <c r="R607" s="8">
        <v>104086</v>
      </c>
      <c r="S607" s="8">
        <v>104086</v>
      </c>
      <c r="T607" s="8">
        <v>96740</v>
      </c>
      <c r="U607" s="8">
        <v>168</v>
      </c>
      <c r="V607" s="8" t="s">
        <v>62</v>
      </c>
      <c r="W607" s="8" t="s">
        <v>62</v>
      </c>
      <c r="X607" s="8" t="s">
        <v>276</v>
      </c>
      <c r="Z607" s="8" t="s">
        <v>2397</v>
      </c>
      <c r="AA607" s="8">
        <v>0.04</v>
      </c>
      <c r="AB607" s="8" t="s">
        <v>558</v>
      </c>
      <c r="AC607" s="8">
        <v>1.7000000000000001E-2</v>
      </c>
      <c r="AD607" s="8">
        <v>4163.4400000000005</v>
      </c>
      <c r="AE607" s="8">
        <v>619.55952380952385</v>
      </c>
      <c r="AF607" s="8">
        <v>1769.4620000000002</v>
      </c>
      <c r="AG607" s="8">
        <v>2389.0215238095243</v>
      </c>
      <c r="AH607" s="8">
        <v>0.03</v>
      </c>
      <c r="AI607" s="8">
        <v>3122.58</v>
      </c>
    </row>
    <row r="608" spans="1:35">
      <c r="A608" s="521" t="s">
        <v>2143</v>
      </c>
      <c r="B608" s="8" t="s">
        <v>37</v>
      </c>
      <c r="C608" s="8" t="s">
        <v>37</v>
      </c>
      <c r="D608" s="8" t="s">
        <v>99</v>
      </c>
      <c r="E608" s="8" t="s">
        <v>440</v>
      </c>
      <c r="F608" s="8" t="s">
        <v>684</v>
      </c>
      <c r="G608" s="8" t="s">
        <v>661</v>
      </c>
      <c r="H608" s="116">
        <v>0</v>
      </c>
      <c r="I608" s="8">
        <v>500</v>
      </c>
      <c r="J608" s="8">
        <v>500</v>
      </c>
      <c r="K608" s="8" t="s">
        <v>2389</v>
      </c>
      <c r="L608" s="8">
        <v>24399348</v>
      </c>
      <c r="M608" s="38">
        <v>45355</v>
      </c>
      <c r="N608" s="8" t="s">
        <v>196</v>
      </c>
      <c r="O608" s="8" t="s">
        <v>43</v>
      </c>
      <c r="P608" s="8" t="s">
        <v>43</v>
      </c>
      <c r="Q608" s="8">
        <v>0</v>
      </c>
      <c r="R608" s="8">
        <v>15033</v>
      </c>
      <c r="S608" s="8">
        <v>15033</v>
      </c>
      <c r="T608" s="8">
        <v>13040</v>
      </c>
      <c r="U608" s="8">
        <v>108</v>
      </c>
      <c r="V608" s="8" t="s">
        <v>62</v>
      </c>
      <c r="W608" s="8" t="s">
        <v>62</v>
      </c>
      <c r="X608" s="8" t="s">
        <v>276</v>
      </c>
      <c r="Z608" s="8" t="s">
        <v>2399</v>
      </c>
      <c r="AA608" s="8">
        <v>0.03</v>
      </c>
      <c r="AB608" s="8" t="s">
        <v>558</v>
      </c>
      <c r="AC608" s="8">
        <v>2.4E-2</v>
      </c>
      <c r="AD608" s="8">
        <v>450.99</v>
      </c>
      <c r="AE608" s="8">
        <v>139.19444444444446</v>
      </c>
      <c r="AF608" s="8">
        <v>360.79200000000003</v>
      </c>
      <c r="AG608" s="8">
        <v>499.98644444444449</v>
      </c>
      <c r="AH608" s="8">
        <v>0.06</v>
      </c>
      <c r="AI608" s="8">
        <v>901.98</v>
      </c>
    </row>
    <row r="609" spans="1:35">
      <c r="A609" s="521" t="s">
        <v>2143</v>
      </c>
      <c r="B609" s="8" t="s">
        <v>29</v>
      </c>
      <c r="C609" s="8" t="s">
        <v>29</v>
      </c>
      <c r="D609" s="8" t="s">
        <v>167</v>
      </c>
      <c r="E609" s="8" t="s">
        <v>457</v>
      </c>
      <c r="F609" s="8" t="s">
        <v>667</v>
      </c>
      <c r="G609" s="8" t="s">
        <v>668</v>
      </c>
      <c r="H609" s="116">
        <v>660</v>
      </c>
      <c r="I609" s="8">
        <v>512</v>
      </c>
      <c r="J609" s="8">
        <v>-148</v>
      </c>
      <c r="K609" s="8" t="s">
        <v>2390</v>
      </c>
      <c r="L609" s="8">
        <v>22115250</v>
      </c>
      <c r="M609" s="38">
        <v>45355</v>
      </c>
      <c r="N609" s="8" t="s">
        <v>196</v>
      </c>
      <c r="O609" s="8" t="s">
        <v>43</v>
      </c>
      <c r="P609" s="8" t="s">
        <v>43</v>
      </c>
      <c r="Q609" s="8">
        <v>10185.94</v>
      </c>
      <c r="R609" s="8">
        <v>15394</v>
      </c>
      <c r="S609" s="8">
        <v>5208.0599999999995</v>
      </c>
      <c r="T609" s="8">
        <v>3338</v>
      </c>
      <c r="U609" s="8">
        <v>108</v>
      </c>
      <c r="V609" s="8" t="s">
        <v>63</v>
      </c>
      <c r="W609" s="8" t="s">
        <v>63</v>
      </c>
      <c r="X609" s="8" t="s">
        <v>277</v>
      </c>
      <c r="Z609" s="8" t="s">
        <v>2400</v>
      </c>
      <c r="AA609" s="8">
        <v>0.03</v>
      </c>
      <c r="AB609" s="8" t="s">
        <v>558</v>
      </c>
      <c r="AC609" s="8">
        <v>2.4E-2</v>
      </c>
      <c r="AD609" s="8">
        <v>461.82</v>
      </c>
      <c r="AE609" s="8">
        <v>142.53703703703704</v>
      </c>
      <c r="AF609" s="8">
        <v>369.45600000000002</v>
      </c>
      <c r="AG609" s="8">
        <v>511.99303703703708</v>
      </c>
      <c r="AH609" s="8">
        <v>0.06</v>
      </c>
      <c r="AI609" s="8">
        <v>312.48359999999997</v>
      </c>
    </row>
    <row r="610" spans="1:35">
      <c r="A610" s="521" t="s">
        <v>2143</v>
      </c>
      <c r="B610" s="8" t="s">
        <v>49</v>
      </c>
      <c r="C610" s="8" t="s">
        <v>49</v>
      </c>
      <c r="D610" s="8" t="s">
        <v>133</v>
      </c>
      <c r="E610" s="8" t="s">
        <v>460</v>
      </c>
      <c r="F610" s="8" t="s">
        <v>2085</v>
      </c>
      <c r="G610" s="8" t="s">
        <v>2268</v>
      </c>
      <c r="H610" s="116">
        <v>0</v>
      </c>
      <c r="I610" s="8">
        <v>9706</v>
      </c>
      <c r="J610" s="8">
        <v>9706</v>
      </c>
      <c r="K610" s="8" t="s">
        <v>2391</v>
      </c>
      <c r="L610" s="8">
        <v>21673746</v>
      </c>
      <c r="M610" s="38">
        <v>45355</v>
      </c>
      <c r="N610" s="8" t="s">
        <v>196</v>
      </c>
      <c r="O610" s="8" t="s">
        <v>43</v>
      </c>
      <c r="P610" s="8" t="s">
        <v>43</v>
      </c>
      <c r="Q610" s="8">
        <v>0</v>
      </c>
      <c r="R610" s="8">
        <v>422875</v>
      </c>
      <c r="S610" s="8">
        <v>422875</v>
      </c>
      <c r="T610" s="8">
        <v>45883</v>
      </c>
      <c r="U610" s="8">
        <v>168</v>
      </c>
      <c r="V610" s="8" t="s">
        <v>64</v>
      </c>
      <c r="W610" s="8" t="s">
        <v>64</v>
      </c>
      <c r="X610" s="8" t="s">
        <v>276</v>
      </c>
      <c r="Y610" s="8" t="s">
        <v>2392</v>
      </c>
      <c r="Z610" s="8" t="s">
        <v>2086</v>
      </c>
      <c r="AA610" s="8">
        <v>0.04</v>
      </c>
      <c r="AB610" s="8" t="s">
        <v>558</v>
      </c>
      <c r="AC610" s="8">
        <v>1.7000000000000001E-2</v>
      </c>
      <c r="AD610" s="8">
        <v>16915</v>
      </c>
      <c r="AE610" s="8">
        <v>2517.1130952380954</v>
      </c>
      <c r="AF610" s="8">
        <v>7188.8750000000009</v>
      </c>
      <c r="AG610" s="8">
        <v>9705.9880952380954</v>
      </c>
      <c r="AH610" s="8">
        <v>0.03</v>
      </c>
      <c r="AI610" s="8">
        <v>12686.25</v>
      </c>
    </row>
    <row r="611" spans="1:35">
      <c r="A611" s="521" t="s">
        <v>2143</v>
      </c>
      <c r="B611" s="8" t="s">
        <v>49</v>
      </c>
      <c r="C611" s="8" t="s">
        <v>49</v>
      </c>
      <c r="D611" s="8" t="s">
        <v>133</v>
      </c>
      <c r="E611" s="8" t="s">
        <v>460</v>
      </c>
      <c r="F611" s="8" t="s">
        <v>773</v>
      </c>
      <c r="G611" s="8" t="s">
        <v>2157</v>
      </c>
      <c r="H611" s="116">
        <v>0</v>
      </c>
      <c r="I611" s="8">
        <v>13771</v>
      </c>
      <c r="J611" s="8">
        <v>13771</v>
      </c>
      <c r="K611" s="8" t="s">
        <v>2393</v>
      </c>
      <c r="L611" s="8">
        <v>23734087</v>
      </c>
      <c r="M611" s="38">
        <v>45355</v>
      </c>
      <c r="N611" s="8" t="s">
        <v>196</v>
      </c>
      <c r="O611" s="8" t="s">
        <v>43</v>
      </c>
      <c r="P611" s="8" t="s">
        <v>43</v>
      </c>
      <c r="Q611" s="8">
        <v>0</v>
      </c>
      <c r="R611" s="8">
        <v>600000</v>
      </c>
      <c r="S611" s="8">
        <v>600000</v>
      </c>
      <c r="T611" s="8">
        <v>562900</v>
      </c>
      <c r="U611" s="8">
        <v>168</v>
      </c>
      <c r="V611" s="8" t="s">
        <v>62</v>
      </c>
      <c r="W611" s="8" t="s">
        <v>62</v>
      </c>
      <c r="X611" s="8" t="s">
        <v>276</v>
      </c>
      <c r="Z611" s="8" t="s">
        <v>2401</v>
      </c>
      <c r="AA611" s="8">
        <v>0.04</v>
      </c>
      <c r="AB611" s="8" t="s">
        <v>558</v>
      </c>
      <c r="AC611" s="8">
        <v>1.7000000000000001E-2</v>
      </c>
      <c r="AD611" s="8">
        <v>24000</v>
      </c>
      <c r="AE611" s="8">
        <v>3571.4285714285716</v>
      </c>
      <c r="AF611" s="8">
        <v>10200</v>
      </c>
      <c r="AG611" s="8">
        <v>13771.428571428572</v>
      </c>
      <c r="AH611" s="8">
        <v>0.03</v>
      </c>
      <c r="AI611" s="8">
        <v>18000</v>
      </c>
    </row>
    <row r="612" spans="1:35">
      <c r="A612" s="521" t="s">
        <v>2143</v>
      </c>
      <c r="B612" s="8" t="s">
        <v>29</v>
      </c>
      <c r="C612" s="8" t="s">
        <v>29</v>
      </c>
      <c r="D612" s="8" t="s">
        <v>168</v>
      </c>
      <c r="E612" s="8" t="s">
        <v>407</v>
      </c>
      <c r="F612" s="8" t="s">
        <v>2421</v>
      </c>
      <c r="G612" s="8" t="s">
        <v>2424</v>
      </c>
      <c r="H612" s="116">
        <v>0</v>
      </c>
      <c r="I612" s="8">
        <v>748</v>
      </c>
      <c r="J612" s="8">
        <v>748</v>
      </c>
      <c r="K612" s="8" t="s">
        <v>2422</v>
      </c>
      <c r="L612" s="8">
        <v>27554071</v>
      </c>
      <c r="M612" s="38">
        <v>45355</v>
      </c>
      <c r="N612" s="8" t="s">
        <v>196</v>
      </c>
      <c r="O612" s="8" t="s">
        <v>43</v>
      </c>
      <c r="P612" s="8" t="s">
        <v>43</v>
      </c>
      <c r="Q612" s="8">
        <v>0</v>
      </c>
      <c r="R612" s="8">
        <v>20000</v>
      </c>
      <c r="S612" s="8">
        <v>20000</v>
      </c>
      <c r="T612" s="8">
        <v>17900</v>
      </c>
      <c r="U612" s="8">
        <v>96</v>
      </c>
      <c r="V612" s="8" t="s">
        <v>62</v>
      </c>
      <c r="W612" s="8" t="s">
        <v>62</v>
      </c>
      <c r="X612" s="8" t="s">
        <v>276</v>
      </c>
      <c r="Z612" s="8" t="s">
        <v>2423</v>
      </c>
      <c r="AA612" s="8">
        <v>0.03</v>
      </c>
      <c r="AB612" s="8" t="s">
        <v>558</v>
      </c>
      <c r="AC612" s="8">
        <v>2.7E-2</v>
      </c>
      <c r="AD612" s="8">
        <v>600</v>
      </c>
      <c r="AE612" s="8">
        <v>208.33333333333334</v>
      </c>
      <c r="AF612" s="8">
        <v>540</v>
      </c>
      <c r="AG612" s="8">
        <v>748.33333333333337</v>
      </c>
      <c r="AH612" s="8">
        <v>0.06</v>
      </c>
      <c r="AI612" s="8">
        <v>1200</v>
      </c>
    </row>
    <row r="613" spans="1:35">
      <c r="A613" s="521" t="s">
        <v>2143</v>
      </c>
      <c r="B613" s="8" t="s">
        <v>39</v>
      </c>
      <c r="C613" s="8" t="s">
        <v>39</v>
      </c>
      <c r="D613" s="8" t="s">
        <v>167</v>
      </c>
      <c r="E613" s="8" t="s">
        <v>407</v>
      </c>
      <c r="F613" s="8" t="s">
        <v>987</v>
      </c>
      <c r="G613" s="8" t="s">
        <v>1247</v>
      </c>
      <c r="H613" s="116">
        <v>500</v>
      </c>
      <c r="I613" s="8">
        <v>828</v>
      </c>
      <c r="J613" s="8">
        <v>328</v>
      </c>
      <c r="K613" s="8" t="s">
        <v>2425</v>
      </c>
      <c r="L613" s="8">
        <v>24059632</v>
      </c>
      <c r="M613" s="38">
        <v>45356</v>
      </c>
      <c r="N613" s="8" t="s">
        <v>196</v>
      </c>
      <c r="O613" s="8" t="s">
        <v>43</v>
      </c>
      <c r="P613" s="8" t="s">
        <v>43</v>
      </c>
      <c r="Q613" s="8">
        <v>9094</v>
      </c>
      <c r="R613" s="8">
        <v>18882</v>
      </c>
      <c r="S613" s="8">
        <v>9788</v>
      </c>
      <c r="T613" s="8">
        <v>7743</v>
      </c>
      <c r="U613" s="8">
        <v>108</v>
      </c>
      <c r="V613" s="8" t="s">
        <v>63</v>
      </c>
      <c r="W613" s="8" t="s">
        <v>63</v>
      </c>
      <c r="X613" s="8" t="s">
        <v>277</v>
      </c>
      <c r="Z613" s="8" t="s">
        <v>2434</v>
      </c>
      <c r="AA613" s="8">
        <v>0.03</v>
      </c>
      <c r="AB613" s="8" t="s">
        <v>558</v>
      </c>
      <c r="AC613" s="8">
        <v>2.4E-2</v>
      </c>
      <c r="AD613" s="8">
        <v>566.45999999999992</v>
      </c>
      <c r="AE613" s="8">
        <v>174.83333333333334</v>
      </c>
      <c r="AF613" s="8">
        <v>453.16800000000001</v>
      </c>
      <c r="AG613" s="8">
        <v>628.00133333333338</v>
      </c>
      <c r="AH613" s="8">
        <v>0.06</v>
      </c>
      <c r="AI613" s="8">
        <v>587.28</v>
      </c>
    </row>
    <row r="614" spans="1:35">
      <c r="A614" s="521" t="s">
        <v>2143</v>
      </c>
      <c r="B614" s="8" t="s">
        <v>47</v>
      </c>
      <c r="C614" s="8" t="s">
        <v>47</v>
      </c>
      <c r="D614" s="8" t="s">
        <v>99</v>
      </c>
      <c r="E614" s="8" t="s">
        <v>407</v>
      </c>
      <c r="F614" s="8" t="s">
        <v>2436</v>
      </c>
      <c r="G614" s="8" t="s">
        <v>573</v>
      </c>
      <c r="H614" s="116">
        <v>3564</v>
      </c>
      <c r="I614" s="8">
        <v>3364</v>
      </c>
      <c r="J614" s="8">
        <v>-200</v>
      </c>
      <c r="K614" s="8" t="s">
        <v>2426</v>
      </c>
      <c r="L614" s="8">
        <v>24938761</v>
      </c>
      <c r="M614" s="38">
        <v>45356</v>
      </c>
      <c r="N614" s="8" t="s">
        <v>196</v>
      </c>
      <c r="O614" s="8" t="s">
        <v>43</v>
      </c>
      <c r="P614" s="8" t="s">
        <v>43</v>
      </c>
      <c r="Q614" s="8">
        <v>123661.16</v>
      </c>
      <c r="R614" s="8">
        <v>146566</v>
      </c>
      <c r="S614" s="8">
        <v>22904.839999999997</v>
      </c>
      <c r="T614" s="8">
        <v>13010</v>
      </c>
      <c r="U614" s="8">
        <v>168</v>
      </c>
      <c r="V614" s="8" t="s">
        <v>63</v>
      </c>
      <c r="W614" s="8" t="s">
        <v>63</v>
      </c>
      <c r="X614" s="8" t="s">
        <v>277</v>
      </c>
      <c r="Z614" s="8" t="s">
        <v>2435</v>
      </c>
      <c r="AA614" s="8">
        <v>0.04</v>
      </c>
      <c r="AB614" s="8" t="s">
        <v>558</v>
      </c>
      <c r="AC614" s="8">
        <v>1.7000000000000001E-2</v>
      </c>
      <c r="AD614" s="8">
        <v>5862.64</v>
      </c>
      <c r="AE614" s="8">
        <v>872.41666666666663</v>
      </c>
      <c r="AF614" s="8">
        <v>2491.6220000000003</v>
      </c>
      <c r="AG614" s="8">
        <v>3364.0386666666668</v>
      </c>
      <c r="AH614" s="8">
        <v>0.03</v>
      </c>
      <c r="AI614" s="8">
        <v>687.14519999999982</v>
      </c>
    </row>
    <row r="615" spans="1:35">
      <c r="A615" s="521" t="s">
        <v>2143</v>
      </c>
      <c r="B615" s="8" t="s">
        <v>39</v>
      </c>
      <c r="C615" s="8" t="s">
        <v>39</v>
      </c>
      <c r="D615" s="8" t="s">
        <v>167</v>
      </c>
      <c r="E615" s="8" t="s">
        <v>453</v>
      </c>
      <c r="F615" s="8" t="s">
        <v>1204</v>
      </c>
      <c r="G615" s="8" t="s">
        <v>741</v>
      </c>
      <c r="H615" s="116">
        <v>0</v>
      </c>
      <c r="I615" s="8">
        <v>1194</v>
      </c>
      <c r="J615" s="8">
        <v>1194</v>
      </c>
      <c r="K615" s="8" t="s">
        <v>2427</v>
      </c>
      <c r="L615" s="8">
        <v>29436473</v>
      </c>
      <c r="M615" s="38">
        <v>45356</v>
      </c>
      <c r="N615" s="8" t="s">
        <v>196</v>
      </c>
      <c r="O615" s="8" t="s">
        <v>43</v>
      </c>
      <c r="P615" s="8" t="s">
        <v>43</v>
      </c>
      <c r="Q615" s="8">
        <v>0</v>
      </c>
      <c r="R615" s="8">
        <v>29886</v>
      </c>
      <c r="S615" s="8">
        <v>29886</v>
      </c>
      <c r="T615" s="8">
        <v>27291</v>
      </c>
      <c r="U615" s="8">
        <v>108</v>
      </c>
      <c r="V615" s="8" t="s">
        <v>62</v>
      </c>
      <c r="W615" s="8" t="s">
        <v>62</v>
      </c>
      <c r="X615" s="8" t="s">
        <v>276</v>
      </c>
      <c r="Z615" s="8" t="s">
        <v>2437</v>
      </c>
      <c r="AA615" s="8">
        <v>0.03</v>
      </c>
      <c r="AB615" s="8" t="s">
        <v>558</v>
      </c>
      <c r="AC615" s="8">
        <v>2.4E-2</v>
      </c>
      <c r="AD615" s="8">
        <v>896.57999999999993</v>
      </c>
      <c r="AE615" s="8">
        <v>276.72222222222223</v>
      </c>
      <c r="AF615" s="8">
        <v>717.26400000000001</v>
      </c>
      <c r="AG615" s="8">
        <v>993.9862222222223</v>
      </c>
      <c r="AH615" s="8">
        <v>0.06</v>
      </c>
      <c r="AI615" s="8">
        <v>1793.1599999999999</v>
      </c>
    </row>
    <row r="616" spans="1:35">
      <c r="A616" s="521" t="s">
        <v>2143</v>
      </c>
      <c r="B616" s="8" t="s">
        <v>241</v>
      </c>
      <c r="C616" s="8" t="s">
        <v>241</v>
      </c>
      <c r="D616" s="8" t="s">
        <v>101</v>
      </c>
      <c r="E616" s="8" t="s">
        <v>492</v>
      </c>
      <c r="F616" s="8" t="s">
        <v>844</v>
      </c>
      <c r="G616" s="8" t="s">
        <v>612</v>
      </c>
      <c r="H616" s="116">
        <v>0</v>
      </c>
      <c r="I616" s="8">
        <v>3021</v>
      </c>
      <c r="J616" s="8">
        <v>3021</v>
      </c>
      <c r="K616" s="8" t="s">
        <v>2079</v>
      </c>
      <c r="L616" s="8">
        <v>28637849</v>
      </c>
      <c r="M616" s="38">
        <v>45356</v>
      </c>
      <c r="N616" s="8" t="s">
        <v>196</v>
      </c>
      <c r="O616" s="8" t="s">
        <v>43</v>
      </c>
      <c r="P616" s="8" t="s">
        <v>43</v>
      </c>
      <c r="Q616" s="8">
        <v>0</v>
      </c>
      <c r="R616" s="8">
        <v>131622</v>
      </c>
      <c r="S616" s="8">
        <v>131622</v>
      </c>
      <c r="T616" s="8">
        <v>5800.68</v>
      </c>
      <c r="U616" s="8">
        <v>168</v>
      </c>
      <c r="V616" s="8" t="s">
        <v>64</v>
      </c>
      <c r="W616" s="8" t="s">
        <v>64</v>
      </c>
      <c r="X616" s="8" t="s">
        <v>276</v>
      </c>
      <c r="Y616" s="8" t="s">
        <v>672</v>
      </c>
      <c r="Z616" s="8" t="s">
        <v>2438</v>
      </c>
      <c r="AA616" s="8">
        <v>0.04</v>
      </c>
      <c r="AB616" s="8" t="s">
        <v>558</v>
      </c>
      <c r="AC616" s="8">
        <v>1.7000000000000001E-2</v>
      </c>
      <c r="AD616" s="8">
        <v>5264.88</v>
      </c>
      <c r="AE616" s="8">
        <v>783.46428571428567</v>
      </c>
      <c r="AF616" s="8">
        <v>2237.5740000000001</v>
      </c>
      <c r="AG616" s="8">
        <v>3021.0382857142858</v>
      </c>
      <c r="AH616" s="8">
        <v>0.03</v>
      </c>
      <c r="AI616" s="8">
        <v>3948.66</v>
      </c>
    </row>
    <row r="617" spans="1:35">
      <c r="A617" s="521" t="s">
        <v>2143</v>
      </c>
      <c r="B617" s="8" t="s">
        <v>29</v>
      </c>
      <c r="C617" s="8" t="s">
        <v>29</v>
      </c>
      <c r="D617" s="8" t="s">
        <v>168</v>
      </c>
      <c r="E617" s="8" t="s">
        <v>456</v>
      </c>
      <c r="F617" s="8" t="s">
        <v>1389</v>
      </c>
      <c r="G617" s="8" t="s">
        <v>653</v>
      </c>
      <c r="H617" s="116">
        <v>6760</v>
      </c>
      <c r="I617" s="8">
        <v>7357</v>
      </c>
      <c r="J617" s="8">
        <v>597</v>
      </c>
      <c r="K617" s="8" t="s">
        <v>2428</v>
      </c>
      <c r="L617" s="8">
        <v>25029932</v>
      </c>
      <c r="M617" s="38">
        <v>45356</v>
      </c>
      <c r="N617" s="8" t="s">
        <v>196</v>
      </c>
      <c r="O617" s="8" t="s">
        <v>43</v>
      </c>
      <c r="P617" s="8" t="s">
        <v>43</v>
      </c>
      <c r="Q617" s="8">
        <v>267171</v>
      </c>
      <c r="R617" s="8">
        <v>320538</v>
      </c>
      <c r="S617" s="8">
        <v>53367</v>
      </c>
      <c r="T617" s="8">
        <v>33035</v>
      </c>
      <c r="U617" s="8">
        <v>168</v>
      </c>
      <c r="V617" s="8" t="s">
        <v>63</v>
      </c>
      <c r="W617" s="8" t="s">
        <v>63</v>
      </c>
      <c r="X617" s="8" t="s">
        <v>277</v>
      </c>
      <c r="Z617" s="8" t="s">
        <v>2439</v>
      </c>
      <c r="AA617" s="8">
        <v>0.04</v>
      </c>
      <c r="AB617" s="8" t="s">
        <v>558</v>
      </c>
      <c r="AC617" s="8">
        <v>1.7000000000000001E-2</v>
      </c>
      <c r="AD617" s="8">
        <v>12821.52</v>
      </c>
      <c r="AE617" s="8">
        <v>1907.9642857142858</v>
      </c>
      <c r="AF617" s="8">
        <v>5449.1460000000006</v>
      </c>
      <c r="AG617" s="8">
        <v>7357.1102857142869</v>
      </c>
      <c r="AH617" s="8">
        <v>0.03</v>
      </c>
      <c r="AI617" s="8">
        <v>1601.01</v>
      </c>
    </row>
    <row r="618" spans="1:35">
      <c r="A618" s="521" t="s">
        <v>2143</v>
      </c>
      <c r="B618" s="8" t="s">
        <v>38</v>
      </c>
      <c r="C618" s="8" t="s">
        <v>38</v>
      </c>
      <c r="D618" s="8" t="s">
        <v>101</v>
      </c>
      <c r="E618" s="8" t="s">
        <v>2100</v>
      </c>
      <c r="F618" s="8" t="s">
        <v>552</v>
      </c>
      <c r="G618" s="8" t="s">
        <v>596</v>
      </c>
      <c r="H618" s="116">
        <v>0</v>
      </c>
      <c r="I618" s="8">
        <v>2000</v>
      </c>
      <c r="J618" s="8">
        <v>2000</v>
      </c>
      <c r="K618" s="8" t="s">
        <v>2430</v>
      </c>
      <c r="L618" s="8">
        <v>24836548</v>
      </c>
      <c r="M618" s="38">
        <v>45356</v>
      </c>
      <c r="N618" s="8" t="s">
        <v>196</v>
      </c>
      <c r="O618" s="8" t="s">
        <v>43</v>
      </c>
      <c r="P618" s="8" t="s">
        <v>43</v>
      </c>
      <c r="Q618" s="8">
        <v>0</v>
      </c>
      <c r="R618" s="8">
        <v>64865</v>
      </c>
      <c r="S618" s="8">
        <v>64865</v>
      </c>
      <c r="T618" s="8">
        <v>60521</v>
      </c>
      <c r="U618" s="8">
        <v>120</v>
      </c>
      <c r="V618" s="8" t="s">
        <v>62</v>
      </c>
      <c r="W618" s="8" t="s">
        <v>62</v>
      </c>
      <c r="X618" s="8" t="s">
        <v>276</v>
      </c>
      <c r="Z618" s="8" t="s">
        <v>2440</v>
      </c>
      <c r="AA618" s="8">
        <v>0.03</v>
      </c>
      <c r="AB618" s="8" t="s">
        <v>558</v>
      </c>
      <c r="AC618" s="8">
        <v>0.03</v>
      </c>
      <c r="AD618" s="8">
        <v>1945.9499999999998</v>
      </c>
      <c r="AE618" s="8">
        <v>540.54166666666663</v>
      </c>
      <c r="AF618" s="8">
        <v>1945.9499999999998</v>
      </c>
      <c r="AG618" s="8">
        <v>2486.4916666666663</v>
      </c>
      <c r="AH618" s="8">
        <v>0.06</v>
      </c>
      <c r="AI618" s="8">
        <v>3891.8999999999996</v>
      </c>
    </row>
    <row r="619" spans="1:35">
      <c r="A619" s="521" t="s">
        <v>2143</v>
      </c>
      <c r="B619" s="8" t="s">
        <v>23</v>
      </c>
      <c r="C619" s="8" t="s">
        <v>23</v>
      </c>
      <c r="D619" s="8" t="s">
        <v>97</v>
      </c>
      <c r="E619" s="8" t="s">
        <v>449</v>
      </c>
      <c r="F619" s="8" t="s">
        <v>865</v>
      </c>
      <c r="G619" s="8" t="s">
        <v>674</v>
      </c>
      <c r="H619" s="116">
        <v>5233</v>
      </c>
      <c r="I619" s="8">
        <v>5233</v>
      </c>
      <c r="J619" s="8">
        <v>0</v>
      </c>
      <c r="K619" s="8" t="s">
        <v>2431</v>
      </c>
      <c r="L619" s="8">
        <v>22506912</v>
      </c>
      <c r="M619" s="38">
        <v>45356</v>
      </c>
      <c r="N619" s="8" t="s">
        <v>196</v>
      </c>
      <c r="O619" s="8" t="s">
        <v>43</v>
      </c>
      <c r="P619" s="8" t="s">
        <v>43</v>
      </c>
      <c r="Q619" s="8">
        <v>180769</v>
      </c>
      <c r="R619" s="8">
        <v>219283</v>
      </c>
      <c r="S619" s="8">
        <v>38514</v>
      </c>
      <c r="T619" s="8">
        <v>24256</v>
      </c>
      <c r="U619" s="8">
        <v>168</v>
      </c>
      <c r="V619" s="8" t="s">
        <v>63</v>
      </c>
      <c r="W619" s="8" t="s">
        <v>63</v>
      </c>
      <c r="X619" s="8" t="s">
        <v>277</v>
      </c>
      <c r="Z619" s="8" t="s">
        <v>2441</v>
      </c>
      <c r="AA619" s="8">
        <v>0.04</v>
      </c>
      <c r="AB619" s="8" t="s">
        <v>558</v>
      </c>
      <c r="AC619" s="8">
        <v>1.7000000000000001E-2</v>
      </c>
      <c r="AD619" s="8">
        <v>8771.32</v>
      </c>
      <c r="AE619" s="8">
        <v>1305.2559523809523</v>
      </c>
      <c r="AF619" s="8">
        <v>3727.8110000000001</v>
      </c>
      <c r="AG619" s="8">
        <v>5033.066952380952</v>
      </c>
      <c r="AH619" s="8">
        <v>0.03</v>
      </c>
      <c r="AI619" s="8">
        <v>1155.4199999999998</v>
      </c>
    </row>
    <row r="620" spans="1:35">
      <c r="A620" s="521" t="s">
        <v>2143</v>
      </c>
      <c r="B620" s="8" t="s">
        <v>29</v>
      </c>
      <c r="C620" s="8" t="s">
        <v>29</v>
      </c>
      <c r="D620" s="8" t="s">
        <v>168</v>
      </c>
      <c r="E620" s="8" t="s">
        <v>852</v>
      </c>
      <c r="F620" s="8" t="s">
        <v>2432</v>
      </c>
      <c r="G620" s="8" t="s">
        <v>2443</v>
      </c>
      <c r="H620" s="116">
        <v>0</v>
      </c>
      <c r="I620" s="8">
        <v>9235</v>
      </c>
      <c r="J620" s="8">
        <v>9235</v>
      </c>
      <c r="K620" s="8" t="s">
        <v>2433</v>
      </c>
      <c r="L620" s="8">
        <v>32197389</v>
      </c>
      <c r="M620" s="38">
        <v>45356</v>
      </c>
      <c r="N620" s="8" t="s">
        <v>196</v>
      </c>
      <c r="O620" s="8" t="s">
        <v>148</v>
      </c>
      <c r="P620" s="8" t="s">
        <v>251</v>
      </c>
      <c r="Q620" s="8">
        <v>0</v>
      </c>
      <c r="R620" s="8">
        <v>402361</v>
      </c>
      <c r="S620" s="8">
        <v>402361</v>
      </c>
      <c r="T620" s="8">
        <v>62824.03</v>
      </c>
      <c r="U620" s="8">
        <v>168</v>
      </c>
      <c r="V620" s="8" t="s">
        <v>64</v>
      </c>
      <c r="W620" s="8" t="s">
        <v>64</v>
      </c>
      <c r="X620" s="8" t="s">
        <v>276</v>
      </c>
      <c r="Y620" s="8" t="s">
        <v>578</v>
      </c>
      <c r="Z620" s="8" t="s">
        <v>2442</v>
      </c>
      <c r="AA620" s="8">
        <v>0.04</v>
      </c>
      <c r="AB620" s="8" t="s">
        <v>558</v>
      </c>
      <c r="AC620" s="8">
        <v>1.7000000000000001E-2</v>
      </c>
      <c r="AD620" s="8">
        <v>16094.44</v>
      </c>
      <c r="AE620" s="8">
        <v>2395.0059523809523</v>
      </c>
      <c r="AF620" s="8">
        <v>6840.1370000000006</v>
      </c>
      <c r="AG620" s="8">
        <v>9235.1429523809529</v>
      </c>
      <c r="AH620" s="8">
        <v>0.03</v>
      </c>
      <c r="AI620" s="8">
        <v>12070.83</v>
      </c>
    </row>
    <row r="621" spans="1:35">
      <c r="A621" s="521" t="s">
        <v>2143</v>
      </c>
      <c r="B621" s="8" t="s">
        <v>29</v>
      </c>
      <c r="C621" s="8" t="s">
        <v>29</v>
      </c>
      <c r="D621" s="8" t="s">
        <v>168</v>
      </c>
      <c r="E621" s="8" t="s">
        <v>456</v>
      </c>
      <c r="F621" s="8" t="s">
        <v>895</v>
      </c>
      <c r="G621" s="8" t="s">
        <v>576</v>
      </c>
      <c r="H621" s="116">
        <v>11200</v>
      </c>
      <c r="I621" s="8">
        <v>10609</v>
      </c>
      <c r="J621" s="8">
        <v>-591</v>
      </c>
      <c r="K621" s="8" t="s">
        <v>2444</v>
      </c>
      <c r="L621" s="8">
        <v>27716572</v>
      </c>
      <c r="M621" s="38">
        <v>45356</v>
      </c>
      <c r="N621" s="8" t="s">
        <v>196</v>
      </c>
      <c r="O621" s="8" t="s">
        <v>128</v>
      </c>
      <c r="P621" s="8" t="s">
        <v>128</v>
      </c>
      <c r="Q621" s="8">
        <v>373744</v>
      </c>
      <c r="R621" s="8">
        <v>462225</v>
      </c>
      <c r="S621" s="8">
        <v>88481</v>
      </c>
      <c r="T621" s="8">
        <v>59649</v>
      </c>
      <c r="U621" s="8">
        <v>168</v>
      </c>
      <c r="V621" s="8" t="s">
        <v>63</v>
      </c>
      <c r="W621" s="8" t="s">
        <v>63</v>
      </c>
      <c r="X621" s="8" t="s">
        <v>277</v>
      </c>
      <c r="Z621" s="8" t="s">
        <v>2445</v>
      </c>
      <c r="AA621" s="8">
        <v>0.04</v>
      </c>
      <c r="AB621" s="8" t="s">
        <v>558</v>
      </c>
      <c r="AC621" s="8">
        <v>1.7000000000000001E-2</v>
      </c>
      <c r="AD621" s="8">
        <v>18489</v>
      </c>
      <c r="AE621" s="8">
        <v>2751.3392857142858</v>
      </c>
      <c r="AF621" s="8">
        <v>7857.8250000000007</v>
      </c>
      <c r="AG621" s="8">
        <v>10609.164285714287</v>
      </c>
      <c r="AH621" s="8">
        <v>0.03</v>
      </c>
      <c r="AI621" s="8">
        <v>2654.43</v>
      </c>
    </row>
    <row r="622" spans="1:35">
      <c r="A622" s="521" t="s">
        <v>2143</v>
      </c>
      <c r="B622" s="8" t="s">
        <v>49</v>
      </c>
      <c r="C622" s="8" t="s">
        <v>49</v>
      </c>
      <c r="D622" s="8" t="s">
        <v>133</v>
      </c>
      <c r="E622" s="8" t="s">
        <v>460</v>
      </c>
      <c r="F622" s="8" t="s">
        <v>2453</v>
      </c>
      <c r="G622" s="8" t="s">
        <v>2460</v>
      </c>
      <c r="H622" s="116">
        <v>10310</v>
      </c>
      <c r="I622" s="8">
        <v>9778</v>
      </c>
      <c r="J622" s="8">
        <v>-532</v>
      </c>
      <c r="K622" s="8" t="s">
        <v>2454</v>
      </c>
      <c r="L622" s="8">
        <v>30072253</v>
      </c>
      <c r="M622" s="38">
        <v>45356</v>
      </c>
      <c r="N622" s="8" t="s">
        <v>196</v>
      </c>
      <c r="O622" s="8" t="s">
        <v>128</v>
      </c>
      <c r="P622" s="8" t="s">
        <v>128</v>
      </c>
      <c r="Q622" s="8">
        <v>357671.8</v>
      </c>
      <c r="R622" s="8">
        <v>417300</v>
      </c>
      <c r="S622" s="8">
        <v>59628.200000000012</v>
      </c>
      <c r="T622" s="8">
        <v>33490</v>
      </c>
      <c r="U622" s="8">
        <v>168</v>
      </c>
      <c r="V622" s="8" t="s">
        <v>63</v>
      </c>
      <c r="W622" s="8" t="s">
        <v>63</v>
      </c>
      <c r="X622" s="8" t="s">
        <v>277</v>
      </c>
      <c r="Z622" s="8" t="s">
        <v>2459</v>
      </c>
      <c r="AA622" s="8">
        <v>0.04</v>
      </c>
      <c r="AB622" s="8" t="s">
        <v>558</v>
      </c>
      <c r="AC622" s="8">
        <v>1.7000000000000001E-2</v>
      </c>
      <c r="AD622" s="8">
        <v>16692</v>
      </c>
      <c r="AE622" s="8">
        <v>2483.9285714285716</v>
      </c>
      <c r="AF622" s="8">
        <v>7094.1</v>
      </c>
      <c r="AG622" s="8">
        <v>9578.028571428571</v>
      </c>
      <c r="AH622" s="8">
        <v>0.03</v>
      </c>
      <c r="AI622" s="8">
        <v>1788.8460000000002</v>
      </c>
    </row>
    <row r="623" spans="1:35">
      <c r="A623" s="521" t="s">
        <v>2143</v>
      </c>
      <c r="B623" s="8" t="s">
        <v>37</v>
      </c>
      <c r="C623" s="8" t="s">
        <v>37</v>
      </c>
      <c r="D623" s="8" t="s">
        <v>99</v>
      </c>
      <c r="E623" s="8" t="s">
        <v>935</v>
      </c>
      <c r="F623" s="8" t="s">
        <v>2455</v>
      </c>
      <c r="G623" s="8" t="s">
        <v>2462</v>
      </c>
      <c r="H623" s="116">
        <v>0</v>
      </c>
      <c r="I623" s="8">
        <v>12500</v>
      </c>
      <c r="J623" s="8">
        <v>12500</v>
      </c>
      <c r="K623" s="8" t="s">
        <v>2456</v>
      </c>
      <c r="L623" s="8">
        <v>22672313</v>
      </c>
      <c r="M623" s="38">
        <v>45356</v>
      </c>
      <c r="N623" s="8" t="s">
        <v>196</v>
      </c>
      <c r="O623" s="8" t="s">
        <v>173</v>
      </c>
      <c r="P623" s="8" t="s">
        <v>473</v>
      </c>
      <c r="Q623" s="8">
        <v>0</v>
      </c>
      <c r="R623" s="8">
        <v>241934</v>
      </c>
      <c r="S623" s="8">
        <v>241934</v>
      </c>
      <c r="T623" s="8">
        <v>228737</v>
      </c>
      <c r="U623" s="8">
        <v>60</v>
      </c>
      <c r="V623" s="8" t="s">
        <v>62</v>
      </c>
      <c r="W623" s="8" t="s">
        <v>62</v>
      </c>
      <c r="X623" s="8" t="s">
        <v>276</v>
      </c>
      <c r="Z623" s="8" t="s">
        <v>2461</v>
      </c>
      <c r="AA623" s="8">
        <v>0.03</v>
      </c>
      <c r="AB623" s="8" t="s">
        <v>558</v>
      </c>
      <c r="AC623" s="8">
        <v>3.5000000000000003E-2</v>
      </c>
      <c r="AD623" s="8">
        <v>7258.0199999999995</v>
      </c>
      <c r="AE623" s="8">
        <v>4032.2333333333331</v>
      </c>
      <c r="AF623" s="8">
        <v>8467.69</v>
      </c>
      <c r="AG623" s="8">
        <v>12499.923333333334</v>
      </c>
      <c r="AH623" s="8">
        <v>0.06</v>
      </c>
      <c r="AI623" s="8">
        <v>14516.039999999999</v>
      </c>
    </row>
    <row r="624" spans="1:35">
      <c r="A624" s="521" t="s">
        <v>2143</v>
      </c>
      <c r="B624" s="8" t="s">
        <v>184</v>
      </c>
      <c r="C624" s="8" t="s">
        <v>184</v>
      </c>
      <c r="D624" s="8" t="s">
        <v>98</v>
      </c>
      <c r="E624" s="8" t="s">
        <v>419</v>
      </c>
      <c r="F624" s="8" t="s">
        <v>2248</v>
      </c>
      <c r="G624" s="8" t="s">
        <v>2463</v>
      </c>
      <c r="H624" s="116">
        <v>0</v>
      </c>
      <c r="I624" s="8">
        <v>3401</v>
      </c>
      <c r="J624" s="8">
        <v>3401</v>
      </c>
      <c r="K624" s="8" t="s">
        <v>2457</v>
      </c>
      <c r="L624" s="8">
        <v>26048613</v>
      </c>
      <c r="M624" s="38">
        <v>45356</v>
      </c>
      <c r="N624" s="8" t="s">
        <v>196</v>
      </c>
      <c r="O624" s="8" t="s">
        <v>173</v>
      </c>
      <c r="P624" s="8" t="s">
        <v>359</v>
      </c>
      <c r="Q624" s="8">
        <v>0</v>
      </c>
      <c r="R624" s="8">
        <v>148178</v>
      </c>
      <c r="S624" s="8">
        <v>148178</v>
      </c>
      <c r="T624" s="8">
        <v>58687</v>
      </c>
      <c r="U624" s="8">
        <v>168</v>
      </c>
      <c r="V624" s="8" t="s">
        <v>64</v>
      </c>
      <c r="W624" s="8" t="s">
        <v>64</v>
      </c>
      <c r="X624" s="8" t="s">
        <v>276</v>
      </c>
      <c r="Y624" s="8" t="s">
        <v>618</v>
      </c>
      <c r="Z624" s="8" t="s">
        <v>2249</v>
      </c>
      <c r="AA624" s="8">
        <v>0.04</v>
      </c>
      <c r="AB624" s="8" t="s">
        <v>558</v>
      </c>
      <c r="AC624" s="8">
        <v>1.7000000000000001E-2</v>
      </c>
      <c r="AD624" s="8">
        <v>5927.12</v>
      </c>
      <c r="AE624" s="8">
        <v>882.01190476190482</v>
      </c>
      <c r="AF624" s="8">
        <v>2519.0260000000003</v>
      </c>
      <c r="AG624" s="8">
        <v>3401.0379047619053</v>
      </c>
      <c r="AH624" s="8">
        <v>0.03</v>
      </c>
      <c r="AI624" s="8">
        <v>4445.34</v>
      </c>
    </row>
    <row r="625" spans="1:35">
      <c r="A625" s="521" t="s">
        <v>2143</v>
      </c>
      <c r="B625" s="8" t="s">
        <v>31</v>
      </c>
      <c r="C625" s="8" t="s">
        <v>31</v>
      </c>
      <c r="D625" s="8" t="s">
        <v>101</v>
      </c>
      <c r="E625" s="8" t="s">
        <v>32</v>
      </c>
      <c r="F625" s="8" t="s">
        <v>535</v>
      </c>
      <c r="G625" s="8" t="s">
        <v>575</v>
      </c>
      <c r="H625" s="116">
        <v>1177</v>
      </c>
      <c r="I625" s="8">
        <v>1440</v>
      </c>
      <c r="J625" s="8">
        <v>263</v>
      </c>
      <c r="K625" s="8" t="s">
        <v>2458</v>
      </c>
      <c r="L625" s="8">
        <v>25321368</v>
      </c>
      <c r="M625" s="38">
        <v>45356</v>
      </c>
      <c r="N625" s="8" t="s">
        <v>196</v>
      </c>
      <c r="O625" s="8" t="s">
        <v>43</v>
      </c>
      <c r="P625" s="8" t="s">
        <v>43</v>
      </c>
      <c r="Q625" s="8">
        <v>31768</v>
      </c>
      <c r="R625" s="8">
        <v>46700</v>
      </c>
      <c r="S625" s="8">
        <v>14932</v>
      </c>
      <c r="T625" s="8">
        <v>11497</v>
      </c>
      <c r="U625" s="8">
        <v>168</v>
      </c>
      <c r="V625" s="8" t="s">
        <v>63</v>
      </c>
      <c r="W625" s="8" t="s">
        <v>63</v>
      </c>
      <c r="X625" s="8" t="s">
        <v>277</v>
      </c>
      <c r="Z625" s="8" t="s">
        <v>2464</v>
      </c>
      <c r="AA625" s="8">
        <v>0.03</v>
      </c>
      <c r="AB625" s="8" t="s">
        <v>558</v>
      </c>
      <c r="AC625" s="8">
        <v>1.7000000000000001E-2</v>
      </c>
      <c r="AD625" s="8">
        <v>1401</v>
      </c>
      <c r="AE625" s="8">
        <v>277.97619047619048</v>
      </c>
      <c r="AF625" s="8">
        <v>793.90000000000009</v>
      </c>
      <c r="AG625" s="8">
        <v>1071.8761904761905</v>
      </c>
      <c r="AH625" s="8">
        <v>0.03</v>
      </c>
      <c r="AI625" s="8">
        <v>447.96</v>
      </c>
    </row>
    <row r="626" spans="1:35">
      <c r="A626" s="521" t="s">
        <v>2143</v>
      </c>
      <c r="B626" s="8" t="s">
        <v>23</v>
      </c>
      <c r="C626" s="8" t="s">
        <v>23</v>
      </c>
      <c r="D626" s="8" t="s">
        <v>97</v>
      </c>
      <c r="E626" s="8" t="s">
        <v>211</v>
      </c>
      <c r="F626" s="8" t="s">
        <v>864</v>
      </c>
      <c r="G626" s="8" t="s">
        <v>813</v>
      </c>
      <c r="H626" s="116">
        <v>8669</v>
      </c>
      <c r="I626" s="8">
        <v>8705</v>
      </c>
      <c r="J626" s="8">
        <v>36</v>
      </c>
      <c r="K626" s="8" t="s">
        <v>2465</v>
      </c>
      <c r="L626" s="8">
        <v>29978801</v>
      </c>
      <c r="M626" s="38">
        <v>45356</v>
      </c>
      <c r="N626" s="8" t="s">
        <v>196</v>
      </c>
      <c r="O626" s="8" t="s">
        <v>128</v>
      </c>
      <c r="P626" s="8" t="s">
        <v>128</v>
      </c>
      <c r="Q626" s="8">
        <v>273063.23</v>
      </c>
      <c r="R626" s="8">
        <v>379270</v>
      </c>
      <c r="S626" s="8">
        <v>106206.77000000002</v>
      </c>
      <c r="T626" s="8">
        <v>82350</v>
      </c>
      <c r="U626" s="8">
        <v>168</v>
      </c>
      <c r="V626" s="8" t="s">
        <v>63</v>
      </c>
      <c r="W626" s="8" t="s">
        <v>63</v>
      </c>
      <c r="X626" s="8" t="s">
        <v>277</v>
      </c>
      <c r="Z626" s="8" t="s">
        <v>2466</v>
      </c>
      <c r="AA626" s="8">
        <v>0.04</v>
      </c>
      <c r="AB626" s="8" t="s">
        <v>558</v>
      </c>
      <c r="AC626" s="8">
        <v>1.7000000000000001E-2</v>
      </c>
      <c r="AD626" s="8">
        <v>15170.800000000001</v>
      </c>
      <c r="AE626" s="8">
        <v>2257.5595238095239</v>
      </c>
      <c r="AF626" s="8">
        <v>6447.59</v>
      </c>
      <c r="AG626" s="8">
        <v>8705.1495238095231</v>
      </c>
      <c r="AH626" s="8">
        <v>0.03</v>
      </c>
      <c r="AI626" s="8">
        <v>3186.2031000000006</v>
      </c>
    </row>
    <row r="627" spans="1:35">
      <c r="A627" s="521" t="s">
        <v>2143</v>
      </c>
      <c r="B627" s="8" t="s">
        <v>44</v>
      </c>
      <c r="C627" s="8" t="s">
        <v>37</v>
      </c>
      <c r="D627" s="8" t="s">
        <v>99</v>
      </c>
      <c r="E627" s="8" t="s">
        <v>461</v>
      </c>
      <c r="F627" s="8" t="s">
        <v>439</v>
      </c>
      <c r="G627" s="8" t="s">
        <v>656</v>
      </c>
      <c r="H627" s="116">
        <v>0</v>
      </c>
      <c r="I627" s="8">
        <v>2004</v>
      </c>
      <c r="J627" s="8">
        <v>2004</v>
      </c>
      <c r="K627" s="8" t="s">
        <v>2468</v>
      </c>
      <c r="L627" s="8">
        <v>31623275</v>
      </c>
      <c r="M627" s="38">
        <v>45357</v>
      </c>
      <c r="N627" s="8" t="s">
        <v>196</v>
      </c>
      <c r="O627" s="8" t="s">
        <v>128</v>
      </c>
      <c r="P627" s="8" t="s">
        <v>128</v>
      </c>
      <c r="Q627" s="8">
        <v>0</v>
      </c>
      <c r="R627" s="8">
        <v>65000</v>
      </c>
      <c r="S627" s="8">
        <v>65000</v>
      </c>
      <c r="T627" s="8">
        <v>60650</v>
      </c>
      <c r="U627" s="8">
        <v>120</v>
      </c>
      <c r="V627" s="8" t="s">
        <v>62</v>
      </c>
      <c r="W627" s="8" t="s">
        <v>62</v>
      </c>
      <c r="X627" s="8" t="s">
        <v>276</v>
      </c>
      <c r="Z627" s="8" t="s">
        <v>2477</v>
      </c>
      <c r="AA627" s="8">
        <v>0.03</v>
      </c>
      <c r="AB627" s="8" t="s">
        <v>558</v>
      </c>
      <c r="AC627" s="8">
        <v>2.2499999999999999E-2</v>
      </c>
      <c r="AD627" s="8">
        <v>1950</v>
      </c>
      <c r="AE627" s="8">
        <v>541.66666666666663</v>
      </c>
      <c r="AF627" s="8">
        <v>1462.5</v>
      </c>
      <c r="AG627" s="8">
        <v>2004.1666666666665</v>
      </c>
      <c r="AH627" s="8">
        <v>0.06</v>
      </c>
      <c r="AI627" s="8">
        <v>3900</v>
      </c>
    </row>
    <row r="628" spans="1:35">
      <c r="A628" s="521" t="s">
        <v>2143</v>
      </c>
      <c r="B628" s="8" t="s">
        <v>39</v>
      </c>
      <c r="C628" s="8" t="s">
        <v>39</v>
      </c>
      <c r="D628" s="8" t="s">
        <v>167</v>
      </c>
      <c r="E628" s="8" t="s">
        <v>453</v>
      </c>
      <c r="F628" s="8" t="s">
        <v>778</v>
      </c>
      <c r="G628" s="8" t="s">
        <v>603</v>
      </c>
      <c r="H628" s="116">
        <v>0</v>
      </c>
      <c r="I628" s="8">
        <v>6784</v>
      </c>
      <c r="J628" s="8">
        <v>6784</v>
      </c>
      <c r="K628" s="8" t="s">
        <v>2469</v>
      </c>
      <c r="L628" s="8">
        <v>35377479</v>
      </c>
      <c r="M628" s="38">
        <v>45357</v>
      </c>
      <c r="N628" s="8" t="s">
        <v>196</v>
      </c>
      <c r="O628" s="8" t="s">
        <v>128</v>
      </c>
      <c r="P628" s="8" t="s">
        <v>128</v>
      </c>
      <c r="Q628" s="8">
        <v>0</v>
      </c>
      <c r="R628" s="8">
        <v>150014</v>
      </c>
      <c r="S628" s="8">
        <v>150014</v>
      </c>
      <c r="T628" s="8">
        <v>141413</v>
      </c>
      <c r="U628" s="8">
        <v>72</v>
      </c>
      <c r="V628" s="8" t="s">
        <v>62</v>
      </c>
      <c r="W628" s="8" t="s">
        <v>62</v>
      </c>
      <c r="X628" s="8" t="s">
        <v>276</v>
      </c>
      <c r="Z628" s="8" t="s">
        <v>2478</v>
      </c>
      <c r="AA628" s="8">
        <v>0.03</v>
      </c>
      <c r="AB628" s="8" t="s">
        <v>558</v>
      </c>
      <c r="AC628" s="8">
        <v>0.03</v>
      </c>
      <c r="AD628" s="8">
        <v>4500.42</v>
      </c>
      <c r="AE628" s="8">
        <v>2083.5277777777778</v>
      </c>
      <c r="AF628" s="8">
        <v>4500.42</v>
      </c>
      <c r="AG628" s="8">
        <v>6583.9477777777774</v>
      </c>
      <c r="AH628" s="8">
        <v>0.03</v>
      </c>
      <c r="AI628" s="8">
        <v>4500.42</v>
      </c>
    </row>
    <row r="629" spans="1:35">
      <c r="A629" s="521" t="s">
        <v>2143</v>
      </c>
      <c r="B629" s="8" t="s">
        <v>29</v>
      </c>
      <c r="C629" s="8" t="s">
        <v>29</v>
      </c>
      <c r="D629" s="8" t="s">
        <v>168</v>
      </c>
      <c r="E629" s="8" t="s">
        <v>457</v>
      </c>
      <c r="F629" s="8" t="s">
        <v>593</v>
      </c>
      <c r="G629" s="8" t="s">
        <v>599</v>
      </c>
      <c r="H629" s="116">
        <v>0</v>
      </c>
      <c r="I629" s="8">
        <v>1164</v>
      </c>
      <c r="J629" s="8">
        <v>1164</v>
      </c>
      <c r="K629" s="8" t="s">
        <v>2470</v>
      </c>
      <c r="L629" s="8">
        <v>13430701</v>
      </c>
      <c r="M629" s="38">
        <v>45357</v>
      </c>
      <c r="N629" s="8" t="s">
        <v>196</v>
      </c>
      <c r="O629" s="8" t="s">
        <v>43</v>
      </c>
      <c r="P629" s="8" t="s">
        <v>43</v>
      </c>
      <c r="Q629" s="8">
        <v>0</v>
      </c>
      <c r="R629" s="8">
        <v>35000</v>
      </c>
      <c r="S629" s="8">
        <v>35000</v>
      </c>
      <c r="T629" s="8">
        <v>32150</v>
      </c>
      <c r="U629" s="8">
        <v>108</v>
      </c>
      <c r="V629" s="8" t="s">
        <v>62</v>
      </c>
      <c r="W629" s="8" t="s">
        <v>62</v>
      </c>
      <c r="X629" s="8" t="s">
        <v>276</v>
      </c>
      <c r="Z629" s="8" t="s">
        <v>2479</v>
      </c>
      <c r="AA629" s="8">
        <v>0.03</v>
      </c>
      <c r="AB629" s="8" t="s">
        <v>558</v>
      </c>
      <c r="AC629" s="8">
        <v>2.4E-2</v>
      </c>
      <c r="AD629" s="8">
        <v>1050</v>
      </c>
      <c r="AE629" s="8">
        <v>324.07407407407408</v>
      </c>
      <c r="AF629" s="8">
        <v>840</v>
      </c>
      <c r="AG629" s="8">
        <v>1164.0740740740741</v>
      </c>
      <c r="AH629" s="8">
        <v>0.06</v>
      </c>
      <c r="AI629" s="8">
        <v>2100</v>
      </c>
    </row>
    <row r="630" spans="1:35">
      <c r="A630" s="521" t="s">
        <v>2143</v>
      </c>
      <c r="B630" s="8" t="s">
        <v>49</v>
      </c>
      <c r="C630" s="8" t="s">
        <v>49</v>
      </c>
      <c r="D630" s="8" t="s">
        <v>133</v>
      </c>
      <c r="E630" s="8" t="s">
        <v>941</v>
      </c>
      <c r="F630" s="8" t="s">
        <v>1308</v>
      </c>
      <c r="G630" s="8" t="s">
        <v>2480</v>
      </c>
      <c r="H630" s="116">
        <v>0</v>
      </c>
      <c r="I630" s="8">
        <v>2779</v>
      </c>
      <c r="J630" s="8">
        <v>2779</v>
      </c>
      <c r="K630" s="8" t="s">
        <v>1295</v>
      </c>
      <c r="L630" s="8">
        <v>22332306</v>
      </c>
      <c r="M630" s="38">
        <v>45357</v>
      </c>
      <c r="N630" s="8" t="s">
        <v>196</v>
      </c>
      <c r="O630" s="8" t="s">
        <v>173</v>
      </c>
      <c r="P630" s="8" t="s">
        <v>466</v>
      </c>
      <c r="Q630" s="8">
        <v>0</v>
      </c>
      <c r="R630" s="8">
        <v>113846</v>
      </c>
      <c r="S630" s="8">
        <v>113846</v>
      </c>
      <c r="T630" s="8">
        <v>17166</v>
      </c>
      <c r="U630" s="8">
        <v>156</v>
      </c>
      <c r="V630" s="8" t="s">
        <v>64</v>
      </c>
      <c r="W630" s="8" t="s">
        <v>64</v>
      </c>
      <c r="X630" s="8" t="s">
        <v>276</v>
      </c>
      <c r="Y630" s="8" t="s">
        <v>115</v>
      </c>
      <c r="Z630" s="8" t="s">
        <v>1309</v>
      </c>
      <c r="AA630" s="8">
        <v>0.04</v>
      </c>
      <c r="AB630" s="8" t="s">
        <v>558</v>
      </c>
      <c r="AC630" s="8">
        <v>1.7999999999999999E-2</v>
      </c>
      <c r="AD630" s="8">
        <v>4553.84</v>
      </c>
      <c r="AE630" s="8">
        <v>729.78205128205127</v>
      </c>
      <c r="AF630" s="8">
        <v>2049.2280000000001</v>
      </c>
      <c r="AG630" s="8">
        <v>2779.0100512820513</v>
      </c>
      <c r="AH630" s="8">
        <v>0.03</v>
      </c>
      <c r="AI630" s="8">
        <v>3415.3799999999997</v>
      </c>
    </row>
    <row r="631" spans="1:35">
      <c r="A631" s="521" t="s">
        <v>2143</v>
      </c>
      <c r="B631" s="8" t="s">
        <v>27</v>
      </c>
      <c r="C631" s="8" t="s">
        <v>27</v>
      </c>
      <c r="D631" s="8" t="s">
        <v>97</v>
      </c>
      <c r="E631" s="8" t="s">
        <v>407</v>
      </c>
      <c r="F631" s="8" t="s">
        <v>2471</v>
      </c>
      <c r="G631" s="8" t="s">
        <v>2481</v>
      </c>
      <c r="H631" s="116">
        <v>0</v>
      </c>
      <c r="I631" s="8">
        <v>11379</v>
      </c>
      <c r="J631" s="8">
        <v>11379</v>
      </c>
      <c r="K631" s="8" t="s">
        <v>2472</v>
      </c>
      <c r="L631" s="8">
        <v>22871463</v>
      </c>
      <c r="M631" s="38">
        <v>45357</v>
      </c>
      <c r="N631" s="8" t="s">
        <v>196</v>
      </c>
      <c r="O631" s="8" t="s">
        <v>128</v>
      </c>
      <c r="P631" s="8" t="s">
        <v>128</v>
      </c>
      <c r="Q631" s="8">
        <v>0</v>
      </c>
      <c r="R631" s="8">
        <v>495773</v>
      </c>
      <c r="S631" s="8">
        <v>495773</v>
      </c>
      <c r="T631" s="8">
        <v>103850</v>
      </c>
      <c r="U631" s="8">
        <v>168</v>
      </c>
      <c r="V631" s="8" t="s">
        <v>64</v>
      </c>
      <c r="W631" s="8" t="s">
        <v>64</v>
      </c>
      <c r="X631" s="8" t="s">
        <v>276</v>
      </c>
      <c r="Y631" s="8" t="s">
        <v>115</v>
      </c>
      <c r="Z631" s="8" t="s">
        <v>2084</v>
      </c>
      <c r="AA631" s="8">
        <v>0.04</v>
      </c>
      <c r="AB631" s="8" t="s">
        <v>558</v>
      </c>
      <c r="AC631" s="8">
        <v>1.7000000000000001E-2</v>
      </c>
      <c r="AD631" s="8">
        <v>19830.920000000002</v>
      </c>
      <c r="AE631" s="8">
        <v>2951.0297619047619</v>
      </c>
      <c r="AF631" s="8">
        <v>8428.1410000000014</v>
      </c>
      <c r="AG631" s="8">
        <v>11379.170761904763</v>
      </c>
      <c r="AH631" s="8">
        <v>0.03</v>
      </c>
      <c r="AI631" s="8">
        <v>14873.189999999999</v>
      </c>
    </row>
    <row r="632" spans="1:35">
      <c r="A632" s="521" t="s">
        <v>2143</v>
      </c>
      <c r="B632" s="8" t="s">
        <v>49</v>
      </c>
      <c r="C632" s="8" t="s">
        <v>49</v>
      </c>
      <c r="D632" s="8" t="s">
        <v>133</v>
      </c>
      <c r="E632" s="8" t="s">
        <v>189</v>
      </c>
      <c r="F632" s="8" t="s">
        <v>2340</v>
      </c>
      <c r="G632" s="8" t="s">
        <v>729</v>
      </c>
      <c r="H632" s="116">
        <v>0</v>
      </c>
      <c r="I632" s="8">
        <v>1048</v>
      </c>
      <c r="J632" s="8">
        <v>1048</v>
      </c>
      <c r="K632" s="8" t="s">
        <v>2473</v>
      </c>
      <c r="L632" s="8">
        <v>35165228</v>
      </c>
      <c r="M632" s="38">
        <v>45357</v>
      </c>
      <c r="N632" s="8" t="s">
        <v>196</v>
      </c>
      <c r="O632" s="8" t="s">
        <v>128</v>
      </c>
      <c r="P632" s="8" t="s">
        <v>128</v>
      </c>
      <c r="Q632" s="8">
        <v>0</v>
      </c>
      <c r="R632" s="8">
        <v>28000</v>
      </c>
      <c r="S632" s="8">
        <v>28000</v>
      </c>
      <c r="T632" s="8">
        <v>25500</v>
      </c>
      <c r="U632" s="8">
        <v>96</v>
      </c>
      <c r="V632" s="8" t="s">
        <v>62</v>
      </c>
      <c r="W632" s="8" t="s">
        <v>62</v>
      </c>
      <c r="X632" s="8" t="s">
        <v>276</v>
      </c>
      <c r="Z632" s="8" t="s">
        <v>2482</v>
      </c>
      <c r="AA632" s="8">
        <v>0.03</v>
      </c>
      <c r="AB632" s="8" t="s">
        <v>558</v>
      </c>
      <c r="AC632" s="8">
        <v>2.7E-2</v>
      </c>
      <c r="AD632" s="8">
        <v>840</v>
      </c>
      <c r="AE632" s="8">
        <v>291.66666666666669</v>
      </c>
      <c r="AF632" s="8">
        <v>756</v>
      </c>
      <c r="AG632" s="8">
        <v>1047.6666666666667</v>
      </c>
      <c r="AH632" s="8">
        <v>0.06</v>
      </c>
      <c r="AI632" s="8">
        <v>1680</v>
      </c>
    </row>
    <row r="633" spans="1:35">
      <c r="A633" s="521" t="s">
        <v>2143</v>
      </c>
      <c r="B633" s="8" t="s">
        <v>29</v>
      </c>
      <c r="C633" s="8" t="s">
        <v>29</v>
      </c>
      <c r="D633" s="8" t="s">
        <v>168</v>
      </c>
      <c r="E633" s="8" t="s">
        <v>407</v>
      </c>
      <c r="F633" s="8" t="s">
        <v>818</v>
      </c>
      <c r="G633" s="8" t="s">
        <v>819</v>
      </c>
      <c r="H633" s="116">
        <v>5507</v>
      </c>
      <c r="I633" s="8">
        <v>5307</v>
      </c>
      <c r="J633" s="8">
        <v>-200</v>
      </c>
      <c r="K633" s="8" t="s">
        <v>2474</v>
      </c>
      <c r="L633" s="8">
        <v>21490937</v>
      </c>
      <c r="M633" s="38">
        <v>45357</v>
      </c>
      <c r="N633" s="8" t="s">
        <v>196</v>
      </c>
      <c r="O633" s="8" t="s">
        <v>43</v>
      </c>
      <c r="P633" s="8" t="s">
        <v>43</v>
      </c>
      <c r="Q633" s="8">
        <v>209056.09</v>
      </c>
      <c r="R633" s="8">
        <v>231221</v>
      </c>
      <c r="S633" s="8">
        <v>22164.910000000003</v>
      </c>
      <c r="T633" s="8">
        <v>7191</v>
      </c>
      <c r="U633" s="8">
        <v>168</v>
      </c>
      <c r="V633" s="8" t="s">
        <v>63</v>
      </c>
      <c r="W633" s="8" t="s">
        <v>63</v>
      </c>
      <c r="X633" s="8" t="s">
        <v>277</v>
      </c>
      <c r="Z633" s="8" t="s">
        <v>2483</v>
      </c>
      <c r="AA633" s="8">
        <v>0.04</v>
      </c>
      <c r="AB633" s="8" t="s">
        <v>558</v>
      </c>
      <c r="AC633" s="8">
        <v>1.7000000000000001E-2</v>
      </c>
      <c r="AD633" s="8">
        <v>9248.84</v>
      </c>
      <c r="AE633" s="8">
        <v>1376.3154761904761</v>
      </c>
      <c r="AF633" s="8">
        <v>3930.7570000000001</v>
      </c>
      <c r="AG633" s="8">
        <v>5307.0724761904767</v>
      </c>
      <c r="AH633" s="8">
        <v>0.03</v>
      </c>
      <c r="AI633" s="8">
        <v>664.94730000000004</v>
      </c>
    </row>
    <row r="634" spans="1:35">
      <c r="A634" s="521" t="s">
        <v>2143</v>
      </c>
      <c r="B634" s="8" t="s">
        <v>49</v>
      </c>
      <c r="C634" s="8" t="s">
        <v>49</v>
      </c>
      <c r="D634" s="8" t="s">
        <v>133</v>
      </c>
      <c r="E634" s="8" t="s">
        <v>189</v>
      </c>
      <c r="F634" s="8" t="s">
        <v>595</v>
      </c>
      <c r="G634" s="8" t="s">
        <v>601</v>
      </c>
      <c r="H634" s="116">
        <v>2923</v>
      </c>
      <c r="I634" s="8">
        <v>4259</v>
      </c>
      <c r="J634" s="8">
        <v>1336</v>
      </c>
      <c r="K634" s="8" t="s">
        <v>2475</v>
      </c>
      <c r="L634" s="8">
        <v>24507651</v>
      </c>
      <c r="M634" s="38">
        <v>45357</v>
      </c>
      <c r="N634" s="8" t="s">
        <v>196</v>
      </c>
      <c r="O634" s="8" t="s">
        <v>128</v>
      </c>
      <c r="P634" s="8" t="s">
        <v>128</v>
      </c>
      <c r="Q634" s="8">
        <v>126172</v>
      </c>
      <c r="R634" s="8">
        <v>185561</v>
      </c>
      <c r="S634" s="8">
        <v>59389</v>
      </c>
      <c r="T634" s="8">
        <v>47157</v>
      </c>
      <c r="U634" s="8">
        <v>168</v>
      </c>
      <c r="V634" s="8" t="s">
        <v>63</v>
      </c>
      <c r="W634" s="8" t="s">
        <v>63</v>
      </c>
      <c r="X634" s="8" t="s">
        <v>277</v>
      </c>
      <c r="Z634" s="8" t="s">
        <v>2484</v>
      </c>
      <c r="AA634" s="8">
        <v>0.04</v>
      </c>
      <c r="AB634" s="8" t="s">
        <v>558</v>
      </c>
      <c r="AC634" s="8">
        <v>1.7000000000000001E-2</v>
      </c>
      <c r="AD634" s="8">
        <v>7422.4400000000005</v>
      </c>
      <c r="AE634" s="8">
        <v>1104.5297619047619</v>
      </c>
      <c r="AF634" s="8">
        <v>3154.5370000000003</v>
      </c>
      <c r="AG634" s="8">
        <v>4259.0667619047617</v>
      </c>
      <c r="AH634" s="8">
        <v>0.03</v>
      </c>
      <c r="AI634" s="8">
        <v>1781.6699999999998</v>
      </c>
    </row>
    <row r="635" spans="1:35">
      <c r="A635" s="521" t="s">
        <v>2143</v>
      </c>
      <c r="B635" s="8" t="s">
        <v>29</v>
      </c>
      <c r="C635" s="8" t="s">
        <v>29</v>
      </c>
      <c r="D635" s="8" t="s">
        <v>168</v>
      </c>
      <c r="E635" s="8" t="s">
        <v>407</v>
      </c>
      <c r="F635" s="8" t="s">
        <v>818</v>
      </c>
      <c r="G635" s="8" t="s">
        <v>819</v>
      </c>
      <c r="H635" s="116">
        <v>12368</v>
      </c>
      <c r="I635" s="8">
        <v>12169</v>
      </c>
      <c r="J635" s="8">
        <v>-199</v>
      </c>
      <c r="K635" s="8" t="s">
        <v>2476</v>
      </c>
      <c r="L635" s="8">
        <v>22406608</v>
      </c>
      <c r="M635" s="38">
        <v>45357</v>
      </c>
      <c r="N635" s="8" t="s">
        <v>196</v>
      </c>
      <c r="O635" s="8" t="s">
        <v>173</v>
      </c>
      <c r="P635" s="8" t="s">
        <v>466</v>
      </c>
      <c r="Q635" s="8">
        <v>393226.59</v>
      </c>
      <c r="R635" s="8">
        <v>530193</v>
      </c>
      <c r="S635" s="8">
        <v>136966.40999999997</v>
      </c>
      <c r="T635" s="8">
        <v>104054</v>
      </c>
      <c r="U635" s="8">
        <v>168</v>
      </c>
      <c r="V635" s="8" t="s">
        <v>63</v>
      </c>
      <c r="W635" s="8" t="s">
        <v>63</v>
      </c>
      <c r="X635" s="8" t="s">
        <v>277</v>
      </c>
      <c r="Z635" s="8" t="s">
        <v>2485</v>
      </c>
      <c r="AA635" s="8">
        <v>0.04</v>
      </c>
      <c r="AB635" s="8" t="s">
        <v>558</v>
      </c>
      <c r="AC635" s="8">
        <v>1.7000000000000001E-2</v>
      </c>
      <c r="AD635" s="8">
        <v>21207.72</v>
      </c>
      <c r="AE635" s="8">
        <v>3155.9107142857142</v>
      </c>
      <c r="AF635" s="8">
        <v>9013.2810000000009</v>
      </c>
      <c r="AG635" s="8">
        <v>12169.191714285715</v>
      </c>
      <c r="AH635" s="8">
        <v>0.03</v>
      </c>
      <c r="AI635" s="8">
        <v>4108.992299999999</v>
      </c>
    </row>
    <row r="636" spans="1:35">
      <c r="A636" s="521" t="s">
        <v>2143</v>
      </c>
      <c r="B636" s="8" t="s">
        <v>24</v>
      </c>
      <c r="C636" s="8" t="s">
        <v>24</v>
      </c>
      <c r="D636" s="8" t="s">
        <v>422</v>
      </c>
      <c r="E636" s="8" t="s">
        <v>200</v>
      </c>
      <c r="F636" s="8" t="s">
        <v>2018</v>
      </c>
      <c r="G636" s="8" t="s">
        <v>2023</v>
      </c>
      <c r="H636" s="116">
        <v>0</v>
      </c>
      <c r="I636" s="8">
        <v>2158</v>
      </c>
      <c r="J636" s="8">
        <v>2158</v>
      </c>
      <c r="K636" s="8" t="s">
        <v>2497</v>
      </c>
      <c r="L636" s="8">
        <v>14455231</v>
      </c>
      <c r="M636" s="38">
        <v>45357</v>
      </c>
      <c r="N636" s="8" t="s">
        <v>196</v>
      </c>
      <c r="O636" s="8" t="s">
        <v>173</v>
      </c>
      <c r="P636" s="8" t="s">
        <v>466</v>
      </c>
      <c r="Q636" s="8">
        <v>0</v>
      </c>
      <c r="R636" s="8">
        <v>70000</v>
      </c>
      <c r="S636" s="8">
        <v>70000</v>
      </c>
      <c r="T636" s="8">
        <v>65400</v>
      </c>
      <c r="U636" s="8">
        <v>120</v>
      </c>
      <c r="V636" s="8" t="s">
        <v>62</v>
      </c>
      <c r="W636" s="8" t="s">
        <v>62</v>
      </c>
      <c r="X636" s="8" t="s">
        <v>276</v>
      </c>
      <c r="Z636" s="8" t="s">
        <v>2400</v>
      </c>
      <c r="AA636" s="8">
        <v>0.03</v>
      </c>
      <c r="AB636" s="8" t="s">
        <v>558</v>
      </c>
      <c r="AC636" s="8">
        <v>2.2499999999999999E-2</v>
      </c>
      <c r="AD636" s="8">
        <v>2100</v>
      </c>
      <c r="AE636" s="8">
        <v>583.33333333333337</v>
      </c>
      <c r="AF636" s="8">
        <v>1575</v>
      </c>
      <c r="AG636" s="8">
        <v>2158.3333333333335</v>
      </c>
      <c r="AH636" s="8">
        <v>0.06</v>
      </c>
      <c r="AI636" s="8">
        <v>4200</v>
      </c>
    </row>
    <row r="637" spans="1:35">
      <c r="A637" s="521" t="s">
        <v>2143</v>
      </c>
      <c r="B637" s="8" t="s">
        <v>29</v>
      </c>
      <c r="C637" s="8" t="s">
        <v>29</v>
      </c>
      <c r="D637" s="8" t="s">
        <v>168</v>
      </c>
      <c r="E637" s="8" t="s">
        <v>457</v>
      </c>
      <c r="F637" s="8" t="s">
        <v>1372</v>
      </c>
      <c r="G637" s="8" t="s">
        <v>1375</v>
      </c>
      <c r="H637" s="116">
        <v>25123</v>
      </c>
      <c r="I637" s="8">
        <v>24170</v>
      </c>
      <c r="J637" s="8">
        <v>-953</v>
      </c>
      <c r="K637" s="8" t="s">
        <v>2498</v>
      </c>
      <c r="L637" s="8">
        <v>24588414</v>
      </c>
      <c r="M637" s="38">
        <v>45357</v>
      </c>
      <c r="N637" s="8" t="s">
        <v>196</v>
      </c>
      <c r="O637" s="8" t="s">
        <v>128</v>
      </c>
      <c r="P637" s="8" t="s">
        <v>128</v>
      </c>
      <c r="Q637" s="8">
        <v>823192</v>
      </c>
      <c r="R637" s="8">
        <v>990167</v>
      </c>
      <c r="S637" s="8">
        <v>166975</v>
      </c>
      <c r="T637" s="8">
        <v>106464</v>
      </c>
      <c r="U637" s="8">
        <v>156</v>
      </c>
      <c r="V637" s="8" t="s">
        <v>63</v>
      </c>
      <c r="W637" s="8" t="s">
        <v>63</v>
      </c>
      <c r="X637" s="8" t="s">
        <v>277</v>
      </c>
      <c r="Z637" s="8" t="s">
        <v>2499</v>
      </c>
      <c r="AA637" s="8">
        <v>0.04</v>
      </c>
      <c r="AB637" s="8" t="s">
        <v>558</v>
      </c>
      <c r="AC637" s="8">
        <v>1.7999999999999999E-2</v>
      </c>
      <c r="AD637" s="8">
        <v>39606.68</v>
      </c>
      <c r="AE637" s="8">
        <v>6347.2243589743593</v>
      </c>
      <c r="AF637" s="8">
        <v>17823.005999999998</v>
      </c>
      <c r="AG637" s="8">
        <v>24170.230358974357</v>
      </c>
      <c r="AH637" s="8">
        <v>0.03</v>
      </c>
      <c r="AI637" s="8">
        <v>5009.25</v>
      </c>
    </row>
    <row r="638" spans="1:35">
      <c r="A638" s="521" t="s">
        <v>2143</v>
      </c>
      <c r="B638" s="8" t="s">
        <v>29</v>
      </c>
      <c r="C638" s="8" t="s">
        <v>29</v>
      </c>
      <c r="D638" s="8" t="s">
        <v>168</v>
      </c>
      <c r="E638" s="8" t="s">
        <v>457</v>
      </c>
      <c r="F638" s="8" t="s">
        <v>1372</v>
      </c>
      <c r="G638" s="8" t="s">
        <v>1375</v>
      </c>
      <c r="H638" s="116">
        <v>3377</v>
      </c>
      <c r="I638" s="8">
        <v>3910</v>
      </c>
      <c r="J638" s="8">
        <v>533</v>
      </c>
      <c r="K638" s="8" t="s">
        <v>2500</v>
      </c>
      <c r="L638" s="8">
        <v>23867734</v>
      </c>
      <c r="M638" s="38">
        <v>45357</v>
      </c>
      <c r="N638" s="8" t="s">
        <v>196</v>
      </c>
      <c r="O638" s="8" t="s">
        <v>128</v>
      </c>
      <c r="P638" s="8" t="s">
        <v>128</v>
      </c>
      <c r="Q638" s="8">
        <v>98693</v>
      </c>
      <c r="R638" s="8">
        <v>170355</v>
      </c>
      <c r="S638" s="8">
        <v>71662</v>
      </c>
      <c r="T638" s="8">
        <v>60340</v>
      </c>
      <c r="U638" s="8">
        <v>168</v>
      </c>
      <c r="V638" s="8" t="s">
        <v>63</v>
      </c>
      <c r="W638" s="8" t="s">
        <v>63</v>
      </c>
      <c r="X638" s="8" t="s">
        <v>277</v>
      </c>
      <c r="Z638" s="8" t="s">
        <v>2501</v>
      </c>
      <c r="AA638" s="8">
        <v>0.04</v>
      </c>
      <c r="AB638" s="8" t="s">
        <v>558</v>
      </c>
      <c r="AC638" s="8">
        <v>1.7000000000000001E-2</v>
      </c>
      <c r="AD638" s="8">
        <v>6814.2</v>
      </c>
      <c r="AE638" s="8">
        <v>1014.0178571428571</v>
      </c>
      <c r="AF638" s="8">
        <v>2896.0350000000003</v>
      </c>
      <c r="AG638" s="8">
        <v>3910.0528571428576</v>
      </c>
      <c r="AH638" s="8">
        <v>0.03</v>
      </c>
      <c r="AI638" s="8">
        <v>2149.86</v>
      </c>
    </row>
    <row r="639" spans="1:35">
      <c r="A639" s="521" t="s">
        <v>2143</v>
      </c>
      <c r="B639" s="8" t="s">
        <v>29</v>
      </c>
      <c r="C639" s="8" t="s">
        <v>29</v>
      </c>
      <c r="D639" s="8" t="s">
        <v>168</v>
      </c>
      <c r="E639" s="8" t="s">
        <v>457</v>
      </c>
      <c r="F639" s="8" t="s">
        <v>2502</v>
      </c>
      <c r="G639" s="8" t="s">
        <v>2505</v>
      </c>
      <c r="H639" s="116">
        <v>5569</v>
      </c>
      <c r="I639" s="8">
        <v>6900</v>
      </c>
      <c r="J639" s="8">
        <v>1331</v>
      </c>
      <c r="K639" s="8" t="s">
        <v>2503</v>
      </c>
      <c r="L639" s="8">
        <v>25102813</v>
      </c>
      <c r="M639" s="38">
        <v>45357</v>
      </c>
      <c r="N639" s="8" t="s">
        <v>196</v>
      </c>
      <c r="O639" s="8" t="s">
        <v>128</v>
      </c>
      <c r="P639" s="8" t="s">
        <v>128</v>
      </c>
      <c r="Q639" s="8">
        <v>206176</v>
      </c>
      <c r="R639" s="8">
        <v>242636</v>
      </c>
      <c r="S639" s="8">
        <v>36460</v>
      </c>
      <c r="T639" s="8">
        <v>20801</v>
      </c>
      <c r="U639" s="8">
        <v>168</v>
      </c>
      <c r="V639" s="8" t="s">
        <v>63</v>
      </c>
      <c r="W639" s="8" t="s">
        <v>63</v>
      </c>
      <c r="X639" s="8" t="s">
        <v>277</v>
      </c>
      <c r="Z639" s="8" t="s">
        <v>2504</v>
      </c>
      <c r="AA639" s="8">
        <v>0.04</v>
      </c>
      <c r="AB639" s="8" t="s">
        <v>558</v>
      </c>
      <c r="AC639" s="8">
        <v>1.7000000000000001E-2</v>
      </c>
      <c r="AD639" s="8">
        <v>9705.44</v>
      </c>
      <c r="AE639" s="8">
        <v>1444.2619047619048</v>
      </c>
      <c r="AF639" s="8">
        <v>4124.8119999999999</v>
      </c>
      <c r="AG639" s="8">
        <v>5569.0739047619045</v>
      </c>
      <c r="AH639" s="8">
        <v>0.03</v>
      </c>
      <c r="AI639" s="8">
        <v>1093.8</v>
      </c>
    </row>
    <row r="640" spans="1:35">
      <c r="A640" s="521" t="s">
        <v>2143</v>
      </c>
      <c r="B640" s="8" t="s">
        <v>29</v>
      </c>
      <c r="C640" s="8" t="s">
        <v>29</v>
      </c>
      <c r="D640" s="8" t="s">
        <v>168</v>
      </c>
      <c r="E640" s="8" t="s">
        <v>407</v>
      </c>
      <c r="F640" s="8" t="s">
        <v>818</v>
      </c>
      <c r="G640" s="8" t="s">
        <v>819</v>
      </c>
      <c r="H640" s="116">
        <v>0</v>
      </c>
      <c r="I640" s="8">
        <v>2694</v>
      </c>
      <c r="J640" s="8">
        <v>2694</v>
      </c>
      <c r="K640" s="8" t="s">
        <v>2506</v>
      </c>
      <c r="L640" s="8">
        <v>38558599</v>
      </c>
      <c r="M640" s="38">
        <v>45357</v>
      </c>
      <c r="N640" s="8" t="s">
        <v>196</v>
      </c>
      <c r="O640" s="8" t="s">
        <v>148</v>
      </c>
      <c r="P640" s="8" t="s">
        <v>264</v>
      </c>
      <c r="Q640" s="8">
        <v>0</v>
      </c>
      <c r="R640" s="8">
        <v>100000</v>
      </c>
      <c r="S640" s="8">
        <v>100000</v>
      </c>
      <c r="T640" s="8">
        <v>91900</v>
      </c>
      <c r="U640" s="8">
        <v>144</v>
      </c>
      <c r="V640" s="8" t="s">
        <v>62</v>
      </c>
      <c r="W640" s="8" t="s">
        <v>62</v>
      </c>
      <c r="X640" s="8" t="s">
        <v>276</v>
      </c>
      <c r="Z640" s="8" t="s">
        <v>2508</v>
      </c>
      <c r="AA640" s="8">
        <v>0.03</v>
      </c>
      <c r="AB640" s="8" t="s">
        <v>558</v>
      </c>
      <c r="AC640" s="8">
        <v>0.02</v>
      </c>
      <c r="AD640" s="8">
        <v>3000</v>
      </c>
      <c r="AE640" s="8">
        <v>694.44444444444446</v>
      </c>
      <c r="AF640" s="8">
        <v>2000</v>
      </c>
      <c r="AG640" s="8">
        <v>2694.4444444444443</v>
      </c>
      <c r="AH640" s="8">
        <v>0.06</v>
      </c>
      <c r="AI640" s="8">
        <v>6000</v>
      </c>
    </row>
    <row r="641" spans="1:35">
      <c r="A641" s="521" t="s">
        <v>2143</v>
      </c>
      <c r="B641" s="8" t="s">
        <v>184</v>
      </c>
      <c r="C641" s="8" t="s">
        <v>184</v>
      </c>
      <c r="D641" s="8" t="s">
        <v>98</v>
      </c>
      <c r="E641" s="8" t="s">
        <v>419</v>
      </c>
      <c r="F641" s="8" t="s">
        <v>499</v>
      </c>
      <c r="G641" s="8" t="s">
        <v>707</v>
      </c>
      <c r="H641" s="116">
        <v>0</v>
      </c>
      <c r="I641" s="8">
        <v>2295</v>
      </c>
      <c r="J641" s="8">
        <v>2295</v>
      </c>
      <c r="K641" s="8" t="s">
        <v>2507</v>
      </c>
      <c r="L641" s="8">
        <v>24637944</v>
      </c>
      <c r="M641" s="38">
        <v>45357</v>
      </c>
      <c r="N641" s="8" t="s">
        <v>196</v>
      </c>
      <c r="O641" s="8" t="s">
        <v>43</v>
      </c>
      <c r="P641" s="8" t="s">
        <v>43</v>
      </c>
      <c r="Q641" s="8">
        <v>0</v>
      </c>
      <c r="R641" s="8">
        <v>100000</v>
      </c>
      <c r="S641" s="8">
        <v>100000</v>
      </c>
      <c r="T641" s="8">
        <v>26502</v>
      </c>
      <c r="U641" s="8">
        <v>168</v>
      </c>
      <c r="V641" s="8" t="s">
        <v>64</v>
      </c>
      <c r="W641" s="8" t="s">
        <v>64</v>
      </c>
      <c r="X641" s="8" t="s">
        <v>276</v>
      </c>
      <c r="Y641" s="8" t="s">
        <v>1327</v>
      </c>
      <c r="Z641" s="8" t="s">
        <v>2415</v>
      </c>
      <c r="AA641" s="8">
        <v>0.04</v>
      </c>
      <c r="AB641" s="8" t="s">
        <v>558</v>
      </c>
      <c r="AC641" s="8">
        <v>1.7000000000000001E-2</v>
      </c>
      <c r="AD641" s="8">
        <v>4000</v>
      </c>
      <c r="AE641" s="8">
        <v>595.23809523809518</v>
      </c>
      <c r="AF641" s="8">
        <v>1700.0000000000002</v>
      </c>
      <c r="AG641" s="8">
        <v>2295.2380952380954</v>
      </c>
      <c r="AH641" s="8">
        <v>0.03</v>
      </c>
      <c r="AI641" s="8">
        <v>3000</v>
      </c>
    </row>
    <row r="642" spans="1:35">
      <c r="A642" s="521" t="s">
        <v>2143</v>
      </c>
      <c r="B642" s="8" t="s">
        <v>31</v>
      </c>
      <c r="C642" s="8" t="s">
        <v>31</v>
      </c>
      <c r="D642" s="8" t="s">
        <v>101</v>
      </c>
      <c r="E642" s="8" t="s">
        <v>458</v>
      </c>
      <c r="F642" s="8" t="s">
        <v>847</v>
      </c>
      <c r="G642" s="8" t="s">
        <v>572</v>
      </c>
      <c r="H642" s="116">
        <v>16800</v>
      </c>
      <c r="I642" s="8">
        <v>27220</v>
      </c>
      <c r="J642" s="8">
        <v>10420</v>
      </c>
      <c r="K642" s="8" t="s">
        <v>2509</v>
      </c>
      <c r="L642" s="8">
        <v>23479316</v>
      </c>
      <c r="M642" s="38">
        <v>45357</v>
      </c>
      <c r="N642" s="8" t="s">
        <v>196</v>
      </c>
      <c r="O642" s="8" t="s">
        <v>21</v>
      </c>
      <c r="P642" s="8" t="s">
        <v>21</v>
      </c>
      <c r="Q642" s="8">
        <v>619800</v>
      </c>
      <c r="R642" s="8">
        <v>1185953</v>
      </c>
      <c r="S642" s="8">
        <v>566153</v>
      </c>
      <c r="T642" s="8">
        <v>43141</v>
      </c>
      <c r="U642" s="8">
        <v>168</v>
      </c>
      <c r="V642" s="8" t="s">
        <v>64</v>
      </c>
      <c r="W642" s="8" t="s">
        <v>64</v>
      </c>
      <c r="X642" s="8" t="s">
        <v>276</v>
      </c>
      <c r="Y642" s="8" t="s">
        <v>2510</v>
      </c>
      <c r="Z642" s="8" t="s">
        <v>2511</v>
      </c>
      <c r="AA642" s="8">
        <v>0.04</v>
      </c>
      <c r="AB642" s="8" t="s">
        <v>558</v>
      </c>
      <c r="AC642" s="8">
        <v>1.7000000000000001E-2</v>
      </c>
      <c r="AD642" s="8">
        <v>47438.12</v>
      </c>
      <c r="AE642" s="8">
        <v>7059.2440476190477</v>
      </c>
      <c r="AF642" s="8">
        <v>20161.201000000001</v>
      </c>
      <c r="AG642" s="8">
        <v>27220.445047619047</v>
      </c>
      <c r="AH642" s="8">
        <v>0.03</v>
      </c>
      <c r="AI642" s="8">
        <v>16984.59</v>
      </c>
    </row>
    <row r="643" spans="1:35">
      <c r="A643" s="521" t="s">
        <v>2143</v>
      </c>
      <c r="B643" s="8" t="s">
        <v>31</v>
      </c>
      <c r="C643" s="8" t="s">
        <v>31</v>
      </c>
      <c r="D643" s="8" t="s">
        <v>101</v>
      </c>
      <c r="E643" s="8" t="s">
        <v>32</v>
      </c>
      <c r="F643" s="8" t="s">
        <v>535</v>
      </c>
      <c r="G643" s="8" t="s">
        <v>575</v>
      </c>
      <c r="H643" s="116">
        <v>25145</v>
      </c>
      <c r="I643" s="8">
        <v>26193</v>
      </c>
      <c r="J643" s="8">
        <v>1048</v>
      </c>
      <c r="K643" s="8" t="s">
        <v>2512</v>
      </c>
      <c r="L643" s="8">
        <v>24067667</v>
      </c>
      <c r="M643" s="38">
        <v>45357</v>
      </c>
      <c r="N643" s="8" t="s">
        <v>196</v>
      </c>
      <c r="O643" s="8" t="s">
        <v>329</v>
      </c>
      <c r="P643" s="8" t="s">
        <v>329</v>
      </c>
      <c r="Q643" s="8">
        <v>902764</v>
      </c>
      <c r="R643" s="8">
        <v>1030100</v>
      </c>
      <c r="S643" s="8">
        <v>127336</v>
      </c>
      <c r="T643" s="8">
        <v>64430</v>
      </c>
      <c r="U643" s="8">
        <v>168</v>
      </c>
      <c r="V643" s="8" t="s">
        <v>63</v>
      </c>
      <c r="W643" s="8" t="s">
        <v>63</v>
      </c>
      <c r="X643" s="8" t="s">
        <v>277</v>
      </c>
      <c r="Z643" s="8" t="s">
        <v>2514</v>
      </c>
      <c r="AA643" s="8">
        <v>0.04</v>
      </c>
      <c r="AB643" s="8" t="s">
        <v>558</v>
      </c>
      <c r="AC643" s="8">
        <v>1.7000000000000001E-2</v>
      </c>
      <c r="AD643" s="8">
        <v>41204</v>
      </c>
      <c r="AE643" s="8">
        <v>6131.5476190476193</v>
      </c>
      <c r="AF643" s="8">
        <v>17511.7</v>
      </c>
      <c r="AG643" s="8">
        <v>23643.247619047619</v>
      </c>
      <c r="AH643" s="8">
        <v>0.03</v>
      </c>
      <c r="AI643" s="8">
        <v>3820.08</v>
      </c>
    </row>
    <row r="644" spans="1:35">
      <c r="A644" s="521" t="s">
        <v>2143</v>
      </c>
      <c r="B644" s="8" t="s">
        <v>31</v>
      </c>
      <c r="C644" s="8" t="s">
        <v>31</v>
      </c>
      <c r="D644" s="8" t="s">
        <v>101</v>
      </c>
      <c r="E644" s="8" t="s">
        <v>32</v>
      </c>
      <c r="F644" s="8" t="s">
        <v>556</v>
      </c>
      <c r="G644" s="8" t="s">
        <v>584</v>
      </c>
      <c r="H644" s="116">
        <v>16067</v>
      </c>
      <c r="I644" s="8">
        <v>15430</v>
      </c>
      <c r="J644" s="8">
        <v>-637</v>
      </c>
      <c r="K644" s="8" t="s">
        <v>2513</v>
      </c>
      <c r="L644" s="8">
        <v>31545426</v>
      </c>
      <c r="M644" s="38">
        <v>45357</v>
      </c>
      <c r="N644" s="8" t="s">
        <v>196</v>
      </c>
      <c r="O644" s="8" t="s">
        <v>329</v>
      </c>
      <c r="P644" s="8" t="s">
        <v>329</v>
      </c>
      <c r="Q644" s="8">
        <v>561726</v>
      </c>
      <c r="R644" s="8">
        <v>672260</v>
      </c>
      <c r="S644" s="8">
        <v>110534</v>
      </c>
      <c r="T644" s="8">
        <v>69098</v>
      </c>
      <c r="U644" s="8">
        <v>168</v>
      </c>
      <c r="V644" s="8" t="s">
        <v>63</v>
      </c>
      <c r="W644" s="8" t="s">
        <v>63</v>
      </c>
      <c r="X644" s="8" t="s">
        <v>277</v>
      </c>
      <c r="Z644" s="8" t="s">
        <v>2515</v>
      </c>
      <c r="AA644" s="8">
        <v>0.04</v>
      </c>
      <c r="AB644" s="8" t="s">
        <v>558</v>
      </c>
      <c r="AC644" s="8">
        <v>1.7000000000000001E-2</v>
      </c>
      <c r="AD644" s="8">
        <v>26890.400000000001</v>
      </c>
      <c r="AE644" s="8">
        <v>4001.5476190476193</v>
      </c>
      <c r="AF644" s="8">
        <v>11428.42</v>
      </c>
      <c r="AG644" s="8">
        <v>15429.96761904762</v>
      </c>
      <c r="AH644" s="8">
        <v>0.03</v>
      </c>
      <c r="AI644" s="8">
        <v>3316.02</v>
      </c>
    </row>
    <row r="645" spans="1:35">
      <c r="A645" s="521" t="s">
        <v>2143</v>
      </c>
      <c r="B645" s="8" t="s">
        <v>24</v>
      </c>
      <c r="C645" s="8" t="s">
        <v>24</v>
      </c>
      <c r="D645" s="8" t="s">
        <v>422</v>
      </c>
      <c r="E645" s="8" t="s">
        <v>423</v>
      </c>
      <c r="F645" s="8" t="s">
        <v>2516</v>
      </c>
      <c r="G645" s="8" t="s">
        <v>2520</v>
      </c>
      <c r="H645" s="116">
        <v>0</v>
      </c>
      <c r="I645" s="8">
        <v>4958</v>
      </c>
      <c r="J645" s="8">
        <v>4958</v>
      </c>
      <c r="K645" s="8" t="s">
        <v>2517</v>
      </c>
      <c r="L645" s="8">
        <v>13591875</v>
      </c>
      <c r="M645" s="38">
        <v>45357</v>
      </c>
      <c r="N645" s="8" t="s">
        <v>196</v>
      </c>
      <c r="O645" s="8" t="s">
        <v>173</v>
      </c>
      <c r="P645" s="8" t="s">
        <v>359</v>
      </c>
      <c r="Q645" s="8">
        <v>0</v>
      </c>
      <c r="R645" s="8">
        <v>160800</v>
      </c>
      <c r="S645" s="8">
        <v>160800</v>
      </c>
      <c r="T645" s="8">
        <v>151660</v>
      </c>
      <c r="U645" s="8">
        <v>120</v>
      </c>
      <c r="V645" s="8" t="s">
        <v>62</v>
      </c>
      <c r="W645" s="8" t="s">
        <v>62</v>
      </c>
      <c r="X645" s="8" t="s">
        <v>276</v>
      </c>
      <c r="Z645" s="8" t="s">
        <v>2519</v>
      </c>
      <c r="AA645" s="8">
        <v>0.03</v>
      </c>
      <c r="AB645" s="8" t="s">
        <v>558</v>
      </c>
      <c r="AC645" s="8">
        <v>2.2499999999999999E-2</v>
      </c>
      <c r="AD645" s="8">
        <v>4824</v>
      </c>
      <c r="AE645" s="8">
        <v>1340</v>
      </c>
      <c r="AF645" s="8">
        <v>3618</v>
      </c>
      <c r="AG645" s="8">
        <v>4958</v>
      </c>
      <c r="AH645" s="8">
        <v>0.06</v>
      </c>
      <c r="AI645" s="8">
        <v>9648</v>
      </c>
    </row>
    <row r="646" spans="1:35">
      <c r="A646" s="521" t="s">
        <v>2143</v>
      </c>
      <c r="B646" s="8" t="s">
        <v>47</v>
      </c>
      <c r="C646" s="8" t="s">
        <v>47</v>
      </c>
      <c r="D646" s="8" t="s">
        <v>99</v>
      </c>
      <c r="E646" s="8" t="s">
        <v>407</v>
      </c>
      <c r="F646" s="8" t="s">
        <v>744</v>
      </c>
      <c r="G646" s="8" t="s">
        <v>745</v>
      </c>
      <c r="H646" s="116">
        <v>5900</v>
      </c>
      <c r="I646" s="8">
        <v>7900</v>
      </c>
      <c r="J646" s="8">
        <v>2000</v>
      </c>
      <c r="K646" s="8" t="s">
        <v>2518</v>
      </c>
      <c r="L646" s="8">
        <v>37539787</v>
      </c>
      <c r="M646" s="38">
        <v>45357</v>
      </c>
      <c r="N646" s="8" t="s">
        <v>196</v>
      </c>
      <c r="O646" s="8" t="s">
        <v>21</v>
      </c>
      <c r="P646" s="8" t="s">
        <v>21</v>
      </c>
      <c r="Q646" s="8">
        <v>225750.57</v>
      </c>
      <c r="R646" s="8">
        <v>344196</v>
      </c>
      <c r="S646" s="8">
        <v>118445.43</v>
      </c>
      <c r="T646" s="8">
        <v>96693.67</v>
      </c>
      <c r="U646" s="8">
        <v>168</v>
      </c>
      <c r="V646" s="8" t="s">
        <v>63</v>
      </c>
      <c r="W646" s="8" t="s">
        <v>63</v>
      </c>
      <c r="X646" s="8" t="s">
        <v>277</v>
      </c>
      <c r="Z646" s="8" t="s">
        <v>2521</v>
      </c>
      <c r="AA646" s="8">
        <v>0.04</v>
      </c>
      <c r="AB646" s="8" t="s">
        <v>558</v>
      </c>
      <c r="AC646" s="8">
        <v>1.7000000000000001E-2</v>
      </c>
      <c r="AD646" s="8">
        <v>13767.84</v>
      </c>
      <c r="AE646" s="8">
        <v>2048.7857142857142</v>
      </c>
      <c r="AF646" s="8">
        <v>5851.3320000000003</v>
      </c>
      <c r="AG646" s="8">
        <v>7900.1177142857141</v>
      </c>
      <c r="AH646" s="8">
        <v>0.03</v>
      </c>
      <c r="AI646" s="8">
        <v>3553.3628999999996</v>
      </c>
    </row>
    <row r="647" spans="1:35">
      <c r="A647" s="521" t="s">
        <v>2143</v>
      </c>
      <c r="B647" s="8" t="s">
        <v>29</v>
      </c>
      <c r="C647" s="8" t="s">
        <v>29</v>
      </c>
      <c r="D647" s="8" t="s">
        <v>168</v>
      </c>
      <c r="E647" s="8" t="s">
        <v>2098</v>
      </c>
      <c r="F647" s="8" t="s">
        <v>2384</v>
      </c>
      <c r="G647" s="8" t="s">
        <v>2395</v>
      </c>
      <c r="H647" s="116">
        <v>0</v>
      </c>
      <c r="I647" s="8">
        <v>3400</v>
      </c>
      <c r="J647" s="8">
        <v>3400</v>
      </c>
      <c r="K647" s="8" t="s">
        <v>2523</v>
      </c>
      <c r="L647" s="8">
        <v>27002417</v>
      </c>
      <c r="M647" s="38">
        <v>45358</v>
      </c>
      <c r="N647" s="8" t="s">
        <v>196</v>
      </c>
      <c r="O647" s="8" t="s">
        <v>43</v>
      </c>
      <c r="P647" s="8" t="s">
        <v>43</v>
      </c>
      <c r="Q647" s="8">
        <v>0</v>
      </c>
      <c r="R647" s="8">
        <v>148135</v>
      </c>
      <c r="S647" s="8">
        <v>148135</v>
      </c>
      <c r="T647" s="8">
        <v>32980</v>
      </c>
      <c r="U647" s="8">
        <v>168</v>
      </c>
      <c r="V647" s="8" t="s">
        <v>64</v>
      </c>
      <c r="W647" s="8" t="s">
        <v>64</v>
      </c>
      <c r="X647" s="8" t="s">
        <v>276</v>
      </c>
      <c r="Y647" s="8" t="s">
        <v>578</v>
      </c>
      <c r="Z647" s="8" t="s">
        <v>2536</v>
      </c>
      <c r="AA647" s="8">
        <v>0.04</v>
      </c>
      <c r="AB647" s="8" t="s">
        <v>558</v>
      </c>
      <c r="AC647" s="8">
        <v>1.7000000000000001E-2</v>
      </c>
      <c r="AD647" s="8">
        <v>5925.4000000000005</v>
      </c>
      <c r="AE647" s="8">
        <v>881.75595238095241</v>
      </c>
      <c r="AF647" s="8">
        <v>2518.2950000000001</v>
      </c>
      <c r="AG647" s="8">
        <v>3400.0509523809524</v>
      </c>
      <c r="AH647" s="8">
        <v>0.03</v>
      </c>
      <c r="AI647" s="8">
        <v>4444.05</v>
      </c>
    </row>
    <row r="648" spans="1:35">
      <c r="A648" s="521" t="s">
        <v>2143</v>
      </c>
      <c r="B648" s="8" t="s">
        <v>39</v>
      </c>
      <c r="C648" s="8" t="s">
        <v>39</v>
      </c>
      <c r="D648" s="8" t="s">
        <v>167</v>
      </c>
      <c r="E648" s="8" t="s">
        <v>453</v>
      </c>
      <c r="F648" s="8" t="s">
        <v>987</v>
      </c>
      <c r="G648" s="8" t="s">
        <v>1247</v>
      </c>
      <c r="H648" s="116">
        <v>0</v>
      </c>
      <c r="I648" s="8">
        <v>144</v>
      </c>
      <c r="J648" s="8">
        <v>144</v>
      </c>
      <c r="K648" s="8" t="s">
        <v>2524</v>
      </c>
      <c r="L648" s="8">
        <v>38727631</v>
      </c>
      <c r="M648" s="38">
        <v>45358</v>
      </c>
      <c r="N648" s="8" t="s">
        <v>196</v>
      </c>
      <c r="O648" s="8" t="s">
        <v>148</v>
      </c>
      <c r="P648" s="8" t="s">
        <v>258</v>
      </c>
      <c r="Q648" s="8">
        <v>0</v>
      </c>
      <c r="R648" s="8">
        <v>200007</v>
      </c>
      <c r="S648" s="8">
        <v>200007</v>
      </c>
      <c r="T648" s="8">
        <v>184906</v>
      </c>
      <c r="U648" s="8">
        <v>144</v>
      </c>
      <c r="V648" s="8" t="s">
        <v>62</v>
      </c>
      <c r="W648" s="8" t="s">
        <v>62</v>
      </c>
      <c r="X648" s="8" t="s">
        <v>276</v>
      </c>
      <c r="Z648" s="8" t="s">
        <v>2537</v>
      </c>
      <c r="AA648" s="8">
        <v>0.03</v>
      </c>
      <c r="AB648" s="8" t="s">
        <v>558</v>
      </c>
      <c r="AC648" s="8">
        <v>0.02</v>
      </c>
      <c r="AD648" s="8">
        <v>6000.21</v>
      </c>
      <c r="AE648" s="8">
        <v>1388.9375</v>
      </c>
      <c r="AF648" s="8">
        <v>4000.14</v>
      </c>
      <c r="AG648" s="8">
        <v>5389.0774999999994</v>
      </c>
      <c r="AH648" s="8">
        <v>0.06</v>
      </c>
      <c r="AI648" s="8">
        <v>12000.42</v>
      </c>
    </row>
    <row r="649" spans="1:35">
      <c r="A649" s="521" t="s">
        <v>2143</v>
      </c>
      <c r="B649" s="8" t="s">
        <v>29</v>
      </c>
      <c r="C649" s="8" t="s">
        <v>29</v>
      </c>
      <c r="D649" s="8" t="s">
        <v>168</v>
      </c>
      <c r="E649" s="8" t="s">
        <v>457</v>
      </c>
      <c r="F649" s="8" t="s">
        <v>593</v>
      </c>
      <c r="G649" s="8" t="s">
        <v>599</v>
      </c>
      <c r="H649" s="116">
        <v>1133</v>
      </c>
      <c r="I649" s="8">
        <v>1580</v>
      </c>
      <c r="J649" s="8">
        <v>447</v>
      </c>
      <c r="K649" s="8" t="s">
        <v>2525</v>
      </c>
      <c r="L649" s="8">
        <v>8780690</v>
      </c>
      <c r="M649" s="38">
        <v>45358</v>
      </c>
      <c r="N649" s="8" t="s">
        <v>196</v>
      </c>
      <c r="O649" s="8" t="s">
        <v>43</v>
      </c>
      <c r="P649" s="8" t="s">
        <v>43</v>
      </c>
      <c r="Q649" s="8">
        <v>12766</v>
      </c>
      <c r="R649" s="8">
        <v>20314</v>
      </c>
      <c r="S649" s="8">
        <v>7548</v>
      </c>
      <c r="T649" s="8">
        <v>5431</v>
      </c>
      <c r="U649" s="8">
        <v>36</v>
      </c>
      <c r="V649" s="8" t="s">
        <v>63</v>
      </c>
      <c r="W649" s="8" t="s">
        <v>63</v>
      </c>
      <c r="X649" s="8" t="s">
        <v>277</v>
      </c>
      <c r="Z649" s="8" t="s">
        <v>2538</v>
      </c>
      <c r="AA649" s="8">
        <v>0.03</v>
      </c>
      <c r="AB649" s="8" t="s">
        <v>558</v>
      </c>
      <c r="AC649" s="8">
        <v>0.05</v>
      </c>
      <c r="AD649" s="8">
        <v>609.41999999999996</v>
      </c>
      <c r="AE649" s="8">
        <v>564.27777777777783</v>
      </c>
      <c r="AF649" s="8">
        <v>1015.7</v>
      </c>
      <c r="AG649" s="8">
        <v>1579.9777777777779</v>
      </c>
      <c r="AH649" s="8">
        <v>0.06</v>
      </c>
      <c r="AI649" s="8">
        <v>452.88</v>
      </c>
    </row>
    <row r="650" spans="1:35">
      <c r="A650" s="521" t="s">
        <v>2143</v>
      </c>
      <c r="B650" s="8" t="s">
        <v>24</v>
      </c>
      <c r="C650" s="8" t="s">
        <v>24</v>
      </c>
      <c r="D650" s="8" t="s">
        <v>422</v>
      </c>
      <c r="E650" s="8" t="s">
        <v>200</v>
      </c>
      <c r="F650" s="8" t="s">
        <v>2018</v>
      </c>
      <c r="G650" s="8" t="s">
        <v>2023</v>
      </c>
      <c r="H650" s="116">
        <v>0</v>
      </c>
      <c r="I650" s="8">
        <v>961</v>
      </c>
      <c r="J650" s="8">
        <v>961</v>
      </c>
      <c r="K650" s="8" t="s">
        <v>2526</v>
      </c>
      <c r="L650" s="8">
        <v>28284755</v>
      </c>
      <c r="M650" s="38">
        <v>45358</v>
      </c>
      <c r="N650" s="8" t="s">
        <v>196</v>
      </c>
      <c r="O650" s="8" t="s">
        <v>148</v>
      </c>
      <c r="P650" s="8" t="s">
        <v>289</v>
      </c>
      <c r="Q650" s="8">
        <v>0</v>
      </c>
      <c r="R650" s="8">
        <v>28894</v>
      </c>
      <c r="S650" s="8">
        <v>28894</v>
      </c>
      <c r="T650" s="8">
        <v>26637</v>
      </c>
      <c r="U650" s="8">
        <v>108</v>
      </c>
      <c r="V650" s="8" t="s">
        <v>62</v>
      </c>
      <c r="W650" s="8" t="s">
        <v>62</v>
      </c>
      <c r="X650" s="8" t="s">
        <v>276</v>
      </c>
      <c r="Z650" s="8" t="s">
        <v>2539</v>
      </c>
      <c r="AA650" s="8">
        <v>0.03</v>
      </c>
      <c r="AB650" s="8" t="s">
        <v>558</v>
      </c>
      <c r="AC650" s="8">
        <v>2.4E-2</v>
      </c>
      <c r="AD650" s="8">
        <v>866.81999999999994</v>
      </c>
      <c r="AE650" s="8">
        <v>267.53703703703701</v>
      </c>
      <c r="AF650" s="8">
        <v>693.45600000000002</v>
      </c>
      <c r="AG650" s="8">
        <v>960.99303703703708</v>
      </c>
      <c r="AH650" s="8">
        <v>0.06</v>
      </c>
      <c r="AI650" s="8">
        <v>1733.6399999999999</v>
      </c>
    </row>
    <row r="651" spans="1:35">
      <c r="A651" s="521" t="s">
        <v>2143</v>
      </c>
      <c r="B651" s="8" t="s">
        <v>49</v>
      </c>
      <c r="C651" s="8" t="s">
        <v>49</v>
      </c>
      <c r="D651" s="8" t="s">
        <v>133</v>
      </c>
      <c r="E651" s="8" t="s">
        <v>942</v>
      </c>
      <c r="F651" s="8" t="s">
        <v>1305</v>
      </c>
      <c r="G651" s="8" t="s">
        <v>2048</v>
      </c>
      <c r="H651" s="116">
        <v>0</v>
      </c>
      <c r="I651" s="8">
        <v>3083</v>
      </c>
      <c r="J651" s="8">
        <v>3083</v>
      </c>
      <c r="K651" s="8" t="s">
        <v>2527</v>
      </c>
      <c r="L651" s="8">
        <v>14426623</v>
      </c>
      <c r="M651" s="38">
        <v>45358</v>
      </c>
      <c r="N651" s="8" t="s">
        <v>196</v>
      </c>
      <c r="O651" s="8" t="s">
        <v>148</v>
      </c>
      <c r="P651" s="8" t="s">
        <v>345</v>
      </c>
      <c r="Q651" s="8">
        <v>0</v>
      </c>
      <c r="R651" s="8">
        <v>100000</v>
      </c>
      <c r="S651" s="8">
        <v>100000</v>
      </c>
      <c r="T651" s="8">
        <v>93900</v>
      </c>
      <c r="U651" s="8">
        <v>120</v>
      </c>
      <c r="V651" s="8" t="s">
        <v>62</v>
      </c>
      <c r="W651" s="8" t="s">
        <v>62</v>
      </c>
      <c r="X651" s="8" t="s">
        <v>276</v>
      </c>
      <c r="Z651" s="8" t="s">
        <v>2540</v>
      </c>
      <c r="AA651" s="8">
        <v>0.03</v>
      </c>
      <c r="AB651" s="8" t="s">
        <v>558</v>
      </c>
      <c r="AC651" s="8">
        <v>2.2499999999999999E-2</v>
      </c>
      <c r="AD651" s="8">
        <v>3000</v>
      </c>
      <c r="AE651" s="8">
        <v>833.33333333333337</v>
      </c>
      <c r="AF651" s="8">
        <v>2250</v>
      </c>
      <c r="AG651" s="8">
        <v>3083.3333333333335</v>
      </c>
      <c r="AH651" s="8">
        <v>0.06</v>
      </c>
      <c r="AI651" s="8">
        <v>6000</v>
      </c>
    </row>
    <row r="652" spans="1:35">
      <c r="A652" s="521" t="s">
        <v>2143</v>
      </c>
      <c r="B652" s="8" t="s">
        <v>38</v>
      </c>
      <c r="C652" s="8" t="s">
        <v>38</v>
      </c>
      <c r="D652" s="8" t="s">
        <v>101</v>
      </c>
      <c r="E652" s="8" t="s">
        <v>2100</v>
      </c>
      <c r="F652" s="8" t="s">
        <v>737</v>
      </c>
      <c r="G652" s="8" t="s">
        <v>607</v>
      </c>
      <c r="H652" s="116">
        <v>3492</v>
      </c>
      <c r="I652" s="8">
        <v>3283</v>
      </c>
      <c r="J652" s="8">
        <v>-209</v>
      </c>
      <c r="K652" s="8" t="s">
        <v>2528</v>
      </c>
      <c r="L652" s="8">
        <v>31244371</v>
      </c>
      <c r="M652" s="38">
        <v>45358</v>
      </c>
      <c r="N652" s="8" t="s">
        <v>196</v>
      </c>
      <c r="O652" s="8" t="s">
        <v>173</v>
      </c>
      <c r="P652" s="8" t="s">
        <v>330</v>
      </c>
      <c r="Q652" s="8">
        <v>99092</v>
      </c>
      <c r="R652" s="8">
        <v>143037</v>
      </c>
      <c r="S652" s="8">
        <v>43945</v>
      </c>
      <c r="T652" s="8">
        <v>35363</v>
      </c>
      <c r="U652" s="8">
        <v>168</v>
      </c>
      <c r="V652" s="8" t="s">
        <v>63</v>
      </c>
      <c r="W652" s="8" t="s">
        <v>63</v>
      </c>
      <c r="X652" s="8" t="s">
        <v>277</v>
      </c>
      <c r="Z652" s="8" t="s">
        <v>2541</v>
      </c>
      <c r="AA652" s="8">
        <v>0.04</v>
      </c>
      <c r="AB652" s="8" t="s">
        <v>558</v>
      </c>
      <c r="AC652" s="8">
        <v>1.7000000000000001E-2</v>
      </c>
      <c r="AD652" s="8">
        <v>5721.4800000000005</v>
      </c>
      <c r="AE652" s="8">
        <v>851.41071428571433</v>
      </c>
      <c r="AF652" s="8">
        <v>2431.6290000000004</v>
      </c>
      <c r="AG652" s="8">
        <v>3283.0397142857146</v>
      </c>
      <c r="AH652" s="8">
        <v>0.03</v>
      </c>
      <c r="AI652" s="8">
        <v>1318.35</v>
      </c>
    </row>
    <row r="653" spans="1:35">
      <c r="A653" s="521" t="s">
        <v>2143</v>
      </c>
      <c r="B653" s="8" t="s">
        <v>47</v>
      </c>
      <c r="C653" s="8" t="s">
        <v>47</v>
      </c>
      <c r="D653" s="8" t="s">
        <v>99</v>
      </c>
      <c r="E653" s="8" t="s">
        <v>407</v>
      </c>
      <c r="F653" s="8" t="s">
        <v>2530</v>
      </c>
      <c r="G653" s="8" t="s">
        <v>2531</v>
      </c>
      <c r="H653" s="116">
        <v>0</v>
      </c>
      <c r="I653" s="8">
        <v>1542</v>
      </c>
      <c r="J653" s="8">
        <v>1542</v>
      </c>
      <c r="K653" s="8" t="s">
        <v>2529</v>
      </c>
      <c r="L653" s="8">
        <v>38979572</v>
      </c>
      <c r="M653" s="38">
        <v>45358</v>
      </c>
      <c r="N653" s="8" t="s">
        <v>196</v>
      </c>
      <c r="O653" s="8" t="s">
        <v>21</v>
      </c>
      <c r="P653" s="8" t="s">
        <v>21</v>
      </c>
      <c r="Q653" s="8">
        <v>0</v>
      </c>
      <c r="R653" s="8">
        <v>50000</v>
      </c>
      <c r="S653" s="8">
        <v>50000</v>
      </c>
      <c r="T653" s="8">
        <v>46400</v>
      </c>
      <c r="U653" s="8">
        <v>120</v>
      </c>
      <c r="V653" s="8" t="s">
        <v>62</v>
      </c>
      <c r="W653" s="8" t="s">
        <v>62</v>
      </c>
      <c r="X653" s="8" t="s">
        <v>276</v>
      </c>
      <c r="Z653" s="8" t="s">
        <v>2542</v>
      </c>
      <c r="AA653" s="8">
        <v>0.03</v>
      </c>
      <c r="AB653" s="8" t="s">
        <v>558</v>
      </c>
      <c r="AC653" s="8">
        <v>2.2499999999999999E-2</v>
      </c>
      <c r="AD653" s="8">
        <v>1500</v>
      </c>
      <c r="AE653" s="8">
        <v>416.66666666666669</v>
      </c>
      <c r="AF653" s="8">
        <v>1125</v>
      </c>
      <c r="AG653" s="8">
        <v>1541.6666666666667</v>
      </c>
      <c r="AH653" s="8">
        <v>0.06</v>
      </c>
      <c r="AI653" s="8">
        <v>3000</v>
      </c>
    </row>
    <row r="654" spans="1:35">
      <c r="A654" s="521" t="s">
        <v>2143</v>
      </c>
      <c r="B654" s="8" t="s">
        <v>24</v>
      </c>
      <c r="C654" s="8" t="s">
        <v>24</v>
      </c>
      <c r="D654" s="8" t="s">
        <v>422</v>
      </c>
      <c r="E654" s="8" t="s">
        <v>407</v>
      </c>
      <c r="F654" s="8" t="s">
        <v>602</v>
      </c>
      <c r="G654" s="8" t="s">
        <v>914</v>
      </c>
      <c r="H654" s="116">
        <v>0</v>
      </c>
      <c r="I654" s="8">
        <v>6155</v>
      </c>
      <c r="J654" s="8">
        <v>6155</v>
      </c>
      <c r="K654" s="8" t="s">
        <v>2532</v>
      </c>
      <c r="L654" s="8">
        <v>29649016</v>
      </c>
      <c r="M654" s="38">
        <v>45358</v>
      </c>
      <c r="N654" s="8" t="s">
        <v>196</v>
      </c>
      <c r="O654" s="8" t="s">
        <v>43</v>
      </c>
      <c r="P654" s="8" t="s">
        <v>43</v>
      </c>
      <c r="Q654" s="8">
        <v>0</v>
      </c>
      <c r="R654" s="8">
        <v>268200</v>
      </c>
      <c r="S654" s="8">
        <v>268200</v>
      </c>
      <c r="T654" s="8">
        <v>43470.87</v>
      </c>
      <c r="U654" s="8">
        <v>168</v>
      </c>
      <c r="V654" s="8" t="s">
        <v>64</v>
      </c>
      <c r="W654" s="8" t="s">
        <v>64</v>
      </c>
      <c r="X654" s="8" t="s">
        <v>276</v>
      </c>
      <c r="Y654" s="8" t="s">
        <v>669</v>
      </c>
      <c r="Z654" s="8" t="s">
        <v>2543</v>
      </c>
      <c r="AA654" s="8">
        <v>0.04</v>
      </c>
      <c r="AB654" s="8" t="s">
        <v>558</v>
      </c>
      <c r="AC654" s="8">
        <v>1.7000000000000001E-2</v>
      </c>
      <c r="AD654" s="8">
        <v>10728</v>
      </c>
      <c r="AE654" s="8">
        <v>1596.4285714285713</v>
      </c>
      <c r="AF654" s="8">
        <v>4559.4000000000005</v>
      </c>
      <c r="AG654" s="8">
        <v>6155.8285714285721</v>
      </c>
      <c r="AH654" s="8">
        <v>0.03</v>
      </c>
      <c r="AI654" s="8">
        <v>8046</v>
      </c>
    </row>
    <row r="655" spans="1:35">
      <c r="A655" s="521" t="s">
        <v>2143</v>
      </c>
      <c r="B655" s="8" t="s">
        <v>29</v>
      </c>
      <c r="C655" s="8" t="s">
        <v>29</v>
      </c>
      <c r="D655" s="8" t="s">
        <v>168</v>
      </c>
      <c r="E655" s="8" t="s">
        <v>456</v>
      </c>
      <c r="F655" s="8" t="s">
        <v>1389</v>
      </c>
      <c r="G655" s="8" t="s">
        <v>653</v>
      </c>
      <c r="H655" s="116">
        <v>0</v>
      </c>
      <c r="I655" s="8">
        <v>467</v>
      </c>
      <c r="J655" s="8">
        <v>467</v>
      </c>
      <c r="K655" s="8" t="s">
        <v>2533</v>
      </c>
      <c r="L655" s="8">
        <v>23346017</v>
      </c>
      <c r="M655" s="38">
        <v>45358</v>
      </c>
      <c r="N655" s="8" t="s">
        <v>196</v>
      </c>
      <c r="O655" s="8" t="s">
        <v>43</v>
      </c>
      <c r="P655" s="8" t="s">
        <v>43</v>
      </c>
      <c r="Q655" s="8">
        <v>0</v>
      </c>
      <c r="R655" s="8">
        <v>10640</v>
      </c>
      <c r="S655" s="8">
        <v>10640</v>
      </c>
      <c r="T655" s="8">
        <v>9008</v>
      </c>
      <c r="U655" s="8">
        <v>72</v>
      </c>
      <c r="V655" s="8" t="s">
        <v>62</v>
      </c>
      <c r="W655" s="8" t="s">
        <v>62</v>
      </c>
      <c r="X655" s="8" t="s">
        <v>276</v>
      </c>
      <c r="Z655" s="8" t="s">
        <v>2544</v>
      </c>
      <c r="AA655" s="8">
        <v>0.03</v>
      </c>
      <c r="AB655" s="8" t="s">
        <v>558</v>
      </c>
      <c r="AC655" s="8">
        <v>0.03</v>
      </c>
      <c r="AD655" s="8">
        <v>319.2</v>
      </c>
      <c r="AE655" s="8">
        <v>147.77777777777777</v>
      </c>
      <c r="AF655" s="8">
        <v>319.2</v>
      </c>
      <c r="AG655" s="8">
        <v>466.97777777777776</v>
      </c>
      <c r="AH655" s="8">
        <v>0.06</v>
      </c>
      <c r="AI655" s="8">
        <v>638.4</v>
      </c>
    </row>
    <row r="656" spans="1:35">
      <c r="A656" s="521" t="s">
        <v>2143</v>
      </c>
      <c r="B656" s="8" t="s">
        <v>39</v>
      </c>
      <c r="C656" s="8" t="s">
        <v>39</v>
      </c>
      <c r="D656" s="8" t="s">
        <v>167</v>
      </c>
      <c r="E656" s="8" t="s">
        <v>407</v>
      </c>
      <c r="F656" s="8" t="s">
        <v>867</v>
      </c>
      <c r="G656" s="8" t="s">
        <v>590</v>
      </c>
      <c r="H656" s="116">
        <v>19790</v>
      </c>
      <c r="I656" s="8">
        <v>16695</v>
      </c>
      <c r="J656" s="8">
        <v>-3095</v>
      </c>
      <c r="K656" s="8" t="s">
        <v>2534</v>
      </c>
      <c r="L656" s="8">
        <v>28115235</v>
      </c>
      <c r="M656" s="38">
        <v>45358</v>
      </c>
      <c r="N656" s="8" t="s">
        <v>196</v>
      </c>
      <c r="O656" s="8" t="s">
        <v>148</v>
      </c>
      <c r="P656" s="8" t="s">
        <v>258</v>
      </c>
      <c r="Q656" s="8">
        <v>641182</v>
      </c>
      <c r="R656" s="8">
        <v>727387</v>
      </c>
      <c r="S656" s="8">
        <v>86205</v>
      </c>
      <c r="T656" s="8">
        <v>41461</v>
      </c>
      <c r="U656" s="8">
        <v>168</v>
      </c>
      <c r="V656" s="8" t="s">
        <v>63</v>
      </c>
      <c r="W656" s="8" t="s">
        <v>63</v>
      </c>
      <c r="X656" s="8" t="s">
        <v>277</v>
      </c>
      <c r="Z656" s="8" t="s">
        <v>2545</v>
      </c>
      <c r="AA656" s="8">
        <v>0.04</v>
      </c>
      <c r="AB656" s="8" t="s">
        <v>558</v>
      </c>
      <c r="AC656" s="8">
        <v>1.7000000000000001E-2</v>
      </c>
      <c r="AD656" s="8">
        <v>29095.48</v>
      </c>
      <c r="AE656" s="8">
        <v>4329.6845238095239</v>
      </c>
      <c r="AF656" s="8">
        <v>12365.579000000002</v>
      </c>
      <c r="AG656" s="8">
        <v>16695.263523809524</v>
      </c>
      <c r="AH656" s="8">
        <v>0.03</v>
      </c>
      <c r="AI656" s="8">
        <v>2586.15</v>
      </c>
    </row>
    <row r="657" spans="1:35">
      <c r="A657" s="521" t="s">
        <v>2143</v>
      </c>
      <c r="B657" s="8" t="s">
        <v>24</v>
      </c>
      <c r="C657" s="8" t="s">
        <v>24</v>
      </c>
      <c r="D657" s="8" t="s">
        <v>422</v>
      </c>
      <c r="E657" s="8" t="s">
        <v>200</v>
      </c>
      <c r="F657" s="8" t="s">
        <v>807</v>
      </c>
      <c r="G657" s="8" t="s">
        <v>817</v>
      </c>
      <c r="H657" s="116">
        <v>0</v>
      </c>
      <c r="I657" s="8">
        <v>13638</v>
      </c>
      <c r="J657" s="8">
        <v>13638</v>
      </c>
      <c r="K657" s="8" t="s">
        <v>2236</v>
      </c>
      <c r="L657" s="8">
        <v>22897846</v>
      </c>
      <c r="M657" s="38">
        <v>45358</v>
      </c>
      <c r="N657" s="8" t="s">
        <v>196</v>
      </c>
      <c r="O657" s="8" t="s">
        <v>148</v>
      </c>
      <c r="P657" s="8" t="s">
        <v>289</v>
      </c>
      <c r="Q657" s="8">
        <v>0</v>
      </c>
      <c r="R657" s="8">
        <v>594196</v>
      </c>
      <c r="S657" s="8">
        <v>594196</v>
      </c>
      <c r="T657" s="8">
        <v>35694.239999999998</v>
      </c>
      <c r="U657" s="8">
        <v>168</v>
      </c>
      <c r="V657" s="8" t="s">
        <v>64</v>
      </c>
      <c r="W657" s="8" t="s">
        <v>64</v>
      </c>
      <c r="X657" s="8" t="s">
        <v>276</v>
      </c>
      <c r="Y657" s="8" t="s">
        <v>115</v>
      </c>
      <c r="Z657" s="8" t="s">
        <v>2239</v>
      </c>
      <c r="AA657" s="8">
        <v>0.04</v>
      </c>
      <c r="AB657" s="8" t="s">
        <v>558</v>
      </c>
      <c r="AC657" s="8">
        <v>1.7000000000000001E-2</v>
      </c>
      <c r="AD657" s="8">
        <v>23767.84</v>
      </c>
      <c r="AE657" s="8">
        <v>3536.8809523809523</v>
      </c>
      <c r="AF657" s="8">
        <v>10101.332</v>
      </c>
      <c r="AG657" s="8">
        <v>13638.212952380953</v>
      </c>
      <c r="AH657" s="8">
        <v>0.03</v>
      </c>
      <c r="AI657" s="8">
        <v>17825.88</v>
      </c>
    </row>
    <row r="658" spans="1:35">
      <c r="A658" s="521" t="s">
        <v>2143</v>
      </c>
      <c r="B658" s="8" t="s">
        <v>29</v>
      </c>
      <c r="C658" s="8" t="s">
        <v>29</v>
      </c>
      <c r="D658" s="8" t="s">
        <v>168</v>
      </c>
      <c r="E658" s="8" t="s">
        <v>2098</v>
      </c>
      <c r="F658" s="8" t="s">
        <v>2384</v>
      </c>
      <c r="G658" s="8" t="s">
        <v>2395</v>
      </c>
      <c r="H658" s="116">
        <v>6454</v>
      </c>
      <c r="I658" s="8">
        <v>6400</v>
      </c>
      <c r="J658" s="8">
        <v>-54</v>
      </c>
      <c r="K658" s="8" t="s">
        <v>2535</v>
      </c>
      <c r="L658" s="8">
        <v>23469854</v>
      </c>
      <c r="M658" s="38">
        <v>45358</v>
      </c>
      <c r="N658" s="8" t="s">
        <v>196</v>
      </c>
      <c r="O658" s="8" t="s">
        <v>329</v>
      </c>
      <c r="P658" s="8" t="s">
        <v>329</v>
      </c>
      <c r="Q658" s="8">
        <v>231957</v>
      </c>
      <c r="R658" s="8">
        <v>278842</v>
      </c>
      <c r="S658" s="8">
        <v>46885</v>
      </c>
      <c r="T658" s="8">
        <v>29287</v>
      </c>
      <c r="U658" s="8">
        <v>168</v>
      </c>
      <c r="V658" s="8" t="s">
        <v>63</v>
      </c>
      <c r="W658" s="8" t="s">
        <v>63</v>
      </c>
      <c r="X658" s="8" t="s">
        <v>277</v>
      </c>
      <c r="Z658" s="8" t="s">
        <v>2546</v>
      </c>
      <c r="AA658" s="8">
        <v>0.04</v>
      </c>
      <c r="AB658" s="8" t="s">
        <v>558</v>
      </c>
      <c r="AC658" s="8">
        <v>1.7000000000000001E-2</v>
      </c>
      <c r="AD658" s="8">
        <v>11153.68</v>
      </c>
      <c r="AE658" s="8">
        <v>1659.7738095238096</v>
      </c>
      <c r="AF658" s="8">
        <v>4740.3140000000003</v>
      </c>
      <c r="AG658" s="8">
        <v>6400.0878095238095</v>
      </c>
      <c r="AH658" s="8">
        <v>0.03</v>
      </c>
      <c r="AI658" s="8">
        <v>1406.55</v>
      </c>
    </row>
    <row r="659" spans="1:35">
      <c r="A659" s="521" t="s">
        <v>2143</v>
      </c>
      <c r="B659" s="8" t="s">
        <v>184</v>
      </c>
      <c r="C659" s="8" t="s">
        <v>184</v>
      </c>
      <c r="D659" s="8" t="s">
        <v>98</v>
      </c>
      <c r="E659" s="8" t="s">
        <v>503</v>
      </c>
      <c r="F659" s="8" t="s">
        <v>2547</v>
      </c>
      <c r="G659" s="8" t="s">
        <v>2550</v>
      </c>
      <c r="H659" s="116">
        <v>0</v>
      </c>
      <c r="I659" s="8">
        <v>3038</v>
      </c>
      <c r="J659" s="8">
        <v>3038</v>
      </c>
      <c r="K659" s="8" t="s">
        <v>2548</v>
      </c>
      <c r="L659" s="8">
        <v>34947236</v>
      </c>
      <c r="M659" s="38">
        <v>45358</v>
      </c>
      <c r="N659" s="8" t="s">
        <v>196</v>
      </c>
      <c r="O659" s="8" t="s">
        <v>21</v>
      </c>
      <c r="P659" s="8" t="s">
        <v>21</v>
      </c>
      <c r="Q659" s="8">
        <v>0</v>
      </c>
      <c r="R659" s="8">
        <v>98530</v>
      </c>
      <c r="S659" s="8">
        <v>98530</v>
      </c>
      <c r="U659" s="8">
        <v>120</v>
      </c>
      <c r="V659" s="8" t="s">
        <v>62</v>
      </c>
      <c r="W659" s="8" t="s">
        <v>62</v>
      </c>
      <c r="X659" s="8" t="s">
        <v>276</v>
      </c>
      <c r="Z659" s="8" t="s">
        <v>2549</v>
      </c>
      <c r="AA659" s="8">
        <v>0.03</v>
      </c>
      <c r="AB659" s="8" t="s">
        <v>558</v>
      </c>
      <c r="AC659" s="8">
        <v>2.2499999999999999E-2</v>
      </c>
      <c r="AD659" s="8">
        <v>2955.9</v>
      </c>
      <c r="AE659" s="8">
        <v>821.08333333333337</v>
      </c>
      <c r="AF659" s="8">
        <v>2216.9249999999997</v>
      </c>
      <c r="AG659" s="8">
        <v>3038.0083333333332</v>
      </c>
      <c r="AH659" s="8">
        <v>0.06</v>
      </c>
      <c r="AI659" s="8">
        <v>5911.8</v>
      </c>
    </row>
    <row r="660" spans="1:35">
      <c r="A660" s="521" t="s">
        <v>2143</v>
      </c>
      <c r="B660" s="8" t="s">
        <v>37</v>
      </c>
      <c r="C660" s="8" t="s">
        <v>37</v>
      </c>
      <c r="D660" s="8" t="s">
        <v>99</v>
      </c>
      <c r="E660" s="8" t="s">
        <v>935</v>
      </c>
      <c r="F660" s="8" t="s">
        <v>2172</v>
      </c>
      <c r="G660" s="8" t="s">
        <v>2551</v>
      </c>
      <c r="H660" s="116">
        <v>0</v>
      </c>
      <c r="I660" s="8">
        <v>17205</v>
      </c>
      <c r="J660" s="8">
        <v>17205</v>
      </c>
      <c r="K660" s="8" t="s">
        <v>2166</v>
      </c>
      <c r="L660" s="8">
        <v>27889143</v>
      </c>
      <c r="M660" s="38">
        <v>45358</v>
      </c>
      <c r="N660" s="8" t="s">
        <v>196</v>
      </c>
      <c r="O660" s="8" t="s">
        <v>148</v>
      </c>
      <c r="P660" s="8" t="s">
        <v>253</v>
      </c>
      <c r="Q660" s="8">
        <v>0</v>
      </c>
      <c r="R660" s="8">
        <v>749607</v>
      </c>
      <c r="S660" s="8">
        <v>749607</v>
      </c>
      <c r="T660" s="8">
        <v>26618.16</v>
      </c>
      <c r="U660" s="8">
        <v>168</v>
      </c>
      <c r="V660" s="8" t="s">
        <v>64</v>
      </c>
      <c r="W660" s="8" t="s">
        <v>64</v>
      </c>
      <c r="X660" s="8" t="s">
        <v>276</v>
      </c>
      <c r="Y660" s="8" t="s">
        <v>672</v>
      </c>
      <c r="Z660" s="8" t="s">
        <v>2173</v>
      </c>
      <c r="AA660" s="8">
        <v>0.04</v>
      </c>
      <c r="AB660" s="8" t="s">
        <v>558</v>
      </c>
      <c r="AC660" s="8">
        <v>1.7000000000000001E-2</v>
      </c>
      <c r="AD660" s="8">
        <v>29984.28</v>
      </c>
      <c r="AE660" s="8">
        <v>4461.9464285714284</v>
      </c>
      <c r="AF660" s="8">
        <v>12743.319000000001</v>
      </c>
      <c r="AG660" s="8">
        <v>17205.265428571431</v>
      </c>
      <c r="AH660" s="8">
        <v>0.03</v>
      </c>
      <c r="AI660" s="8">
        <v>22488.21</v>
      </c>
    </row>
    <row r="661" spans="1:35">
      <c r="A661" s="521" t="s">
        <v>2143</v>
      </c>
      <c r="B661" s="8" t="s">
        <v>31</v>
      </c>
      <c r="C661" s="8" t="s">
        <v>31</v>
      </c>
      <c r="D661" s="8" t="s">
        <v>101</v>
      </c>
      <c r="E661" s="8" t="s">
        <v>458</v>
      </c>
      <c r="F661" s="8" t="s">
        <v>847</v>
      </c>
      <c r="G661" s="8" t="s">
        <v>572</v>
      </c>
      <c r="H661" s="116">
        <v>0</v>
      </c>
      <c r="I661" s="8">
        <v>2694</v>
      </c>
      <c r="J661" s="8">
        <v>2694</v>
      </c>
      <c r="K661" s="8" t="s">
        <v>2566</v>
      </c>
      <c r="L661" s="8">
        <v>33526705</v>
      </c>
      <c r="M661" s="38">
        <v>45358</v>
      </c>
      <c r="N661" s="8" t="s">
        <v>196</v>
      </c>
      <c r="O661" s="8" t="s">
        <v>21</v>
      </c>
      <c r="P661" s="8" t="s">
        <v>21</v>
      </c>
      <c r="Q661" s="8">
        <v>0</v>
      </c>
      <c r="R661" s="8">
        <v>100000</v>
      </c>
      <c r="S661" s="8">
        <v>100000</v>
      </c>
      <c r="T661" s="8">
        <v>93900</v>
      </c>
      <c r="U661" s="8">
        <v>144</v>
      </c>
      <c r="V661" s="8" t="s">
        <v>62</v>
      </c>
      <c r="W661" s="8" t="s">
        <v>62</v>
      </c>
      <c r="X661" s="8" t="s">
        <v>276</v>
      </c>
      <c r="Z661" s="8" t="s">
        <v>2567</v>
      </c>
      <c r="AA661" s="8">
        <v>0.03</v>
      </c>
      <c r="AB661" s="8" t="s">
        <v>558</v>
      </c>
      <c r="AC661" s="8">
        <v>0.02</v>
      </c>
      <c r="AD661" s="8">
        <v>3000</v>
      </c>
      <c r="AE661" s="8">
        <v>694.44444444444446</v>
      </c>
      <c r="AF661" s="8">
        <v>2000</v>
      </c>
      <c r="AG661" s="8">
        <v>2694.4444444444443</v>
      </c>
      <c r="AH661" s="8">
        <v>0.06</v>
      </c>
      <c r="AI661" s="8">
        <v>6000</v>
      </c>
    </row>
    <row r="662" spans="1:35">
      <c r="A662" s="521" t="s">
        <v>2143</v>
      </c>
      <c r="B662" s="8" t="s">
        <v>27</v>
      </c>
      <c r="C662" s="8" t="s">
        <v>27</v>
      </c>
      <c r="D662" s="8" t="s">
        <v>97</v>
      </c>
      <c r="E662" s="8" t="s">
        <v>209</v>
      </c>
      <c r="F662" s="8" t="s">
        <v>2568</v>
      </c>
      <c r="G662" s="8" t="s">
        <v>2579</v>
      </c>
      <c r="H662" s="116">
        <v>0</v>
      </c>
      <c r="I662" s="8">
        <v>1600</v>
      </c>
      <c r="J662" s="8">
        <v>1600</v>
      </c>
      <c r="K662" s="8" t="s">
        <v>2569</v>
      </c>
      <c r="L662" s="8">
        <v>39767861</v>
      </c>
      <c r="M662" s="38">
        <v>45358</v>
      </c>
      <c r="N662" s="8" t="s">
        <v>196</v>
      </c>
      <c r="O662" s="8" t="s">
        <v>21</v>
      </c>
      <c r="P662" s="8" t="s">
        <v>21</v>
      </c>
      <c r="Q662" s="8">
        <v>0</v>
      </c>
      <c r="R662" s="8">
        <v>15000</v>
      </c>
      <c r="S662" s="8">
        <v>15000</v>
      </c>
      <c r="T662" s="8">
        <v>13150</v>
      </c>
      <c r="U662" s="8">
        <v>30</v>
      </c>
      <c r="V662" s="8" t="s">
        <v>62</v>
      </c>
      <c r="W662" s="8" t="s">
        <v>62</v>
      </c>
      <c r="X662" s="8" t="s">
        <v>276</v>
      </c>
      <c r="Z662" s="8" t="s">
        <v>2570</v>
      </c>
      <c r="AA662" s="8">
        <v>0.03</v>
      </c>
      <c r="AB662" s="8" t="s">
        <v>558</v>
      </c>
      <c r="AC662" s="8">
        <v>0.06</v>
      </c>
      <c r="AD662" s="8">
        <v>450</v>
      </c>
      <c r="AE662" s="8">
        <v>500</v>
      </c>
      <c r="AF662" s="8">
        <v>900</v>
      </c>
      <c r="AG662" s="8">
        <v>1400</v>
      </c>
      <c r="AH662" s="8">
        <v>0.06</v>
      </c>
      <c r="AI662" s="8">
        <v>900</v>
      </c>
    </row>
    <row r="663" spans="1:35">
      <c r="A663" s="521" t="s">
        <v>2143</v>
      </c>
      <c r="B663" s="8" t="s">
        <v>27</v>
      </c>
      <c r="C663" s="8" t="s">
        <v>27</v>
      </c>
      <c r="D663" s="8" t="s">
        <v>97</v>
      </c>
      <c r="E663" s="8" t="s">
        <v>209</v>
      </c>
      <c r="F663" s="8" t="s">
        <v>1018</v>
      </c>
      <c r="G663" s="8" t="s">
        <v>1021</v>
      </c>
      <c r="H663" s="116">
        <v>0</v>
      </c>
      <c r="I663" s="8">
        <v>3083</v>
      </c>
      <c r="J663" s="8">
        <v>3083</v>
      </c>
      <c r="K663" s="8" t="s">
        <v>2571</v>
      </c>
      <c r="L663" s="8">
        <v>25587697</v>
      </c>
      <c r="M663" s="38">
        <v>45358</v>
      </c>
      <c r="N663" s="8" t="s">
        <v>196</v>
      </c>
      <c r="O663" s="8" t="s">
        <v>173</v>
      </c>
      <c r="P663" s="8" t="s">
        <v>346</v>
      </c>
      <c r="Q663" s="8">
        <v>0</v>
      </c>
      <c r="R663" s="8">
        <v>100000</v>
      </c>
      <c r="S663" s="8">
        <v>100000</v>
      </c>
      <c r="T663" s="8">
        <v>93900</v>
      </c>
      <c r="U663" s="8">
        <v>120</v>
      </c>
      <c r="V663" s="8" t="s">
        <v>62</v>
      </c>
      <c r="W663" s="8" t="s">
        <v>62</v>
      </c>
      <c r="X663" s="8" t="s">
        <v>276</v>
      </c>
      <c r="Z663" s="8" t="s">
        <v>2575</v>
      </c>
      <c r="AA663" s="8">
        <v>0.03</v>
      </c>
      <c r="AB663" s="8" t="s">
        <v>558</v>
      </c>
      <c r="AC663" s="8">
        <v>2.2499999999999999E-2</v>
      </c>
      <c r="AD663" s="8">
        <v>3000</v>
      </c>
      <c r="AE663" s="8">
        <v>833.33333333333337</v>
      </c>
      <c r="AF663" s="8">
        <v>2250</v>
      </c>
      <c r="AG663" s="8">
        <v>3083.3333333333335</v>
      </c>
      <c r="AH663" s="8">
        <v>0.06</v>
      </c>
      <c r="AI663" s="8">
        <v>6000</v>
      </c>
    </row>
    <row r="664" spans="1:35">
      <c r="A664" s="521" t="s">
        <v>2143</v>
      </c>
      <c r="B664" s="8" t="s">
        <v>37</v>
      </c>
      <c r="C664" s="8" t="s">
        <v>37</v>
      </c>
      <c r="D664" s="8" t="s">
        <v>99</v>
      </c>
      <c r="E664" s="8" t="s">
        <v>911</v>
      </c>
      <c r="F664" s="8" t="s">
        <v>2572</v>
      </c>
      <c r="G664" s="8" t="s">
        <v>2577</v>
      </c>
      <c r="H664" s="116">
        <v>8537</v>
      </c>
      <c r="I664" s="8">
        <v>7625</v>
      </c>
      <c r="J664" s="8">
        <v>-912</v>
      </c>
      <c r="K664" s="8" t="s">
        <v>2573</v>
      </c>
      <c r="L664" s="8">
        <v>33671679</v>
      </c>
      <c r="M664" s="38">
        <v>45358</v>
      </c>
      <c r="N664" s="8" t="s">
        <v>196</v>
      </c>
      <c r="O664" s="8" t="s">
        <v>128</v>
      </c>
      <c r="P664" s="8" t="s">
        <v>128</v>
      </c>
      <c r="Q664" s="8">
        <v>292776</v>
      </c>
      <c r="R664" s="8">
        <v>332215</v>
      </c>
      <c r="S664" s="8">
        <v>39439</v>
      </c>
      <c r="T664" s="8">
        <v>18406</v>
      </c>
      <c r="U664" s="8">
        <v>168</v>
      </c>
      <c r="V664" s="8" t="s">
        <v>63</v>
      </c>
      <c r="W664" s="8" t="s">
        <v>63</v>
      </c>
      <c r="X664" s="8" t="s">
        <v>277</v>
      </c>
      <c r="Z664" s="8" t="s">
        <v>2576</v>
      </c>
      <c r="AA664" s="8">
        <v>0.03</v>
      </c>
      <c r="AB664" s="8" t="s">
        <v>558</v>
      </c>
      <c r="AC664" s="8">
        <v>1.7000000000000001E-2</v>
      </c>
      <c r="AD664" s="8">
        <v>9966.4499999999989</v>
      </c>
      <c r="AE664" s="8">
        <v>1977.4702380952381</v>
      </c>
      <c r="AF664" s="8">
        <v>5647.6550000000007</v>
      </c>
      <c r="AG664" s="8">
        <v>7625.1252380952392</v>
      </c>
      <c r="AH664" s="8">
        <v>0.03</v>
      </c>
      <c r="AI664" s="8">
        <v>1183.1699999999998</v>
      </c>
    </row>
    <row r="665" spans="1:35">
      <c r="A665" s="521" t="s">
        <v>2143</v>
      </c>
      <c r="B665" s="8" t="s">
        <v>23</v>
      </c>
      <c r="C665" s="8" t="s">
        <v>23</v>
      </c>
      <c r="D665" s="8" t="s">
        <v>97</v>
      </c>
      <c r="E665" s="8" t="s">
        <v>449</v>
      </c>
      <c r="F665" s="8" t="s">
        <v>592</v>
      </c>
      <c r="G665" s="8" t="s">
        <v>597</v>
      </c>
      <c r="H665" s="116">
        <v>5771</v>
      </c>
      <c r="I665" s="8">
        <v>4794</v>
      </c>
      <c r="J665" s="8">
        <v>-977</v>
      </c>
      <c r="K665" s="8" t="s">
        <v>2574</v>
      </c>
      <c r="L665" s="8">
        <v>32647249</v>
      </c>
      <c r="M665" s="38">
        <v>45358</v>
      </c>
      <c r="N665" s="8" t="s">
        <v>196</v>
      </c>
      <c r="O665" s="8" t="s">
        <v>128</v>
      </c>
      <c r="P665" s="8" t="s">
        <v>128</v>
      </c>
      <c r="Q665" s="8">
        <v>185356</v>
      </c>
      <c r="R665" s="8">
        <v>208870</v>
      </c>
      <c r="S665" s="8">
        <v>23514</v>
      </c>
      <c r="T665" s="8">
        <v>9881</v>
      </c>
      <c r="U665" s="8">
        <v>168</v>
      </c>
      <c r="V665" s="8" t="s">
        <v>63</v>
      </c>
      <c r="W665" s="8" t="s">
        <v>63</v>
      </c>
      <c r="X665" s="8" t="s">
        <v>277</v>
      </c>
      <c r="Z665" s="8" t="s">
        <v>2578</v>
      </c>
      <c r="AA665" s="8">
        <v>0.04</v>
      </c>
      <c r="AB665" s="8" t="s">
        <v>558</v>
      </c>
      <c r="AC665" s="8">
        <v>1.7000000000000001E-2</v>
      </c>
      <c r="AD665" s="8">
        <v>8354.7999999999993</v>
      </c>
      <c r="AE665" s="8">
        <v>1243.2738095238096</v>
      </c>
      <c r="AF665" s="8">
        <v>3550.7900000000004</v>
      </c>
      <c r="AG665" s="8">
        <v>4794.0638095238101</v>
      </c>
      <c r="AH665" s="8">
        <v>0.03</v>
      </c>
      <c r="AI665" s="8">
        <v>705.42</v>
      </c>
    </row>
    <row r="666" spans="1:35">
      <c r="A666" s="521" t="s">
        <v>2143</v>
      </c>
      <c r="B666" s="8" t="s">
        <v>37</v>
      </c>
      <c r="C666" s="8" t="s">
        <v>37</v>
      </c>
      <c r="D666" s="8" t="s">
        <v>99</v>
      </c>
      <c r="E666" s="8" t="s">
        <v>935</v>
      </c>
      <c r="F666" s="8" t="s">
        <v>2172</v>
      </c>
      <c r="G666" s="8" t="s">
        <v>2551</v>
      </c>
      <c r="H666" s="116">
        <v>1577</v>
      </c>
      <c r="I666" s="8">
        <v>3235</v>
      </c>
      <c r="J666" s="8">
        <v>1658</v>
      </c>
      <c r="K666" s="8" t="s">
        <v>2270</v>
      </c>
      <c r="L666" s="8">
        <v>28849081</v>
      </c>
      <c r="M666" s="38">
        <v>45358</v>
      </c>
      <c r="N666" s="8" t="s">
        <v>196</v>
      </c>
      <c r="O666" s="8" t="s">
        <v>148</v>
      </c>
      <c r="P666" s="8" t="s">
        <v>253</v>
      </c>
      <c r="Q666" s="8">
        <v>25326.76</v>
      </c>
      <c r="R666" s="8">
        <v>140946</v>
      </c>
      <c r="S666" s="8">
        <v>115619.24</v>
      </c>
      <c r="T666" s="8">
        <v>48509.67</v>
      </c>
      <c r="U666" s="8">
        <v>168</v>
      </c>
      <c r="V666" s="8" t="s">
        <v>64</v>
      </c>
      <c r="W666" s="8" t="s">
        <v>64</v>
      </c>
      <c r="X666" s="8" t="s">
        <v>276</v>
      </c>
      <c r="Y666" s="8" t="s">
        <v>672</v>
      </c>
      <c r="Z666" s="8" t="s">
        <v>2273</v>
      </c>
      <c r="AA666" s="8">
        <v>0.04</v>
      </c>
      <c r="AB666" s="8" t="s">
        <v>558</v>
      </c>
      <c r="AC666" s="8">
        <v>1.7000000000000001E-2</v>
      </c>
      <c r="AD666" s="8">
        <v>5637.84</v>
      </c>
      <c r="AE666" s="8">
        <v>838.96428571428567</v>
      </c>
      <c r="AF666" s="8">
        <v>2396.0820000000003</v>
      </c>
      <c r="AG666" s="8">
        <v>3235.0462857142861</v>
      </c>
      <c r="AH666" s="8">
        <v>0.03</v>
      </c>
      <c r="AI666" s="8">
        <v>3468.5772000000002</v>
      </c>
    </row>
    <row r="667" spans="1:35">
      <c r="A667" s="521" t="s">
        <v>2143</v>
      </c>
      <c r="B667" s="8" t="s">
        <v>38</v>
      </c>
      <c r="C667" s="8" t="s">
        <v>38</v>
      </c>
      <c r="D667" s="8" t="s">
        <v>101</v>
      </c>
      <c r="E667" s="8" t="s">
        <v>891</v>
      </c>
      <c r="F667" s="8" t="s">
        <v>716</v>
      </c>
      <c r="G667" s="8" t="s">
        <v>717</v>
      </c>
      <c r="H667" s="116">
        <v>0</v>
      </c>
      <c r="I667" s="8">
        <v>5032</v>
      </c>
      <c r="J667" s="8">
        <v>5032</v>
      </c>
      <c r="K667" s="8" t="s">
        <v>2590</v>
      </c>
      <c r="L667" s="8">
        <v>28009589</v>
      </c>
      <c r="M667" s="38">
        <v>45359</v>
      </c>
      <c r="N667" s="8" t="s">
        <v>196</v>
      </c>
      <c r="O667" s="8" t="s">
        <v>43</v>
      </c>
      <c r="P667" s="8" t="s">
        <v>43</v>
      </c>
      <c r="Q667" s="8">
        <v>0</v>
      </c>
      <c r="R667" s="8">
        <v>186757</v>
      </c>
      <c r="S667" s="8">
        <v>186757</v>
      </c>
      <c r="T667" s="8">
        <v>16546</v>
      </c>
      <c r="U667" s="8">
        <v>144</v>
      </c>
      <c r="V667" s="8" t="s">
        <v>64</v>
      </c>
      <c r="W667" s="8" t="s">
        <v>64</v>
      </c>
      <c r="X667" s="8" t="s">
        <v>276</v>
      </c>
      <c r="Y667" s="8" t="s">
        <v>115</v>
      </c>
      <c r="Z667" s="8" t="s">
        <v>2591</v>
      </c>
      <c r="AA667" s="8">
        <v>0.03</v>
      </c>
      <c r="AB667" s="8" t="s">
        <v>558</v>
      </c>
      <c r="AC667" s="8">
        <v>0.02</v>
      </c>
      <c r="AD667" s="8">
        <v>5602.71</v>
      </c>
      <c r="AE667" s="8">
        <v>1296.9236111111111</v>
      </c>
      <c r="AF667" s="8">
        <v>3735.14</v>
      </c>
      <c r="AG667" s="8">
        <v>5032.0636111111107</v>
      </c>
      <c r="AH667" s="8">
        <v>0.06</v>
      </c>
      <c r="AI667" s="8">
        <v>11205.42</v>
      </c>
    </row>
    <row r="668" spans="1:35">
      <c r="A668" s="521" t="s">
        <v>2143</v>
      </c>
      <c r="B668" s="8" t="s">
        <v>38</v>
      </c>
      <c r="C668" s="8" t="s">
        <v>38</v>
      </c>
      <c r="D668" s="8" t="s">
        <v>101</v>
      </c>
      <c r="E668" s="8" t="s">
        <v>2100</v>
      </c>
      <c r="F668" s="8" t="s">
        <v>2580</v>
      </c>
      <c r="G668" s="8" t="s">
        <v>2593</v>
      </c>
      <c r="H668" s="116">
        <v>0</v>
      </c>
      <c r="I668" s="8">
        <v>31000</v>
      </c>
      <c r="J668" s="8">
        <v>31000</v>
      </c>
      <c r="K668" s="8" t="s">
        <v>2581</v>
      </c>
      <c r="L668" s="8">
        <v>21882533</v>
      </c>
      <c r="M668" s="38">
        <v>45359</v>
      </c>
      <c r="N668" s="8" t="s">
        <v>196</v>
      </c>
      <c r="O668" s="8" t="s">
        <v>43</v>
      </c>
      <c r="P668" s="8" t="s">
        <v>43</v>
      </c>
      <c r="Q668" s="8">
        <v>0</v>
      </c>
      <c r="R668" s="8">
        <v>1005417</v>
      </c>
      <c r="S668" s="8">
        <v>1005417</v>
      </c>
      <c r="T668" s="8">
        <v>954046</v>
      </c>
      <c r="U668" s="8">
        <v>120</v>
      </c>
      <c r="V668" s="8" t="s">
        <v>62</v>
      </c>
      <c r="W668" s="8" t="s">
        <v>62</v>
      </c>
      <c r="X668" s="8" t="s">
        <v>276</v>
      </c>
      <c r="Z668" s="8" t="s">
        <v>2592</v>
      </c>
      <c r="AA668" s="8">
        <v>0.03</v>
      </c>
      <c r="AB668" s="8" t="s">
        <v>558</v>
      </c>
      <c r="AC668" s="8">
        <v>2.2499999999999999E-2</v>
      </c>
      <c r="AD668" s="8">
        <v>30162.51</v>
      </c>
      <c r="AE668" s="8">
        <v>8378.4750000000004</v>
      </c>
      <c r="AF668" s="8">
        <v>22621.8825</v>
      </c>
      <c r="AG668" s="8">
        <v>31000.357499999998</v>
      </c>
      <c r="AH668" s="8">
        <v>0.06</v>
      </c>
      <c r="AI668" s="8">
        <v>60325.02</v>
      </c>
    </row>
    <row r="669" spans="1:35">
      <c r="A669" s="521" t="s">
        <v>2143</v>
      </c>
      <c r="B669" s="8" t="s">
        <v>49</v>
      </c>
      <c r="C669" s="8" t="s">
        <v>49</v>
      </c>
      <c r="D669" s="8" t="s">
        <v>133</v>
      </c>
      <c r="E669" s="8" t="s">
        <v>942</v>
      </c>
      <c r="F669" s="8" t="s">
        <v>1305</v>
      </c>
      <c r="G669" s="8" t="s">
        <v>2048</v>
      </c>
      <c r="H669" s="116">
        <v>10060</v>
      </c>
      <c r="I669" s="8">
        <v>9688</v>
      </c>
      <c r="J669" s="8">
        <v>-372</v>
      </c>
      <c r="K669" s="8" t="s">
        <v>2582</v>
      </c>
      <c r="L669" s="8">
        <v>22127825</v>
      </c>
      <c r="M669" s="38">
        <v>45359</v>
      </c>
      <c r="N669" s="8" t="s">
        <v>196</v>
      </c>
      <c r="O669" s="8" t="s">
        <v>173</v>
      </c>
      <c r="P669" s="8" t="s">
        <v>466</v>
      </c>
      <c r="Q669" s="8">
        <v>312547</v>
      </c>
      <c r="R669" s="8">
        <v>422098</v>
      </c>
      <c r="S669" s="8">
        <v>109551</v>
      </c>
      <c r="T669" s="8">
        <v>88124</v>
      </c>
      <c r="U669" s="8">
        <v>168</v>
      </c>
      <c r="V669" s="8" t="s">
        <v>63</v>
      </c>
      <c r="W669" s="8" t="s">
        <v>63</v>
      </c>
      <c r="X669" s="8" t="s">
        <v>277</v>
      </c>
      <c r="Z669" s="8" t="s">
        <v>2594</v>
      </c>
      <c r="AA669" s="8">
        <v>0.04</v>
      </c>
      <c r="AB669" s="8" t="s">
        <v>558</v>
      </c>
      <c r="AC669" s="8">
        <v>1.7000000000000001E-2</v>
      </c>
      <c r="AD669" s="8">
        <v>16883.920000000002</v>
      </c>
      <c r="AE669" s="8">
        <v>2512.4880952380954</v>
      </c>
      <c r="AF669" s="8">
        <v>7175.6660000000002</v>
      </c>
      <c r="AG669" s="8">
        <v>9688.1540952380965</v>
      </c>
      <c r="AH669" s="8">
        <v>0.03</v>
      </c>
      <c r="AI669" s="8">
        <v>3286.5299999999997</v>
      </c>
    </row>
    <row r="670" spans="1:35">
      <c r="A670" s="521" t="s">
        <v>2143</v>
      </c>
      <c r="B670" s="8" t="s">
        <v>24</v>
      </c>
      <c r="C670" s="8" t="s">
        <v>24</v>
      </c>
      <c r="D670" s="8" t="s">
        <v>422</v>
      </c>
      <c r="E670" s="8" t="s">
        <v>2099</v>
      </c>
      <c r="F670" s="8" t="s">
        <v>1425</v>
      </c>
      <c r="G670" s="8" t="s">
        <v>1432</v>
      </c>
      <c r="H670" s="116">
        <v>0</v>
      </c>
      <c r="I670" s="8">
        <v>2467</v>
      </c>
      <c r="J670" s="8">
        <v>2467</v>
      </c>
      <c r="K670" s="8" t="s">
        <v>2583</v>
      </c>
      <c r="L670" s="8">
        <v>31827474</v>
      </c>
      <c r="M670" s="38">
        <v>45359</v>
      </c>
      <c r="N670" s="8" t="s">
        <v>196</v>
      </c>
      <c r="O670" s="8" t="s">
        <v>21</v>
      </c>
      <c r="P670" s="8" t="s">
        <v>21</v>
      </c>
      <c r="Q670" s="8">
        <v>0</v>
      </c>
      <c r="R670" s="8">
        <v>80000</v>
      </c>
      <c r="S670" s="8">
        <v>80000</v>
      </c>
      <c r="T670" s="8">
        <v>74900</v>
      </c>
      <c r="U670" s="8">
        <v>120</v>
      </c>
      <c r="V670" s="8" t="s">
        <v>62</v>
      </c>
      <c r="W670" s="8" t="s">
        <v>62</v>
      </c>
      <c r="X670" s="8" t="s">
        <v>276</v>
      </c>
      <c r="Z670" s="8" t="s">
        <v>2595</v>
      </c>
      <c r="AA670" s="8">
        <v>0.03</v>
      </c>
      <c r="AB670" s="8" t="s">
        <v>558</v>
      </c>
      <c r="AC670" s="8">
        <v>2.2499999999999999E-2</v>
      </c>
      <c r="AD670" s="8">
        <v>2400</v>
      </c>
      <c r="AE670" s="8">
        <v>666.66666666666663</v>
      </c>
      <c r="AF670" s="8">
        <v>1800</v>
      </c>
      <c r="AG670" s="8">
        <v>2466.6666666666665</v>
      </c>
      <c r="AH670" s="8">
        <v>0.06</v>
      </c>
      <c r="AI670" s="8">
        <v>4800</v>
      </c>
    </row>
    <row r="671" spans="1:35">
      <c r="A671" s="521" t="s">
        <v>2143</v>
      </c>
      <c r="B671" s="8" t="s">
        <v>24</v>
      </c>
      <c r="C671" s="8" t="s">
        <v>24</v>
      </c>
      <c r="D671" s="8" t="s">
        <v>422</v>
      </c>
      <c r="E671" s="8" t="s">
        <v>2099</v>
      </c>
      <c r="F671" s="8" t="s">
        <v>1425</v>
      </c>
      <c r="G671" s="8" t="s">
        <v>1432</v>
      </c>
      <c r="H671" s="116">
        <v>0</v>
      </c>
      <c r="I671" s="8">
        <v>1542</v>
      </c>
      <c r="J671" s="8">
        <v>1542</v>
      </c>
      <c r="K671" s="8" t="s">
        <v>2584</v>
      </c>
      <c r="L671" s="8">
        <v>32586940</v>
      </c>
      <c r="M671" s="38">
        <v>45359</v>
      </c>
      <c r="N671" s="8" t="s">
        <v>196</v>
      </c>
      <c r="O671" s="8" t="s">
        <v>21</v>
      </c>
      <c r="P671" s="8" t="s">
        <v>21</v>
      </c>
      <c r="Q671" s="8">
        <v>0</v>
      </c>
      <c r="R671" s="8">
        <v>50000</v>
      </c>
      <c r="S671" s="8">
        <v>50000</v>
      </c>
      <c r="T671" s="8">
        <v>46400</v>
      </c>
      <c r="U671" s="8">
        <v>120</v>
      </c>
      <c r="V671" s="8" t="s">
        <v>62</v>
      </c>
      <c r="W671" s="8" t="s">
        <v>62</v>
      </c>
      <c r="X671" s="8" t="s">
        <v>276</v>
      </c>
      <c r="Z671" s="8" t="s">
        <v>2596</v>
      </c>
      <c r="AA671" s="8">
        <v>0.03</v>
      </c>
      <c r="AB671" s="8" t="s">
        <v>558</v>
      </c>
      <c r="AC671" s="8">
        <v>2.2499999999999999E-2</v>
      </c>
      <c r="AD671" s="8">
        <v>1500</v>
      </c>
      <c r="AE671" s="8">
        <v>416.66666666666669</v>
      </c>
      <c r="AF671" s="8">
        <v>1125</v>
      </c>
      <c r="AG671" s="8">
        <v>1541.6666666666667</v>
      </c>
      <c r="AH671" s="8">
        <v>0.06</v>
      </c>
      <c r="AI671" s="8">
        <v>3000</v>
      </c>
    </row>
    <row r="672" spans="1:35">
      <c r="A672" s="521" t="s">
        <v>2143</v>
      </c>
      <c r="B672" s="8" t="s">
        <v>37</v>
      </c>
      <c r="C672" s="8" t="s">
        <v>37</v>
      </c>
      <c r="D672" s="8" t="s">
        <v>99</v>
      </c>
      <c r="E672" s="8" t="s">
        <v>459</v>
      </c>
      <c r="F672" s="8" t="s">
        <v>568</v>
      </c>
      <c r="G672" s="8" t="s">
        <v>569</v>
      </c>
      <c r="H672" s="116">
        <v>0</v>
      </c>
      <c r="I672" s="8">
        <v>10600</v>
      </c>
      <c r="J672" s="8">
        <v>10600</v>
      </c>
      <c r="K672" s="8" t="s">
        <v>2585</v>
      </c>
      <c r="L672" s="8">
        <v>30527047</v>
      </c>
      <c r="M672" s="38">
        <v>45359</v>
      </c>
      <c r="N672" s="8" t="s">
        <v>196</v>
      </c>
      <c r="O672" s="8" t="s">
        <v>43</v>
      </c>
      <c r="P672" s="8" t="s">
        <v>43</v>
      </c>
      <c r="Q672" s="8">
        <v>0</v>
      </c>
      <c r="R672" s="8">
        <v>461833</v>
      </c>
      <c r="S672" s="8">
        <v>461833</v>
      </c>
      <c r="T672" s="8">
        <v>120479</v>
      </c>
      <c r="U672" s="8">
        <v>168</v>
      </c>
      <c r="V672" s="8" t="s">
        <v>64</v>
      </c>
      <c r="W672" s="8" t="s">
        <v>64</v>
      </c>
      <c r="X672" s="8" t="s">
        <v>276</v>
      </c>
      <c r="Y672" s="8" t="s">
        <v>540</v>
      </c>
      <c r="Z672" s="8" t="s">
        <v>2450</v>
      </c>
      <c r="AA672" s="8">
        <v>0.04</v>
      </c>
      <c r="AB672" s="8" t="s">
        <v>558</v>
      </c>
      <c r="AC672" s="8">
        <v>1.7000000000000001E-2</v>
      </c>
      <c r="AD672" s="8">
        <v>18473.32</v>
      </c>
      <c r="AE672" s="8">
        <v>2749.0059523809523</v>
      </c>
      <c r="AF672" s="8">
        <v>7851.161000000001</v>
      </c>
      <c r="AG672" s="8">
        <v>10600.166952380954</v>
      </c>
      <c r="AH672" s="8">
        <v>0.03</v>
      </c>
      <c r="AI672" s="8">
        <v>13854.99</v>
      </c>
    </row>
    <row r="673" spans="1:35">
      <c r="A673" s="521" t="s">
        <v>2143</v>
      </c>
      <c r="B673" s="8" t="s">
        <v>29</v>
      </c>
      <c r="C673" s="8" t="s">
        <v>29</v>
      </c>
      <c r="D673" s="8" t="s">
        <v>168</v>
      </c>
      <c r="E673" s="8" t="s">
        <v>457</v>
      </c>
      <c r="F673" s="8" t="s">
        <v>593</v>
      </c>
      <c r="G673" s="8" t="s">
        <v>599</v>
      </c>
      <c r="H673" s="116">
        <v>0</v>
      </c>
      <c r="I673" s="8">
        <v>831</v>
      </c>
      <c r="J673" s="8">
        <v>831</v>
      </c>
      <c r="K673" s="8" t="s">
        <v>2586</v>
      </c>
      <c r="L673" s="8">
        <v>14659157</v>
      </c>
      <c r="M673" s="38">
        <v>45359</v>
      </c>
      <c r="N673" s="8" t="s">
        <v>196</v>
      </c>
      <c r="O673" s="8" t="s">
        <v>43</v>
      </c>
      <c r="P673" s="8" t="s">
        <v>43</v>
      </c>
      <c r="Q673" s="8">
        <v>0</v>
      </c>
      <c r="R673" s="8">
        <v>25000</v>
      </c>
      <c r="S673" s="8">
        <v>25000</v>
      </c>
      <c r="T673" s="8">
        <v>22650</v>
      </c>
      <c r="U673" s="8">
        <v>108</v>
      </c>
      <c r="V673" s="8" t="s">
        <v>62</v>
      </c>
      <c r="W673" s="8" t="s">
        <v>62</v>
      </c>
      <c r="X673" s="8" t="s">
        <v>276</v>
      </c>
      <c r="Z673" s="8" t="s">
        <v>2597</v>
      </c>
      <c r="AA673" s="8">
        <v>0.03</v>
      </c>
      <c r="AB673" s="8" t="s">
        <v>558</v>
      </c>
      <c r="AC673" s="8">
        <v>2.4E-2</v>
      </c>
      <c r="AD673" s="8">
        <v>750</v>
      </c>
      <c r="AE673" s="8">
        <v>231.4814814814815</v>
      </c>
      <c r="AF673" s="8">
        <v>600</v>
      </c>
      <c r="AG673" s="8">
        <v>831.48148148148152</v>
      </c>
      <c r="AH673" s="8">
        <v>0.06</v>
      </c>
      <c r="AI673" s="8">
        <v>1500</v>
      </c>
    </row>
    <row r="674" spans="1:35">
      <c r="A674" s="521" t="s">
        <v>2143</v>
      </c>
      <c r="B674" s="8" t="s">
        <v>37</v>
      </c>
      <c r="C674" s="8" t="s">
        <v>37</v>
      </c>
      <c r="D674" s="8" t="s">
        <v>99</v>
      </c>
      <c r="E674" s="8" t="s">
        <v>911</v>
      </c>
      <c r="F674" s="8" t="s">
        <v>2572</v>
      </c>
      <c r="G674" s="8" t="s">
        <v>2577</v>
      </c>
      <c r="H674" s="116">
        <v>0</v>
      </c>
      <c r="I674" s="8">
        <v>450</v>
      </c>
      <c r="J674" s="8">
        <v>450</v>
      </c>
      <c r="K674" s="8" t="s">
        <v>2587</v>
      </c>
      <c r="L674" s="8">
        <v>33134586</v>
      </c>
      <c r="M674" s="38">
        <v>45359</v>
      </c>
      <c r="N674" s="8" t="s">
        <v>196</v>
      </c>
      <c r="O674" s="8" t="s">
        <v>21</v>
      </c>
      <c r="P674" s="8" t="s">
        <v>21</v>
      </c>
      <c r="Q674" s="8">
        <v>0</v>
      </c>
      <c r="R674" s="8">
        <v>10253</v>
      </c>
      <c r="S674" s="8">
        <v>10253</v>
      </c>
      <c r="T674" s="8">
        <v>8640</v>
      </c>
      <c r="U674" s="8">
        <v>72</v>
      </c>
      <c r="V674" s="8" t="s">
        <v>62</v>
      </c>
      <c r="W674" s="8" t="s">
        <v>62</v>
      </c>
      <c r="X674" s="8" t="s">
        <v>276</v>
      </c>
      <c r="Z674" s="8" t="s">
        <v>2598</v>
      </c>
      <c r="AA674" s="8">
        <v>0.03</v>
      </c>
      <c r="AB674" s="8" t="s">
        <v>558</v>
      </c>
      <c r="AC674" s="8">
        <v>0.03</v>
      </c>
      <c r="AD674" s="8">
        <v>307.58999999999997</v>
      </c>
      <c r="AE674" s="8">
        <v>142.40277777777777</v>
      </c>
      <c r="AF674" s="8">
        <v>307.58999999999997</v>
      </c>
      <c r="AG674" s="8">
        <v>449.99277777777775</v>
      </c>
      <c r="AH674" s="8">
        <v>0.06</v>
      </c>
      <c r="AI674" s="8">
        <v>615.17999999999995</v>
      </c>
    </row>
    <row r="675" spans="1:35">
      <c r="A675" s="521" t="s">
        <v>2143</v>
      </c>
      <c r="B675" s="8" t="s">
        <v>31</v>
      </c>
      <c r="C675" s="8" t="s">
        <v>31</v>
      </c>
      <c r="D675" s="8" t="s">
        <v>101</v>
      </c>
      <c r="E675" s="8" t="s">
        <v>32</v>
      </c>
      <c r="F675" s="8" t="s">
        <v>535</v>
      </c>
      <c r="G675" s="8" t="s">
        <v>575</v>
      </c>
      <c r="H675" s="116">
        <v>7570</v>
      </c>
      <c r="I675" s="8">
        <v>8135</v>
      </c>
      <c r="J675" s="8">
        <v>565</v>
      </c>
      <c r="K675" s="8" t="s">
        <v>2588</v>
      </c>
      <c r="L675" s="8">
        <v>29212245</v>
      </c>
      <c r="M675" s="38">
        <v>45359</v>
      </c>
      <c r="N675" s="8" t="s">
        <v>196</v>
      </c>
      <c r="O675" s="8" t="s">
        <v>128</v>
      </c>
      <c r="P675" s="8" t="s">
        <v>128</v>
      </c>
      <c r="Q675" s="8">
        <v>299069</v>
      </c>
      <c r="R675" s="8">
        <v>329810</v>
      </c>
      <c r="S675" s="8">
        <v>30741</v>
      </c>
      <c r="T675" s="8">
        <v>9852</v>
      </c>
      <c r="U675" s="8">
        <v>168</v>
      </c>
      <c r="V675" s="8" t="s">
        <v>63</v>
      </c>
      <c r="W675" s="8" t="s">
        <v>63</v>
      </c>
      <c r="X675" s="8" t="s">
        <v>277</v>
      </c>
      <c r="Z675" s="8" t="s">
        <v>2599</v>
      </c>
      <c r="AA675" s="8">
        <v>0.04</v>
      </c>
      <c r="AB675" s="8" t="s">
        <v>558</v>
      </c>
      <c r="AC675" s="8">
        <v>1.7000000000000001E-2</v>
      </c>
      <c r="AD675" s="8">
        <v>13192.4</v>
      </c>
      <c r="AE675" s="8">
        <v>1963.1547619047619</v>
      </c>
      <c r="AF675" s="8">
        <v>5606.77</v>
      </c>
      <c r="AG675" s="8">
        <v>7569.9247619047619</v>
      </c>
      <c r="AH675" s="8">
        <v>0.03</v>
      </c>
      <c r="AI675" s="8">
        <v>922.23</v>
      </c>
    </row>
    <row r="676" spans="1:35">
      <c r="A676" s="521" t="s">
        <v>2143</v>
      </c>
      <c r="B676" s="8" t="s">
        <v>27</v>
      </c>
      <c r="C676" s="8" t="s">
        <v>27</v>
      </c>
      <c r="D676" s="8" t="s">
        <v>97</v>
      </c>
      <c r="E676" s="8" t="s">
        <v>209</v>
      </c>
      <c r="F676" s="8" t="s">
        <v>2568</v>
      </c>
      <c r="G676" s="8" t="s">
        <v>2579</v>
      </c>
      <c r="H676" s="116">
        <v>0</v>
      </c>
      <c r="I676" s="8">
        <v>4413</v>
      </c>
      <c r="J676" s="8">
        <v>4413</v>
      </c>
      <c r="K676" s="8" t="s">
        <v>2589</v>
      </c>
      <c r="L676" s="8">
        <v>39260935</v>
      </c>
      <c r="M676" s="38">
        <v>45359</v>
      </c>
      <c r="N676" s="8" t="s">
        <v>196</v>
      </c>
      <c r="O676" s="8" t="s">
        <v>21</v>
      </c>
      <c r="P676" s="8" t="s">
        <v>21</v>
      </c>
      <c r="Q676" s="8">
        <v>0</v>
      </c>
      <c r="R676" s="8">
        <v>163784</v>
      </c>
      <c r="S676" s="8">
        <v>163784</v>
      </c>
      <c r="T676" s="8">
        <v>151219</v>
      </c>
      <c r="U676" s="8">
        <v>144</v>
      </c>
      <c r="V676" s="8" t="s">
        <v>62</v>
      </c>
      <c r="W676" s="8" t="s">
        <v>62</v>
      </c>
      <c r="X676" s="8" t="s">
        <v>276</v>
      </c>
      <c r="Z676" s="8" t="s">
        <v>2600</v>
      </c>
      <c r="AA676" s="8">
        <v>0.03</v>
      </c>
      <c r="AB676" s="8" t="s">
        <v>558</v>
      </c>
      <c r="AC676" s="8">
        <v>0.02</v>
      </c>
      <c r="AD676" s="8">
        <v>4913.5199999999995</v>
      </c>
      <c r="AE676" s="8">
        <v>1137.3888888888889</v>
      </c>
      <c r="AF676" s="8">
        <v>3275.6800000000003</v>
      </c>
      <c r="AG676" s="8">
        <v>4413.068888888889</v>
      </c>
      <c r="AH676" s="8">
        <v>0.06</v>
      </c>
      <c r="AI676" s="8">
        <v>9827.0399999999991</v>
      </c>
    </row>
    <row r="677" spans="1:35">
      <c r="A677" s="521" t="s">
        <v>2143</v>
      </c>
      <c r="B677" s="8" t="s">
        <v>24</v>
      </c>
      <c r="C677" s="8" t="s">
        <v>24</v>
      </c>
      <c r="D677" s="8" t="s">
        <v>422</v>
      </c>
      <c r="E677" s="8" t="s">
        <v>2099</v>
      </c>
      <c r="F677" s="8" t="s">
        <v>2601</v>
      </c>
      <c r="G677" s="8" t="s">
        <v>2604</v>
      </c>
      <c r="H677" s="116">
        <v>0</v>
      </c>
      <c r="I677" s="8">
        <v>680</v>
      </c>
      <c r="J677" s="8">
        <v>680</v>
      </c>
      <c r="K677" s="8" t="s">
        <v>2602</v>
      </c>
      <c r="L677" s="8">
        <v>36471770</v>
      </c>
      <c r="M677" s="38">
        <v>45359</v>
      </c>
      <c r="N677" s="8" t="s">
        <v>196</v>
      </c>
      <c r="O677" s="8" t="s">
        <v>21</v>
      </c>
      <c r="P677" s="8" t="s">
        <v>21</v>
      </c>
      <c r="Q677" s="8">
        <v>0</v>
      </c>
      <c r="R677" s="8">
        <v>20445</v>
      </c>
      <c r="S677" s="8">
        <v>20445</v>
      </c>
      <c r="T677" s="8">
        <v>18323</v>
      </c>
      <c r="U677" s="8">
        <v>108</v>
      </c>
      <c r="V677" s="8" t="s">
        <v>62</v>
      </c>
      <c r="W677" s="8" t="s">
        <v>62</v>
      </c>
      <c r="X677" s="8" t="s">
        <v>276</v>
      </c>
      <c r="Z677" s="8" t="s">
        <v>2603</v>
      </c>
      <c r="AA677" s="8">
        <v>0.03</v>
      </c>
      <c r="AB677" s="8" t="s">
        <v>558</v>
      </c>
      <c r="AC677" s="8">
        <v>2.2499999999999999E-2</v>
      </c>
      <c r="AD677" s="8">
        <v>613.35</v>
      </c>
      <c r="AE677" s="8">
        <v>189.30555555555554</v>
      </c>
      <c r="AF677" s="8">
        <v>460.01249999999999</v>
      </c>
      <c r="AG677" s="8">
        <v>649.31805555555547</v>
      </c>
      <c r="AH677" s="8">
        <v>0.06</v>
      </c>
      <c r="AI677" s="8">
        <v>1226.7</v>
      </c>
    </row>
    <row r="678" spans="1:35">
      <c r="A678" s="521" t="s">
        <v>2143</v>
      </c>
      <c r="B678" s="8" t="s">
        <v>241</v>
      </c>
      <c r="C678" s="8" t="s">
        <v>241</v>
      </c>
      <c r="D678" s="8" t="s">
        <v>101</v>
      </c>
      <c r="E678" s="8" t="s">
        <v>407</v>
      </c>
      <c r="F678" s="8" t="s">
        <v>1342</v>
      </c>
      <c r="G678" s="8" t="s">
        <v>2607</v>
      </c>
      <c r="H678" s="116">
        <v>11636</v>
      </c>
      <c r="I678" s="8">
        <v>21191.25</v>
      </c>
      <c r="J678" s="8">
        <v>9555.25</v>
      </c>
      <c r="K678" s="8" t="s">
        <v>2605</v>
      </c>
      <c r="L678" s="8">
        <v>11549144</v>
      </c>
      <c r="M678" s="38">
        <v>45359</v>
      </c>
      <c r="N678" s="8" t="s">
        <v>196</v>
      </c>
      <c r="O678" s="8" t="s">
        <v>43</v>
      </c>
      <c r="P678" s="8" t="s">
        <v>43</v>
      </c>
      <c r="Q678" s="8">
        <v>410975</v>
      </c>
      <c r="R678" s="8">
        <v>923285.55</v>
      </c>
      <c r="S678" s="8">
        <v>512310.55000000005</v>
      </c>
      <c r="T678" s="8">
        <v>455813.41</v>
      </c>
      <c r="U678" s="8">
        <v>168</v>
      </c>
      <c r="V678" s="8" t="s">
        <v>63</v>
      </c>
      <c r="W678" s="8" t="s">
        <v>63</v>
      </c>
      <c r="X678" s="8" t="s">
        <v>277</v>
      </c>
      <c r="Z678" s="8" t="s">
        <v>2606</v>
      </c>
      <c r="AA678" s="8">
        <v>0.04</v>
      </c>
      <c r="AB678" s="8" t="s">
        <v>558</v>
      </c>
      <c r="AC678" s="8">
        <v>1.7000000000000001E-2</v>
      </c>
      <c r="AD678" s="8">
        <v>36931.422000000006</v>
      </c>
      <c r="AE678" s="8">
        <v>5495.7473214285719</v>
      </c>
      <c r="AF678" s="8">
        <v>15695.854350000001</v>
      </c>
      <c r="AG678" s="8">
        <v>21191.601671428572</v>
      </c>
      <c r="AH678" s="8">
        <v>0.03</v>
      </c>
      <c r="AI678" s="8">
        <v>15369.316500000001</v>
      </c>
    </row>
    <row r="679" spans="1:35">
      <c r="A679" s="521" t="s">
        <v>2143</v>
      </c>
      <c r="B679" s="8" t="s">
        <v>24</v>
      </c>
      <c r="C679" s="8" t="s">
        <v>24</v>
      </c>
      <c r="D679" s="8" t="s">
        <v>422</v>
      </c>
      <c r="E679" s="8" t="s">
        <v>2099</v>
      </c>
      <c r="F679" s="8" t="s">
        <v>2601</v>
      </c>
      <c r="G679" s="8" t="s">
        <v>2604</v>
      </c>
      <c r="H679" s="116">
        <v>0</v>
      </c>
      <c r="I679" s="8">
        <v>3083</v>
      </c>
      <c r="J679" s="8">
        <v>3083</v>
      </c>
      <c r="K679" s="8" t="s">
        <v>2608</v>
      </c>
      <c r="L679" s="8">
        <v>36460364</v>
      </c>
      <c r="M679" s="38">
        <v>45359</v>
      </c>
      <c r="N679" s="8" t="s">
        <v>196</v>
      </c>
      <c r="O679" s="8" t="s">
        <v>21</v>
      </c>
      <c r="P679" s="8" t="s">
        <v>21</v>
      </c>
      <c r="Q679" s="8">
        <v>0</v>
      </c>
      <c r="R679" s="8">
        <v>100000</v>
      </c>
      <c r="S679" s="8">
        <v>100000</v>
      </c>
      <c r="T679" s="8">
        <v>93900</v>
      </c>
      <c r="U679" s="8">
        <v>120</v>
      </c>
      <c r="V679" s="8" t="s">
        <v>62</v>
      </c>
      <c r="W679" s="8" t="s">
        <v>62</v>
      </c>
      <c r="X679" s="8" t="s">
        <v>276</v>
      </c>
      <c r="Z679" s="8" t="s">
        <v>2614</v>
      </c>
      <c r="AA679" s="8">
        <v>0.03</v>
      </c>
      <c r="AB679" s="8" t="s">
        <v>558</v>
      </c>
      <c r="AC679" s="8">
        <v>2.2499999999999999E-2</v>
      </c>
      <c r="AD679" s="8">
        <v>3000</v>
      </c>
      <c r="AE679" s="8">
        <v>833.33333333333337</v>
      </c>
      <c r="AF679" s="8">
        <v>2250</v>
      </c>
      <c r="AG679" s="8">
        <v>3083.3333333333335</v>
      </c>
      <c r="AH679" s="8">
        <v>0.06</v>
      </c>
      <c r="AI679" s="8">
        <v>6000</v>
      </c>
    </row>
    <row r="680" spans="1:35">
      <c r="A680" s="521" t="s">
        <v>2143</v>
      </c>
      <c r="B680" s="8" t="s">
        <v>49</v>
      </c>
      <c r="C680" s="8" t="s">
        <v>49</v>
      </c>
      <c r="D680" s="8" t="s">
        <v>133</v>
      </c>
      <c r="E680" s="8" t="s">
        <v>189</v>
      </c>
      <c r="F680" s="8" t="s">
        <v>869</v>
      </c>
      <c r="G680" s="8" t="s">
        <v>2615</v>
      </c>
      <c r="H680" s="116">
        <v>0</v>
      </c>
      <c r="I680" s="8">
        <v>4615</v>
      </c>
      <c r="J680" s="8">
        <v>4615</v>
      </c>
      <c r="K680" s="8" t="s">
        <v>2168</v>
      </c>
      <c r="L680" s="8">
        <v>23065149</v>
      </c>
      <c r="M680" s="38">
        <v>45359</v>
      </c>
      <c r="N680" s="8" t="s">
        <v>196</v>
      </c>
      <c r="O680" s="8" t="s">
        <v>173</v>
      </c>
      <c r="P680" s="8" t="s">
        <v>466</v>
      </c>
      <c r="Q680" s="8">
        <v>0</v>
      </c>
      <c r="R680" s="8">
        <v>201071</v>
      </c>
      <c r="S680" s="8">
        <v>201071</v>
      </c>
      <c r="T680" s="8">
        <v>24895</v>
      </c>
      <c r="U680" s="8">
        <v>168</v>
      </c>
      <c r="V680" s="8" t="s">
        <v>64</v>
      </c>
      <c r="W680" s="8" t="s">
        <v>64</v>
      </c>
      <c r="X680" s="8" t="s">
        <v>276</v>
      </c>
      <c r="Y680" s="8" t="s">
        <v>115</v>
      </c>
      <c r="Z680" s="8" t="s">
        <v>2176</v>
      </c>
      <c r="AA680" s="8">
        <v>0.04</v>
      </c>
      <c r="AB680" s="8" t="s">
        <v>558</v>
      </c>
      <c r="AC680" s="8">
        <v>1.7000000000000001E-2</v>
      </c>
      <c r="AD680" s="8">
        <v>8042.84</v>
      </c>
      <c r="AE680" s="8">
        <v>1196.8511904761904</v>
      </c>
      <c r="AF680" s="8">
        <v>3418.2070000000003</v>
      </c>
      <c r="AG680" s="8">
        <v>4615.0581904761912</v>
      </c>
      <c r="AH680" s="8">
        <v>0.03</v>
      </c>
      <c r="AI680" s="8">
        <v>6032.13</v>
      </c>
    </row>
    <row r="681" spans="1:35">
      <c r="A681" s="521" t="s">
        <v>2143</v>
      </c>
      <c r="B681" s="8" t="s">
        <v>49</v>
      </c>
      <c r="C681" s="8" t="s">
        <v>49</v>
      </c>
      <c r="D681" s="8" t="s">
        <v>133</v>
      </c>
      <c r="E681" s="8" t="s">
        <v>940</v>
      </c>
      <c r="F681" s="8" t="s">
        <v>1232</v>
      </c>
      <c r="G681" s="8" t="s">
        <v>1392</v>
      </c>
      <c r="H681" s="116">
        <v>0</v>
      </c>
      <c r="I681" s="8">
        <v>998</v>
      </c>
      <c r="J681" s="8">
        <v>998</v>
      </c>
      <c r="K681" s="8" t="s">
        <v>2609</v>
      </c>
      <c r="L681" s="8">
        <v>35071617</v>
      </c>
      <c r="M681" s="38">
        <v>45359</v>
      </c>
      <c r="N681" s="8" t="s">
        <v>196</v>
      </c>
      <c r="O681" s="8" t="s">
        <v>173</v>
      </c>
      <c r="P681" s="8" t="s">
        <v>466</v>
      </c>
      <c r="Q681" s="8">
        <v>0</v>
      </c>
      <c r="R681" s="8">
        <v>30000</v>
      </c>
      <c r="S681" s="8">
        <v>30000</v>
      </c>
      <c r="T681" s="8">
        <v>27400</v>
      </c>
      <c r="U681" s="8">
        <v>108</v>
      </c>
      <c r="V681" s="8" t="s">
        <v>62</v>
      </c>
      <c r="W681" s="8" t="s">
        <v>62</v>
      </c>
      <c r="X681" s="8" t="s">
        <v>276</v>
      </c>
      <c r="Z681" s="8" t="s">
        <v>2616</v>
      </c>
      <c r="AA681" s="8">
        <v>0.03</v>
      </c>
      <c r="AB681" s="8" t="s">
        <v>558</v>
      </c>
      <c r="AC681" s="8">
        <v>2.4E-2</v>
      </c>
      <c r="AD681" s="8">
        <v>900</v>
      </c>
      <c r="AE681" s="8">
        <v>277.77777777777777</v>
      </c>
      <c r="AF681" s="8">
        <v>720</v>
      </c>
      <c r="AG681" s="8">
        <v>997.77777777777783</v>
      </c>
      <c r="AH681" s="8">
        <v>0.06</v>
      </c>
      <c r="AI681" s="8">
        <v>1800</v>
      </c>
    </row>
    <row r="682" spans="1:35">
      <c r="A682" s="521" t="s">
        <v>2143</v>
      </c>
      <c r="B682" s="8" t="s">
        <v>47</v>
      </c>
      <c r="C682" s="8" t="s">
        <v>47</v>
      </c>
      <c r="D682" s="8" t="s">
        <v>99</v>
      </c>
      <c r="E682" s="8" t="s">
        <v>407</v>
      </c>
      <c r="F682" s="8" t="s">
        <v>2610</v>
      </c>
      <c r="G682" s="8" t="s">
        <v>2618</v>
      </c>
      <c r="H682" s="116">
        <v>0</v>
      </c>
      <c r="I682" s="8">
        <v>5600</v>
      </c>
      <c r="J682" s="8">
        <v>5600</v>
      </c>
      <c r="K682" s="8" t="s">
        <v>2611</v>
      </c>
      <c r="L682" s="8">
        <v>32921228</v>
      </c>
      <c r="M682" s="38">
        <v>45359</v>
      </c>
      <c r="N682" s="8" t="s">
        <v>196</v>
      </c>
      <c r="O682" s="8" t="s">
        <v>21</v>
      </c>
      <c r="P682" s="8" t="s">
        <v>21</v>
      </c>
      <c r="Q682" s="8">
        <v>0</v>
      </c>
      <c r="R682" s="8">
        <v>207838</v>
      </c>
      <c r="S682" s="8">
        <v>207838</v>
      </c>
      <c r="T682" s="8">
        <v>199011</v>
      </c>
      <c r="U682" s="8">
        <v>144</v>
      </c>
      <c r="V682" s="8" t="s">
        <v>62</v>
      </c>
      <c r="W682" s="8" t="s">
        <v>62</v>
      </c>
      <c r="X682" s="8" t="s">
        <v>276</v>
      </c>
      <c r="Z682" s="8" t="s">
        <v>2617</v>
      </c>
      <c r="AA682" s="8">
        <v>0.03</v>
      </c>
      <c r="AB682" s="8" t="s">
        <v>558</v>
      </c>
      <c r="AC682" s="8">
        <v>0.02</v>
      </c>
      <c r="AD682" s="8">
        <v>6235.1399999999994</v>
      </c>
      <c r="AE682" s="8">
        <v>1443.3194444444443</v>
      </c>
      <c r="AF682" s="8">
        <v>4156.76</v>
      </c>
      <c r="AG682" s="8">
        <v>5600.0794444444446</v>
      </c>
      <c r="AH682" s="8">
        <v>0.06</v>
      </c>
      <c r="AI682" s="8">
        <v>12470.279999999999</v>
      </c>
    </row>
    <row r="683" spans="1:35">
      <c r="A683" s="521" t="s">
        <v>2143</v>
      </c>
      <c r="B683" s="8" t="s">
        <v>33</v>
      </c>
      <c r="C683" s="8" t="s">
        <v>39</v>
      </c>
      <c r="D683" s="8" t="s">
        <v>167</v>
      </c>
      <c r="E683" s="8" t="s">
        <v>931</v>
      </c>
      <c r="F683" s="8" t="s">
        <v>2257</v>
      </c>
      <c r="G683" s="8" t="s">
        <v>2261</v>
      </c>
      <c r="H683" s="116">
        <v>0</v>
      </c>
      <c r="I683" s="8">
        <v>8113</v>
      </c>
      <c r="J683" s="8">
        <v>8113</v>
      </c>
      <c r="K683" s="8" t="s">
        <v>2377</v>
      </c>
      <c r="L683" s="8">
        <v>31537772</v>
      </c>
      <c r="M683" s="38">
        <v>45359</v>
      </c>
      <c r="N683" s="8" t="s">
        <v>196</v>
      </c>
      <c r="O683" s="8" t="s">
        <v>148</v>
      </c>
      <c r="P683" s="8" t="s">
        <v>221</v>
      </c>
      <c r="Q683" s="8">
        <v>0</v>
      </c>
      <c r="R683" s="8">
        <v>344777</v>
      </c>
      <c r="S683" s="8">
        <v>344777</v>
      </c>
      <c r="T683" s="8">
        <v>101408</v>
      </c>
      <c r="U683" s="8">
        <v>168</v>
      </c>
      <c r="V683" s="8" t="s">
        <v>64</v>
      </c>
      <c r="W683" s="8" t="s">
        <v>64</v>
      </c>
      <c r="X683" s="8" t="s">
        <v>276</v>
      </c>
      <c r="Y683" s="8" t="s">
        <v>540</v>
      </c>
      <c r="Z683" s="8" t="s">
        <v>2379</v>
      </c>
      <c r="AA683" s="8">
        <v>0.04</v>
      </c>
      <c r="AB683" s="8" t="s">
        <v>558</v>
      </c>
      <c r="AC683" s="8">
        <v>1.7000000000000001E-2</v>
      </c>
      <c r="AD683" s="8">
        <v>13791.08</v>
      </c>
      <c r="AE683" s="8">
        <v>2052.2440476190477</v>
      </c>
      <c r="AF683" s="8">
        <v>5861.2090000000007</v>
      </c>
      <c r="AG683" s="8">
        <v>7913.4530476190484</v>
      </c>
      <c r="AH683" s="8">
        <v>0.03</v>
      </c>
      <c r="AI683" s="8">
        <v>10343.31</v>
      </c>
    </row>
    <row r="684" spans="1:35">
      <c r="A684" s="521" t="s">
        <v>2143</v>
      </c>
      <c r="B684" s="8" t="s">
        <v>45</v>
      </c>
      <c r="C684" s="8" t="s">
        <v>184</v>
      </c>
      <c r="D684" s="8" t="s">
        <v>98</v>
      </c>
      <c r="E684" s="8" t="s">
        <v>212</v>
      </c>
      <c r="F684" s="8" t="s">
        <v>1153</v>
      </c>
      <c r="G684" s="8" t="s">
        <v>1357</v>
      </c>
      <c r="H684" s="116">
        <v>0</v>
      </c>
      <c r="I684" s="8">
        <v>2644</v>
      </c>
      <c r="J684" s="8">
        <v>2644</v>
      </c>
      <c r="K684" s="8" t="s">
        <v>2612</v>
      </c>
      <c r="L684" s="8">
        <v>33527351</v>
      </c>
      <c r="M684" s="38">
        <v>45359</v>
      </c>
      <c r="N684" s="8" t="s">
        <v>196</v>
      </c>
      <c r="O684" s="8" t="s">
        <v>128</v>
      </c>
      <c r="P684" s="8" t="s">
        <v>128</v>
      </c>
      <c r="Q684" s="8">
        <v>0</v>
      </c>
      <c r="R684" s="8">
        <v>115196</v>
      </c>
      <c r="S684" s="8">
        <v>115196</v>
      </c>
      <c r="T684" s="8">
        <v>9860</v>
      </c>
      <c r="U684" s="8">
        <v>168</v>
      </c>
      <c r="V684" s="8" t="s">
        <v>64</v>
      </c>
      <c r="W684" s="8" t="s">
        <v>64</v>
      </c>
      <c r="X684" s="8" t="s">
        <v>276</v>
      </c>
      <c r="Y684" s="8" t="s">
        <v>1327</v>
      </c>
      <c r="Z684" s="8" t="s">
        <v>2380</v>
      </c>
      <c r="AA684" s="8">
        <v>0.04</v>
      </c>
      <c r="AB684" s="8" t="s">
        <v>558</v>
      </c>
      <c r="AC684" s="8">
        <v>1.7000000000000001E-2</v>
      </c>
      <c r="AD684" s="8">
        <v>4607.84</v>
      </c>
      <c r="AE684" s="8">
        <v>685.69047619047615</v>
      </c>
      <c r="AF684" s="8">
        <v>1958.3320000000001</v>
      </c>
      <c r="AG684" s="8">
        <v>2644.0224761904765</v>
      </c>
      <c r="AH684" s="8">
        <v>0.03</v>
      </c>
      <c r="AI684" s="8">
        <v>3455.8799999999997</v>
      </c>
    </row>
    <row r="685" spans="1:35">
      <c r="A685" s="521" t="s">
        <v>2143</v>
      </c>
      <c r="B685" s="8" t="s">
        <v>31</v>
      </c>
      <c r="C685" s="8" t="s">
        <v>31</v>
      </c>
      <c r="D685" s="8" t="s">
        <v>101</v>
      </c>
      <c r="E685" s="8" t="s">
        <v>32</v>
      </c>
      <c r="F685" s="8" t="s">
        <v>650</v>
      </c>
      <c r="G685" s="8" t="s">
        <v>627</v>
      </c>
      <c r="H685" s="116">
        <v>0</v>
      </c>
      <c r="I685" s="8">
        <v>5480</v>
      </c>
      <c r="J685" s="8">
        <v>5480</v>
      </c>
      <c r="K685" s="8" t="s">
        <v>2613</v>
      </c>
      <c r="L685" s="8">
        <v>24019892</v>
      </c>
      <c r="M685" s="38">
        <v>45359</v>
      </c>
      <c r="N685" s="8" t="s">
        <v>196</v>
      </c>
      <c r="O685" s="8" t="s">
        <v>329</v>
      </c>
      <c r="P685" s="8" t="s">
        <v>329</v>
      </c>
      <c r="Q685" s="8">
        <v>0</v>
      </c>
      <c r="R685" s="8">
        <v>238750</v>
      </c>
      <c r="S685" s="8">
        <v>238750</v>
      </c>
      <c r="T685" s="8">
        <v>56334</v>
      </c>
      <c r="U685" s="8">
        <v>168</v>
      </c>
      <c r="V685" s="8" t="s">
        <v>62</v>
      </c>
      <c r="W685" s="8" t="s">
        <v>62</v>
      </c>
      <c r="X685" s="8" t="s">
        <v>276</v>
      </c>
      <c r="Z685" s="8" t="s">
        <v>2619</v>
      </c>
      <c r="AA685" s="8">
        <v>0.04</v>
      </c>
      <c r="AB685" s="8" t="s">
        <v>558</v>
      </c>
      <c r="AC685" s="8">
        <v>1.7000000000000001E-2</v>
      </c>
      <c r="AD685" s="8">
        <v>9550</v>
      </c>
      <c r="AE685" s="8">
        <v>1421.1309523809523</v>
      </c>
      <c r="AF685" s="8">
        <v>4058.7500000000005</v>
      </c>
      <c r="AG685" s="8">
        <v>5479.8809523809523</v>
      </c>
      <c r="AH685" s="8">
        <v>0.03</v>
      </c>
      <c r="AI685" s="8">
        <v>7162.5</v>
      </c>
    </row>
    <row r="686" spans="1:35">
      <c r="A686" s="521" t="s">
        <v>2143</v>
      </c>
      <c r="B686" s="8" t="s">
        <v>45</v>
      </c>
      <c r="C686" s="8" t="s">
        <v>184</v>
      </c>
      <c r="D686" s="8" t="s">
        <v>98</v>
      </c>
      <c r="E686" s="8" t="s">
        <v>212</v>
      </c>
      <c r="F686" s="8" t="s">
        <v>1153</v>
      </c>
      <c r="G686" s="8" t="s">
        <v>1357</v>
      </c>
      <c r="H686" s="116">
        <v>0</v>
      </c>
      <c r="I686" s="8">
        <v>5300</v>
      </c>
      <c r="J686" s="8">
        <v>5300</v>
      </c>
      <c r="K686" s="8" t="s">
        <v>2376</v>
      </c>
      <c r="L686" s="8">
        <v>28992293</v>
      </c>
      <c r="M686" s="38">
        <v>45359</v>
      </c>
      <c r="N686" s="8" t="s">
        <v>196</v>
      </c>
      <c r="O686" s="8" t="s">
        <v>128</v>
      </c>
      <c r="P686" s="8" t="s">
        <v>128</v>
      </c>
      <c r="Q686" s="8">
        <v>0</v>
      </c>
      <c r="R686" s="8">
        <v>230916</v>
      </c>
      <c r="S686" s="8">
        <v>230916</v>
      </c>
      <c r="T686" s="8">
        <v>45036.45</v>
      </c>
      <c r="U686" s="8">
        <v>168</v>
      </c>
      <c r="V686" s="8" t="s">
        <v>64</v>
      </c>
      <c r="W686" s="8" t="s">
        <v>64</v>
      </c>
      <c r="X686" s="8" t="s">
        <v>276</v>
      </c>
      <c r="Y686" s="8" t="s">
        <v>1327</v>
      </c>
      <c r="Z686" s="8" t="s">
        <v>2378</v>
      </c>
      <c r="AA686" s="8">
        <v>0.04</v>
      </c>
      <c r="AB686" s="8" t="s">
        <v>558</v>
      </c>
      <c r="AC686" s="8">
        <v>1.7000000000000001E-2</v>
      </c>
      <c r="AD686" s="8">
        <v>9236.64</v>
      </c>
      <c r="AE686" s="8">
        <v>1374.5</v>
      </c>
      <c r="AF686" s="8">
        <v>3925.5720000000001</v>
      </c>
      <c r="AG686" s="8">
        <v>5300.0720000000001</v>
      </c>
      <c r="AH686" s="8">
        <v>0.03</v>
      </c>
      <c r="AI686" s="8">
        <v>6927.48</v>
      </c>
    </row>
    <row r="687" spans="1:35">
      <c r="A687" s="521" t="s">
        <v>2143</v>
      </c>
      <c r="B687" s="8" t="s">
        <v>38</v>
      </c>
      <c r="C687" s="8" t="s">
        <v>38</v>
      </c>
      <c r="D687" s="8" t="s">
        <v>101</v>
      </c>
      <c r="E687" s="8" t="s">
        <v>891</v>
      </c>
      <c r="F687" s="8" t="s">
        <v>2620</v>
      </c>
      <c r="G687" s="8" t="s">
        <v>2624</v>
      </c>
      <c r="H687" s="116">
        <v>0</v>
      </c>
      <c r="I687" s="8">
        <v>3467</v>
      </c>
      <c r="J687" s="8">
        <v>3467</v>
      </c>
      <c r="K687" s="8" t="s">
        <v>2621</v>
      </c>
      <c r="L687" s="8">
        <v>24761646</v>
      </c>
      <c r="M687" s="38">
        <v>45359</v>
      </c>
      <c r="N687" s="8" t="s">
        <v>196</v>
      </c>
      <c r="O687" s="8" t="s">
        <v>128</v>
      </c>
      <c r="P687" s="8" t="s">
        <v>128</v>
      </c>
      <c r="Q687" s="8">
        <v>0</v>
      </c>
      <c r="R687" s="8">
        <v>128674</v>
      </c>
      <c r="S687" s="8">
        <v>128674</v>
      </c>
      <c r="T687" s="8">
        <v>121344</v>
      </c>
      <c r="U687" s="8">
        <v>144</v>
      </c>
      <c r="V687" s="8" t="s">
        <v>62</v>
      </c>
      <c r="W687" s="8" t="s">
        <v>62</v>
      </c>
      <c r="X687" s="8" t="s">
        <v>276</v>
      </c>
      <c r="Z687" s="8" t="s">
        <v>2623</v>
      </c>
      <c r="AA687" s="8">
        <v>0.03</v>
      </c>
      <c r="AB687" s="8" t="s">
        <v>558</v>
      </c>
      <c r="AC687" s="8">
        <v>0.02</v>
      </c>
      <c r="AD687" s="8">
        <v>3860.22</v>
      </c>
      <c r="AE687" s="8">
        <v>893.56944444444446</v>
      </c>
      <c r="AF687" s="8">
        <v>2573.48</v>
      </c>
      <c r="AG687" s="8">
        <v>3467.0494444444444</v>
      </c>
      <c r="AH687" s="8">
        <v>0.06</v>
      </c>
      <c r="AI687" s="8">
        <v>7720.44</v>
      </c>
    </row>
    <row r="688" spans="1:35">
      <c r="A688" s="521" t="s">
        <v>2143</v>
      </c>
      <c r="B688" s="8" t="s">
        <v>49</v>
      </c>
      <c r="C688" s="8" t="s">
        <v>49</v>
      </c>
      <c r="D688" s="8" t="s">
        <v>133</v>
      </c>
      <c r="E688" s="8" t="s">
        <v>938</v>
      </c>
      <c r="F688" s="8" t="s">
        <v>808</v>
      </c>
      <c r="G688" s="8" t="s">
        <v>1606</v>
      </c>
      <c r="H688" s="116">
        <v>0</v>
      </c>
      <c r="I688" s="8">
        <v>1742</v>
      </c>
      <c r="J688" s="8">
        <v>1742</v>
      </c>
      <c r="K688" s="8" t="s">
        <v>2622</v>
      </c>
      <c r="L688" s="8">
        <v>39495724</v>
      </c>
      <c r="M688" s="38">
        <v>45359</v>
      </c>
      <c r="N688" s="8" t="s">
        <v>196</v>
      </c>
      <c r="O688" s="8" t="s">
        <v>21</v>
      </c>
      <c r="P688" s="8" t="s">
        <v>21</v>
      </c>
      <c r="Q688" s="8">
        <v>0</v>
      </c>
      <c r="R688" s="8">
        <v>50000</v>
      </c>
      <c r="S688" s="8">
        <v>50000</v>
      </c>
      <c r="T688" s="8">
        <v>46400</v>
      </c>
      <c r="U688" s="8">
        <v>120</v>
      </c>
      <c r="V688" s="8" t="s">
        <v>62</v>
      </c>
      <c r="W688" s="8" t="s">
        <v>62</v>
      </c>
      <c r="X688" s="8" t="s">
        <v>276</v>
      </c>
      <c r="Z688" s="8" t="s">
        <v>2625</v>
      </c>
      <c r="AA688" s="8">
        <v>0.03</v>
      </c>
      <c r="AB688" s="8" t="s">
        <v>558</v>
      </c>
      <c r="AC688" s="8">
        <v>2.2499999999999999E-2</v>
      </c>
      <c r="AD688" s="8">
        <v>1500</v>
      </c>
      <c r="AE688" s="8">
        <v>416.66666666666669</v>
      </c>
      <c r="AF688" s="8">
        <v>1125</v>
      </c>
      <c r="AG688" s="8">
        <v>1541.6666666666667</v>
      </c>
      <c r="AH688" s="8">
        <v>0.06</v>
      </c>
      <c r="AI688" s="8">
        <v>3000</v>
      </c>
    </row>
    <row r="689" spans="1:35">
      <c r="A689" s="521" t="s">
        <v>2143</v>
      </c>
      <c r="B689" s="8" t="s">
        <v>37</v>
      </c>
      <c r="C689" s="8" t="s">
        <v>37</v>
      </c>
      <c r="D689" s="8" t="s">
        <v>99</v>
      </c>
      <c r="E689" s="8" t="s">
        <v>935</v>
      </c>
      <c r="F689" s="8" t="s">
        <v>2410</v>
      </c>
      <c r="G689" s="8" t="s">
        <v>2631</v>
      </c>
      <c r="H689" s="116">
        <v>4190</v>
      </c>
      <c r="I689" s="8">
        <v>3360</v>
      </c>
      <c r="J689" s="8">
        <v>-830</v>
      </c>
      <c r="K689" s="8" t="s">
        <v>2626</v>
      </c>
      <c r="L689" s="8">
        <v>24327609</v>
      </c>
      <c r="M689" s="38">
        <v>45359</v>
      </c>
      <c r="N689" s="8" t="s">
        <v>196</v>
      </c>
      <c r="O689" s="8" t="s">
        <v>128</v>
      </c>
      <c r="P689" s="8" t="s">
        <v>128</v>
      </c>
      <c r="Q689" s="8">
        <v>93523.81</v>
      </c>
      <c r="R689" s="8">
        <v>146408</v>
      </c>
      <c r="S689" s="8">
        <v>52884.19</v>
      </c>
      <c r="T689" s="8">
        <v>42999.71</v>
      </c>
      <c r="U689" s="8">
        <v>168</v>
      </c>
      <c r="V689" s="8" t="s">
        <v>63</v>
      </c>
      <c r="W689" s="8" t="s">
        <v>63</v>
      </c>
      <c r="X689" s="8" t="s">
        <v>277</v>
      </c>
      <c r="Z689" s="8" t="s">
        <v>2630</v>
      </c>
      <c r="AA689" s="8">
        <v>0.04</v>
      </c>
      <c r="AB689" s="8" t="s">
        <v>558</v>
      </c>
      <c r="AC689" s="8">
        <v>1.7000000000000001E-2</v>
      </c>
      <c r="AD689" s="8">
        <v>5856.32</v>
      </c>
      <c r="AE689" s="8">
        <v>871.47619047619048</v>
      </c>
      <c r="AF689" s="8">
        <v>2488.9360000000001</v>
      </c>
      <c r="AG689" s="8">
        <v>3360.4121904761905</v>
      </c>
      <c r="AH689" s="8">
        <v>0.03</v>
      </c>
      <c r="AI689" s="8">
        <v>1586.5256999999999</v>
      </c>
    </row>
    <row r="690" spans="1:35">
      <c r="A690" s="521" t="s">
        <v>2143</v>
      </c>
      <c r="B690" s="8" t="s">
        <v>39</v>
      </c>
      <c r="C690" s="8" t="s">
        <v>39</v>
      </c>
      <c r="D690" s="8" t="s">
        <v>167</v>
      </c>
      <c r="E690" s="8" t="s">
        <v>453</v>
      </c>
      <c r="F690" s="8" t="s">
        <v>867</v>
      </c>
      <c r="G690" s="8" t="s">
        <v>590</v>
      </c>
      <c r="H690" s="116">
        <v>12992</v>
      </c>
      <c r="I690" s="8">
        <v>11772</v>
      </c>
      <c r="J690" s="8">
        <v>-1220</v>
      </c>
      <c r="K690" s="8" t="s">
        <v>2627</v>
      </c>
      <c r="L690" s="8">
        <v>28779422</v>
      </c>
      <c r="M690" s="38">
        <v>45359</v>
      </c>
      <c r="N690" s="8" t="s">
        <v>196</v>
      </c>
      <c r="O690" s="8" t="s">
        <v>148</v>
      </c>
      <c r="P690" s="8" t="s">
        <v>273</v>
      </c>
      <c r="Q690" s="8">
        <v>463446</v>
      </c>
      <c r="R690" s="8">
        <v>504182</v>
      </c>
      <c r="S690" s="8">
        <v>40736</v>
      </c>
      <c r="T690" s="8">
        <v>9384</v>
      </c>
      <c r="U690" s="8">
        <v>168</v>
      </c>
      <c r="V690" s="8" t="s">
        <v>63</v>
      </c>
      <c r="W690" s="8" t="s">
        <v>63</v>
      </c>
      <c r="X690" s="8" t="s">
        <v>277</v>
      </c>
      <c r="Z690" s="8" t="s">
        <v>2632</v>
      </c>
      <c r="AA690" s="8">
        <v>0.04</v>
      </c>
      <c r="AB690" s="8" t="s">
        <v>558</v>
      </c>
      <c r="AC690" s="8">
        <v>1.7000000000000001E-2</v>
      </c>
      <c r="AD690" s="8">
        <v>20167.28</v>
      </c>
      <c r="AE690" s="8">
        <v>3001.0833333333335</v>
      </c>
      <c r="AF690" s="8">
        <v>8571.094000000001</v>
      </c>
      <c r="AG690" s="8">
        <v>11572.177333333335</v>
      </c>
      <c r="AH690" s="8">
        <v>0.03</v>
      </c>
      <c r="AI690" s="8">
        <v>1222.08</v>
      </c>
    </row>
    <row r="691" spans="1:35">
      <c r="A691" s="521" t="s">
        <v>2143</v>
      </c>
      <c r="B691" s="8" t="s">
        <v>29</v>
      </c>
      <c r="C691" s="8" t="s">
        <v>29</v>
      </c>
      <c r="D691" s="8" t="s">
        <v>168</v>
      </c>
      <c r="E691" s="8" t="s">
        <v>407</v>
      </c>
      <c r="F691" s="8" t="s">
        <v>818</v>
      </c>
      <c r="G691" s="8" t="s">
        <v>819</v>
      </c>
      <c r="H691" s="116">
        <v>0</v>
      </c>
      <c r="I691" s="8">
        <v>2450</v>
      </c>
      <c r="J691" s="8">
        <v>2450</v>
      </c>
      <c r="K691" s="8" t="s">
        <v>2628</v>
      </c>
      <c r="L691" s="8">
        <v>27642437</v>
      </c>
      <c r="M691" s="38">
        <v>45359</v>
      </c>
      <c r="N691" s="8" t="s">
        <v>196</v>
      </c>
      <c r="O691" s="8" t="s">
        <v>21</v>
      </c>
      <c r="P691" s="8" t="s">
        <v>21</v>
      </c>
      <c r="Q691" s="8">
        <v>0</v>
      </c>
      <c r="R691" s="8">
        <v>15000</v>
      </c>
      <c r="S691" s="8">
        <v>15000</v>
      </c>
      <c r="T691" s="8">
        <v>13150</v>
      </c>
      <c r="U691" s="8">
        <v>12</v>
      </c>
      <c r="V691" s="8" t="s">
        <v>62</v>
      </c>
      <c r="W691" s="8" t="s">
        <v>62</v>
      </c>
      <c r="X691" s="8" t="s">
        <v>276</v>
      </c>
      <c r="Z691" s="8" t="s">
        <v>2633</v>
      </c>
      <c r="AA691" s="8">
        <v>0.03</v>
      </c>
      <c r="AB691" s="8" t="s">
        <v>558</v>
      </c>
      <c r="AC691" s="8">
        <v>0.08</v>
      </c>
      <c r="AD691" s="8">
        <v>450</v>
      </c>
      <c r="AE691" s="8">
        <v>1250</v>
      </c>
      <c r="AF691" s="8">
        <v>1200</v>
      </c>
      <c r="AG691" s="8">
        <v>2450</v>
      </c>
      <c r="AH691" s="8">
        <v>0.06</v>
      </c>
      <c r="AI691" s="8">
        <v>900</v>
      </c>
    </row>
    <row r="692" spans="1:35">
      <c r="A692" s="521" t="s">
        <v>2143</v>
      </c>
      <c r="B692" s="8" t="s">
        <v>29</v>
      </c>
      <c r="C692" s="8" t="s">
        <v>29</v>
      </c>
      <c r="D692" s="8" t="s">
        <v>168</v>
      </c>
      <c r="E692" s="8" t="s">
        <v>457</v>
      </c>
      <c r="F692" s="8" t="s">
        <v>705</v>
      </c>
      <c r="G692" s="8" t="s">
        <v>2635</v>
      </c>
      <c r="H692" s="116">
        <v>0</v>
      </c>
      <c r="I692" s="8">
        <v>884</v>
      </c>
      <c r="J692" s="8">
        <v>884</v>
      </c>
      <c r="K692" s="8" t="s">
        <v>2629</v>
      </c>
      <c r="L692" s="8">
        <v>32405411</v>
      </c>
      <c r="M692" s="38">
        <v>45359</v>
      </c>
      <c r="N692" s="8" t="s">
        <v>196</v>
      </c>
      <c r="O692" s="8" t="s">
        <v>21</v>
      </c>
      <c r="P692" s="8" t="s">
        <v>21</v>
      </c>
      <c r="Q692" s="8">
        <v>0</v>
      </c>
      <c r="R692" s="8">
        <v>26579</v>
      </c>
      <c r="S692" s="8">
        <v>26579</v>
      </c>
      <c r="T692" s="8">
        <v>24150</v>
      </c>
      <c r="U692" s="8">
        <v>108</v>
      </c>
      <c r="V692" s="8" t="s">
        <v>62</v>
      </c>
      <c r="W692" s="8" t="s">
        <v>62</v>
      </c>
      <c r="X692" s="8" t="s">
        <v>276</v>
      </c>
      <c r="Z692" s="8" t="s">
        <v>2634</v>
      </c>
      <c r="AA692" s="8">
        <v>0.03</v>
      </c>
      <c r="AB692" s="8" t="s">
        <v>558</v>
      </c>
      <c r="AC692" s="8">
        <v>2.4E-2</v>
      </c>
      <c r="AD692" s="8">
        <v>797.37</v>
      </c>
      <c r="AE692" s="8">
        <v>246.10185185185185</v>
      </c>
      <c r="AF692" s="8">
        <v>637.89599999999996</v>
      </c>
      <c r="AG692" s="8">
        <v>883.99785185185181</v>
      </c>
      <c r="AH692" s="8">
        <v>0.06</v>
      </c>
      <c r="AI692" s="8">
        <v>1594.74</v>
      </c>
    </row>
    <row r="693" spans="1:35">
      <c r="A693" s="521" t="s">
        <v>2143</v>
      </c>
      <c r="B693" s="8" t="s">
        <v>49</v>
      </c>
      <c r="C693" s="8" t="s">
        <v>49</v>
      </c>
      <c r="D693" s="8" t="s">
        <v>133</v>
      </c>
      <c r="E693" s="8" t="s">
        <v>189</v>
      </c>
      <c r="F693" s="8" t="s">
        <v>978</v>
      </c>
      <c r="G693" s="8" t="s">
        <v>979</v>
      </c>
      <c r="H693" s="116">
        <v>0</v>
      </c>
      <c r="I693" s="8">
        <v>6010</v>
      </c>
      <c r="J693" s="8">
        <v>6010</v>
      </c>
      <c r="K693" s="8" t="s">
        <v>2078</v>
      </c>
      <c r="L693" s="8">
        <v>22704174</v>
      </c>
      <c r="M693" s="38">
        <v>45359</v>
      </c>
      <c r="N693" s="8" t="s">
        <v>196</v>
      </c>
      <c r="O693" s="8" t="s">
        <v>148</v>
      </c>
      <c r="P693" s="8" t="s">
        <v>1269</v>
      </c>
      <c r="Q693" s="8">
        <v>0</v>
      </c>
      <c r="R693" s="8">
        <v>261850</v>
      </c>
      <c r="S693" s="8">
        <v>261850</v>
      </c>
      <c r="T693" s="8">
        <v>23636</v>
      </c>
      <c r="U693" s="8">
        <v>168</v>
      </c>
      <c r="V693" s="8" t="s">
        <v>64</v>
      </c>
      <c r="W693" s="8" t="s">
        <v>64</v>
      </c>
      <c r="X693" s="8" t="s">
        <v>276</v>
      </c>
      <c r="Y693" s="8" t="s">
        <v>115</v>
      </c>
      <c r="Z693" s="8" t="s">
        <v>2088</v>
      </c>
      <c r="AA693" s="8">
        <v>0.04</v>
      </c>
      <c r="AB693" s="8" t="s">
        <v>558</v>
      </c>
      <c r="AC693" s="8">
        <v>1.7000000000000001E-2</v>
      </c>
      <c r="AD693" s="8">
        <v>10474</v>
      </c>
      <c r="AE693" s="8">
        <v>1558.6309523809523</v>
      </c>
      <c r="AF693" s="8">
        <v>4451.4500000000007</v>
      </c>
      <c r="AG693" s="8">
        <v>6010.080952380953</v>
      </c>
      <c r="AH693" s="8">
        <v>0.03</v>
      </c>
      <c r="AI693" s="8">
        <v>7855.5</v>
      </c>
    </row>
    <row r="694" spans="1:35">
      <c r="A694" s="521" t="s">
        <v>2143</v>
      </c>
      <c r="B694" s="8" t="s">
        <v>184</v>
      </c>
      <c r="C694" s="8" t="s">
        <v>184</v>
      </c>
      <c r="D694" s="8" t="s">
        <v>98</v>
      </c>
      <c r="E694" s="8" t="s">
        <v>503</v>
      </c>
      <c r="F694" s="8" t="s">
        <v>762</v>
      </c>
      <c r="G694" s="8" t="s">
        <v>763</v>
      </c>
      <c r="H694" s="116">
        <v>0</v>
      </c>
      <c r="I694" s="8">
        <v>10126</v>
      </c>
      <c r="J694" s="8">
        <v>10126</v>
      </c>
      <c r="K694" s="8" t="s">
        <v>2167</v>
      </c>
      <c r="L694" s="8">
        <v>22976072</v>
      </c>
      <c r="M694" s="38">
        <v>45359</v>
      </c>
      <c r="N694" s="8" t="s">
        <v>196</v>
      </c>
      <c r="O694" s="8" t="s">
        <v>148</v>
      </c>
      <c r="P694" s="8" t="s">
        <v>342</v>
      </c>
      <c r="Q694" s="8">
        <v>0</v>
      </c>
      <c r="R694" s="8">
        <v>445538</v>
      </c>
      <c r="S694" s="8">
        <v>445538</v>
      </c>
      <c r="T694" s="8">
        <v>29523</v>
      </c>
      <c r="U694" s="8">
        <v>168</v>
      </c>
      <c r="V694" s="8" t="s">
        <v>64</v>
      </c>
      <c r="W694" s="8" t="s">
        <v>64</v>
      </c>
      <c r="X694" s="8" t="s">
        <v>276</v>
      </c>
      <c r="Y694" s="8" t="s">
        <v>616</v>
      </c>
      <c r="Z694" s="8" t="s">
        <v>2175</v>
      </c>
      <c r="AA694" s="8">
        <v>0.04</v>
      </c>
      <c r="AB694" s="8" t="s">
        <v>558</v>
      </c>
      <c r="AC694" s="8">
        <v>1.7000000000000001E-2</v>
      </c>
      <c r="AD694" s="8">
        <v>17821.52</v>
      </c>
      <c r="AE694" s="8">
        <v>2652.0119047619046</v>
      </c>
      <c r="AF694" s="8">
        <v>7574.1460000000006</v>
      </c>
      <c r="AG694" s="8">
        <v>10226.157904761905</v>
      </c>
      <c r="AH694" s="8">
        <v>0.03</v>
      </c>
      <c r="AI694" s="8">
        <v>13366.14</v>
      </c>
    </row>
    <row r="695" spans="1:35">
      <c r="A695" s="521" t="s">
        <v>2143</v>
      </c>
      <c r="B695" s="8" t="s">
        <v>23</v>
      </c>
      <c r="C695" s="8" t="s">
        <v>23</v>
      </c>
      <c r="D695" s="8" t="s">
        <v>97</v>
      </c>
      <c r="E695" s="8" t="s">
        <v>930</v>
      </c>
      <c r="F695" s="8" t="s">
        <v>2286</v>
      </c>
      <c r="G695" s="8" t="s">
        <v>2300</v>
      </c>
      <c r="H695" s="116">
        <v>2200</v>
      </c>
      <c r="I695" s="8">
        <v>1700</v>
      </c>
      <c r="J695" s="8">
        <v>-500</v>
      </c>
      <c r="K695" s="8" t="s">
        <v>2636</v>
      </c>
      <c r="L695" s="8">
        <v>29720425</v>
      </c>
      <c r="M695" s="38">
        <v>45359</v>
      </c>
      <c r="N695" s="8" t="s">
        <v>196</v>
      </c>
      <c r="O695" s="8" t="s">
        <v>128</v>
      </c>
      <c r="P695" s="8" t="s">
        <v>128</v>
      </c>
      <c r="Q695" s="8">
        <v>0</v>
      </c>
      <c r="R695" s="8">
        <v>81650</v>
      </c>
      <c r="S695" s="8">
        <v>81650</v>
      </c>
      <c r="T695" s="8">
        <v>34696</v>
      </c>
      <c r="U695" s="8">
        <v>144</v>
      </c>
      <c r="V695" s="8" t="s">
        <v>63</v>
      </c>
      <c r="W695" s="8" t="s">
        <v>63</v>
      </c>
      <c r="X695" s="8" t="s">
        <v>277</v>
      </c>
      <c r="Z695" s="8" t="s">
        <v>2639</v>
      </c>
      <c r="AA695" s="8">
        <v>0.03</v>
      </c>
      <c r="AB695" s="8" t="s">
        <v>558</v>
      </c>
      <c r="AC695" s="8">
        <v>0.02</v>
      </c>
      <c r="AD695" s="8">
        <v>2449.5</v>
      </c>
      <c r="AE695" s="8">
        <v>567.01388888888891</v>
      </c>
      <c r="AF695" s="8">
        <v>1633</v>
      </c>
      <c r="AG695" s="8">
        <v>2200.0138888888887</v>
      </c>
      <c r="AH695" s="8">
        <v>0.06</v>
      </c>
      <c r="AI695" s="8">
        <v>4899</v>
      </c>
    </row>
    <row r="696" spans="1:35">
      <c r="A696" s="521" t="s">
        <v>2143</v>
      </c>
      <c r="B696" s="8" t="s">
        <v>24</v>
      </c>
      <c r="C696" s="8" t="s">
        <v>24</v>
      </c>
      <c r="D696" s="8" t="s">
        <v>422</v>
      </c>
      <c r="E696" s="8" t="s">
        <v>2099</v>
      </c>
      <c r="F696" s="8" t="s">
        <v>2637</v>
      </c>
      <c r="G696" s="8" t="s">
        <v>617</v>
      </c>
      <c r="H696" s="116">
        <v>0</v>
      </c>
      <c r="I696" s="8">
        <v>998</v>
      </c>
      <c r="J696" s="8">
        <v>998</v>
      </c>
      <c r="K696" s="8" t="s">
        <v>2638</v>
      </c>
      <c r="L696" s="8">
        <v>38433946</v>
      </c>
      <c r="M696" s="38">
        <v>45359</v>
      </c>
      <c r="N696" s="8" t="s">
        <v>196</v>
      </c>
      <c r="O696" s="8" t="s">
        <v>21</v>
      </c>
      <c r="P696" s="8" t="s">
        <v>21</v>
      </c>
      <c r="Q696" s="8">
        <v>0</v>
      </c>
      <c r="R696" s="8">
        <v>30000</v>
      </c>
      <c r="S696" s="8">
        <v>30000</v>
      </c>
      <c r="T696" s="8">
        <v>27900</v>
      </c>
      <c r="U696" s="8">
        <v>108</v>
      </c>
      <c r="V696" s="8" t="s">
        <v>62</v>
      </c>
      <c r="W696" s="8" t="s">
        <v>62</v>
      </c>
      <c r="X696" s="8" t="s">
        <v>276</v>
      </c>
      <c r="Z696" s="8" t="s">
        <v>2640</v>
      </c>
      <c r="AA696" s="8">
        <v>0.03</v>
      </c>
      <c r="AB696" s="8" t="s">
        <v>558</v>
      </c>
      <c r="AC696" s="8">
        <v>2.2499999999999999E-2</v>
      </c>
      <c r="AD696" s="8">
        <v>900</v>
      </c>
      <c r="AE696" s="8">
        <v>277.77777777777777</v>
      </c>
      <c r="AF696" s="8">
        <v>675</v>
      </c>
      <c r="AG696" s="8">
        <v>952.77777777777783</v>
      </c>
      <c r="AH696" s="8">
        <v>0.06</v>
      </c>
      <c r="AI696" s="8">
        <v>1800</v>
      </c>
    </row>
    <row r="697" spans="1:35">
      <c r="A697" s="521" t="s">
        <v>2143</v>
      </c>
      <c r="B697" s="8" t="s">
        <v>23</v>
      </c>
      <c r="C697" s="8" t="s">
        <v>23</v>
      </c>
      <c r="D697" s="8" t="s">
        <v>97</v>
      </c>
      <c r="E697" s="8" t="s">
        <v>449</v>
      </c>
      <c r="F697" s="8" t="s">
        <v>2015</v>
      </c>
      <c r="G697" s="8" t="s">
        <v>2021</v>
      </c>
      <c r="H697" s="116">
        <v>0</v>
      </c>
      <c r="I697" s="8">
        <v>5245</v>
      </c>
      <c r="J697" s="8">
        <v>5245</v>
      </c>
      <c r="K697" s="8" t="s">
        <v>2641</v>
      </c>
      <c r="L697" s="8">
        <v>318035</v>
      </c>
      <c r="M697" s="38">
        <v>45360</v>
      </c>
      <c r="N697" s="8" t="s">
        <v>196</v>
      </c>
      <c r="O697" s="8" t="s">
        <v>43</v>
      </c>
      <c r="P697" s="8" t="s">
        <v>43</v>
      </c>
      <c r="Q697" s="8">
        <v>0</v>
      </c>
      <c r="R697" s="8">
        <v>228520</v>
      </c>
      <c r="S697" s="8">
        <v>228520</v>
      </c>
      <c r="T697" s="8">
        <v>30379</v>
      </c>
      <c r="U697" s="8">
        <v>168</v>
      </c>
      <c r="V697" s="8" t="s">
        <v>64</v>
      </c>
      <c r="W697" s="8" t="s">
        <v>64</v>
      </c>
      <c r="X697" s="8" t="s">
        <v>276</v>
      </c>
      <c r="Y697" s="8" t="s">
        <v>115</v>
      </c>
      <c r="Z697" s="8" t="s">
        <v>2449</v>
      </c>
      <c r="AA697" s="8">
        <v>0.04</v>
      </c>
      <c r="AB697" s="8" t="s">
        <v>558</v>
      </c>
      <c r="AC697" s="8">
        <v>1.7000000000000001E-2</v>
      </c>
      <c r="AD697" s="8">
        <v>9140.8000000000011</v>
      </c>
      <c r="AE697" s="8">
        <v>1360.2380952380952</v>
      </c>
      <c r="AF697" s="8">
        <v>3884.84</v>
      </c>
      <c r="AG697" s="8">
        <v>5245.0780952380956</v>
      </c>
      <c r="AH697" s="8">
        <v>0.03</v>
      </c>
      <c r="AI697" s="8">
        <v>6855.5999999999995</v>
      </c>
    </row>
    <row r="698" spans="1:35">
      <c r="A698" s="521" t="s">
        <v>2143</v>
      </c>
      <c r="B698" s="8" t="s">
        <v>184</v>
      </c>
      <c r="C698" s="8" t="s">
        <v>184</v>
      </c>
      <c r="D698" s="8" t="s">
        <v>98</v>
      </c>
      <c r="E698" s="8" t="s">
        <v>503</v>
      </c>
      <c r="F698" s="8" t="s">
        <v>2642</v>
      </c>
      <c r="G698" s="8" t="s">
        <v>2661</v>
      </c>
      <c r="H698" s="116">
        <v>0</v>
      </c>
      <c r="I698" s="8">
        <v>1315</v>
      </c>
      <c r="J698" s="8">
        <v>1315</v>
      </c>
      <c r="K698" s="8" t="s">
        <v>2643</v>
      </c>
      <c r="L698" s="8">
        <v>34758126</v>
      </c>
      <c r="M698" s="38">
        <v>45360</v>
      </c>
      <c r="N698" s="8" t="s">
        <v>196</v>
      </c>
      <c r="O698" s="8" t="s">
        <v>21</v>
      </c>
      <c r="P698" s="8" t="s">
        <v>21</v>
      </c>
      <c r="Q698" s="8">
        <v>0</v>
      </c>
      <c r="R698" s="8">
        <v>31380</v>
      </c>
      <c r="S698" s="8">
        <v>31380</v>
      </c>
      <c r="T698" s="8">
        <v>28711</v>
      </c>
      <c r="U698" s="8">
        <v>84</v>
      </c>
      <c r="V698" s="8" t="s">
        <v>62</v>
      </c>
      <c r="W698" s="8" t="s">
        <v>62</v>
      </c>
      <c r="X698" s="8" t="s">
        <v>276</v>
      </c>
      <c r="Z698" s="8" t="s">
        <v>2660</v>
      </c>
      <c r="AA698" s="8">
        <v>0.03</v>
      </c>
      <c r="AB698" s="8" t="s">
        <v>558</v>
      </c>
      <c r="AC698" s="8">
        <v>0.03</v>
      </c>
      <c r="AD698" s="8">
        <v>941.4</v>
      </c>
      <c r="AE698" s="8">
        <v>373.57142857142856</v>
      </c>
      <c r="AF698" s="8">
        <v>941.4</v>
      </c>
      <c r="AG698" s="8">
        <v>1314.9714285714285</v>
      </c>
      <c r="AH698" s="8">
        <v>0.06</v>
      </c>
      <c r="AI698" s="8">
        <v>1882.8</v>
      </c>
    </row>
    <row r="699" spans="1:35">
      <c r="A699" s="521" t="s">
        <v>2143</v>
      </c>
      <c r="B699" s="8" t="s">
        <v>33</v>
      </c>
      <c r="C699" s="8" t="s">
        <v>39</v>
      </c>
      <c r="D699" s="8" t="s">
        <v>167</v>
      </c>
      <c r="E699" s="8" t="s">
        <v>931</v>
      </c>
      <c r="F699" s="8" t="s">
        <v>2257</v>
      </c>
      <c r="G699" s="8" t="s">
        <v>2261</v>
      </c>
      <c r="H699" s="116">
        <v>0</v>
      </c>
      <c r="I699" s="8">
        <v>5885</v>
      </c>
      <c r="J699" s="8">
        <v>5885</v>
      </c>
      <c r="K699" s="8" t="s">
        <v>2644</v>
      </c>
      <c r="L699" s="8">
        <v>23603343</v>
      </c>
      <c r="M699" s="38">
        <v>45360</v>
      </c>
      <c r="N699" s="8" t="s">
        <v>196</v>
      </c>
      <c r="O699" s="8" t="s">
        <v>43</v>
      </c>
      <c r="P699" s="8" t="s">
        <v>43</v>
      </c>
      <c r="Q699" s="8">
        <v>0</v>
      </c>
      <c r="R699" s="8">
        <v>247690</v>
      </c>
      <c r="S699" s="8">
        <v>247690</v>
      </c>
      <c r="T699" s="8">
        <v>52286</v>
      </c>
      <c r="U699" s="8">
        <v>168</v>
      </c>
      <c r="V699" s="8" t="s">
        <v>64</v>
      </c>
      <c r="W699" s="8" t="s">
        <v>64</v>
      </c>
      <c r="X699" s="8" t="s">
        <v>276</v>
      </c>
      <c r="Y699" s="8" t="s">
        <v>2645</v>
      </c>
      <c r="Z699" s="8" t="s">
        <v>2662</v>
      </c>
      <c r="AA699" s="8">
        <v>0.04</v>
      </c>
      <c r="AB699" s="8" t="s">
        <v>558</v>
      </c>
      <c r="AC699" s="8">
        <v>1.7000000000000001E-2</v>
      </c>
      <c r="AD699" s="8">
        <v>9907.6</v>
      </c>
      <c r="AE699" s="8">
        <v>1474.3452380952381</v>
      </c>
      <c r="AF699" s="8">
        <v>4210.7300000000005</v>
      </c>
      <c r="AG699" s="8">
        <v>5685.0752380952381</v>
      </c>
      <c r="AH699" s="8">
        <v>0.03</v>
      </c>
      <c r="AI699" s="8">
        <v>7430.7</v>
      </c>
    </row>
    <row r="700" spans="1:35">
      <c r="A700" s="521" t="s">
        <v>2143</v>
      </c>
      <c r="B700" s="8" t="s">
        <v>31</v>
      </c>
      <c r="C700" s="8" t="s">
        <v>31</v>
      </c>
      <c r="D700" s="8" t="s">
        <v>101</v>
      </c>
      <c r="E700" s="8" t="s">
        <v>32</v>
      </c>
      <c r="F700" s="8" t="s">
        <v>649</v>
      </c>
      <c r="G700" s="8" t="s">
        <v>2012</v>
      </c>
      <c r="H700" s="116">
        <v>11200</v>
      </c>
      <c r="I700" s="8">
        <v>10855</v>
      </c>
      <c r="J700" s="8">
        <v>-345</v>
      </c>
      <c r="K700" s="8" t="s">
        <v>2646</v>
      </c>
      <c r="L700" s="8">
        <v>29061866</v>
      </c>
      <c r="M700" s="38">
        <v>45360</v>
      </c>
      <c r="N700" s="8" t="s">
        <v>196</v>
      </c>
      <c r="O700" s="8" t="s">
        <v>128</v>
      </c>
      <c r="P700" s="8" t="s">
        <v>128</v>
      </c>
      <c r="Q700" s="8">
        <v>403090</v>
      </c>
      <c r="R700" s="8">
        <v>472930</v>
      </c>
      <c r="S700" s="8">
        <v>69840</v>
      </c>
      <c r="T700" s="8">
        <v>40364</v>
      </c>
      <c r="U700" s="8">
        <v>168</v>
      </c>
      <c r="V700" s="8" t="s">
        <v>63</v>
      </c>
      <c r="W700" s="8" t="s">
        <v>63</v>
      </c>
      <c r="X700" s="8" t="s">
        <v>277</v>
      </c>
      <c r="Z700" s="8" t="s">
        <v>2663</v>
      </c>
      <c r="AA700" s="8">
        <v>0.04</v>
      </c>
      <c r="AB700" s="8" t="s">
        <v>558</v>
      </c>
      <c r="AC700" s="8">
        <v>1.7000000000000001E-2</v>
      </c>
      <c r="AD700" s="8">
        <v>18917.2</v>
      </c>
      <c r="AE700" s="8">
        <v>2815.0595238095239</v>
      </c>
      <c r="AF700" s="8">
        <v>8039.81</v>
      </c>
      <c r="AG700" s="8">
        <v>10854.869523809524</v>
      </c>
      <c r="AH700" s="8">
        <v>0.03</v>
      </c>
      <c r="AI700" s="8">
        <v>2095.1999999999998</v>
      </c>
    </row>
    <row r="701" spans="1:35">
      <c r="A701" s="521" t="s">
        <v>2143</v>
      </c>
      <c r="B701" s="8" t="s">
        <v>38</v>
      </c>
      <c r="C701" s="8" t="s">
        <v>38</v>
      </c>
      <c r="D701" s="8" t="s">
        <v>101</v>
      </c>
      <c r="E701" s="8" t="s">
        <v>2100</v>
      </c>
      <c r="F701" s="8" t="s">
        <v>2100</v>
      </c>
      <c r="G701" s="8" t="s">
        <v>1264</v>
      </c>
      <c r="H701" s="116">
        <v>0</v>
      </c>
      <c r="I701" s="8">
        <v>4994</v>
      </c>
      <c r="J701" s="8">
        <v>4994</v>
      </c>
      <c r="K701" s="8" t="s">
        <v>2647</v>
      </c>
      <c r="L701" s="8">
        <v>25364666</v>
      </c>
      <c r="M701" s="38">
        <v>45360</v>
      </c>
      <c r="N701" s="8" t="s">
        <v>196</v>
      </c>
      <c r="O701" s="8" t="s">
        <v>173</v>
      </c>
      <c r="P701" s="8" t="s">
        <v>482</v>
      </c>
      <c r="Q701" s="8">
        <v>0</v>
      </c>
      <c r="R701" s="8">
        <v>217613</v>
      </c>
      <c r="S701" s="8">
        <v>217613</v>
      </c>
      <c r="T701" s="8">
        <v>203456</v>
      </c>
      <c r="U701" s="8">
        <v>168</v>
      </c>
      <c r="V701" s="8" t="s">
        <v>62</v>
      </c>
      <c r="W701" s="8" t="s">
        <v>62</v>
      </c>
      <c r="X701" s="8" t="s">
        <v>276</v>
      </c>
      <c r="Z701" s="8" t="s">
        <v>2664</v>
      </c>
      <c r="AA701" s="8">
        <v>0.04</v>
      </c>
      <c r="AB701" s="8" t="s">
        <v>558</v>
      </c>
      <c r="AC701" s="8">
        <v>1.7000000000000001E-2</v>
      </c>
      <c r="AD701" s="8">
        <v>8704.52</v>
      </c>
      <c r="AE701" s="8">
        <v>1295.3154761904761</v>
      </c>
      <c r="AF701" s="8">
        <v>3699.4210000000003</v>
      </c>
      <c r="AG701" s="8">
        <v>4994.7364761904764</v>
      </c>
      <c r="AH701" s="8">
        <v>0.03</v>
      </c>
      <c r="AI701" s="8">
        <v>6528.3899999999994</v>
      </c>
    </row>
    <row r="702" spans="1:35">
      <c r="A702" s="521" t="s">
        <v>2143</v>
      </c>
      <c r="B702" s="8" t="s">
        <v>29</v>
      </c>
      <c r="C702" s="8" t="s">
        <v>29</v>
      </c>
      <c r="D702" s="8" t="s">
        <v>168</v>
      </c>
      <c r="E702" s="8" t="s">
        <v>406</v>
      </c>
      <c r="F702" s="8" t="s">
        <v>615</v>
      </c>
      <c r="G702" s="8" t="s">
        <v>2372</v>
      </c>
      <c r="H702" s="116">
        <v>0</v>
      </c>
      <c r="I702" s="8">
        <v>4022</v>
      </c>
      <c r="J702" s="8">
        <v>4022</v>
      </c>
      <c r="K702" s="8" t="s">
        <v>2403</v>
      </c>
      <c r="L702" s="8">
        <v>27450687</v>
      </c>
      <c r="M702" s="38">
        <v>45360</v>
      </c>
      <c r="N702" s="8" t="s">
        <v>196</v>
      </c>
      <c r="O702" s="8" t="s">
        <v>43</v>
      </c>
      <c r="P702" s="8" t="s">
        <v>43</v>
      </c>
      <c r="Q702" s="8">
        <v>0</v>
      </c>
      <c r="R702" s="8">
        <v>166521</v>
      </c>
      <c r="S702" s="8">
        <v>166521</v>
      </c>
      <c r="T702" s="8">
        <v>39743.730000000003</v>
      </c>
      <c r="U702" s="8">
        <v>168</v>
      </c>
      <c r="V702" s="8" t="s">
        <v>64</v>
      </c>
      <c r="W702" s="8" t="s">
        <v>64</v>
      </c>
      <c r="X702" s="8" t="s">
        <v>276</v>
      </c>
      <c r="Y702" s="8" t="s">
        <v>540</v>
      </c>
      <c r="Z702" s="8" t="s">
        <v>2409</v>
      </c>
      <c r="AA702" s="8">
        <v>0.04</v>
      </c>
      <c r="AB702" s="8" t="s">
        <v>558</v>
      </c>
      <c r="AC702" s="8">
        <v>1.7000000000000001E-2</v>
      </c>
      <c r="AD702" s="8">
        <v>6660.84</v>
      </c>
      <c r="AE702" s="8">
        <v>991.19642857142856</v>
      </c>
      <c r="AF702" s="8">
        <v>2830.8570000000004</v>
      </c>
      <c r="AG702" s="8">
        <v>3822.0534285714289</v>
      </c>
      <c r="AH702" s="8">
        <v>0.03</v>
      </c>
      <c r="AI702" s="8">
        <v>4995.63</v>
      </c>
    </row>
    <row r="703" spans="1:35">
      <c r="A703" s="521" t="s">
        <v>2143</v>
      </c>
      <c r="B703" s="8" t="s">
        <v>39</v>
      </c>
      <c r="C703" s="8" t="s">
        <v>39</v>
      </c>
      <c r="D703" s="8" t="s">
        <v>167</v>
      </c>
      <c r="E703" s="8" t="s">
        <v>453</v>
      </c>
      <c r="F703" s="8" t="s">
        <v>867</v>
      </c>
      <c r="G703" s="8" t="s">
        <v>590</v>
      </c>
      <c r="H703" s="116">
        <v>4246</v>
      </c>
      <c r="I703" s="8">
        <v>4208</v>
      </c>
      <c r="J703" s="8">
        <v>-38</v>
      </c>
      <c r="K703" s="8" t="s">
        <v>2648</v>
      </c>
      <c r="L703" s="8">
        <v>27835987</v>
      </c>
      <c r="M703" s="38">
        <v>45360</v>
      </c>
      <c r="N703" s="8" t="s">
        <v>196</v>
      </c>
      <c r="O703" s="8" t="s">
        <v>43</v>
      </c>
      <c r="P703" s="8" t="s">
        <v>43</v>
      </c>
      <c r="Q703" s="8">
        <v>131049</v>
      </c>
      <c r="R703" s="8">
        <v>174668</v>
      </c>
      <c r="S703" s="8">
        <v>43619</v>
      </c>
      <c r="T703" s="8">
        <v>31998</v>
      </c>
      <c r="U703" s="8">
        <v>168</v>
      </c>
      <c r="V703" s="8" t="s">
        <v>63</v>
      </c>
      <c r="W703" s="8" t="s">
        <v>63</v>
      </c>
      <c r="X703" s="8" t="s">
        <v>277</v>
      </c>
      <c r="Z703" s="8" t="s">
        <v>2665</v>
      </c>
      <c r="AA703" s="8">
        <v>0.04</v>
      </c>
      <c r="AB703" s="8" t="s">
        <v>558</v>
      </c>
      <c r="AC703" s="8">
        <v>1.7000000000000001E-2</v>
      </c>
      <c r="AD703" s="8">
        <v>6986.72</v>
      </c>
      <c r="AE703" s="8">
        <v>1039.6904761904761</v>
      </c>
      <c r="AF703" s="8">
        <v>2969.3560000000002</v>
      </c>
      <c r="AG703" s="8">
        <v>4009.0464761904764</v>
      </c>
      <c r="AH703" s="8">
        <v>0.03</v>
      </c>
      <c r="AI703" s="8">
        <v>1308.57</v>
      </c>
    </row>
    <row r="704" spans="1:35">
      <c r="A704" s="521" t="s">
        <v>2143</v>
      </c>
      <c r="B704" s="8" t="s">
        <v>23</v>
      </c>
      <c r="C704" s="8" t="s">
        <v>23</v>
      </c>
      <c r="D704" s="8" t="s">
        <v>97</v>
      </c>
      <c r="E704" s="8" t="s">
        <v>48</v>
      </c>
      <c r="F704" s="8" t="s">
        <v>536</v>
      </c>
      <c r="G704" s="8" t="s">
        <v>666</v>
      </c>
      <c r="H704" s="116">
        <v>14020</v>
      </c>
      <c r="I704" s="8">
        <v>14130</v>
      </c>
      <c r="J704" s="8">
        <v>110</v>
      </c>
      <c r="K704" s="8" t="s">
        <v>2649</v>
      </c>
      <c r="L704" s="8">
        <v>21428698</v>
      </c>
      <c r="M704" s="38">
        <v>45360</v>
      </c>
      <c r="N704" s="8" t="s">
        <v>196</v>
      </c>
      <c r="O704" s="8" t="s">
        <v>43</v>
      </c>
      <c r="P704" s="8" t="s">
        <v>43</v>
      </c>
      <c r="Q704" s="8">
        <v>465413</v>
      </c>
      <c r="R704" s="8">
        <v>578861</v>
      </c>
      <c r="S704" s="8">
        <v>113448</v>
      </c>
      <c r="T704" s="8">
        <v>77616</v>
      </c>
      <c r="U704" s="8">
        <v>156</v>
      </c>
      <c r="V704" s="8" t="s">
        <v>63</v>
      </c>
      <c r="W704" s="8" t="s">
        <v>63</v>
      </c>
      <c r="X704" s="8" t="s">
        <v>277</v>
      </c>
      <c r="Z704" s="8" t="s">
        <v>2650</v>
      </c>
      <c r="AA704" s="8">
        <v>0.04</v>
      </c>
      <c r="AB704" s="8" t="s">
        <v>558</v>
      </c>
      <c r="AC704" s="8">
        <v>1.7999999999999999E-2</v>
      </c>
      <c r="AD704" s="8">
        <v>23154.44</v>
      </c>
      <c r="AE704" s="8">
        <v>3710.647435897436</v>
      </c>
      <c r="AF704" s="8">
        <v>10419.498</v>
      </c>
      <c r="AG704" s="8">
        <v>14130.145435897435</v>
      </c>
      <c r="AH704" s="8">
        <v>0.03</v>
      </c>
      <c r="AI704" s="8">
        <v>3403.44</v>
      </c>
    </row>
    <row r="705" spans="1:35">
      <c r="A705" s="521" t="s">
        <v>2143</v>
      </c>
      <c r="B705" s="8" t="s">
        <v>31</v>
      </c>
      <c r="C705" s="8" t="s">
        <v>31</v>
      </c>
      <c r="D705" s="8" t="s">
        <v>101</v>
      </c>
      <c r="E705" s="8" t="s">
        <v>458</v>
      </c>
      <c r="F705" s="8" t="s">
        <v>1367</v>
      </c>
      <c r="G705" s="8">
        <v>21</v>
      </c>
      <c r="H705" s="116">
        <v>0</v>
      </c>
      <c r="I705" s="8">
        <v>4542</v>
      </c>
      <c r="J705" s="8">
        <v>4542</v>
      </c>
      <c r="K705" s="8" t="s">
        <v>2651</v>
      </c>
      <c r="L705" s="8">
        <v>23616258</v>
      </c>
      <c r="M705" s="38">
        <v>45360</v>
      </c>
      <c r="N705" s="8" t="s">
        <v>196</v>
      </c>
      <c r="O705" s="8" t="s">
        <v>128</v>
      </c>
      <c r="P705" s="8" t="s">
        <v>128</v>
      </c>
      <c r="Q705" s="8">
        <v>0</v>
      </c>
      <c r="R705" s="8">
        <v>197891</v>
      </c>
      <c r="S705" s="8">
        <v>197891</v>
      </c>
      <c r="T705" s="8">
        <v>18631</v>
      </c>
      <c r="U705" s="8">
        <v>168</v>
      </c>
      <c r="V705" s="8" t="s">
        <v>64</v>
      </c>
      <c r="W705" s="8" t="s">
        <v>64</v>
      </c>
      <c r="X705" s="8" t="s">
        <v>276</v>
      </c>
      <c r="Y705" s="8" t="s">
        <v>115</v>
      </c>
      <c r="Z705" s="8" t="s">
        <v>1368</v>
      </c>
      <c r="AA705" s="8">
        <v>0.04</v>
      </c>
      <c r="AB705" s="8" t="s">
        <v>558</v>
      </c>
      <c r="AC705" s="8">
        <v>1.7000000000000001E-2</v>
      </c>
      <c r="AD705" s="8">
        <v>7915.64</v>
      </c>
      <c r="AE705" s="8">
        <v>1177.922619047619</v>
      </c>
      <c r="AF705" s="8">
        <v>3364.1470000000004</v>
      </c>
      <c r="AG705" s="8">
        <v>4542.0696190476192</v>
      </c>
      <c r="AH705" s="8">
        <v>0.03</v>
      </c>
      <c r="AI705" s="8">
        <v>5936.73</v>
      </c>
    </row>
    <row r="706" spans="1:35">
      <c r="A706" s="521" t="s">
        <v>2143</v>
      </c>
      <c r="B706" s="8" t="s">
        <v>24</v>
      </c>
      <c r="C706" s="8" t="s">
        <v>24</v>
      </c>
      <c r="D706" s="8" t="s">
        <v>422</v>
      </c>
      <c r="E706" s="8" t="s">
        <v>2099</v>
      </c>
      <c r="F706" s="8" t="s">
        <v>2601</v>
      </c>
      <c r="G706" s="8" t="s">
        <v>2604</v>
      </c>
      <c r="H706" s="116">
        <v>0</v>
      </c>
      <c r="I706" s="8">
        <v>4317</v>
      </c>
      <c r="J706" s="8">
        <v>4317</v>
      </c>
      <c r="K706" s="8" t="s">
        <v>2652</v>
      </c>
      <c r="L706" s="8">
        <v>39084077</v>
      </c>
      <c r="M706" s="38">
        <v>45360</v>
      </c>
      <c r="N706" s="8" t="s">
        <v>196</v>
      </c>
      <c r="O706" s="8" t="s">
        <v>21</v>
      </c>
      <c r="P706" s="8" t="s">
        <v>21</v>
      </c>
      <c r="Q706" s="8">
        <v>0</v>
      </c>
      <c r="R706" s="8">
        <v>140012</v>
      </c>
      <c r="S706" s="8">
        <v>140012</v>
      </c>
      <c r="T706" s="8">
        <v>131911</v>
      </c>
      <c r="U706" s="8">
        <v>120</v>
      </c>
      <c r="V706" s="8" t="s">
        <v>62</v>
      </c>
      <c r="W706" s="8" t="s">
        <v>62</v>
      </c>
      <c r="X706" s="8" t="s">
        <v>276</v>
      </c>
      <c r="Z706" s="8" t="s">
        <v>2666</v>
      </c>
      <c r="AA706" s="8">
        <v>0.03</v>
      </c>
      <c r="AB706" s="8" t="s">
        <v>558</v>
      </c>
      <c r="AC706" s="8">
        <v>2.2499999999999999E-2</v>
      </c>
      <c r="AD706" s="8">
        <v>4200.3599999999997</v>
      </c>
      <c r="AE706" s="8">
        <v>1166.7666666666667</v>
      </c>
      <c r="AF706" s="8">
        <v>3150.27</v>
      </c>
      <c r="AG706" s="8">
        <v>4317.0366666666669</v>
      </c>
      <c r="AH706" s="8">
        <v>0.06</v>
      </c>
      <c r="AI706" s="8">
        <v>8400.7199999999993</v>
      </c>
    </row>
    <row r="707" spans="1:35">
      <c r="A707" s="521" t="s">
        <v>2143</v>
      </c>
      <c r="B707" s="8" t="s">
        <v>31</v>
      </c>
      <c r="C707" s="8" t="s">
        <v>31</v>
      </c>
      <c r="D707" s="8" t="s">
        <v>101</v>
      </c>
      <c r="E707" s="8" t="s">
        <v>2691</v>
      </c>
      <c r="F707" s="8" t="s">
        <v>2692</v>
      </c>
      <c r="G707" s="8" t="s">
        <v>2700</v>
      </c>
      <c r="H707" s="116">
        <v>0</v>
      </c>
      <c r="I707" s="8">
        <v>3643</v>
      </c>
      <c r="J707" s="8">
        <v>3643</v>
      </c>
      <c r="K707" s="8" t="s">
        <v>2693</v>
      </c>
      <c r="L707" s="8">
        <v>22560029</v>
      </c>
      <c r="M707" s="38">
        <v>45362</v>
      </c>
      <c r="N707" s="8" t="s">
        <v>210</v>
      </c>
      <c r="O707" s="8" t="s">
        <v>173</v>
      </c>
      <c r="P707" s="8" t="s">
        <v>482</v>
      </c>
      <c r="Q707" s="8">
        <v>0</v>
      </c>
      <c r="R707" s="8">
        <v>150000</v>
      </c>
      <c r="S707" s="8">
        <v>150000</v>
      </c>
      <c r="T707" s="8">
        <v>139900</v>
      </c>
      <c r="U707" s="8">
        <v>168</v>
      </c>
      <c r="V707" s="8" t="s">
        <v>62</v>
      </c>
      <c r="W707" s="8" t="s">
        <v>62</v>
      </c>
      <c r="X707" s="8" t="s">
        <v>276</v>
      </c>
      <c r="Z707" s="8" t="s">
        <v>2699</v>
      </c>
      <c r="AA707" s="8">
        <v>0.04</v>
      </c>
      <c r="AB707" s="8" t="s">
        <v>558</v>
      </c>
      <c r="AC707" s="8">
        <v>1.7000000000000001E-2</v>
      </c>
      <c r="AD707" s="8">
        <v>6000</v>
      </c>
      <c r="AE707" s="8">
        <v>892.85714285714289</v>
      </c>
      <c r="AF707" s="8">
        <v>2550</v>
      </c>
      <c r="AG707" s="8">
        <v>3442.8571428571431</v>
      </c>
      <c r="AH707" s="8">
        <v>0.03</v>
      </c>
      <c r="AI707" s="8">
        <v>4500</v>
      </c>
    </row>
    <row r="708" spans="1:35">
      <c r="A708" s="521" t="s">
        <v>2143</v>
      </c>
      <c r="B708" s="8" t="s">
        <v>49</v>
      </c>
      <c r="C708" s="8" t="s">
        <v>49</v>
      </c>
      <c r="D708" s="8" t="s">
        <v>133</v>
      </c>
      <c r="E708" s="8" t="s">
        <v>189</v>
      </c>
      <c r="F708" s="8" t="s">
        <v>782</v>
      </c>
      <c r="G708" s="8" t="s">
        <v>783</v>
      </c>
      <c r="H708" s="116">
        <v>0</v>
      </c>
      <c r="I708" s="8">
        <v>3046</v>
      </c>
      <c r="J708" s="8">
        <v>3046</v>
      </c>
      <c r="K708" s="8" t="s">
        <v>2694</v>
      </c>
      <c r="L708" s="8">
        <v>25321955</v>
      </c>
      <c r="M708" s="38">
        <v>45362</v>
      </c>
      <c r="N708" s="8" t="s">
        <v>210</v>
      </c>
      <c r="O708" s="8" t="s">
        <v>43</v>
      </c>
      <c r="P708" s="8" t="s">
        <v>43</v>
      </c>
      <c r="Q708" s="8">
        <v>0</v>
      </c>
      <c r="R708" s="8">
        <v>132711</v>
      </c>
      <c r="S708" s="8">
        <v>132711</v>
      </c>
      <c r="T708" s="8">
        <v>123648</v>
      </c>
      <c r="U708" s="8">
        <v>168</v>
      </c>
      <c r="V708" s="8" t="s">
        <v>62</v>
      </c>
      <c r="W708" s="8" t="s">
        <v>62</v>
      </c>
      <c r="X708" s="8" t="s">
        <v>276</v>
      </c>
      <c r="Z708" s="8" t="s">
        <v>2701</v>
      </c>
      <c r="AA708" s="8">
        <v>0.04</v>
      </c>
      <c r="AB708" s="8" t="s">
        <v>558</v>
      </c>
      <c r="AC708" s="8">
        <v>1.7000000000000001E-2</v>
      </c>
      <c r="AD708" s="8">
        <v>5308.4400000000005</v>
      </c>
      <c r="AE708" s="8">
        <v>789.94642857142856</v>
      </c>
      <c r="AF708" s="8">
        <v>2256.087</v>
      </c>
      <c r="AG708" s="8">
        <v>3046.0334285714284</v>
      </c>
      <c r="AH708" s="8">
        <v>0.03</v>
      </c>
      <c r="AI708" s="8">
        <v>3981.33</v>
      </c>
    </row>
    <row r="709" spans="1:35">
      <c r="A709" s="521" t="s">
        <v>2143</v>
      </c>
      <c r="B709" s="8" t="s">
        <v>38</v>
      </c>
      <c r="C709" s="8" t="s">
        <v>38</v>
      </c>
      <c r="D709" s="8" t="s">
        <v>101</v>
      </c>
      <c r="E709" s="8" t="s">
        <v>2100</v>
      </c>
      <c r="F709" s="8" t="s">
        <v>2695</v>
      </c>
      <c r="G709" s="8" t="s">
        <v>2703</v>
      </c>
      <c r="H709" s="116">
        <v>0</v>
      </c>
      <c r="I709" s="8">
        <v>2179</v>
      </c>
      <c r="J709" s="8">
        <v>2179</v>
      </c>
      <c r="K709" s="8" t="s">
        <v>2696</v>
      </c>
      <c r="L709" s="8">
        <v>22542664</v>
      </c>
      <c r="M709" s="38">
        <v>45362</v>
      </c>
      <c r="N709" s="8" t="s">
        <v>210</v>
      </c>
      <c r="O709" s="8" t="s">
        <v>173</v>
      </c>
      <c r="P709" s="8" t="s">
        <v>351</v>
      </c>
      <c r="Q709" s="8">
        <v>0</v>
      </c>
      <c r="R709" s="8">
        <v>80871</v>
      </c>
      <c r="S709" s="8">
        <v>80871</v>
      </c>
      <c r="T709" s="8">
        <v>75727</v>
      </c>
      <c r="U709" s="8">
        <v>144</v>
      </c>
      <c r="V709" s="8" t="s">
        <v>62</v>
      </c>
      <c r="W709" s="8" t="s">
        <v>62</v>
      </c>
      <c r="X709" s="8" t="s">
        <v>276</v>
      </c>
      <c r="Z709" s="8" t="s">
        <v>2702</v>
      </c>
      <c r="AA709" s="8">
        <v>0.03</v>
      </c>
      <c r="AB709" s="8" t="s">
        <v>558</v>
      </c>
      <c r="AC709" s="8">
        <v>0.02</v>
      </c>
      <c r="AD709" s="8">
        <v>2426.13</v>
      </c>
      <c r="AE709" s="8">
        <v>561.60416666666663</v>
      </c>
      <c r="AF709" s="8">
        <v>1617.42</v>
      </c>
      <c r="AG709" s="8">
        <v>2179.0241666666666</v>
      </c>
      <c r="AH709" s="8">
        <v>0.06</v>
      </c>
      <c r="AI709" s="8">
        <v>4852.26</v>
      </c>
    </row>
    <row r="710" spans="1:35">
      <c r="A710" s="521" t="s">
        <v>2143</v>
      </c>
      <c r="B710" s="8" t="s">
        <v>20</v>
      </c>
      <c r="C710" s="8" t="s">
        <v>184</v>
      </c>
      <c r="D710" s="8" t="s">
        <v>98</v>
      </c>
      <c r="E710" s="8" t="s">
        <v>206</v>
      </c>
      <c r="F710" s="8" t="s">
        <v>2417</v>
      </c>
      <c r="G710" s="8" t="s">
        <v>2704</v>
      </c>
      <c r="H710" s="116">
        <v>0</v>
      </c>
      <c r="I710" s="8">
        <v>29111</v>
      </c>
      <c r="J710" s="8">
        <v>29111</v>
      </c>
      <c r="K710" s="8" t="s">
        <v>2406</v>
      </c>
      <c r="L710" s="8">
        <v>13832576</v>
      </c>
      <c r="M710" s="38">
        <v>45362</v>
      </c>
      <c r="N710" s="8" t="s">
        <v>210</v>
      </c>
      <c r="O710" s="8" t="s">
        <v>43</v>
      </c>
      <c r="P710" s="8" t="s">
        <v>43</v>
      </c>
      <c r="Q710" s="8">
        <v>0</v>
      </c>
      <c r="R710" s="8">
        <v>875281</v>
      </c>
      <c r="S710" s="8">
        <v>875281</v>
      </c>
      <c r="T710" s="8">
        <v>116611</v>
      </c>
      <c r="U710" s="8">
        <v>108</v>
      </c>
      <c r="V710" s="8" t="s">
        <v>64</v>
      </c>
      <c r="W710" s="8" t="s">
        <v>64</v>
      </c>
      <c r="X710" s="8" t="s">
        <v>276</v>
      </c>
      <c r="Y710" s="8" t="s">
        <v>540</v>
      </c>
      <c r="Z710" s="8" t="s">
        <v>2418</v>
      </c>
      <c r="AA710" s="8">
        <v>0.03</v>
      </c>
      <c r="AB710" s="8" t="s">
        <v>558</v>
      </c>
      <c r="AC710" s="8">
        <v>2.2499999999999999E-2</v>
      </c>
      <c r="AD710" s="8">
        <v>26258.43</v>
      </c>
      <c r="AE710" s="8">
        <v>8104.4537037037035</v>
      </c>
      <c r="AF710" s="8">
        <v>19693.822499999998</v>
      </c>
      <c r="AG710" s="8">
        <v>27798.276203703703</v>
      </c>
      <c r="AH710" s="8">
        <v>0.06</v>
      </c>
      <c r="AI710" s="8">
        <v>52516.86</v>
      </c>
    </row>
    <row r="711" spans="1:35">
      <c r="A711" s="521" t="s">
        <v>2143</v>
      </c>
      <c r="B711" s="8" t="s">
        <v>20</v>
      </c>
      <c r="C711" s="8" t="s">
        <v>184</v>
      </c>
      <c r="D711" s="8" t="s">
        <v>98</v>
      </c>
      <c r="E711" s="8" t="s">
        <v>206</v>
      </c>
      <c r="F711" s="8" t="s">
        <v>2092</v>
      </c>
      <c r="G711" s="8" t="s">
        <v>2139</v>
      </c>
      <c r="H711" s="116">
        <v>0</v>
      </c>
      <c r="I711" s="8">
        <v>7000</v>
      </c>
      <c r="J711" s="8">
        <v>7000</v>
      </c>
      <c r="K711" s="8" t="s">
        <v>2697</v>
      </c>
      <c r="L711" s="8">
        <v>13523088</v>
      </c>
      <c r="M711" s="38">
        <v>45362</v>
      </c>
      <c r="N711" s="8" t="s">
        <v>210</v>
      </c>
      <c r="O711" s="8" t="s">
        <v>148</v>
      </c>
      <c r="P711" s="8" t="s">
        <v>345</v>
      </c>
      <c r="Q711" s="8">
        <v>0</v>
      </c>
      <c r="R711" s="8">
        <v>210469</v>
      </c>
      <c r="S711" s="8">
        <v>210469</v>
      </c>
      <c r="T711" s="8">
        <v>198845</v>
      </c>
      <c r="U711" s="8">
        <v>108</v>
      </c>
      <c r="V711" s="8" t="s">
        <v>62</v>
      </c>
      <c r="W711" s="8" t="s">
        <v>62</v>
      </c>
      <c r="X711" s="8" t="s">
        <v>276</v>
      </c>
      <c r="Z711" s="8" t="s">
        <v>2705</v>
      </c>
      <c r="AA711" s="8">
        <v>0.03</v>
      </c>
      <c r="AB711" s="8" t="s">
        <v>558</v>
      </c>
      <c r="AC711" s="8">
        <v>2.2499999999999999E-2</v>
      </c>
      <c r="AD711" s="8">
        <v>6314.07</v>
      </c>
      <c r="AE711" s="8">
        <v>1948.787037037037</v>
      </c>
      <c r="AF711" s="8">
        <v>4735.5524999999998</v>
      </c>
      <c r="AG711" s="8">
        <v>6684.3395370370363</v>
      </c>
      <c r="AH711" s="8">
        <v>0.06</v>
      </c>
      <c r="AI711" s="8">
        <v>12628.14</v>
      </c>
    </row>
    <row r="712" spans="1:35">
      <c r="A712" s="521" t="s">
        <v>2143</v>
      </c>
      <c r="B712" s="8" t="s">
        <v>39</v>
      </c>
      <c r="C712" s="8" t="s">
        <v>39</v>
      </c>
      <c r="D712" s="8" t="s">
        <v>167</v>
      </c>
      <c r="E712" s="8" t="s">
        <v>453</v>
      </c>
      <c r="F712" s="8" t="s">
        <v>867</v>
      </c>
      <c r="G712" s="8" t="s">
        <v>590</v>
      </c>
      <c r="H712" s="116">
        <v>0</v>
      </c>
      <c r="I712" s="8">
        <v>639</v>
      </c>
      <c r="J712" s="8">
        <v>639</v>
      </c>
      <c r="K712" s="8" t="s">
        <v>2698</v>
      </c>
      <c r="L712" s="8">
        <v>27445062</v>
      </c>
      <c r="M712" s="38">
        <v>45362</v>
      </c>
      <c r="N712" s="8" t="s">
        <v>210</v>
      </c>
      <c r="O712" s="8" t="s">
        <v>43</v>
      </c>
      <c r="P712" s="8" t="s">
        <v>43</v>
      </c>
      <c r="Q712" s="8">
        <v>0</v>
      </c>
      <c r="R712" s="8">
        <v>10002</v>
      </c>
      <c r="S712" s="8">
        <v>10002</v>
      </c>
      <c r="T712" s="8">
        <v>8401</v>
      </c>
      <c r="U712" s="8">
        <v>72</v>
      </c>
      <c r="V712" s="8" t="s">
        <v>62</v>
      </c>
      <c r="W712" s="8" t="s">
        <v>62</v>
      </c>
      <c r="X712" s="8" t="s">
        <v>276</v>
      </c>
      <c r="Z712" s="8" t="s">
        <v>2706</v>
      </c>
      <c r="AA712" s="8">
        <v>0.03</v>
      </c>
      <c r="AB712" s="8" t="s">
        <v>558</v>
      </c>
      <c r="AC712" s="8">
        <v>0.03</v>
      </c>
      <c r="AD712" s="8">
        <v>300.06</v>
      </c>
      <c r="AE712" s="8">
        <v>138.91666666666666</v>
      </c>
      <c r="AF712" s="8">
        <v>300.06</v>
      </c>
      <c r="AG712" s="8">
        <v>438.97666666666669</v>
      </c>
      <c r="AH712" s="8">
        <v>0.06</v>
      </c>
      <c r="AI712" s="8">
        <v>600.12</v>
      </c>
    </row>
    <row r="713" spans="1:35">
      <c r="A713" s="521" t="s">
        <v>2143</v>
      </c>
      <c r="B713" s="8" t="s">
        <v>49</v>
      </c>
      <c r="C713" s="8" t="s">
        <v>49</v>
      </c>
      <c r="D713" s="8" t="s">
        <v>133</v>
      </c>
      <c r="E713" s="8" t="s">
        <v>189</v>
      </c>
      <c r="F713" s="8" t="s">
        <v>978</v>
      </c>
      <c r="G713" s="8" t="s">
        <v>979</v>
      </c>
      <c r="H713" s="116">
        <v>0</v>
      </c>
      <c r="I713" s="8">
        <v>4750</v>
      </c>
      <c r="J713" s="8">
        <v>4750</v>
      </c>
      <c r="K713" s="8" t="s">
        <v>2707</v>
      </c>
      <c r="L713" s="8">
        <v>24192419</v>
      </c>
      <c r="M713" s="38">
        <v>45362</v>
      </c>
      <c r="N713" s="8" t="s">
        <v>210</v>
      </c>
      <c r="O713" s="8" t="s">
        <v>174</v>
      </c>
      <c r="P713" s="8" t="s">
        <v>174</v>
      </c>
      <c r="Q713" s="8">
        <v>0</v>
      </c>
      <c r="R713" s="8">
        <v>206954</v>
      </c>
      <c r="S713" s="8">
        <v>206954</v>
      </c>
      <c r="T713" s="8">
        <v>82490</v>
      </c>
      <c r="U713" s="8">
        <v>168</v>
      </c>
      <c r="V713" s="8" t="s">
        <v>64</v>
      </c>
      <c r="W713" s="8" t="s">
        <v>64</v>
      </c>
      <c r="X713" s="8" t="s">
        <v>276</v>
      </c>
      <c r="Y713" s="8" t="s">
        <v>115</v>
      </c>
      <c r="Z713" s="8" t="s">
        <v>2274</v>
      </c>
      <c r="AA713" s="8">
        <v>0.04</v>
      </c>
      <c r="AB713" s="8" t="s">
        <v>558</v>
      </c>
      <c r="AC713" s="8">
        <v>1.7000000000000001E-2</v>
      </c>
      <c r="AD713" s="8">
        <v>8278.16</v>
      </c>
      <c r="AE713" s="8">
        <v>1231.8690476190477</v>
      </c>
      <c r="AF713" s="8">
        <v>3518.2180000000003</v>
      </c>
      <c r="AG713" s="8">
        <v>4750.0870476190485</v>
      </c>
      <c r="AH713" s="8">
        <v>0.03</v>
      </c>
      <c r="AI713" s="8">
        <v>6208.62</v>
      </c>
    </row>
    <row r="714" spans="1:35">
      <c r="A714" s="521" t="s">
        <v>2143</v>
      </c>
      <c r="B714" s="8" t="s">
        <v>23</v>
      </c>
      <c r="C714" s="8" t="s">
        <v>23</v>
      </c>
      <c r="D714" s="8" t="s">
        <v>97</v>
      </c>
      <c r="E714" s="8" t="s">
        <v>48</v>
      </c>
      <c r="F714" s="8" t="s">
        <v>536</v>
      </c>
      <c r="G714" s="8" t="s">
        <v>666</v>
      </c>
      <c r="H714" s="116">
        <v>11356</v>
      </c>
      <c r="I714" s="8">
        <v>10470</v>
      </c>
      <c r="J714" s="8">
        <v>-886</v>
      </c>
      <c r="K714" s="8" t="s">
        <v>2708</v>
      </c>
      <c r="L714" s="8">
        <v>33773086</v>
      </c>
      <c r="M714" s="38">
        <v>45362</v>
      </c>
      <c r="N714" s="8" t="s">
        <v>210</v>
      </c>
      <c r="O714" s="8" t="s">
        <v>128</v>
      </c>
      <c r="P714" s="8" t="s">
        <v>128</v>
      </c>
      <c r="R714" s="8">
        <v>456169</v>
      </c>
      <c r="S714" s="8">
        <v>456169</v>
      </c>
      <c r="T714" s="8">
        <v>39733.160000000003</v>
      </c>
      <c r="U714" s="8">
        <v>168</v>
      </c>
      <c r="V714" s="8" t="s">
        <v>63</v>
      </c>
      <c r="W714" s="8" t="s">
        <v>63</v>
      </c>
      <c r="X714" s="8" t="s">
        <v>277</v>
      </c>
      <c r="Z714" s="8" t="s">
        <v>2710</v>
      </c>
      <c r="AA714" s="8">
        <v>0.04</v>
      </c>
      <c r="AB714" s="8" t="s">
        <v>558</v>
      </c>
      <c r="AC714" s="8">
        <v>1.7000000000000001E-2</v>
      </c>
      <c r="AD714" s="8">
        <v>18246.760000000002</v>
      </c>
      <c r="AE714" s="8">
        <v>2715.2916666666665</v>
      </c>
      <c r="AF714" s="8">
        <v>7754.8730000000005</v>
      </c>
      <c r="AG714" s="8">
        <v>10470.164666666667</v>
      </c>
      <c r="AH714" s="8">
        <v>0.03</v>
      </c>
      <c r="AI714" s="8">
        <v>13685.07</v>
      </c>
    </row>
    <row r="715" spans="1:35">
      <c r="A715" s="521" t="s">
        <v>2143</v>
      </c>
      <c r="B715" s="8" t="s">
        <v>49</v>
      </c>
      <c r="C715" s="8" t="s">
        <v>49</v>
      </c>
      <c r="D715" s="8" t="s">
        <v>133</v>
      </c>
      <c r="E715" s="8" t="s">
        <v>189</v>
      </c>
      <c r="F715" s="8" t="s">
        <v>728</v>
      </c>
      <c r="G715" s="8" t="s">
        <v>638</v>
      </c>
      <c r="H715" s="116">
        <v>0</v>
      </c>
      <c r="I715" s="8">
        <v>4001</v>
      </c>
      <c r="J715" s="8">
        <v>4001</v>
      </c>
      <c r="K715" s="8" t="s">
        <v>2709</v>
      </c>
      <c r="L715" s="8">
        <v>29648961</v>
      </c>
      <c r="M715" s="38">
        <v>45362</v>
      </c>
      <c r="N715" s="8" t="s">
        <v>210</v>
      </c>
      <c r="O715" s="8" t="s">
        <v>157</v>
      </c>
      <c r="P715" s="8" t="s">
        <v>157</v>
      </c>
      <c r="Q715" s="8">
        <v>0</v>
      </c>
      <c r="R715" s="8">
        <v>174320</v>
      </c>
      <c r="S715" s="8">
        <v>174320</v>
      </c>
      <c r="T715" s="8">
        <v>25072</v>
      </c>
      <c r="U715" s="8">
        <v>168</v>
      </c>
      <c r="V715" s="8" t="s">
        <v>64</v>
      </c>
      <c r="W715" s="8" t="s">
        <v>64</v>
      </c>
      <c r="X715" s="8" t="s">
        <v>276</v>
      </c>
      <c r="Y715" s="8" t="s">
        <v>669</v>
      </c>
      <c r="Z715" s="8" t="s">
        <v>2446</v>
      </c>
      <c r="AA715" s="8">
        <v>0.04</v>
      </c>
      <c r="AB715" s="8" t="s">
        <v>558</v>
      </c>
      <c r="AC715" s="8">
        <v>1.7000000000000001E-2</v>
      </c>
      <c r="AD715" s="8">
        <v>6972.8</v>
      </c>
      <c r="AE715" s="8">
        <v>1037.6190476190477</v>
      </c>
      <c r="AF715" s="8">
        <v>2963.44</v>
      </c>
      <c r="AG715" s="8">
        <v>4001.0590476190478</v>
      </c>
      <c r="AH715" s="8">
        <v>0.03</v>
      </c>
      <c r="AI715" s="8">
        <v>5229.5999999999995</v>
      </c>
    </row>
    <row r="716" spans="1:35">
      <c r="A716" s="521" t="s">
        <v>2143</v>
      </c>
      <c r="B716" s="8" t="s">
        <v>29</v>
      </c>
      <c r="C716" s="8" t="s">
        <v>29</v>
      </c>
      <c r="D716" s="8" t="s">
        <v>168</v>
      </c>
      <c r="E716" s="8" t="s">
        <v>456</v>
      </c>
      <c r="F716" s="8" t="s">
        <v>895</v>
      </c>
      <c r="G716" s="8" t="s">
        <v>576</v>
      </c>
      <c r="H716" s="116">
        <v>4055</v>
      </c>
      <c r="I716" s="8">
        <v>5242</v>
      </c>
      <c r="J716" s="8">
        <v>1187</v>
      </c>
      <c r="K716" s="8" t="s">
        <v>2711</v>
      </c>
      <c r="L716" s="8">
        <v>26928438</v>
      </c>
      <c r="M716" s="38">
        <v>45362</v>
      </c>
      <c r="N716" s="8" t="s">
        <v>210</v>
      </c>
      <c r="O716" s="8" t="s">
        <v>128</v>
      </c>
      <c r="P716" s="8" t="s">
        <v>128</v>
      </c>
      <c r="Q716" s="8">
        <v>125171</v>
      </c>
      <c r="R716" s="8">
        <v>228389</v>
      </c>
      <c r="S716" s="8">
        <v>103218</v>
      </c>
      <c r="T716" s="8">
        <v>88415</v>
      </c>
      <c r="U716" s="8">
        <v>168</v>
      </c>
      <c r="V716" s="8" t="s">
        <v>63</v>
      </c>
      <c r="W716" s="8" t="s">
        <v>63</v>
      </c>
      <c r="X716" s="8" t="s">
        <v>277</v>
      </c>
      <c r="Z716" s="8" t="s">
        <v>2714</v>
      </c>
      <c r="AA716" s="8">
        <v>0.04</v>
      </c>
      <c r="AB716" s="8" t="s">
        <v>558</v>
      </c>
      <c r="AC716" s="8">
        <v>1.7000000000000001E-2</v>
      </c>
      <c r="AD716" s="8">
        <v>9135.56</v>
      </c>
      <c r="AE716" s="8">
        <v>1359.4583333333333</v>
      </c>
      <c r="AF716" s="8">
        <v>3882.6130000000003</v>
      </c>
      <c r="AG716" s="8">
        <v>5242.0713333333333</v>
      </c>
      <c r="AH716" s="8">
        <v>0.03</v>
      </c>
      <c r="AI716" s="8">
        <v>3096.54</v>
      </c>
    </row>
    <row r="717" spans="1:35">
      <c r="A717" s="521" t="s">
        <v>2143</v>
      </c>
      <c r="B717" s="8" t="s">
        <v>49</v>
      </c>
      <c r="C717" s="8" t="s">
        <v>49</v>
      </c>
      <c r="D717" s="8" t="s">
        <v>133</v>
      </c>
      <c r="E717" s="8" t="s">
        <v>942</v>
      </c>
      <c r="F717" s="8" t="s">
        <v>1299</v>
      </c>
      <c r="G717" s="8" t="s">
        <v>2006</v>
      </c>
      <c r="H717" s="116">
        <v>0</v>
      </c>
      <c r="I717" s="8">
        <v>980</v>
      </c>
      <c r="J717" s="8">
        <v>980</v>
      </c>
      <c r="K717" s="8" t="s">
        <v>2712</v>
      </c>
      <c r="L717" s="8">
        <v>32427408</v>
      </c>
      <c r="M717" s="38">
        <v>45362</v>
      </c>
      <c r="N717" s="8" t="s">
        <v>210</v>
      </c>
      <c r="O717" s="8" t="s">
        <v>43</v>
      </c>
      <c r="P717" s="8" t="s">
        <v>43</v>
      </c>
      <c r="Q717" s="8">
        <v>0</v>
      </c>
      <c r="R717" s="8">
        <v>29465</v>
      </c>
      <c r="S717" s="8">
        <v>29465</v>
      </c>
      <c r="T717" s="8">
        <v>26891</v>
      </c>
      <c r="U717" s="8">
        <v>108</v>
      </c>
      <c r="V717" s="8" t="s">
        <v>62</v>
      </c>
      <c r="W717" s="8" t="s">
        <v>62</v>
      </c>
      <c r="X717" s="8" t="s">
        <v>276</v>
      </c>
      <c r="Z717" s="8" t="s">
        <v>2713</v>
      </c>
      <c r="AA717" s="8">
        <v>0.03</v>
      </c>
      <c r="AB717" s="8" t="s">
        <v>558</v>
      </c>
      <c r="AC717" s="8">
        <v>2.4E-2</v>
      </c>
      <c r="AD717" s="8">
        <v>883.94999999999993</v>
      </c>
      <c r="AE717" s="8">
        <v>272.82407407407408</v>
      </c>
      <c r="AF717" s="8">
        <v>707.16</v>
      </c>
      <c r="AG717" s="8">
        <v>979.98407407407399</v>
      </c>
      <c r="AH717" s="8">
        <v>0.06</v>
      </c>
      <c r="AI717" s="8">
        <v>1767.8999999999999</v>
      </c>
    </row>
    <row r="718" spans="1:35">
      <c r="A718" s="521" t="s">
        <v>2143</v>
      </c>
      <c r="B718" s="8" t="s">
        <v>27</v>
      </c>
      <c r="C718" s="8" t="s">
        <v>27</v>
      </c>
      <c r="D718" s="8" t="s">
        <v>97</v>
      </c>
      <c r="E718" s="8" t="s">
        <v>209</v>
      </c>
      <c r="F718" s="8" t="s">
        <v>570</v>
      </c>
      <c r="G718" s="8" t="s">
        <v>571</v>
      </c>
      <c r="H718" s="116">
        <v>0</v>
      </c>
      <c r="I718" s="8">
        <v>9810</v>
      </c>
      <c r="J718" s="8">
        <v>9810</v>
      </c>
      <c r="K718" s="8" t="s">
        <v>2715</v>
      </c>
      <c r="L718" s="8">
        <v>32446391</v>
      </c>
      <c r="M718" s="38">
        <v>45362</v>
      </c>
      <c r="N718" s="8" t="s">
        <v>210</v>
      </c>
      <c r="O718" s="8" t="s">
        <v>128</v>
      </c>
      <c r="P718" s="8" t="s">
        <v>128</v>
      </c>
      <c r="Q718" s="8">
        <v>0</v>
      </c>
      <c r="R718" s="8">
        <v>427413</v>
      </c>
      <c r="S718" s="8">
        <v>427413</v>
      </c>
      <c r="T718" s="8">
        <v>67918</v>
      </c>
      <c r="U718" s="8">
        <v>168</v>
      </c>
      <c r="V718" s="8" t="s">
        <v>64</v>
      </c>
      <c r="W718" s="8" t="s">
        <v>64</v>
      </c>
      <c r="X718" s="8" t="s">
        <v>276</v>
      </c>
      <c r="Y718" s="8" t="s">
        <v>669</v>
      </c>
      <c r="Z718" s="8" t="s">
        <v>2416</v>
      </c>
      <c r="AA718" s="8">
        <v>0.04</v>
      </c>
      <c r="AB718" s="8" t="s">
        <v>558</v>
      </c>
      <c r="AC718" s="8">
        <v>1.7000000000000001E-2</v>
      </c>
      <c r="AD718" s="8">
        <v>17096.52</v>
      </c>
      <c r="AE718" s="8">
        <v>2544.125</v>
      </c>
      <c r="AF718" s="8">
        <v>7266.0210000000006</v>
      </c>
      <c r="AG718" s="8">
        <v>9810.1460000000006</v>
      </c>
      <c r="AH718" s="8">
        <v>0.03</v>
      </c>
      <c r="AI718" s="8">
        <v>12822.39</v>
      </c>
    </row>
    <row r="719" spans="1:35">
      <c r="A719" s="521" t="s">
        <v>2143</v>
      </c>
      <c r="B719" s="8" t="s">
        <v>49</v>
      </c>
      <c r="C719" s="8" t="s">
        <v>49</v>
      </c>
      <c r="D719" s="8" t="s">
        <v>133</v>
      </c>
      <c r="E719" s="8" t="s">
        <v>555</v>
      </c>
      <c r="F719" s="8" t="s">
        <v>860</v>
      </c>
      <c r="G719" s="8" t="s">
        <v>1565</v>
      </c>
      <c r="I719" s="8">
        <v>0</v>
      </c>
      <c r="J719" s="8">
        <v>23013</v>
      </c>
      <c r="K719" s="8" t="s">
        <v>2716</v>
      </c>
      <c r="L719" s="8">
        <v>24760105</v>
      </c>
      <c r="M719" s="38">
        <v>45359</v>
      </c>
      <c r="N719" s="8" t="s">
        <v>196</v>
      </c>
      <c r="O719" s="8" t="s">
        <v>174</v>
      </c>
      <c r="P719" s="8" t="s">
        <v>174</v>
      </c>
      <c r="Q719" s="8">
        <v>0</v>
      </c>
      <c r="R719" s="8">
        <v>1002658</v>
      </c>
      <c r="S719" s="8">
        <v>1002658</v>
      </c>
      <c r="T719" s="8">
        <v>85963</v>
      </c>
      <c r="U719" s="8">
        <v>168</v>
      </c>
      <c r="V719" s="8" t="s">
        <v>64</v>
      </c>
      <c r="W719" s="8" t="s">
        <v>64</v>
      </c>
      <c r="X719" s="8" t="s">
        <v>276</v>
      </c>
      <c r="Y719" s="8" t="s">
        <v>115</v>
      </c>
      <c r="Z719" s="8" t="s">
        <v>2238</v>
      </c>
      <c r="AA719" s="8">
        <v>0.04</v>
      </c>
      <c r="AB719" s="8" t="s">
        <v>558</v>
      </c>
      <c r="AC719" s="8">
        <v>1.7000000000000001E-2</v>
      </c>
      <c r="AD719" s="8">
        <v>40106.32</v>
      </c>
      <c r="AE719" s="8">
        <v>5968.2023809523807</v>
      </c>
      <c r="AF719" s="8">
        <v>17045.186000000002</v>
      </c>
      <c r="AG719" s="8">
        <v>23013.388380952383</v>
      </c>
      <c r="AH719" s="8">
        <v>0.03</v>
      </c>
      <c r="AI719" s="8">
        <v>30079.739999999998</v>
      </c>
    </row>
    <row r="720" spans="1:35">
      <c r="A720" s="521" t="s">
        <v>2143</v>
      </c>
      <c r="B720" s="8" t="s">
        <v>39</v>
      </c>
      <c r="C720" s="8" t="s">
        <v>39</v>
      </c>
      <c r="D720" s="8" t="s">
        <v>167</v>
      </c>
      <c r="E720" s="8" t="s">
        <v>453</v>
      </c>
      <c r="F720" s="8" t="s">
        <v>987</v>
      </c>
      <c r="G720" s="8" t="s">
        <v>1247</v>
      </c>
      <c r="H720" s="116">
        <v>0</v>
      </c>
      <c r="I720" s="8">
        <v>4867</v>
      </c>
      <c r="J720" s="8">
        <v>4867</v>
      </c>
      <c r="K720" s="8" t="s">
        <v>2717</v>
      </c>
      <c r="L720" s="8">
        <v>24756001</v>
      </c>
      <c r="M720" s="38">
        <v>45363</v>
      </c>
      <c r="N720" s="8" t="s">
        <v>210</v>
      </c>
      <c r="O720" s="8" t="s">
        <v>148</v>
      </c>
      <c r="P720" s="8" t="s">
        <v>258</v>
      </c>
      <c r="Q720" s="8">
        <v>0</v>
      </c>
      <c r="R720" s="8">
        <v>60007</v>
      </c>
      <c r="S720" s="8">
        <v>60007</v>
      </c>
      <c r="T720" s="8">
        <v>55906</v>
      </c>
      <c r="U720" s="8">
        <v>36</v>
      </c>
      <c r="V720" s="8" t="s">
        <v>62</v>
      </c>
      <c r="W720" s="8" t="s">
        <v>62</v>
      </c>
      <c r="X720" s="8" t="s">
        <v>276</v>
      </c>
      <c r="Z720" s="8" t="s">
        <v>2728</v>
      </c>
      <c r="AA720" s="8">
        <v>0.03</v>
      </c>
      <c r="AB720" s="8" t="s">
        <v>558</v>
      </c>
      <c r="AC720" s="8">
        <v>0.06</v>
      </c>
      <c r="AD720" s="8">
        <v>1800.21</v>
      </c>
      <c r="AE720" s="8">
        <v>1666.8611111111111</v>
      </c>
      <c r="AF720" s="8">
        <v>3600.42</v>
      </c>
      <c r="AG720" s="8">
        <v>5267.2811111111114</v>
      </c>
      <c r="AH720" s="8">
        <v>0.06</v>
      </c>
      <c r="AI720" s="8">
        <v>3600.42</v>
      </c>
    </row>
    <row r="721" spans="1:35">
      <c r="A721" s="521" t="s">
        <v>2143</v>
      </c>
      <c r="B721" s="8" t="s">
        <v>184</v>
      </c>
      <c r="C721" s="8" t="s">
        <v>184</v>
      </c>
      <c r="D721" s="8" t="s">
        <v>98</v>
      </c>
      <c r="E721" s="8" t="s">
        <v>503</v>
      </c>
      <c r="F721" s="8" t="s">
        <v>2718</v>
      </c>
      <c r="G721" s="8" t="s">
        <v>2730</v>
      </c>
      <c r="H721" s="116">
        <v>0</v>
      </c>
      <c r="I721" s="8">
        <v>2000</v>
      </c>
      <c r="J721" s="8">
        <v>2000</v>
      </c>
      <c r="K721" s="8" t="s">
        <v>2719</v>
      </c>
      <c r="L721" s="8">
        <v>37862801</v>
      </c>
      <c r="M721" s="38">
        <v>45363</v>
      </c>
      <c r="N721" s="8" t="s">
        <v>210</v>
      </c>
      <c r="O721" s="8" t="s">
        <v>21</v>
      </c>
      <c r="P721" s="8" t="s">
        <v>21</v>
      </c>
      <c r="Q721" s="8">
        <v>0</v>
      </c>
      <c r="R721" s="8">
        <v>64865</v>
      </c>
      <c r="S721" s="8">
        <v>64865</v>
      </c>
      <c r="T721" s="8">
        <v>60521.75</v>
      </c>
      <c r="U721" s="8">
        <v>120</v>
      </c>
      <c r="V721" s="8" t="s">
        <v>62</v>
      </c>
      <c r="W721" s="8" t="s">
        <v>62</v>
      </c>
      <c r="X721" s="8" t="s">
        <v>276</v>
      </c>
      <c r="Z721" s="8" t="s">
        <v>2729</v>
      </c>
      <c r="AA721" s="8">
        <v>0.03</v>
      </c>
      <c r="AB721" s="8" t="s">
        <v>558</v>
      </c>
      <c r="AC721" s="8">
        <v>0.02</v>
      </c>
      <c r="AD721" s="8">
        <v>1945.9499999999998</v>
      </c>
      <c r="AE721" s="8">
        <v>540.54166666666663</v>
      </c>
      <c r="AF721" s="8">
        <v>1297.3</v>
      </c>
      <c r="AG721" s="8">
        <v>1837.8416666666667</v>
      </c>
      <c r="AH721" s="8">
        <v>0.06</v>
      </c>
      <c r="AI721" s="8">
        <v>3891.8999999999996</v>
      </c>
    </row>
    <row r="722" spans="1:35">
      <c r="A722" s="521" t="s">
        <v>2143</v>
      </c>
      <c r="B722" s="8" t="s">
        <v>49</v>
      </c>
      <c r="C722" s="8" t="s">
        <v>49</v>
      </c>
      <c r="D722" s="8" t="s">
        <v>133</v>
      </c>
      <c r="E722" s="8" t="s">
        <v>940</v>
      </c>
      <c r="F722" s="8" t="s">
        <v>1232</v>
      </c>
      <c r="G722" s="8" t="s">
        <v>1392</v>
      </c>
      <c r="H722" s="116">
        <v>0</v>
      </c>
      <c r="I722" s="8">
        <v>10686</v>
      </c>
      <c r="J722" s="8">
        <v>10686</v>
      </c>
      <c r="K722" s="8" t="s">
        <v>2720</v>
      </c>
      <c r="L722" s="8">
        <v>22984627</v>
      </c>
      <c r="M722" s="38">
        <v>45363</v>
      </c>
      <c r="N722" s="8" t="s">
        <v>210</v>
      </c>
      <c r="O722" s="8" t="s">
        <v>148</v>
      </c>
      <c r="P722" s="8" t="s">
        <v>496</v>
      </c>
      <c r="Q722" s="8">
        <v>0</v>
      </c>
      <c r="R722" s="8">
        <v>465536</v>
      </c>
      <c r="S722" s="8">
        <v>465536</v>
      </c>
      <c r="T722" s="8">
        <v>20470</v>
      </c>
      <c r="U722" s="8">
        <v>168</v>
      </c>
      <c r="V722" s="8" t="s">
        <v>64</v>
      </c>
      <c r="W722" s="8" t="s">
        <v>64</v>
      </c>
      <c r="X722" s="8" t="s">
        <v>276</v>
      </c>
      <c r="Y722" s="8" t="s">
        <v>115</v>
      </c>
      <c r="Z722" s="8" t="s">
        <v>2181</v>
      </c>
      <c r="AA722" s="8">
        <v>0.04</v>
      </c>
      <c r="AB722" s="8" t="s">
        <v>558</v>
      </c>
      <c r="AC722" s="8">
        <v>1.7000000000000001E-2</v>
      </c>
      <c r="AD722" s="8">
        <v>18621.439999999999</v>
      </c>
      <c r="AE722" s="8">
        <v>2771.0476190476193</v>
      </c>
      <c r="AF722" s="8">
        <v>7914.112000000001</v>
      </c>
      <c r="AG722" s="8">
        <v>10685.159619047619</v>
      </c>
      <c r="AH722" s="8">
        <v>0.03</v>
      </c>
      <c r="AI722" s="8">
        <v>13966.08</v>
      </c>
    </row>
    <row r="723" spans="1:35">
      <c r="A723" s="521" t="s">
        <v>2143</v>
      </c>
      <c r="B723" s="8" t="s">
        <v>38</v>
      </c>
      <c r="C723" s="8" t="s">
        <v>38</v>
      </c>
      <c r="D723" s="8" t="s">
        <v>101</v>
      </c>
      <c r="E723" s="8" t="s">
        <v>2100</v>
      </c>
      <c r="F723" s="8" t="s">
        <v>552</v>
      </c>
      <c r="G723" s="8" t="s">
        <v>596</v>
      </c>
      <c r="H723" s="116">
        <v>0</v>
      </c>
      <c r="I723" s="8">
        <v>4132</v>
      </c>
      <c r="J723" s="8">
        <v>4132</v>
      </c>
      <c r="K723" s="8" t="s">
        <v>2721</v>
      </c>
      <c r="L723" s="8">
        <v>24201487</v>
      </c>
      <c r="M723" s="38">
        <v>45363</v>
      </c>
      <c r="N723" s="8" t="s">
        <v>210</v>
      </c>
      <c r="O723" s="8" t="s">
        <v>148</v>
      </c>
      <c r="P723" s="8" t="s">
        <v>334</v>
      </c>
      <c r="Q723" s="8">
        <v>0</v>
      </c>
      <c r="R723" s="8">
        <v>180027</v>
      </c>
      <c r="S723" s="8">
        <v>180027</v>
      </c>
      <c r="T723" s="8">
        <v>168125</v>
      </c>
      <c r="U723" s="8">
        <v>168</v>
      </c>
      <c r="V723" s="8" t="s">
        <v>62</v>
      </c>
      <c r="W723" s="8" t="s">
        <v>62</v>
      </c>
      <c r="X723" s="8" t="s">
        <v>276</v>
      </c>
      <c r="Z723" s="8" t="s">
        <v>2731</v>
      </c>
      <c r="AA723" s="8">
        <v>0.04</v>
      </c>
      <c r="AB723" s="8" t="s">
        <v>558</v>
      </c>
      <c r="AC723" s="8">
        <v>1.7000000000000001E-2</v>
      </c>
      <c r="AD723" s="8">
        <v>7201.08</v>
      </c>
      <c r="AE723" s="8">
        <v>1071.5892857142858</v>
      </c>
      <c r="AF723" s="8">
        <v>3060.4590000000003</v>
      </c>
      <c r="AG723" s="8">
        <v>4132.0482857142861</v>
      </c>
      <c r="AH723" s="8">
        <v>0.03</v>
      </c>
      <c r="AI723" s="8">
        <v>5400.8099999999995</v>
      </c>
    </row>
    <row r="724" spans="1:35">
      <c r="A724" s="521" t="s">
        <v>2143</v>
      </c>
      <c r="B724" s="8" t="s">
        <v>37</v>
      </c>
      <c r="C724" s="8" t="s">
        <v>37</v>
      </c>
      <c r="D724" s="8" t="s">
        <v>99</v>
      </c>
      <c r="E724" s="8" t="s">
        <v>440</v>
      </c>
      <c r="F724" s="8" t="s">
        <v>811</v>
      </c>
      <c r="G724" s="8" t="s">
        <v>574</v>
      </c>
      <c r="H724" s="116">
        <v>0</v>
      </c>
      <c r="I724" s="8">
        <v>6672</v>
      </c>
      <c r="J724" s="8">
        <v>6672</v>
      </c>
      <c r="K724" s="8" t="s">
        <v>2235</v>
      </c>
      <c r="L724" s="8">
        <v>21913724</v>
      </c>
      <c r="M724" s="38">
        <v>45363</v>
      </c>
      <c r="N724" s="8" t="s">
        <v>210</v>
      </c>
      <c r="O724" s="8" t="s">
        <v>148</v>
      </c>
      <c r="P724" s="8" t="s">
        <v>53</v>
      </c>
      <c r="Q724" s="8">
        <v>0</v>
      </c>
      <c r="R724" s="8">
        <v>290693</v>
      </c>
      <c r="S724" s="8">
        <v>290693</v>
      </c>
      <c r="T724" s="8">
        <v>54239</v>
      </c>
      <c r="U724" s="8">
        <v>168</v>
      </c>
      <c r="V724" s="8" t="s">
        <v>64</v>
      </c>
      <c r="W724" s="8" t="s">
        <v>64</v>
      </c>
      <c r="X724" s="8" t="s">
        <v>276</v>
      </c>
      <c r="Y724" s="8" t="s">
        <v>115</v>
      </c>
      <c r="Z724" s="8" t="s">
        <v>2237</v>
      </c>
      <c r="AA724" s="8">
        <v>0.04</v>
      </c>
      <c r="AB724" s="8" t="s">
        <v>558</v>
      </c>
      <c r="AC724" s="8">
        <v>1.7000000000000001E-2</v>
      </c>
      <c r="AD724" s="8">
        <v>11627.72</v>
      </c>
      <c r="AE724" s="8">
        <v>1730.3154761904761</v>
      </c>
      <c r="AF724" s="8">
        <v>4941.7809999999999</v>
      </c>
      <c r="AG724" s="8">
        <v>6672.0964761904761</v>
      </c>
      <c r="AH724" s="8">
        <v>0.03</v>
      </c>
      <c r="AI724" s="8">
        <v>8720.7899999999991</v>
      </c>
    </row>
    <row r="725" spans="1:35">
      <c r="A725" s="521" t="s">
        <v>2143</v>
      </c>
      <c r="B725" s="8" t="s">
        <v>37</v>
      </c>
      <c r="C725" s="8" t="s">
        <v>37</v>
      </c>
      <c r="D725" s="8" t="s">
        <v>99</v>
      </c>
      <c r="E725" s="8" t="s">
        <v>440</v>
      </c>
      <c r="F725" s="8" t="s">
        <v>816</v>
      </c>
      <c r="G725" s="8" t="s">
        <v>760</v>
      </c>
      <c r="H725" s="116">
        <v>0</v>
      </c>
      <c r="I725" s="8">
        <v>3083</v>
      </c>
      <c r="J725" s="8">
        <v>3083</v>
      </c>
      <c r="K725" s="8" t="s">
        <v>2722</v>
      </c>
      <c r="L725" s="8">
        <v>28587858</v>
      </c>
      <c r="M725" s="38">
        <v>45363</v>
      </c>
      <c r="N725" s="8" t="s">
        <v>210</v>
      </c>
      <c r="O725" s="8" t="s">
        <v>173</v>
      </c>
      <c r="P725" s="8" t="s">
        <v>347</v>
      </c>
      <c r="Q725" s="8">
        <v>0</v>
      </c>
      <c r="R725" s="8">
        <v>100000</v>
      </c>
      <c r="S725" s="8">
        <v>100000</v>
      </c>
      <c r="T725" s="8">
        <v>93900</v>
      </c>
      <c r="U725" s="8">
        <v>120</v>
      </c>
      <c r="V725" s="8" t="s">
        <v>62</v>
      </c>
      <c r="W725" s="8" t="s">
        <v>62</v>
      </c>
      <c r="X725" s="8" t="s">
        <v>276</v>
      </c>
      <c r="Z725" s="8" t="s">
        <v>2732</v>
      </c>
      <c r="AA725" s="8">
        <v>0.03</v>
      </c>
      <c r="AB725" s="8" t="s">
        <v>558</v>
      </c>
      <c r="AC725" s="8">
        <v>2.2499999999999999E-2</v>
      </c>
      <c r="AD725" s="8">
        <v>3000</v>
      </c>
      <c r="AE725" s="8">
        <v>833.33333333333337</v>
      </c>
      <c r="AF725" s="8">
        <v>2250</v>
      </c>
      <c r="AG725" s="8">
        <v>3083.3333333333335</v>
      </c>
      <c r="AH725" s="8">
        <v>0.06</v>
      </c>
      <c r="AI725" s="8">
        <v>6000</v>
      </c>
    </row>
    <row r="726" spans="1:35">
      <c r="A726" s="521" t="s">
        <v>2143</v>
      </c>
      <c r="B726" s="8" t="s">
        <v>27</v>
      </c>
      <c r="C726" s="8" t="s">
        <v>27</v>
      </c>
      <c r="D726" s="8" t="s">
        <v>97</v>
      </c>
      <c r="E726" s="8" t="s">
        <v>209</v>
      </c>
      <c r="F726" s="8" t="s">
        <v>570</v>
      </c>
      <c r="G726" s="8" t="s">
        <v>571</v>
      </c>
      <c r="H726" s="116">
        <v>0</v>
      </c>
      <c r="I726" s="8">
        <v>5071</v>
      </c>
      <c r="J726" s="8">
        <v>5071</v>
      </c>
      <c r="K726" s="8" t="s">
        <v>2723</v>
      </c>
      <c r="L726" s="8">
        <v>32335769</v>
      </c>
      <c r="M726" s="38">
        <v>45363</v>
      </c>
      <c r="N726" s="8" t="s">
        <v>210</v>
      </c>
      <c r="O726" s="8" t="s">
        <v>43</v>
      </c>
      <c r="P726" s="8" t="s">
        <v>43</v>
      </c>
      <c r="Q726" s="8">
        <v>0</v>
      </c>
      <c r="R726" s="8">
        <v>188205</v>
      </c>
      <c r="S726" s="8">
        <v>188205</v>
      </c>
      <c r="T726" s="8">
        <v>177694</v>
      </c>
      <c r="U726" s="8">
        <v>144</v>
      </c>
      <c r="V726" s="8" t="s">
        <v>62</v>
      </c>
      <c r="W726" s="8" t="s">
        <v>62</v>
      </c>
      <c r="X726" s="8" t="s">
        <v>276</v>
      </c>
      <c r="Z726" s="8" t="s">
        <v>2733</v>
      </c>
      <c r="AA726" s="8">
        <v>0.03</v>
      </c>
      <c r="AB726" s="8" t="s">
        <v>558</v>
      </c>
      <c r="AC726" s="8">
        <v>0.02</v>
      </c>
      <c r="AD726" s="8">
        <v>5646.15</v>
      </c>
      <c r="AE726" s="8">
        <v>1306.9791666666667</v>
      </c>
      <c r="AF726" s="8">
        <v>3764.1</v>
      </c>
      <c r="AG726" s="8">
        <v>5071.0791666666664</v>
      </c>
      <c r="AH726" s="8">
        <v>0.06</v>
      </c>
      <c r="AI726" s="8">
        <v>11292.3</v>
      </c>
    </row>
    <row r="727" spans="1:35">
      <c r="A727" s="521" t="s">
        <v>2143</v>
      </c>
      <c r="B727" s="8" t="s">
        <v>241</v>
      </c>
      <c r="C727" s="8" t="s">
        <v>241</v>
      </c>
      <c r="D727" s="8" t="s">
        <v>101</v>
      </c>
      <c r="E727" s="8" t="s">
        <v>492</v>
      </c>
      <c r="F727" s="8" t="s">
        <v>844</v>
      </c>
      <c r="G727" s="8" t="s">
        <v>612</v>
      </c>
      <c r="H727" s="116">
        <v>0</v>
      </c>
      <c r="I727" s="8">
        <v>3120</v>
      </c>
      <c r="J727" s="8">
        <v>3120</v>
      </c>
      <c r="K727" s="8" t="s">
        <v>2724</v>
      </c>
      <c r="L727" s="8">
        <v>32848939</v>
      </c>
      <c r="M727" s="38">
        <v>45363</v>
      </c>
      <c r="N727" s="8" t="s">
        <v>210</v>
      </c>
      <c r="O727" s="8" t="s">
        <v>43</v>
      </c>
      <c r="P727" s="8" t="s">
        <v>43</v>
      </c>
      <c r="Q727" s="8">
        <v>0</v>
      </c>
      <c r="R727" s="8">
        <v>135935</v>
      </c>
      <c r="S727" s="8">
        <v>135935</v>
      </c>
      <c r="T727" s="8">
        <v>6998.9</v>
      </c>
      <c r="U727" s="8">
        <v>168</v>
      </c>
      <c r="V727" s="8" t="s">
        <v>64</v>
      </c>
      <c r="W727" s="8" t="s">
        <v>64</v>
      </c>
      <c r="X727" s="8" t="s">
        <v>276</v>
      </c>
      <c r="Y727" s="8" t="s">
        <v>669</v>
      </c>
      <c r="Z727" s="8" t="s">
        <v>2452</v>
      </c>
      <c r="AA727" s="8">
        <v>0.04</v>
      </c>
      <c r="AB727" s="8" t="s">
        <v>558</v>
      </c>
      <c r="AC727" s="8">
        <v>1.7000000000000001E-2</v>
      </c>
      <c r="AD727" s="8">
        <v>5437.4000000000005</v>
      </c>
      <c r="AE727" s="8">
        <v>809.13690476190482</v>
      </c>
      <c r="AF727" s="8">
        <v>2310.895</v>
      </c>
      <c r="AG727" s="8">
        <v>3120.031904761905</v>
      </c>
      <c r="AH727" s="8">
        <v>0.03</v>
      </c>
      <c r="AI727" s="8">
        <v>4078.0499999999997</v>
      </c>
    </row>
    <row r="728" spans="1:35">
      <c r="A728" s="521" t="s">
        <v>2143</v>
      </c>
      <c r="B728" s="8" t="s">
        <v>24</v>
      </c>
      <c r="C728" s="8" t="s">
        <v>24</v>
      </c>
      <c r="D728" s="8" t="s">
        <v>422</v>
      </c>
      <c r="E728" s="8" t="s">
        <v>200</v>
      </c>
      <c r="F728" s="8" t="s">
        <v>1361</v>
      </c>
      <c r="G728" s="8" t="s">
        <v>780</v>
      </c>
      <c r="H728" s="116">
        <v>0</v>
      </c>
      <c r="I728" s="8">
        <v>9250</v>
      </c>
      <c r="J728" s="8">
        <v>9250</v>
      </c>
      <c r="K728" s="8" t="s">
        <v>2725</v>
      </c>
      <c r="L728" s="8">
        <v>33511200</v>
      </c>
      <c r="M728" s="38">
        <v>45363</v>
      </c>
      <c r="N728" s="8" t="s">
        <v>210</v>
      </c>
      <c r="O728" s="8" t="s">
        <v>21</v>
      </c>
      <c r="P728" s="8" t="s">
        <v>21</v>
      </c>
      <c r="Q728" s="8">
        <v>0</v>
      </c>
      <c r="R728" s="8">
        <v>300000</v>
      </c>
      <c r="S728" s="8">
        <v>300000</v>
      </c>
      <c r="T728" s="8">
        <v>283900</v>
      </c>
      <c r="U728" s="8">
        <v>120</v>
      </c>
      <c r="V728" s="8" t="s">
        <v>62</v>
      </c>
      <c r="W728" s="8" t="s">
        <v>62</v>
      </c>
      <c r="X728" s="8" t="s">
        <v>276</v>
      </c>
      <c r="Z728" s="8" t="s">
        <v>2734</v>
      </c>
      <c r="AA728" s="8">
        <v>0.03</v>
      </c>
      <c r="AB728" s="8" t="s">
        <v>558</v>
      </c>
      <c r="AC728" s="8">
        <v>2.2499999999999999E-2</v>
      </c>
      <c r="AD728" s="8">
        <v>9000</v>
      </c>
      <c r="AE728" s="8">
        <v>2500</v>
      </c>
      <c r="AF728" s="8">
        <v>6750</v>
      </c>
      <c r="AG728" s="8">
        <v>9250</v>
      </c>
      <c r="AH728" s="8">
        <v>0.06</v>
      </c>
      <c r="AI728" s="8">
        <v>18000</v>
      </c>
    </row>
    <row r="729" spans="1:35">
      <c r="A729" s="521" t="s">
        <v>2143</v>
      </c>
      <c r="B729" s="8" t="s">
        <v>31</v>
      </c>
      <c r="C729" s="8" t="s">
        <v>31</v>
      </c>
      <c r="D729" s="8" t="s">
        <v>101</v>
      </c>
      <c r="E729" s="8" t="s">
        <v>458</v>
      </c>
      <c r="F729" s="8" t="s">
        <v>2726</v>
      </c>
      <c r="G729" s="8" t="s">
        <v>2736</v>
      </c>
      <c r="H729" s="116">
        <v>6620</v>
      </c>
      <c r="I729" s="8">
        <v>5940</v>
      </c>
      <c r="J729" s="8">
        <v>-680</v>
      </c>
      <c r="K729" s="8" t="s">
        <v>2727</v>
      </c>
      <c r="L729" s="8">
        <v>30499586</v>
      </c>
      <c r="M729" s="38">
        <v>45363</v>
      </c>
      <c r="N729" s="8" t="s">
        <v>210</v>
      </c>
      <c r="O729" s="8" t="s">
        <v>21</v>
      </c>
      <c r="P729" s="8" t="s">
        <v>21</v>
      </c>
      <c r="Q729" s="8">
        <v>216172</v>
      </c>
      <c r="R729" s="8">
        <v>258800</v>
      </c>
      <c r="S729" s="8">
        <v>42628</v>
      </c>
      <c r="T729" s="8">
        <v>26000</v>
      </c>
      <c r="U729" s="8">
        <v>168</v>
      </c>
      <c r="V729" s="8" t="s">
        <v>63</v>
      </c>
      <c r="W729" s="8" t="s">
        <v>63</v>
      </c>
      <c r="X729" s="8" t="s">
        <v>277</v>
      </c>
      <c r="Z729" s="8" t="s">
        <v>2735</v>
      </c>
      <c r="AA729" s="8">
        <v>0.04</v>
      </c>
      <c r="AB729" s="8" t="s">
        <v>558</v>
      </c>
      <c r="AC729" s="8">
        <v>1.7000000000000001E-2</v>
      </c>
      <c r="AD729" s="8">
        <v>10352</v>
      </c>
      <c r="AE729" s="8">
        <v>1540.4761904761904</v>
      </c>
      <c r="AF729" s="8">
        <v>4399.6000000000004</v>
      </c>
      <c r="AG729" s="8">
        <v>5940.0761904761912</v>
      </c>
      <c r="AH729" s="8">
        <v>0.03</v>
      </c>
      <c r="AI729" s="8">
        <v>1278.8399999999999</v>
      </c>
    </row>
    <row r="730" spans="1:35">
      <c r="A730" s="521" t="s">
        <v>2143</v>
      </c>
      <c r="B730" s="8" t="s">
        <v>29</v>
      </c>
      <c r="C730" s="8" t="s">
        <v>29</v>
      </c>
      <c r="D730" s="8" t="s">
        <v>168</v>
      </c>
      <c r="E730" s="8" t="s">
        <v>457</v>
      </c>
      <c r="F730" s="8" t="s">
        <v>2502</v>
      </c>
      <c r="G730" s="8" t="s">
        <v>2505</v>
      </c>
      <c r="H730" s="116">
        <v>1971</v>
      </c>
      <c r="I730" s="8">
        <v>2002</v>
      </c>
      <c r="J730" s="8">
        <v>31</v>
      </c>
      <c r="K730" s="8" t="s">
        <v>2737</v>
      </c>
      <c r="L730" s="8">
        <v>21323305</v>
      </c>
      <c r="M730" s="38">
        <v>45363</v>
      </c>
      <c r="N730" s="8" t="s">
        <v>210</v>
      </c>
      <c r="O730" s="8" t="s">
        <v>173</v>
      </c>
      <c r="P730" s="8" t="s">
        <v>330</v>
      </c>
      <c r="Q730" s="8">
        <v>36341</v>
      </c>
      <c r="R730" s="8">
        <v>64930</v>
      </c>
      <c r="S730" s="8">
        <v>28589</v>
      </c>
      <c r="T730" s="8">
        <v>24241</v>
      </c>
      <c r="U730" s="8">
        <v>120</v>
      </c>
      <c r="V730" s="8" t="s">
        <v>63</v>
      </c>
      <c r="W730" s="8" t="s">
        <v>63</v>
      </c>
      <c r="X730" s="8" t="s">
        <v>277</v>
      </c>
      <c r="Z730" s="8" t="s">
        <v>2745</v>
      </c>
      <c r="AA730" s="8">
        <v>0.03</v>
      </c>
      <c r="AB730" s="8" t="s">
        <v>558</v>
      </c>
      <c r="AC730" s="8">
        <v>2.2499999999999999E-2</v>
      </c>
      <c r="AD730" s="8">
        <v>1947.8999999999999</v>
      </c>
      <c r="AE730" s="8">
        <v>541.08333333333337</v>
      </c>
      <c r="AF730" s="8">
        <v>1460.925</v>
      </c>
      <c r="AG730" s="8">
        <v>2002.0083333333332</v>
      </c>
      <c r="AH730" s="8">
        <v>0.06</v>
      </c>
      <c r="AI730" s="8">
        <v>1715.34</v>
      </c>
    </row>
    <row r="731" spans="1:35">
      <c r="A731" s="521" t="s">
        <v>2143</v>
      </c>
      <c r="B731" s="8" t="s">
        <v>49</v>
      </c>
      <c r="C731" s="8" t="s">
        <v>49</v>
      </c>
      <c r="D731" s="8" t="s">
        <v>133</v>
      </c>
      <c r="E731" s="8" t="s">
        <v>407</v>
      </c>
      <c r="F731" s="8" t="s">
        <v>869</v>
      </c>
      <c r="G731" s="8" t="s">
        <v>2615</v>
      </c>
      <c r="H731" s="116">
        <v>5383</v>
      </c>
      <c r="I731" s="8">
        <v>5754</v>
      </c>
      <c r="J731" s="8">
        <v>371</v>
      </c>
      <c r="K731" s="8" t="s">
        <v>2738</v>
      </c>
      <c r="L731" s="8">
        <v>32014004</v>
      </c>
      <c r="M731" s="38">
        <v>45363</v>
      </c>
      <c r="N731" s="8" t="s">
        <v>210</v>
      </c>
      <c r="O731" s="8" t="s">
        <v>128</v>
      </c>
      <c r="P731" s="8" t="s">
        <v>128</v>
      </c>
      <c r="Q731" s="8">
        <v>218402.59</v>
      </c>
      <c r="R731" s="8">
        <v>250697</v>
      </c>
      <c r="S731" s="8">
        <v>32294.410000000003</v>
      </c>
      <c r="T731" s="8">
        <v>16158</v>
      </c>
      <c r="U731" s="8">
        <v>168</v>
      </c>
      <c r="V731" s="8" t="s">
        <v>63</v>
      </c>
      <c r="W731" s="8" t="s">
        <v>63</v>
      </c>
      <c r="X731" s="8" t="s">
        <v>277</v>
      </c>
      <c r="Z731" s="8" t="s">
        <v>2746</v>
      </c>
      <c r="AA731" s="8">
        <v>0.04</v>
      </c>
      <c r="AB731" s="8" t="s">
        <v>558</v>
      </c>
      <c r="AC731" s="8">
        <v>1.7000000000000001E-2</v>
      </c>
      <c r="AD731" s="8">
        <v>10027.880000000001</v>
      </c>
      <c r="AE731" s="8">
        <v>1492.2440476190477</v>
      </c>
      <c r="AF731" s="8">
        <v>4261.8490000000002</v>
      </c>
      <c r="AG731" s="8">
        <v>5754.0930476190479</v>
      </c>
      <c r="AH731" s="8">
        <v>0.03</v>
      </c>
      <c r="AI731" s="8">
        <v>968.83230000000003</v>
      </c>
    </row>
    <row r="732" spans="1:35">
      <c r="A732" s="521" t="s">
        <v>2143</v>
      </c>
      <c r="B732" s="8" t="s">
        <v>38</v>
      </c>
      <c r="C732" s="8" t="s">
        <v>38</v>
      </c>
      <c r="D732" s="8" t="s">
        <v>101</v>
      </c>
      <c r="E732" s="8" t="s">
        <v>891</v>
      </c>
      <c r="F732" s="8" t="s">
        <v>2739</v>
      </c>
      <c r="G732" s="8" t="s">
        <v>2748</v>
      </c>
      <c r="H732" s="116">
        <v>0</v>
      </c>
      <c r="I732" s="8">
        <v>3084</v>
      </c>
      <c r="J732" s="8">
        <v>3084</v>
      </c>
      <c r="K732" s="8" t="s">
        <v>2740</v>
      </c>
      <c r="L732" s="8">
        <v>27412158</v>
      </c>
      <c r="M732" s="38">
        <v>45363</v>
      </c>
      <c r="N732" s="8" t="s">
        <v>210</v>
      </c>
      <c r="O732" s="8" t="s">
        <v>148</v>
      </c>
      <c r="P732" s="8" t="s">
        <v>2682</v>
      </c>
      <c r="Q732" s="8">
        <v>0</v>
      </c>
      <c r="R732" s="8">
        <v>100022</v>
      </c>
      <c r="S732" s="8">
        <v>100022</v>
      </c>
      <c r="T732" s="8">
        <v>93920</v>
      </c>
      <c r="U732" s="8">
        <v>120</v>
      </c>
      <c r="V732" s="8" t="s">
        <v>62</v>
      </c>
      <c r="W732" s="8" t="s">
        <v>62</v>
      </c>
      <c r="X732" s="8" t="s">
        <v>276</v>
      </c>
      <c r="Z732" s="8" t="s">
        <v>2747</v>
      </c>
      <c r="AA732" s="8">
        <v>0.03</v>
      </c>
      <c r="AB732" s="8" t="s">
        <v>558</v>
      </c>
      <c r="AC732" s="8">
        <v>2.2499999999999999E-2</v>
      </c>
      <c r="AD732" s="8">
        <v>3000.66</v>
      </c>
      <c r="AE732" s="8">
        <v>833.51666666666665</v>
      </c>
      <c r="AF732" s="8">
        <v>2250.4949999999999</v>
      </c>
      <c r="AG732" s="8">
        <v>3084.0116666666663</v>
      </c>
      <c r="AH732" s="8">
        <v>0.06</v>
      </c>
      <c r="AI732" s="8">
        <v>6001.32</v>
      </c>
    </row>
    <row r="733" spans="1:35">
      <c r="A733" s="521" t="s">
        <v>2143</v>
      </c>
      <c r="B733" s="8" t="s">
        <v>27</v>
      </c>
      <c r="C733" s="8" t="s">
        <v>27</v>
      </c>
      <c r="D733" s="8" t="s">
        <v>97</v>
      </c>
      <c r="E733" s="8" t="s">
        <v>209</v>
      </c>
      <c r="F733" s="8" t="s">
        <v>570</v>
      </c>
      <c r="G733" s="8" t="s">
        <v>571</v>
      </c>
      <c r="H733" s="116">
        <v>5900</v>
      </c>
      <c r="I733" s="8">
        <v>5182</v>
      </c>
      <c r="J733" s="8">
        <v>-718</v>
      </c>
      <c r="K733" s="8" t="s">
        <v>2741</v>
      </c>
      <c r="L733" s="8">
        <v>34884303</v>
      </c>
      <c r="M733" s="38">
        <v>45363</v>
      </c>
      <c r="N733" s="8" t="s">
        <v>210</v>
      </c>
      <c r="O733" s="8" t="s">
        <v>21</v>
      </c>
      <c r="P733" s="8" t="s">
        <v>21</v>
      </c>
      <c r="Q733" s="8">
        <v>193107</v>
      </c>
      <c r="R733" s="8">
        <v>225775</v>
      </c>
      <c r="S733" s="8">
        <v>32668</v>
      </c>
      <c r="T733" s="8">
        <v>18021</v>
      </c>
      <c r="U733" s="8">
        <v>168</v>
      </c>
      <c r="V733" s="8" t="s">
        <v>63</v>
      </c>
      <c r="W733" s="8" t="s">
        <v>63</v>
      </c>
      <c r="X733" s="8" t="s">
        <v>277</v>
      </c>
      <c r="Z733" s="8" t="s">
        <v>2749</v>
      </c>
      <c r="AA733" s="8">
        <v>0.04</v>
      </c>
      <c r="AB733" s="8" t="s">
        <v>558</v>
      </c>
      <c r="AC733" s="8">
        <v>1.7000000000000001E-2</v>
      </c>
      <c r="AD733" s="8">
        <v>9031</v>
      </c>
      <c r="AE733" s="8">
        <v>1343.8988095238096</v>
      </c>
      <c r="AF733" s="8">
        <v>3838.1750000000002</v>
      </c>
      <c r="AG733" s="8">
        <v>5182.0738095238103</v>
      </c>
      <c r="AH733" s="8">
        <v>0.03</v>
      </c>
      <c r="AI733" s="8">
        <v>980.04</v>
      </c>
    </row>
    <row r="734" spans="1:35">
      <c r="A734" s="521" t="s">
        <v>2143</v>
      </c>
      <c r="B734" s="8" t="s">
        <v>29</v>
      </c>
      <c r="C734" s="8" t="s">
        <v>29</v>
      </c>
      <c r="D734" s="8" t="s">
        <v>168</v>
      </c>
      <c r="E734" s="8" t="s">
        <v>456</v>
      </c>
      <c r="F734" s="8" t="s">
        <v>895</v>
      </c>
      <c r="G734" s="8" t="s">
        <v>576</v>
      </c>
      <c r="H734" s="116">
        <v>0</v>
      </c>
      <c r="I734" s="8">
        <v>14900</v>
      </c>
      <c r="J734" s="8">
        <v>14900</v>
      </c>
      <c r="K734" s="8" t="s">
        <v>2742</v>
      </c>
      <c r="L734" s="8">
        <v>34402185</v>
      </c>
      <c r="M734" s="38">
        <v>45363</v>
      </c>
      <c r="N734" s="8" t="s">
        <v>210</v>
      </c>
      <c r="O734" s="8" t="s">
        <v>128</v>
      </c>
      <c r="P734" s="8" t="s">
        <v>128</v>
      </c>
      <c r="Q734" s="8">
        <v>0</v>
      </c>
      <c r="R734" s="8">
        <v>552998</v>
      </c>
      <c r="S734" s="8">
        <v>552998</v>
      </c>
      <c r="T734" s="8">
        <v>185585</v>
      </c>
      <c r="U734" s="8">
        <v>144</v>
      </c>
      <c r="V734" s="8" t="s">
        <v>64</v>
      </c>
      <c r="W734" s="8" t="s">
        <v>64</v>
      </c>
      <c r="X734" s="8" t="s">
        <v>276</v>
      </c>
      <c r="Y734" s="8" t="s">
        <v>618</v>
      </c>
      <c r="Z734" s="8" t="s">
        <v>2327</v>
      </c>
      <c r="AA734" s="8">
        <v>0.03</v>
      </c>
      <c r="AB734" s="8" t="s">
        <v>558</v>
      </c>
      <c r="AC734" s="8">
        <v>0.02</v>
      </c>
      <c r="AD734" s="8">
        <v>16589.939999999999</v>
      </c>
      <c r="AE734" s="8">
        <v>3840.2638888888887</v>
      </c>
      <c r="AF734" s="8">
        <v>11059.960000000001</v>
      </c>
      <c r="AG734" s="8">
        <v>14900.22388888889</v>
      </c>
      <c r="AH734" s="8">
        <v>0.06</v>
      </c>
      <c r="AI734" s="8">
        <v>33179.879999999997</v>
      </c>
    </row>
    <row r="735" spans="1:35">
      <c r="A735" s="521" t="s">
        <v>2143</v>
      </c>
      <c r="B735" s="8" t="s">
        <v>38</v>
      </c>
      <c r="C735" s="8" t="s">
        <v>38</v>
      </c>
      <c r="D735" s="8" t="s">
        <v>101</v>
      </c>
      <c r="E735" s="8" t="s">
        <v>2100</v>
      </c>
      <c r="F735" s="8" t="s">
        <v>2676</v>
      </c>
      <c r="G735" s="8" t="s">
        <v>2751</v>
      </c>
      <c r="H735" s="116">
        <v>2337</v>
      </c>
      <c r="I735" s="8">
        <v>2468</v>
      </c>
      <c r="J735" s="8">
        <v>131</v>
      </c>
      <c r="K735" s="8" t="s">
        <v>2743</v>
      </c>
      <c r="L735" s="8">
        <v>25537676</v>
      </c>
      <c r="M735" s="38">
        <v>45363</v>
      </c>
      <c r="N735" s="8" t="s">
        <v>210</v>
      </c>
      <c r="O735" s="8" t="s">
        <v>43</v>
      </c>
      <c r="P735" s="8" t="s">
        <v>43</v>
      </c>
      <c r="Q735" s="8">
        <v>86276</v>
      </c>
      <c r="R735" s="8">
        <v>107528</v>
      </c>
      <c r="S735" s="8">
        <v>21252</v>
      </c>
      <c r="T735" s="8">
        <v>13700</v>
      </c>
      <c r="U735" s="8">
        <v>168</v>
      </c>
      <c r="V735" s="8" t="s">
        <v>63</v>
      </c>
      <c r="W735" s="8" t="s">
        <v>63</v>
      </c>
      <c r="X735" s="8" t="s">
        <v>277</v>
      </c>
      <c r="Z735" s="8" t="s">
        <v>2750</v>
      </c>
      <c r="AA735" s="8">
        <v>0.04</v>
      </c>
      <c r="AB735" s="8" t="s">
        <v>558</v>
      </c>
      <c r="AC735" s="8">
        <v>1.7000000000000001E-2</v>
      </c>
      <c r="AD735" s="8">
        <v>4301.12</v>
      </c>
      <c r="AE735" s="8">
        <v>640.04761904761904</v>
      </c>
      <c r="AF735" s="8">
        <v>1827.9760000000001</v>
      </c>
      <c r="AG735" s="8">
        <v>2468.0236190476189</v>
      </c>
      <c r="AH735" s="8">
        <v>0.03</v>
      </c>
      <c r="AI735" s="8">
        <v>637.55999999999995</v>
      </c>
    </row>
    <row r="736" spans="1:35">
      <c r="A736" s="521" t="s">
        <v>2143</v>
      </c>
      <c r="B736" s="8" t="s">
        <v>37</v>
      </c>
      <c r="C736" s="8" t="s">
        <v>37</v>
      </c>
      <c r="D736" s="8" t="s">
        <v>99</v>
      </c>
      <c r="E736" s="8" t="s">
        <v>459</v>
      </c>
      <c r="F736" s="8" t="s">
        <v>776</v>
      </c>
      <c r="G736" s="8" t="s">
        <v>777</v>
      </c>
      <c r="H736" s="116">
        <v>0</v>
      </c>
      <c r="I736" s="8">
        <v>16175</v>
      </c>
      <c r="J736" s="8">
        <v>16175</v>
      </c>
      <c r="K736" s="8" t="s">
        <v>2744</v>
      </c>
      <c r="L736" s="8">
        <v>24320087</v>
      </c>
      <c r="M736" s="38">
        <v>45363</v>
      </c>
      <c r="N736" s="8" t="s">
        <v>210</v>
      </c>
      <c r="O736" s="8" t="s">
        <v>329</v>
      </c>
      <c r="P736" s="8" t="s">
        <v>329</v>
      </c>
      <c r="Q736" s="8">
        <v>0</v>
      </c>
      <c r="R736" s="8">
        <v>704731</v>
      </c>
      <c r="S736" s="8">
        <v>704731</v>
      </c>
      <c r="T736" s="8">
        <v>57345</v>
      </c>
      <c r="U736" s="8">
        <v>168</v>
      </c>
      <c r="V736" s="8" t="s">
        <v>64</v>
      </c>
      <c r="W736" s="8" t="s">
        <v>64</v>
      </c>
      <c r="X736" s="8" t="s">
        <v>276</v>
      </c>
      <c r="Y736" s="8" t="s">
        <v>115</v>
      </c>
      <c r="Z736" s="8" t="s">
        <v>2241</v>
      </c>
      <c r="AA736" s="8">
        <v>0.04</v>
      </c>
      <c r="AB736" s="8" t="s">
        <v>558</v>
      </c>
      <c r="AC736" s="8">
        <v>1.7000000000000001E-2</v>
      </c>
      <c r="AD736" s="8">
        <v>28189.24</v>
      </c>
      <c r="AE736" s="8">
        <v>4194.8273809523807</v>
      </c>
      <c r="AF736" s="8">
        <v>11980.427000000001</v>
      </c>
      <c r="AG736" s="8">
        <v>16175.254380952381</v>
      </c>
      <c r="AH736" s="8">
        <v>0.03</v>
      </c>
      <c r="AI736" s="8">
        <v>21141.93</v>
      </c>
    </row>
    <row r="737" spans="1:35">
      <c r="A737" s="521" t="s">
        <v>2143</v>
      </c>
      <c r="B737" s="8" t="s">
        <v>27</v>
      </c>
      <c r="C737" s="8" t="s">
        <v>27</v>
      </c>
      <c r="D737" s="8" t="s">
        <v>97</v>
      </c>
      <c r="E737" s="8" t="s">
        <v>209</v>
      </c>
      <c r="F737" s="8" t="s">
        <v>855</v>
      </c>
      <c r="G737" s="8" t="s">
        <v>802</v>
      </c>
      <c r="H737" s="116">
        <v>0</v>
      </c>
      <c r="I737" s="8">
        <v>2231</v>
      </c>
      <c r="J737" s="8">
        <v>2231</v>
      </c>
      <c r="K737" s="8" t="s">
        <v>801</v>
      </c>
      <c r="L737" s="8">
        <v>30201622</v>
      </c>
      <c r="M737" s="38">
        <v>45363</v>
      </c>
      <c r="N737" s="8" t="s">
        <v>210</v>
      </c>
      <c r="O737" s="8" t="s">
        <v>43</v>
      </c>
      <c r="P737" s="8" t="s">
        <v>43</v>
      </c>
      <c r="Q737" s="8">
        <v>0</v>
      </c>
      <c r="R737" s="8">
        <v>82801</v>
      </c>
      <c r="S737" s="8">
        <v>82801</v>
      </c>
      <c r="T737" s="8">
        <v>77560</v>
      </c>
      <c r="U737" s="8">
        <v>144</v>
      </c>
      <c r="V737" s="8" t="s">
        <v>62</v>
      </c>
      <c r="W737" s="8" t="s">
        <v>62</v>
      </c>
      <c r="X737" s="8" t="s">
        <v>276</v>
      </c>
      <c r="Z737" s="8" t="s">
        <v>2752</v>
      </c>
      <c r="AA737" s="8">
        <v>0.03</v>
      </c>
      <c r="AB737" s="8" t="s">
        <v>558</v>
      </c>
      <c r="AC737" s="8">
        <v>0.02</v>
      </c>
      <c r="AD737" s="8">
        <v>2484.0299999999997</v>
      </c>
      <c r="AE737" s="8">
        <v>575.00694444444446</v>
      </c>
      <c r="AF737" s="8">
        <v>1656.02</v>
      </c>
      <c r="AG737" s="8">
        <v>2231.0269444444443</v>
      </c>
      <c r="AH737" s="8">
        <v>0.06</v>
      </c>
      <c r="AI737" s="8">
        <v>4968.0599999999995</v>
      </c>
    </row>
    <row r="738" spans="1:35">
      <c r="A738" s="521" t="s">
        <v>2143</v>
      </c>
      <c r="B738" s="8" t="s">
        <v>37</v>
      </c>
      <c r="C738" s="8" t="s">
        <v>37</v>
      </c>
      <c r="D738" s="8" t="s">
        <v>99</v>
      </c>
      <c r="E738" s="8" t="s">
        <v>461</v>
      </c>
      <c r="F738" s="8" t="s">
        <v>439</v>
      </c>
      <c r="G738" s="8" t="s">
        <v>656</v>
      </c>
      <c r="H738" s="116">
        <v>0</v>
      </c>
      <c r="I738" s="8">
        <v>3083</v>
      </c>
      <c r="J738" s="8">
        <v>3083</v>
      </c>
      <c r="K738" s="8" t="s">
        <v>2753</v>
      </c>
      <c r="L738" s="8">
        <v>28093140</v>
      </c>
      <c r="M738" s="38">
        <v>45363</v>
      </c>
      <c r="N738" s="8" t="s">
        <v>210</v>
      </c>
      <c r="O738" s="8" t="s">
        <v>43</v>
      </c>
      <c r="P738" s="8" t="s">
        <v>43</v>
      </c>
      <c r="Q738" s="8">
        <v>0</v>
      </c>
      <c r="R738" s="8">
        <v>100000</v>
      </c>
      <c r="S738" s="8">
        <v>100000</v>
      </c>
      <c r="T738" s="8">
        <v>93900</v>
      </c>
      <c r="U738" s="8">
        <v>120</v>
      </c>
      <c r="V738" s="8" t="s">
        <v>62</v>
      </c>
      <c r="W738" s="8" t="s">
        <v>62</v>
      </c>
      <c r="X738" s="8" t="s">
        <v>276</v>
      </c>
      <c r="Z738" s="8" t="s">
        <v>2756</v>
      </c>
      <c r="AA738" s="8">
        <v>0.03</v>
      </c>
      <c r="AB738" s="8" t="s">
        <v>558</v>
      </c>
      <c r="AC738" s="8">
        <v>2.2499999999999999E-2</v>
      </c>
      <c r="AD738" s="8">
        <v>3000</v>
      </c>
      <c r="AE738" s="8">
        <v>833.33333333333337</v>
      </c>
      <c r="AF738" s="8">
        <v>2250</v>
      </c>
      <c r="AG738" s="8">
        <v>3083.3333333333335</v>
      </c>
      <c r="AH738" s="8">
        <v>0.06</v>
      </c>
      <c r="AI738" s="8">
        <v>6000</v>
      </c>
    </row>
    <row r="739" spans="1:35">
      <c r="A739" s="521" t="s">
        <v>2143</v>
      </c>
      <c r="B739" s="8" t="s">
        <v>29</v>
      </c>
      <c r="C739" s="8" t="s">
        <v>29</v>
      </c>
      <c r="D739" s="8" t="s">
        <v>168</v>
      </c>
      <c r="E739" s="8" t="s">
        <v>406</v>
      </c>
      <c r="F739" s="8" t="s">
        <v>803</v>
      </c>
      <c r="G739" s="8" t="s">
        <v>2758</v>
      </c>
      <c r="H739" s="116">
        <v>0</v>
      </c>
      <c r="I739" s="8">
        <v>6000</v>
      </c>
      <c r="J739" s="8">
        <v>6000</v>
      </c>
      <c r="K739" s="8" t="s">
        <v>2754</v>
      </c>
      <c r="L739" s="8">
        <v>10467256</v>
      </c>
      <c r="M739" s="38">
        <v>45363</v>
      </c>
      <c r="N739" s="8" t="s">
        <v>210</v>
      </c>
      <c r="O739" s="8" t="s">
        <v>367</v>
      </c>
      <c r="P739" s="8" t="s">
        <v>1322</v>
      </c>
      <c r="Q739" s="8">
        <v>0</v>
      </c>
      <c r="R739" s="8">
        <v>99429</v>
      </c>
      <c r="S739" s="8">
        <v>99429</v>
      </c>
      <c r="T739" s="8">
        <v>93357</v>
      </c>
      <c r="U739" s="8">
        <v>48</v>
      </c>
      <c r="V739" s="8" t="s">
        <v>62</v>
      </c>
      <c r="W739" s="8" t="s">
        <v>62</v>
      </c>
      <c r="X739" s="8" t="s">
        <v>276</v>
      </c>
      <c r="Z739" s="8" t="s">
        <v>2757</v>
      </c>
      <c r="AA739" s="8">
        <v>0.03</v>
      </c>
      <c r="AB739" s="8" t="s">
        <v>558</v>
      </c>
      <c r="AC739" s="8">
        <v>3.7499999999999999E-2</v>
      </c>
      <c r="AD739" s="8">
        <v>2982.87</v>
      </c>
      <c r="AE739" s="8">
        <v>2071.4375</v>
      </c>
      <c r="AF739" s="8">
        <v>3728.5874999999996</v>
      </c>
      <c r="AG739" s="8">
        <v>5800.0249999999996</v>
      </c>
      <c r="AH739" s="8">
        <v>0.06</v>
      </c>
      <c r="AI739" s="8">
        <v>5965.74</v>
      </c>
    </row>
    <row r="740" spans="1:35">
      <c r="A740" s="521" t="s">
        <v>2143</v>
      </c>
      <c r="B740" s="8" t="s">
        <v>24</v>
      </c>
      <c r="C740" s="8" t="s">
        <v>24</v>
      </c>
      <c r="D740" s="8" t="s">
        <v>422</v>
      </c>
      <c r="E740" s="8" t="s">
        <v>200</v>
      </c>
      <c r="F740" s="8" t="s">
        <v>2804</v>
      </c>
      <c r="G740" s="8" t="s">
        <v>2604</v>
      </c>
      <c r="H740" s="116">
        <v>0</v>
      </c>
      <c r="I740" s="8">
        <v>1542</v>
      </c>
      <c r="J740" s="8">
        <v>1542</v>
      </c>
      <c r="K740" s="8" t="s">
        <v>2755</v>
      </c>
      <c r="L740" s="8">
        <v>38543910</v>
      </c>
      <c r="M740" s="38">
        <v>45363</v>
      </c>
      <c r="N740" s="8" t="s">
        <v>210</v>
      </c>
      <c r="O740" s="8" t="s">
        <v>21</v>
      </c>
      <c r="P740" s="8" t="s">
        <v>21</v>
      </c>
      <c r="Q740" s="8">
        <v>0</v>
      </c>
      <c r="R740" s="8">
        <v>50000</v>
      </c>
      <c r="S740" s="8">
        <v>50000</v>
      </c>
      <c r="T740" s="8">
        <v>46400</v>
      </c>
      <c r="U740" s="8">
        <v>120</v>
      </c>
      <c r="V740" s="8" t="s">
        <v>62</v>
      </c>
      <c r="W740" s="8" t="s">
        <v>62</v>
      </c>
      <c r="X740" s="8" t="s">
        <v>276</v>
      </c>
      <c r="Z740" s="8" t="s">
        <v>2759</v>
      </c>
      <c r="AA740" s="8">
        <v>0.03</v>
      </c>
      <c r="AB740" s="8" t="s">
        <v>558</v>
      </c>
      <c r="AC740" s="8">
        <v>2.2499999999999999E-2</v>
      </c>
      <c r="AD740" s="8">
        <v>1500</v>
      </c>
      <c r="AE740" s="8">
        <v>416.66666666666669</v>
      </c>
      <c r="AF740" s="8">
        <v>1125</v>
      </c>
      <c r="AG740" s="8">
        <v>1541.6666666666667</v>
      </c>
      <c r="AH740" s="8">
        <v>0.06</v>
      </c>
      <c r="AI740" s="8">
        <v>3000</v>
      </c>
    </row>
    <row r="741" spans="1:35">
      <c r="A741" s="521" t="s">
        <v>2143</v>
      </c>
      <c r="B741" s="8" t="s">
        <v>33</v>
      </c>
      <c r="C741" s="8" t="s">
        <v>39</v>
      </c>
      <c r="D741" s="8" t="s">
        <v>167</v>
      </c>
      <c r="E741" s="8" t="s">
        <v>931</v>
      </c>
      <c r="F741" s="8" t="s">
        <v>892</v>
      </c>
      <c r="G741" s="8" t="s">
        <v>2762</v>
      </c>
      <c r="H741" s="116">
        <v>0</v>
      </c>
      <c r="I741" s="8">
        <v>12320</v>
      </c>
      <c r="J741" s="8">
        <v>12320</v>
      </c>
      <c r="K741" s="8" t="s">
        <v>2760</v>
      </c>
      <c r="L741" s="8">
        <v>22992244</v>
      </c>
      <c r="M741" s="38">
        <v>45363</v>
      </c>
      <c r="N741" s="8" t="s">
        <v>210</v>
      </c>
      <c r="O741" s="8" t="s">
        <v>128</v>
      </c>
      <c r="P741" s="8" t="s">
        <v>128</v>
      </c>
      <c r="Q741" s="8">
        <v>0</v>
      </c>
      <c r="R741" s="8">
        <v>536772</v>
      </c>
      <c r="S741" s="8">
        <v>536772</v>
      </c>
      <c r="T741" s="8">
        <v>92172</v>
      </c>
      <c r="U741" s="8">
        <v>168</v>
      </c>
      <c r="V741" s="8" t="s">
        <v>64</v>
      </c>
      <c r="W741" s="8" t="s">
        <v>64</v>
      </c>
      <c r="X741" s="8" t="s">
        <v>276</v>
      </c>
      <c r="Y741" s="8" t="s">
        <v>669</v>
      </c>
      <c r="Z741" s="8" t="s">
        <v>2420</v>
      </c>
      <c r="AA741" s="8">
        <v>0.04</v>
      </c>
      <c r="AB741" s="8" t="s">
        <v>558</v>
      </c>
      <c r="AC741" s="8">
        <v>1.7000000000000001E-2</v>
      </c>
      <c r="AD741" s="8">
        <v>21470.880000000001</v>
      </c>
      <c r="AE741" s="8">
        <v>3195.0714285714284</v>
      </c>
      <c r="AF741" s="8">
        <v>9125.1239999999998</v>
      </c>
      <c r="AG741" s="8">
        <v>12320.195428571427</v>
      </c>
      <c r="AH741" s="8">
        <v>0.03</v>
      </c>
      <c r="AI741" s="8">
        <v>16103.16</v>
      </c>
    </row>
    <row r="742" spans="1:35">
      <c r="A742" s="521" t="s">
        <v>2143</v>
      </c>
      <c r="B742" s="8" t="s">
        <v>31</v>
      </c>
      <c r="C742" s="8" t="s">
        <v>31</v>
      </c>
      <c r="D742" s="8" t="s">
        <v>101</v>
      </c>
      <c r="E742" s="8" t="s">
        <v>32</v>
      </c>
      <c r="F742" s="8" t="s">
        <v>650</v>
      </c>
      <c r="G742" s="8" t="s">
        <v>627</v>
      </c>
      <c r="H742" s="116">
        <v>2120</v>
      </c>
      <c r="I742" s="8">
        <v>2300</v>
      </c>
      <c r="J742" s="8">
        <v>180</v>
      </c>
      <c r="K742" s="8" t="s">
        <v>2761</v>
      </c>
      <c r="L742" s="8">
        <v>27243854</v>
      </c>
      <c r="M742" s="38">
        <v>45363</v>
      </c>
      <c r="N742" s="8" t="s">
        <v>210</v>
      </c>
      <c r="O742" s="8" t="s">
        <v>21</v>
      </c>
      <c r="P742" s="8" t="s">
        <v>21</v>
      </c>
      <c r="R742" s="8">
        <v>100200</v>
      </c>
      <c r="S742" s="8">
        <v>100200</v>
      </c>
      <c r="T742" s="8">
        <v>21416</v>
      </c>
      <c r="U742" s="8">
        <v>168</v>
      </c>
      <c r="V742" s="8" t="s">
        <v>63</v>
      </c>
      <c r="W742" s="8" t="s">
        <v>63</v>
      </c>
      <c r="X742" s="8" t="s">
        <v>277</v>
      </c>
      <c r="Z742" s="8" t="s">
        <v>2763</v>
      </c>
      <c r="AA742" s="8">
        <v>0.04</v>
      </c>
      <c r="AB742" s="8" t="s">
        <v>558</v>
      </c>
      <c r="AC742" s="8">
        <v>1.7000000000000001E-2</v>
      </c>
      <c r="AD742" s="8">
        <v>4008</v>
      </c>
      <c r="AE742" s="8">
        <v>596.42857142857144</v>
      </c>
      <c r="AF742" s="8">
        <v>1703.4</v>
      </c>
      <c r="AG742" s="8">
        <v>2299.8285714285716</v>
      </c>
      <c r="AH742" s="8">
        <v>0.03</v>
      </c>
      <c r="AI742" s="8">
        <v>3006</v>
      </c>
    </row>
    <row r="743" spans="1:35">
      <c r="A743" s="521" t="s">
        <v>2143</v>
      </c>
      <c r="B743" s="8" t="s">
        <v>31</v>
      </c>
      <c r="C743" s="8" t="s">
        <v>31</v>
      </c>
      <c r="D743" s="8" t="s">
        <v>101</v>
      </c>
      <c r="E743" s="8" t="s">
        <v>32</v>
      </c>
      <c r="F743" s="8" t="s">
        <v>583</v>
      </c>
      <c r="G743" s="8" t="s">
        <v>625</v>
      </c>
      <c r="H743" s="116">
        <v>0</v>
      </c>
      <c r="I743" s="8">
        <v>4135</v>
      </c>
      <c r="J743" s="8">
        <v>4135</v>
      </c>
      <c r="K743" s="8" t="s">
        <v>2405</v>
      </c>
      <c r="L743" s="8">
        <v>27749991</v>
      </c>
      <c r="M743" s="38">
        <v>45363</v>
      </c>
      <c r="N743" s="8" t="s">
        <v>210</v>
      </c>
      <c r="O743" s="8" t="s">
        <v>128</v>
      </c>
      <c r="P743" s="8" t="s">
        <v>128</v>
      </c>
      <c r="Q743" s="8">
        <v>0</v>
      </c>
      <c r="R743" s="8">
        <v>180150</v>
      </c>
      <c r="S743" s="8">
        <v>180150</v>
      </c>
      <c r="T743" s="8">
        <v>18687</v>
      </c>
      <c r="U743" s="8">
        <v>168</v>
      </c>
      <c r="V743" s="8" t="s">
        <v>64</v>
      </c>
      <c r="W743" s="8" t="s">
        <v>64</v>
      </c>
      <c r="X743" s="8" t="s">
        <v>276</v>
      </c>
      <c r="Y743" s="8" t="s">
        <v>540</v>
      </c>
      <c r="Z743" s="8" t="s">
        <v>2412</v>
      </c>
      <c r="AA743" s="8">
        <v>0.04</v>
      </c>
      <c r="AB743" s="8" t="s">
        <v>558</v>
      </c>
      <c r="AC743" s="8">
        <v>1.7000000000000001E-2</v>
      </c>
      <c r="AD743" s="8">
        <v>7206</v>
      </c>
      <c r="AE743" s="8">
        <v>1072.3214285714287</v>
      </c>
      <c r="AF743" s="8">
        <v>3062.55</v>
      </c>
      <c r="AG743" s="8">
        <v>4134.8714285714286</v>
      </c>
      <c r="AH743" s="8">
        <v>0.03</v>
      </c>
      <c r="AI743" s="8">
        <v>5404.5</v>
      </c>
    </row>
    <row r="744" spans="1:35">
      <c r="A744" s="521" t="s">
        <v>2143</v>
      </c>
      <c r="B744" s="8" t="s">
        <v>23</v>
      </c>
      <c r="C744" s="8" t="s">
        <v>23</v>
      </c>
      <c r="D744" s="8" t="s">
        <v>97</v>
      </c>
      <c r="E744" s="8" t="s">
        <v>48</v>
      </c>
      <c r="F744" s="8" t="s">
        <v>2764</v>
      </c>
      <c r="G744" s="8" t="s">
        <v>2768</v>
      </c>
      <c r="H744" s="116">
        <v>0</v>
      </c>
      <c r="I744" s="8">
        <v>1871</v>
      </c>
      <c r="J744" s="8">
        <v>1871</v>
      </c>
      <c r="K744" s="8" t="s">
        <v>2765</v>
      </c>
      <c r="L744" s="8">
        <v>12915233</v>
      </c>
      <c r="M744" s="38">
        <v>45363</v>
      </c>
      <c r="N744" s="8" t="s">
        <v>210</v>
      </c>
      <c r="O744" s="8" t="s">
        <v>128</v>
      </c>
      <c r="P744" s="8" t="s">
        <v>128</v>
      </c>
      <c r="Q744" s="8">
        <v>0</v>
      </c>
      <c r="R744" s="8">
        <v>60681</v>
      </c>
      <c r="S744" s="8">
        <v>60681</v>
      </c>
      <c r="T744" s="8">
        <v>56547</v>
      </c>
      <c r="U744" s="8">
        <v>120</v>
      </c>
      <c r="V744" s="8" t="s">
        <v>62</v>
      </c>
      <c r="W744" s="8" t="s">
        <v>62</v>
      </c>
      <c r="X744" s="8" t="s">
        <v>276</v>
      </c>
      <c r="Z744" s="8" t="s">
        <v>2767</v>
      </c>
      <c r="AA744" s="8">
        <v>0.03</v>
      </c>
      <c r="AB744" s="8" t="s">
        <v>558</v>
      </c>
      <c r="AC744" s="8">
        <v>2.2499999999999999E-2</v>
      </c>
      <c r="AD744" s="8">
        <v>1820.4299999999998</v>
      </c>
      <c r="AE744" s="8">
        <v>505.67500000000001</v>
      </c>
      <c r="AF744" s="8">
        <v>1365.3225</v>
      </c>
      <c r="AG744" s="8">
        <v>1870.9974999999999</v>
      </c>
      <c r="AH744" s="8">
        <v>0.06</v>
      </c>
      <c r="AI744" s="8">
        <v>3640.8599999999997</v>
      </c>
    </row>
    <row r="745" spans="1:35">
      <c r="A745" s="521" t="s">
        <v>2143</v>
      </c>
      <c r="B745" s="8" t="s">
        <v>29</v>
      </c>
      <c r="C745" s="8" t="s">
        <v>29</v>
      </c>
      <c r="D745" s="8" t="s">
        <v>168</v>
      </c>
      <c r="E745" s="8" t="s">
        <v>2098</v>
      </c>
      <c r="F745" s="8" t="s">
        <v>2766</v>
      </c>
      <c r="G745" s="8" t="s">
        <v>2771</v>
      </c>
      <c r="H745" s="116">
        <v>0</v>
      </c>
      <c r="I745" s="8">
        <v>12808</v>
      </c>
      <c r="J745" s="8">
        <v>12808</v>
      </c>
      <c r="K745" s="8" t="s">
        <v>2769</v>
      </c>
      <c r="L745" s="8">
        <v>29379586</v>
      </c>
      <c r="M745" s="38">
        <v>45363</v>
      </c>
      <c r="N745" s="8" t="s">
        <v>210</v>
      </c>
      <c r="O745" s="8" t="s">
        <v>148</v>
      </c>
      <c r="P745" s="8" t="s">
        <v>341</v>
      </c>
      <c r="Q745" s="8">
        <v>0</v>
      </c>
      <c r="R745" s="8">
        <v>558034</v>
      </c>
      <c r="S745" s="8">
        <v>558034</v>
      </c>
      <c r="T745" s="8">
        <v>69214</v>
      </c>
      <c r="U745" s="8">
        <v>168</v>
      </c>
      <c r="V745" s="8" t="s">
        <v>64</v>
      </c>
      <c r="W745" s="8" t="s">
        <v>64</v>
      </c>
      <c r="X745" s="8" t="s">
        <v>276</v>
      </c>
      <c r="Y745" s="8" t="s">
        <v>578</v>
      </c>
      <c r="Z745" s="8" t="s">
        <v>2770</v>
      </c>
      <c r="AA745" s="8">
        <v>0.04</v>
      </c>
      <c r="AB745" s="8" t="s">
        <v>558</v>
      </c>
      <c r="AC745" s="8">
        <v>1.7000000000000001E-2</v>
      </c>
      <c r="AD745" s="8">
        <v>22321.360000000001</v>
      </c>
      <c r="AE745" s="8">
        <v>3321.6309523809523</v>
      </c>
      <c r="AF745" s="8">
        <v>9486.5780000000013</v>
      </c>
      <c r="AG745" s="8">
        <v>12808.208952380954</v>
      </c>
      <c r="AH745" s="8">
        <v>0.03</v>
      </c>
      <c r="AI745" s="8">
        <v>16741.02</v>
      </c>
    </row>
    <row r="746" spans="1:35">
      <c r="A746" s="521" t="s">
        <v>2143</v>
      </c>
      <c r="B746" s="8" t="s">
        <v>49</v>
      </c>
      <c r="C746" s="8" t="s">
        <v>49</v>
      </c>
      <c r="D746" s="8" t="s">
        <v>133</v>
      </c>
      <c r="E746" s="8" t="s">
        <v>460</v>
      </c>
      <c r="F746" s="8" t="s">
        <v>904</v>
      </c>
      <c r="G746" s="8" t="s">
        <v>1412</v>
      </c>
      <c r="H746" s="116">
        <v>0</v>
      </c>
      <c r="I746" s="8">
        <v>4317</v>
      </c>
      <c r="J746" s="8">
        <v>4317</v>
      </c>
      <c r="K746" s="8" t="s">
        <v>2772</v>
      </c>
      <c r="L746" s="8">
        <v>11289459</v>
      </c>
      <c r="M746" s="38">
        <v>45363</v>
      </c>
      <c r="N746" s="8" t="s">
        <v>210</v>
      </c>
      <c r="O746" s="8" t="s">
        <v>148</v>
      </c>
      <c r="P746" s="8" t="s">
        <v>2682</v>
      </c>
      <c r="Q746" s="8">
        <v>0</v>
      </c>
      <c r="R746" s="8">
        <v>140000</v>
      </c>
      <c r="S746" s="8">
        <v>140000</v>
      </c>
      <c r="T746" s="8">
        <v>109982</v>
      </c>
      <c r="U746" s="8">
        <v>120</v>
      </c>
      <c r="V746" s="8" t="s">
        <v>64</v>
      </c>
      <c r="W746" s="8" t="s">
        <v>64</v>
      </c>
      <c r="X746" s="8" t="s">
        <v>276</v>
      </c>
      <c r="Y746" s="8" t="s">
        <v>2773</v>
      </c>
      <c r="Z746" s="8" t="s">
        <v>2776</v>
      </c>
      <c r="AA746" s="8">
        <v>0.03</v>
      </c>
      <c r="AB746" s="8" t="s">
        <v>558</v>
      </c>
      <c r="AC746" s="8">
        <v>2.4E-2</v>
      </c>
      <c r="AD746" s="8">
        <v>4200</v>
      </c>
      <c r="AE746" s="8">
        <v>1166.6666666666667</v>
      </c>
      <c r="AF746" s="8">
        <v>3360</v>
      </c>
      <c r="AG746" s="8">
        <v>4526.666666666667</v>
      </c>
      <c r="AH746" s="8">
        <v>0.06</v>
      </c>
      <c r="AI746" s="8">
        <v>8400</v>
      </c>
    </row>
    <row r="747" spans="1:35">
      <c r="A747" s="521" t="s">
        <v>2143</v>
      </c>
      <c r="B747" s="8" t="s">
        <v>29</v>
      </c>
      <c r="C747" s="8" t="s">
        <v>29</v>
      </c>
      <c r="D747" s="8" t="s">
        <v>168</v>
      </c>
      <c r="E747" s="8" t="s">
        <v>2098</v>
      </c>
      <c r="F747" s="8" t="s">
        <v>2766</v>
      </c>
      <c r="G747" s="8" t="s">
        <v>2771</v>
      </c>
      <c r="H747" s="116">
        <v>0</v>
      </c>
      <c r="I747" s="8">
        <v>10170</v>
      </c>
      <c r="J747" s="8">
        <v>10170</v>
      </c>
      <c r="K747" s="8" t="s">
        <v>2774</v>
      </c>
      <c r="L747" s="8">
        <v>24367844</v>
      </c>
      <c r="M747" s="38">
        <v>45363</v>
      </c>
      <c r="N747" s="8" t="s">
        <v>210</v>
      </c>
      <c r="O747" s="8" t="s">
        <v>148</v>
      </c>
      <c r="P747" s="8" t="s">
        <v>341</v>
      </c>
      <c r="Q747" s="8">
        <v>0</v>
      </c>
      <c r="R747" s="8">
        <v>443098</v>
      </c>
      <c r="S747" s="8">
        <v>443098</v>
      </c>
      <c r="T747" s="8">
        <v>119835</v>
      </c>
      <c r="U747" s="8">
        <v>168</v>
      </c>
      <c r="V747" s="8" t="s">
        <v>64</v>
      </c>
      <c r="W747" s="8" t="s">
        <v>64</v>
      </c>
      <c r="X747" s="8" t="s">
        <v>276</v>
      </c>
      <c r="Y747" s="8" t="s">
        <v>578</v>
      </c>
      <c r="Z747" s="8" t="s">
        <v>2777</v>
      </c>
      <c r="AA747" s="8">
        <v>0.04</v>
      </c>
      <c r="AB747" s="8" t="s">
        <v>558</v>
      </c>
      <c r="AC747" s="8">
        <v>1.7000000000000001E-2</v>
      </c>
      <c r="AD747" s="8">
        <v>17723.920000000002</v>
      </c>
      <c r="AE747" s="8">
        <v>2637.4880952380954</v>
      </c>
      <c r="AF747" s="8">
        <v>7532.6660000000002</v>
      </c>
      <c r="AG747" s="8">
        <v>10170.154095238096</v>
      </c>
      <c r="AH747" s="8">
        <v>0.03</v>
      </c>
      <c r="AI747" s="8">
        <v>13292.939999999999</v>
      </c>
    </row>
    <row r="748" spans="1:35">
      <c r="A748" s="521" t="s">
        <v>2143</v>
      </c>
      <c r="B748" s="8" t="s">
        <v>24</v>
      </c>
      <c r="C748" s="8" t="s">
        <v>24</v>
      </c>
      <c r="D748" s="8" t="s">
        <v>422</v>
      </c>
      <c r="E748" s="8" t="s">
        <v>200</v>
      </c>
      <c r="F748" s="8" t="s">
        <v>2775</v>
      </c>
      <c r="G748" s="8" t="s">
        <v>2780</v>
      </c>
      <c r="H748" s="116">
        <v>0</v>
      </c>
      <c r="I748" s="8">
        <v>594</v>
      </c>
      <c r="J748" s="8">
        <v>594</v>
      </c>
      <c r="K748" s="8" t="s">
        <v>2778</v>
      </c>
      <c r="L748" s="8">
        <v>14458181</v>
      </c>
      <c r="M748" s="38">
        <v>45363</v>
      </c>
      <c r="N748" s="8" t="s">
        <v>210</v>
      </c>
      <c r="O748" s="8" t="s">
        <v>43</v>
      </c>
      <c r="P748" s="8" t="s">
        <v>43</v>
      </c>
      <c r="Q748" s="8">
        <v>0</v>
      </c>
      <c r="R748" s="8">
        <v>17859</v>
      </c>
      <c r="S748" s="8">
        <v>17859</v>
      </c>
      <c r="T748" s="8">
        <v>15866</v>
      </c>
      <c r="U748" s="8">
        <v>108</v>
      </c>
      <c r="V748" s="8" t="s">
        <v>62</v>
      </c>
      <c r="W748" s="8" t="s">
        <v>62</v>
      </c>
      <c r="X748" s="8" t="s">
        <v>276</v>
      </c>
      <c r="Z748" s="8" t="s">
        <v>2779</v>
      </c>
      <c r="AA748" s="8">
        <v>0.03</v>
      </c>
      <c r="AB748" s="8" t="s">
        <v>558</v>
      </c>
      <c r="AC748" s="8">
        <v>2.4E-2</v>
      </c>
      <c r="AD748" s="8">
        <v>535.77</v>
      </c>
      <c r="AE748" s="8">
        <v>165.36111111111111</v>
      </c>
      <c r="AF748" s="8">
        <v>428.61599999999999</v>
      </c>
      <c r="AG748" s="8">
        <v>593.97711111111107</v>
      </c>
      <c r="AH748" s="8">
        <v>0.06</v>
      </c>
      <c r="AI748" s="8">
        <v>1071.54</v>
      </c>
    </row>
    <row r="749" spans="1:35">
      <c r="A749" s="521" t="s">
        <v>2143</v>
      </c>
      <c r="B749" s="8" t="s">
        <v>47</v>
      </c>
      <c r="C749" s="8" t="s">
        <v>47</v>
      </c>
      <c r="D749" s="8" t="s">
        <v>99</v>
      </c>
      <c r="E749" s="8" t="s">
        <v>407</v>
      </c>
      <c r="F749" s="8" t="s">
        <v>2610</v>
      </c>
      <c r="G749" s="8" t="s">
        <v>2618</v>
      </c>
      <c r="H749" s="116">
        <v>5303</v>
      </c>
      <c r="I749" s="8">
        <v>7638</v>
      </c>
      <c r="J749" s="8">
        <v>2335</v>
      </c>
      <c r="K749" s="8" t="s">
        <v>2781</v>
      </c>
      <c r="L749" s="8">
        <v>28516030</v>
      </c>
      <c r="M749" s="38">
        <v>45364</v>
      </c>
      <c r="N749" s="8" t="s">
        <v>210</v>
      </c>
      <c r="O749" s="8" t="s">
        <v>21</v>
      </c>
      <c r="P749" s="8" t="s">
        <v>21</v>
      </c>
      <c r="Q749" s="8">
        <v>227500</v>
      </c>
      <c r="R749" s="8">
        <v>332781</v>
      </c>
      <c r="S749" s="8">
        <v>105281</v>
      </c>
      <c r="T749" s="8">
        <v>84213.56</v>
      </c>
      <c r="U749" s="8">
        <v>168</v>
      </c>
      <c r="V749" s="8" t="s">
        <v>63</v>
      </c>
      <c r="W749" s="8" t="s">
        <v>63</v>
      </c>
      <c r="X749" s="8" t="s">
        <v>277</v>
      </c>
      <c r="Z749" s="8" t="s">
        <v>2787</v>
      </c>
      <c r="AA749" s="8">
        <v>0.04</v>
      </c>
      <c r="AB749" s="8" t="s">
        <v>558</v>
      </c>
      <c r="AC749" s="8">
        <v>1.7000000000000001E-2</v>
      </c>
      <c r="AD749" s="8">
        <v>13311.24</v>
      </c>
      <c r="AE749" s="8">
        <v>1980.8392857142858</v>
      </c>
      <c r="AF749" s="8">
        <v>5657.277</v>
      </c>
      <c r="AG749" s="8">
        <v>7638.1162857142863</v>
      </c>
      <c r="AH749" s="8">
        <v>0.03</v>
      </c>
      <c r="AI749" s="8">
        <v>3158.43</v>
      </c>
    </row>
    <row r="750" spans="1:35">
      <c r="A750" s="521" t="s">
        <v>2143</v>
      </c>
      <c r="B750" s="8" t="s">
        <v>37</v>
      </c>
      <c r="C750" s="8" t="s">
        <v>37</v>
      </c>
      <c r="D750" s="8" t="s">
        <v>99</v>
      </c>
      <c r="E750" s="8" t="s">
        <v>933</v>
      </c>
      <c r="F750" s="8" t="s">
        <v>2089</v>
      </c>
      <c r="G750" s="8" t="s">
        <v>760</v>
      </c>
      <c r="H750" s="116">
        <v>0</v>
      </c>
      <c r="I750" s="8">
        <v>14717</v>
      </c>
      <c r="J750" s="8">
        <v>14717</v>
      </c>
      <c r="K750" s="8" t="s">
        <v>1704</v>
      </c>
      <c r="L750" s="8">
        <v>28315804</v>
      </c>
      <c r="M750" s="38">
        <v>45364</v>
      </c>
      <c r="N750" s="8" t="s">
        <v>210</v>
      </c>
      <c r="O750" s="8" t="s">
        <v>43</v>
      </c>
      <c r="P750" s="8" t="s">
        <v>43</v>
      </c>
      <c r="Q750" s="8">
        <v>0</v>
      </c>
      <c r="R750" s="8">
        <v>641207</v>
      </c>
      <c r="S750" s="8">
        <v>641207</v>
      </c>
      <c r="T750" s="8">
        <v>94828</v>
      </c>
      <c r="U750" s="8">
        <v>168</v>
      </c>
      <c r="V750" s="8" t="s">
        <v>64</v>
      </c>
      <c r="W750" s="8" t="s">
        <v>64</v>
      </c>
      <c r="X750" s="8" t="s">
        <v>276</v>
      </c>
      <c r="Y750" s="8" t="s">
        <v>115</v>
      </c>
      <c r="Z750" s="8" t="s">
        <v>1705</v>
      </c>
      <c r="AA750" s="8">
        <v>0.04</v>
      </c>
      <c r="AB750" s="8" t="s">
        <v>558</v>
      </c>
      <c r="AC750" s="8">
        <v>1.7000000000000001E-2</v>
      </c>
      <c r="AD750" s="8">
        <v>25648.28</v>
      </c>
      <c r="AE750" s="8">
        <v>3816.7083333333335</v>
      </c>
      <c r="AF750" s="8">
        <v>10900.519</v>
      </c>
      <c r="AG750" s="8">
        <v>14717.227333333334</v>
      </c>
      <c r="AH750" s="8">
        <v>0.03</v>
      </c>
      <c r="AI750" s="8">
        <v>19236.21</v>
      </c>
    </row>
    <row r="751" spans="1:35">
      <c r="A751" s="521" t="s">
        <v>2143</v>
      </c>
      <c r="B751" s="8" t="s">
        <v>39</v>
      </c>
      <c r="C751" s="8" t="s">
        <v>39</v>
      </c>
      <c r="D751" s="8" t="s">
        <v>167</v>
      </c>
      <c r="E751" s="8" t="s">
        <v>407</v>
      </c>
      <c r="F751" s="8" t="s">
        <v>778</v>
      </c>
      <c r="G751" s="8" t="s">
        <v>603</v>
      </c>
      <c r="H751" s="116">
        <v>0</v>
      </c>
      <c r="I751" s="8">
        <v>17311</v>
      </c>
      <c r="J751" s="8">
        <v>17311</v>
      </c>
      <c r="K751" s="8" t="s">
        <v>2782</v>
      </c>
      <c r="L751" s="8">
        <v>28534929</v>
      </c>
      <c r="M751" s="38">
        <v>45364</v>
      </c>
      <c r="N751" s="8" t="s">
        <v>210</v>
      </c>
      <c r="O751" s="8" t="s">
        <v>173</v>
      </c>
      <c r="P751" s="8" t="s">
        <v>466</v>
      </c>
      <c r="Q751" s="8">
        <v>0</v>
      </c>
      <c r="R751" s="8">
        <v>220000</v>
      </c>
      <c r="S751" s="8">
        <v>220000</v>
      </c>
      <c r="T751" s="8">
        <v>207900</v>
      </c>
      <c r="U751" s="8">
        <v>36</v>
      </c>
      <c r="V751" s="8" t="s">
        <v>62</v>
      </c>
      <c r="W751" s="8" t="s">
        <v>62</v>
      </c>
      <c r="X751" s="8" t="s">
        <v>276</v>
      </c>
      <c r="Z751" s="8" t="s">
        <v>2788</v>
      </c>
      <c r="AA751" s="8">
        <v>0.03</v>
      </c>
      <c r="AB751" s="8" t="s">
        <v>558</v>
      </c>
      <c r="AC751" s="8">
        <v>0.05</v>
      </c>
      <c r="AD751" s="8">
        <v>6600</v>
      </c>
      <c r="AE751" s="8">
        <v>6111.1111111111113</v>
      </c>
      <c r="AF751" s="8">
        <v>11000</v>
      </c>
      <c r="AG751" s="8">
        <v>17111.111111111109</v>
      </c>
      <c r="AH751" s="8">
        <v>0.06</v>
      </c>
      <c r="AI751" s="8">
        <v>13200</v>
      </c>
    </row>
    <row r="752" spans="1:35">
      <c r="A752" s="521" t="s">
        <v>2143</v>
      </c>
      <c r="B752" s="8" t="s">
        <v>24</v>
      </c>
      <c r="C752" s="8" t="s">
        <v>24</v>
      </c>
      <c r="D752" s="8" t="s">
        <v>422</v>
      </c>
      <c r="E752" s="8" t="s">
        <v>2099</v>
      </c>
      <c r="F752" s="8" t="s">
        <v>2601</v>
      </c>
      <c r="G752" s="8" t="s">
        <v>2604</v>
      </c>
      <c r="H752" s="116">
        <v>0</v>
      </c>
      <c r="I752" s="8">
        <v>4337</v>
      </c>
      <c r="J752" s="8">
        <v>4337</v>
      </c>
      <c r="K752" s="8" t="s">
        <v>2170</v>
      </c>
      <c r="L752" s="8">
        <v>29980212</v>
      </c>
      <c r="M752" s="38">
        <v>45364</v>
      </c>
      <c r="N752" s="8" t="s">
        <v>210</v>
      </c>
      <c r="O752" s="8" t="s">
        <v>128</v>
      </c>
      <c r="P752" s="8" t="s">
        <v>128</v>
      </c>
      <c r="Q752" s="8">
        <v>0</v>
      </c>
      <c r="R752" s="8">
        <v>188959</v>
      </c>
      <c r="S752" s="8">
        <v>188959</v>
      </c>
      <c r="T752" s="8">
        <v>43457</v>
      </c>
      <c r="U752" s="8">
        <v>168</v>
      </c>
      <c r="V752" s="8" t="s">
        <v>64</v>
      </c>
      <c r="W752" s="8" t="s">
        <v>64</v>
      </c>
      <c r="X752" s="8" t="s">
        <v>276</v>
      </c>
      <c r="Y752" s="8" t="s">
        <v>115</v>
      </c>
      <c r="Z752" s="8" t="s">
        <v>2185</v>
      </c>
      <c r="AA752" s="8">
        <v>0.04</v>
      </c>
      <c r="AB752" s="8" t="s">
        <v>558</v>
      </c>
      <c r="AC752" s="8">
        <v>1.7000000000000001E-2</v>
      </c>
      <c r="AD752" s="8">
        <v>7558.3600000000006</v>
      </c>
      <c r="AE752" s="8">
        <v>1124.7559523809523</v>
      </c>
      <c r="AF752" s="8">
        <v>3212.3030000000003</v>
      </c>
      <c r="AG752" s="8">
        <v>4337.0589523809522</v>
      </c>
      <c r="AH752" s="8">
        <v>0.03</v>
      </c>
      <c r="AI752" s="8">
        <v>5668.7699999999995</v>
      </c>
    </row>
    <row r="753" spans="1:35">
      <c r="A753" s="521" t="s">
        <v>2143</v>
      </c>
      <c r="B753" s="8" t="s">
        <v>23</v>
      </c>
      <c r="C753" s="8" t="s">
        <v>23</v>
      </c>
      <c r="D753" s="8" t="s">
        <v>97</v>
      </c>
      <c r="E753" s="8" t="s">
        <v>982</v>
      </c>
      <c r="F753" s="8" t="s">
        <v>983</v>
      </c>
      <c r="G753" s="8" t="s">
        <v>1345</v>
      </c>
      <c r="H753" s="116">
        <v>0</v>
      </c>
      <c r="I753" s="8">
        <v>9000</v>
      </c>
      <c r="J753" s="8">
        <v>9000</v>
      </c>
      <c r="K753" s="8" t="s">
        <v>2783</v>
      </c>
      <c r="L753" s="8">
        <v>28605242</v>
      </c>
      <c r="M753" s="38">
        <v>45364</v>
      </c>
      <c r="N753" s="8" t="s">
        <v>210</v>
      </c>
      <c r="O753" s="8" t="s">
        <v>173</v>
      </c>
      <c r="P753" s="8" t="s">
        <v>466</v>
      </c>
      <c r="Q753" s="8">
        <v>0</v>
      </c>
      <c r="R753" s="8">
        <v>392122</v>
      </c>
      <c r="S753" s="8">
        <v>392122</v>
      </c>
      <c r="T753" s="8">
        <v>28709</v>
      </c>
      <c r="U753" s="8">
        <v>168</v>
      </c>
      <c r="V753" s="8" t="s">
        <v>64</v>
      </c>
      <c r="W753" s="8" t="s">
        <v>64</v>
      </c>
      <c r="X753" s="8" t="s">
        <v>276</v>
      </c>
      <c r="Y753" s="8" t="s">
        <v>115</v>
      </c>
      <c r="Z753" s="8" t="s">
        <v>2179</v>
      </c>
      <c r="AA753" s="8">
        <v>0.04</v>
      </c>
      <c r="AB753" s="8" t="s">
        <v>558</v>
      </c>
      <c r="AC753" s="8">
        <v>1.7000000000000001E-2</v>
      </c>
      <c r="AD753" s="8">
        <v>15684.880000000001</v>
      </c>
      <c r="AE753" s="8">
        <v>2334.0595238095239</v>
      </c>
      <c r="AF753" s="8">
        <v>6666.0740000000005</v>
      </c>
      <c r="AG753" s="8">
        <v>9000.1335238095235</v>
      </c>
      <c r="AH753" s="8">
        <v>0.03</v>
      </c>
      <c r="AI753" s="8">
        <v>11763.66</v>
      </c>
    </row>
    <row r="754" spans="1:35">
      <c r="A754" s="521" t="s">
        <v>2143</v>
      </c>
      <c r="B754" s="8" t="s">
        <v>23</v>
      </c>
      <c r="C754" s="8" t="s">
        <v>23</v>
      </c>
      <c r="D754" s="8" t="s">
        <v>97</v>
      </c>
      <c r="E754" s="8" t="s">
        <v>449</v>
      </c>
      <c r="F754" s="8" t="s">
        <v>2413</v>
      </c>
      <c r="G754" s="8" t="s">
        <v>2789</v>
      </c>
      <c r="H754" s="116">
        <v>0</v>
      </c>
      <c r="I754" s="8">
        <v>6660</v>
      </c>
      <c r="J754" s="8">
        <v>6660</v>
      </c>
      <c r="K754" s="8" t="s">
        <v>2784</v>
      </c>
      <c r="L754" s="8">
        <v>24412367</v>
      </c>
      <c r="M754" s="38">
        <v>45364</v>
      </c>
      <c r="N754" s="8" t="s">
        <v>210</v>
      </c>
      <c r="O754" s="8" t="s">
        <v>128</v>
      </c>
      <c r="P754" s="8" t="s">
        <v>128</v>
      </c>
      <c r="Q754" s="8">
        <v>0</v>
      </c>
      <c r="R754" s="8">
        <v>290170</v>
      </c>
      <c r="S754" s="8">
        <v>290170</v>
      </c>
      <c r="T754" s="8">
        <v>78248</v>
      </c>
      <c r="U754" s="8">
        <v>168</v>
      </c>
      <c r="V754" s="8" t="s">
        <v>64</v>
      </c>
      <c r="W754" s="8" t="s">
        <v>64</v>
      </c>
      <c r="X754" s="8" t="s">
        <v>276</v>
      </c>
      <c r="Y754" s="8" t="s">
        <v>669</v>
      </c>
      <c r="Z754" s="8" t="s">
        <v>2414</v>
      </c>
      <c r="AA754" s="8">
        <v>0.04</v>
      </c>
      <c r="AB754" s="8" t="s">
        <v>558</v>
      </c>
      <c r="AC754" s="8">
        <v>1.7000000000000001E-2</v>
      </c>
      <c r="AD754" s="8">
        <v>11606.800000000001</v>
      </c>
      <c r="AE754" s="8">
        <v>1727.202380952381</v>
      </c>
      <c r="AF754" s="8">
        <v>4932.8900000000003</v>
      </c>
      <c r="AG754" s="8">
        <v>6660.0923809523811</v>
      </c>
      <c r="AH754" s="8">
        <v>0.03</v>
      </c>
      <c r="AI754" s="8">
        <v>8705.1</v>
      </c>
    </row>
    <row r="755" spans="1:35">
      <c r="A755" s="521" t="s">
        <v>2143</v>
      </c>
      <c r="B755" s="8" t="s">
        <v>37</v>
      </c>
      <c r="C755" s="8" t="s">
        <v>37</v>
      </c>
      <c r="D755" s="8" t="s">
        <v>99</v>
      </c>
      <c r="E755" s="8" t="s">
        <v>461</v>
      </c>
      <c r="F755" s="8" t="s">
        <v>839</v>
      </c>
      <c r="G755" s="8" t="s">
        <v>768</v>
      </c>
      <c r="H755" s="116">
        <v>4142</v>
      </c>
      <c r="I755" s="8">
        <v>4222</v>
      </c>
      <c r="J755" s="8">
        <v>80</v>
      </c>
      <c r="K755" s="8" t="s">
        <v>2785</v>
      </c>
      <c r="L755" s="8">
        <v>22268354</v>
      </c>
      <c r="M755" s="38">
        <v>45364</v>
      </c>
      <c r="N755" s="8" t="s">
        <v>210</v>
      </c>
      <c r="O755" s="8" t="s">
        <v>148</v>
      </c>
      <c r="P755" s="8" t="s">
        <v>252</v>
      </c>
      <c r="Q755" s="8">
        <v>155875</v>
      </c>
      <c r="R755" s="8">
        <v>183949</v>
      </c>
      <c r="S755" s="8">
        <v>28074</v>
      </c>
      <c r="T755" s="8">
        <v>15937</v>
      </c>
      <c r="U755" s="8">
        <v>168</v>
      </c>
      <c r="V755" s="8" t="s">
        <v>63</v>
      </c>
      <c r="W755" s="8" t="s">
        <v>63</v>
      </c>
      <c r="X755" s="8" t="s">
        <v>277</v>
      </c>
      <c r="Z755" s="8" t="s">
        <v>2790</v>
      </c>
      <c r="AA755" s="8">
        <v>0.04</v>
      </c>
      <c r="AB755" s="8" t="s">
        <v>558</v>
      </c>
      <c r="AC755" s="8">
        <v>1.7000000000000001E-2</v>
      </c>
      <c r="AD755" s="8">
        <v>7357.96</v>
      </c>
      <c r="AE755" s="8">
        <v>1094.9345238095239</v>
      </c>
      <c r="AF755" s="8">
        <v>3127.1330000000003</v>
      </c>
      <c r="AG755" s="8">
        <v>4222.0675238095246</v>
      </c>
      <c r="AH755" s="8">
        <v>0.03</v>
      </c>
      <c r="AI755" s="8">
        <v>842.21999999999991</v>
      </c>
    </row>
    <row r="756" spans="1:35">
      <c r="A756" s="521" t="s">
        <v>2143</v>
      </c>
      <c r="B756" s="8" t="s">
        <v>29</v>
      </c>
      <c r="C756" s="8" t="s">
        <v>29</v>
      </c>
      <c r="D756" s="8" t="s">
        <v>168</v>
      </c>
      <c r="E756" s="8" t="s">
        <v>407</v>
      </c>
      <c r="F756" s="8" t="s">
        <v>818</v>
      </c>
      <c r="G756" s="8" t="s">
        <v>819</v>
      </c>
      <c r="H756" s="116">
        <v>0</v>
      </c>
      <c r="I756" s="8">
        <v>1830</v>
      </c>
      <c r="J756" s="8">
        <v>1830</v>
      </c>
      <c r="K756" s="8" t="s">
        <v>1618</v>
      </c>
      <c r="L756" s="8">
        <v>27289742</v>
      </c>
      <c r="M756" s="38">
        <v>45364</v>
      </c>
      <c r="N756" s="8" t="s">
        <v>210</v>
      </c>
      <c r="O756" s="8" t="s">
        <v>43</v>
      </c>
      <c r="P756" s="8" t="s">
        <v>43</v>
      </c>
      <c r="Q756" s="8">
        <v>0</v>
      </c>
      <c r="R756" s="8">
        <v>59351</v>
      </c>
      <c r="S756" s="8">
        <v>59351</v>
      </c>
      <c r="T756" s="8">
        <v>55283</v>
      </c>
      <c r="U756" s="8">
        <v>120</v>
      </c>
      <c r="V756" s="8" t="s">
        <v>62</v>
      </c>
      <c r="W756" s="8" t="s">
        <v>62</v>
      </c>
      <c r="X756" s="8" t="s">
        <v>276</v>
      </c>
      <c r="Z756" s="8" t="s">
        <v>2791</v>
      </c>
      <c r="AA756" s="8">
        <v>0.03</v>
      </c>
      <c r="AB756" s="8" t="s">
        <v>558</v>
      </c>
      <c r="AC756" s="8">
        <v>2.2499999999999999E-2</v>
      </c>
      <c r="AD756" s="8">
        <v>1780.53</v>
      </c>
      <c r="AE756" s="8">
        <v>494.59166666666664</v>
      </c>
      <c r="AF756" s="8">
        <v>1335.3975</v>
      </c>
      <c r="AG756" s="8">
        <v>1829.9891666666667</v>
      </c>
      <c r="AH756" s="8">
        <v>0.06</v>
      </c>
      <c r="AI756" s="8">
        <v>3561.06</v>
      </c>
    </row>
    <row r="757" spans="1:35">
      <c r="A757" s="521" t="s">
        <v>2143</v>
      </c>
      <c r="B757" s="8" t="s">
        <v>29</v>
      </c>
      <c r="C757" s="8" t="s">
        <v>29</v>
      </c>
      <c r="D757" s="8" t="s">
        <v>168</v>
      </c>
      <c r="E757" s="8" t="s">
        <v>457</v>
      </c>
      <c r="F757" s="8" t="s">
        <v>593</v>
      </c>
      <c r="G757" s="8" t="s">
        <v>599</v>
      </c>
      <c r="H757" s="116">
        <v>0</v>
      </c>
      <c r="I757" s="8">
        <v>9234</v>
      </c>
      <c r="J757" s="8">
        <v>9234</v>
      </c>
      <c r="K757" s="8" t="s">
        <v>2786</v>
      </c>
      <c r="L757" s="8">
        <v>27595289</v>
      </c>
      <c r="M757" s="38">
        <v>45364</v>
      </c>
      <c r="N757" s="8" t="s">
        <v>210</v>
      </c>
      <c r="O757" s="8" t="s">
        <v>148</v>
      </c>
      <c r="P757" s="8" t="s">
        <v>263</v>
      </c>
      <c r="Q757" s="8">
        <v>0</v>
      </c>
      <c r="R757" s="8">
        <v>402317</v>
      </c>
      <c r="S757" s="8">
        <v>402317</v>
      </c>
      <c r="T757" s="8">
        <v>55948</v>
      </c>
      <c r="U757" s="8">
        <v>168</v>
      </c>
      <c r="V757" s="8" t="s">
        <v>64</v>
      </c>
      <c r="W757" s="8" t="s">
        <v>64</v>
      </c>
      <c r="X757" s="8" t="s">
        <v>276</v>
      </c>
      <c r="Y757" s="8" t="s">
        <v>669</v>
      </c>
      <c r="Z757" s="8" t="s">
        <v>2792</v>
      </c>
      <c r="AA757" s="8">
        <v>0.04</v>
      </c>
      <c r="AB757" s="8" t="s">
        <v>558</v>
      </c>
      <c r="AC757" s="8">
        <v>1.7000000000000001E-2</v>
      </c>
      <c r="AD757" s="8">
        <v>16092.68</v>
      </c>
      <c r="AE757" s="8">
        <v>2394.7440476190477</v>
      </c>
      <c r="AF757" s="8">
        <v>6839.3890000000001</v>
      </c>
      <c r="AG757" s="8">
        <v>9234.1330476190487</v>
      </c>
      <c r="AH757" s="8">
        <v>0.03</v>
      </c>
      <c r="AI757" s="8">
        <v>12069.51</v>
      </c>
    </row>
    <row r="758" spans="1:35">
      <c r="A758" s="521" t="s">
        <v>2143</v>
      </c>
      <c r="B758" s="8" t="s">
        <v>38</v>
      </c>
      <c r="C758" s="8" t="s">
        <v>38</v>
      </c>
      <c r="D758" s="8" t="s">
        <v>101</v>
      </c>
      <c r="E758" s="8" t="s">
        <v>2100</v>
      </c>
      <c r="F758" s="8" t="s">
        <v>2100</v>
      </c>
      <c r="G758" s="8" t="s">
        <v>1264</v>
      </c>
      <c r="H758" s="116">
        <v>0</v>
      </c>
      <c r="I758" s="8">
        <v>11621</v>
      </c>
      <c r="J758" s="8">
        <v>11621</v>
      </c>
      <c r="K758" s="8" t="s">
        <v>2793</v>
      </c>
      <c r="L758" s="8">
        <v>29799114</v>
      </c>
      <c r="M758" s="38">
        <v>45364</v>
      </c>
      <c r="N758" s="8" t="s">
        <v>210</v>
      </c>
      <c r="O758" s="8" t="s">
        <v>128</v>
      </c>
      <c r="P758" s="8" t="s">
        <v>128</v>
      </c>
      <c r="Q758" s="8">
        <v>0</v>
      </c>
      <c r="R758" s="8">
        <v>108946</v>
      </c>
      <c r="S758" s="8">
        <v>108946</v>
      </c>
      <c r="T758" s="8">
        <v>102398</v>
      </c>
      <c r="U758" s="8">
        <v>24</v>
      </c>
      <c r="V758" s="8" t="s">
        <v>62</v>
      </c>
      <c r="W758" s="8" t="s">
        <v>62</v>
      </c>
      <c r="X758" s="8" t="s">
        <v>276</v>
      </c>
      <c r="Z758" s="8" t="s">
        <v>2795</v>
      </c>
      <c r="AA758" s="8">
        <v>0.03</v>
      </c>
      <c r="AB758" s="8" t="s">
        <v>558</v>
      </c>
      <c r="AC758" s="8">
        <v>6.5000000000000002E-2</v>
      </c>
      <c r="AD758" s="8">
        <v>3268.3799999999997</v>
      </c>
      <c r="AE758" s="8">
        <v>4539.416666666667</v>
      </c>
      <c r="AF758" s="8">
        <v>7081.4900000000007</v>
      </c>
      <c r="AG758" s="8">
        <v>11620.906666666668</v>
      </c>
      <c r="AH758" s="8">
        <v>0.06</v>
      </c>
      <c r="AI758" s="8">
        <v>6536.7599999999993</v>
      </c>
    </row>
    <row r="759" spans="1:35">
      <c r="A759" s="521" t="s">
        <v>2143</v>
      </c>
      <c r="B759" s="8" t="s">
        <v>29</v>
      </c>
      <c r="C759" s="8" t="s">
        <v>29</v>
      </c>
      <c r="D759" s="8" t="s">
        <v>168</v>
      </c>
      <c r="E759" s="8" t="s">
        <v>407</v>
      </c>
      <c r="F759" s="8" t="s">
        <v>702</v>
      </c>
      <c r="G759" s="8" t="s">
        <v>630</v>
      </c>
      <c r="H759" s="116">
        <v>4999</v>
      </c>
      <c r="I759" s="8">
        <v>7250</v>
      </c>
      <c r="J759" s="8">
        <v>2251</v>
      </c>
      <c r="K759" s="8" t="s">
        <v>2794</v>
      </c>
      <c r="L759" s="8">
        <v>30682781</v>
      </c>
      <c r="M759" s="38">
        <v>45364</v>
      </c>
      <c r="N759" s="8" t="s">
        <v>210</v>
      </c>
      <c r="O759" s="8" t="s">
        <v>329</v>
      </c>
      <c r="P759" s="8" t="s">
        <v>329</v>
      </c>
      <c r="Q759" s="8">
        <v>151092.03</v>
      </c>
      <c r="R759" s="8">
        <v>315876</v>
      </c>
      <c r="S759" s="8">
        <v>164783.97</v>
      </c>
      <c r="T759" s="8">
        <v>144731</v>
      </c>
      <c r="U759" s="8">
        <v>168</v>
      </c>
      <c r="V759" s="8" t="s">
        <v>63</v>
      </c>
      <c r="W759" s="8" t="s">
        <v>63</v>
      </c>
      <c r="X759" s="8" t="s">
        <v>277</v>
      </c>
      <c r="Z759" s="8" t="s">
        <v>2796</v>
      </c>
      <c r="AA759" s="8">
        <v>0.04</v>
      </c>
      <c r="AB759" s="8" t="s">
        <v>558</v>
      </c>
      <c r="AC759" s="8">
        <v>1.7000000000000001E-2</v>
      </c>
      <c r="AD759" s="8">
        <v>12635.04</v>
      </c>
      <c r="AE759" s="8">
        <v>1880.2142857142858</v>
      </c>
      <c r="AF759" s="8">
        <v>5369.8920000000007</v>
      </c>
      <c r="AG759" s="8">
        <v>7250.1062857142861</v>
      </c>
      <c r="AH759" s="8">
        <v>0.03</v>
      </c>
      <c r="AI759" s="8">
        <v>4943.5190999999995</v>
      </c>
    </row>
    <row r="760" spans="1:35">
      <c r="A760" s="521" t="s">
        <v>2143</v>
      </c>
      <c r="B760" s="8" t="s">
        <v>27</v>
      </c>
      <c r="C760" s="8" t="s">
        <v>27</v>
      </c>
      <c r="D760" s="8" t="s">
        <v>97</v>
      </c>
      <c r="E760" s="8" t="s">
        <v>407</v>
      </c>
      <c r="F760" s="8" t="s">
        <v>810</v>
      </c>
      <c r="G760" s="8" t="s">
        <v>793</v>
      </c>
      <c r="H760" s="116">
        <v>3183</v>
      </c>
      <c r="I760" s="8">
        <v>4042</v>
      </c>
      <c r="J760" s="8">
        <v>859</v>
      </c>
      <c r="K760" s="8" t="s">
        <v>2801</v>
      </c>
      <c r="L760" s="8">
        <v>27665241</v>
      </c>
      <c r="M760" s="38">
        <v>45364</v>
      </c>
      <c r="N760" s="8" t="s">
        <v>210</v>
      </c>
      <c r="O760" s="8" t="s">
        <v>173</v>
      </c>
      <c r="P760" s="8" t="s">
        <v>330</v>
      </c>
      <c r="Q760" s="8">
        <v>86750</v>
      </c>
      <c r="R760" s="8">
        <v>176106</v>
      </c>
      <c r="S760" s="8">
        <v>89356</v>
      </c>
      <c r="T760" s="8">
        <v>77689</v>
      </c>
      <c r="U760" s="8">
        <v>168</v>
      </c>
      <c r="V760" s="8" t="s">
        <v>63</v>
      </c>
      <c r="W760" s="8" t="s">
        <v>63</v>
      </c>
      <c r="X760" s="8" t="s">
        <v>277</v>
      </c>
      <c r="Z760" s="8" t="s">
        <v>2802</v>
      </c>
      <c r="AA760" s="8">
        <v>0.04</v>
      </c>
      <c r="AB760" s="8" t="s">
        <v>558</v>
      </c>
      <c r="AC760" s="8">
        <v>1.7000000000000001E-2</v>
      </c>
      <c r="AD760" s="8">
        <v>7044.24</v>
      </c>
      <c r="AE760" s="8">
        <v>1048.25</v>
      </c>
      <c r="AF760" s="8">
        <v>2993.8020000000001</v>
      </c>
      <c r="AG760" s="8">
        <v>4042.0520000000001</v>
      </c>
      <c r="AH760" s="8">
        <v>0.03</v>
      </c>
      <c r="AI760" s="8">
        <v>2680.68</v>
      </c>
    </row>
    <row r="761" spans="1:35">
      <c r="A761" s="521" t="s">
        <v>2143</v>
      </c>
      <c r="B761" s="8" t="s">
        <v>37</v>
      </c>
      <c r="C761" s="8" t="s">
        <v>37</v>
      </c>
      <c r="D761" s="8" t="s">
        <v>99</v>
      </c>
      <c r="E761" s="8" t="s">
        <v>440</v>
      </c>
      <c r="F761" s="8" t="s">
        <v>816</v>
      </c>
      <c r="G761" s="8" t="s">
        <v>760</v>
      </c>
      <c r="H761" s="116">
        <v>0</v>
      </c>
      <c r="I761" s="8">
        <v>7302</v>
      </c>
      <c r="J761" s="8">
        <v>7302</v>
      </c>
      <c r="K761" s="8" t="s">
        <v>2486</v>
      </c>
      <c r="L761" s="8">
        <v>29343976</v>
      </c>
      <c r="M761" s="38">
        <v>45364</v>
      </c>
      <c r="N761" s="8" t="s">
        <v>210</v>
      </c>
      <c r="O761" s="8" t="s">
        <v>128</v>
      </c>
      <c r="P761" s="8" t="s">
        <v>128</v>
      </c>
      <c r="Q761" s="8">
        <v>0</v>
      </c>
      <c r="R761" s="8">
        <v>318142</v>
      </c>
      <c r="S761" s="8">
        <v>318142</v>
      </c>
      <c r="T761" s="8">
        <v>58676</v>
      </c>
      <c r="U761" s="8">
        <v>168</v>
      </c>
      <c r="V761" s="8" t="s">
        <v>64</v>
      </c>
      <c r="W761" s="8" t="s">
        <v>64</v>
      </c>
      <c r="X761" s="8" t="s">
        <v>276</v>
      </c>
      <c r="Y761" s="8" t="s">
        <v>669</v>
      </c>
      <c r="Z761" s="8" t="s">
        <v>2489</v>
      </c>
      <c r="AA761" s="8">
        <v>0.04</v>
      </c>
      <c r="AB761" s="8" t="s">
        <v>558</v>
      </c>
      <c r="AC761" s="8">
        <v>1.7000000000000001E-2</v>
      </c>
      <c r="AD761" s="8">
        <v>12725.68</v>
      </c>
      <c r="AE761" s="8">
        <v>1893.702380952381</v>
      </c>
      <c r="AF761" s="8">
        <v>5408.4140000000007</v>
      </c>
      <c r="AG761" s="8">
        <v>7302.1163809523814</v>
      </c>
      <c r="AH761" s="8">
        <v>0.03</v>
      </c>
      <c r="AI761" s="8">
        <v>9544.26</v>
      </c>
    </row>
    <row r="762" spans="1:35">
      <c r="A762" s="521" t="s">
        <v>2143</v>
      </c>
      <c r="B762" s="8" t="s">
        <v>38</v>
      </c>
      <c r="C762" s="8" t="s">
        <v>38</v>
      </c>
      <c r="D762" s="8" t="s">
        <v>101</v>
      </c>
      <c r="E762" s="8" t="s">
        <v>891</v>
      </c>
      <c r="F762" s="8" t="s">
        <v>2271</v>
      </c>
      <c r="G762" s="8" t="s">
        <v>2803</v>
      </c>
      <c r="H762" s="116">
        <v>0</v>
      </c>
      <c r="I762" s="8">
        <v>21176</v>
      </c>
      <c r="J762" s="8">
        <v>21176</v>
      </c>
      <c r="K762" s="8" t="s">
        <v>2269</v>
      </c>
      <c r="L762" s="8">
        <v>23917008</v>
      </c>
      <c r="M762" s="38">
        <v>45364</v>
      </c>
      <c r="N762" s="8" t="s">
        <v>210</v>
      </c>
      <c r="O762" s="8" t="s">
        <v>173</v>
      </c>
      <c r="P762" s="8" t="s">
        <v>466</v>
      </c>
      <c r="Q762" s="8">
        <v>0</v>
      </c>
      <c r="R762" s="8">
        <v>913863</v>
      </c>
      <c r="S762" s="8">
        <v>913863</v>
      </c>
      <c r="T762" s="8">
        <v>53825</v>
      </c>
      <c r="U762" s="8">
        <v>168</v>
      </c>
      <c r="V762" s="8" t="s">
        <v>64</v>
      </c>
      <c r="W762" s="8" t="s">
        <v>64</v>
      </c>
      <c r="X762" s="8" t="s">
        <v>276</v>
      </c>
      <c r="Y762" s="8" t="s">
        <v>115</v>
      </c>
      <c r="Z762" s="8" t="s">
        <v>2272</v>
      </c>
      <c r="AA762" s="8">
        <v>0.04</v>
      </c>
      <c r="AB762" s="8" t="s">
        <v>558</v>
      </c>
      <c r="AC762" s="8">
        <v>1.7000000000000001E-2</v>
      </c>
      <c r="AD762" s="8">
        <v>36554.520000000004</v>
      </c>
      <c r="AE762" s="8">
        <v>5439.6607142857147</v>
      </c>
      <c r="AF762" s="8">
        <v>15535.671</v>
      </c>
      <c r="AG762" s="8">
        <v>20975.331714285716</v>
      </c>
      <c r="AH762" s="8">
        <v>0.03</v>
      </c>
      <c r="AI762" s="8">
        <v>27415.89</v>
      </c>
    </row>
    <row r="763" spans="1:35">
      <c r="A763" s="521" t="s">
        <v>2143</v>
      </c>
      <c r="B763" s="8" t="s">
        <v>184</v>
      </c>
      <c r="C763" s="8" t="s">
        <v>184</v>
      </c>
      <c r="D763" s="8" t="s">
        <v>98</v>
      </c>
      <c r="E763" s="8" t="s">
        <v>503</v>
      </c>
      <c r="F763" s="8" t="s">
        <v>2805</v>
      </c>
      <c r="G763" s="8" t="s">
        <v>2550</v>
      </c>
      <c r="H763" s="116">
        <v>0</v>
      </c>
      <c r="I763" s="8">
        <v>3192</v>
      </c>
      <c r="J763" s="8">
        <v>3192</v>
      </c>
      <c r="K763" s="8" t="s">
        <v>2806</v>
      </c>
      <c r="L763" s="8">
        <v>33901697</v>
      </c>
      <c r="M763" s="38">
        <v>45365</v>
      </c>
      <c r="N763" s="8" t="s">
        <v>210</v>
      </c>
      <c r="O763" s="8" t="s">
        <v>21</v>
      </c>
      <c r="P763" s="8" t="s">
        <v>21</v>
      </c>
      <c r="Q763" s="8">
        <v>0</v>
      </c>
      <c r="R763" s="8">
        <v>61780</v>
      </c>
      <c r="S763" s="8">
        <v>61780</v>
      </c>
      <c r="T763" s="8">
        <v>57591</v>
      </c>
      <c r="U763" s="8">
        <v>60</v>
      </c>
      <c r="V763" s="8" t="s">
        <v>62</v>
      </c>
      <c r="W763" s="8" t="s">
        <v>62</v>
      </c>
      <c r="X763" s="8" t="s">
        <v>276</v>
      </c>
      <c r="Z763" s="8" t="s">
        <v>2811</v>
      </c>
      <c r="AA763" s="8">
        <v>0.03</v>
      </c>
      <c r="AB763" s="8" t="s">
        <v>558</v>
      </c>
      <c r="AC763" s="8">
        <v>3.5000000000000003E-2</v>
      </c>
      <c r="AD763" s="8">
        <v>1853.3999999999999</v>
      </c>
      <c r="AE763" s="8">
        <v>1029.6666666666667</v>
      </c>
      <c r="AF763" s="8">
        <v>2162.3000000000002</v>
      </c>
      <c r="AG763" s="8">
        <v>3191.9666666666672</v>
      </c>
      <c r="AH763" s="8">
        <v>0.06</v>
      </c>
      <c r="AI763" s="8">
        <v>3706.7999999999997</v>
      </c>
    </row>
    <row r="764" spans="1:35">
      <c r="A764" s="521" t="s">
        <v>2143</v>
      </c>
      <c r="B764" s="8" t="s">
        <v>37</v>
      </c>
      <c r="C764" s="8" t="s">
        <v>37</v>
      </c>
      <c r="D764" s="8" t="s">
        <v>99</v>
      </c>
      <c r="E764" s="8" t="s">
        <v>935</v>
      </c>
      <c r="F764" s="8" t="s">
        <v>2410</v>
      </c>
      <c r="G764" s="8" t="s">
        <v>2631</v>
      </c>
      <c r="H764" s="116">
        <v>0</v>
      </c>
      <c r="I764" s="8">
        <v>5003</v>
      </c>
      <c r="J764" s="8">
        <v>5003</v>
      </c>
      <c r="K764" s="8" t="s">
        <v>2404</v>
      </c>
      <c r="L764" s="8">
        <v>31244740</v>
      </c>
      <c r="M764" s="38">
        <v>45365</v>
      </c>
      <c r="N764" s="8" t="s">
        <v>210</v>
      </c>
      <c r="O764" s="8" t="s">
        <v>43</v>
      </c>
      <c r="P764" s="8" t="s">
        <v>43</v>
      </c>
      <c r="Q764" s="8">
        <v>0</v>
      </c>
      <c r="R764" s="8">
        <v>217977</v>
      </c>
      <c r="S764" s="8">
        <v>217977</v>
      </c>
      <c r="T764" s="8">
        <v>51391.38</v>
      </c>
      <c r="U764" s="8">
        <v>168</v>
      </c>
      <c r="V764" s="8" t="s">
        <v>64</v>
      </c>
      <c r="W764" s="8" t="s">
        <v>64</v>
      </c>
      <c r="X764" s="8" t="s">
        <v>276</v>
      </c>
      <c r="Y764" s="8" t="s">
        <v>679</v>
      </c>
      <c r="Z764" s="8" t="s">
        <v>2411</v>
      </c>
      <c r="AA764" s="8">
        <v>0.04</v>
      </c>
      <c r="AB764" s="8" t="s">
        <v>558</v>
      </c>
      <c r="AC764" s="8">
        <v>1.7000000000000001E-2</v>
      </c>
      <c r="AD764" s="8">
        <v>8719.08</v>
      </c>
      <c r="AE764" s="8">
        <v>1297.4821428571429</v>
      </c>
      <c r="AF764" s="8">
        <v>3705.6090000000004</v>
      </c>
      <c r="AG764" s="8">
        <v>5003.0911428571435</v>
      </c>
      <c r="AH764" s="8">
        <v>0.03</v>
      </c>
      <c r="AI764" s="8">
        <v>6539.3099999999995</v>
      </c>
    </row>
    <row r="765" spans="1:35">
      <c r="A765" s="521" t="s">
        <v>2143</v>
      </c>
      <c r="B765" s="8" t="s">
        <v>38</v>
      </c>
      <c r="C765" s="8" t="s">
        <v>38</v>
      </c>
      <c r="D765" s="8" t="s">
        <v>101</v>
      </c>
      <c r="E765" s="8" t="s">
        <v>891</v>
      </c>
      <c r="F765" s="8" t="s">
        <v>995</v>
      </c>
      <c r="G765" s="8" t="s">
        <v>996</v>
      </c>
      <c r="H765" s="116">
        <v>0</v>
      </c>
      <c r="I765" s="8">
        <v>7979</v>
      </c>
      <c r="J765" s="8">
        <v>7979</v>
      </c>
      <c r="K765" s="8" t="s">
        <v>2807</v>
      </c>
      <c r="L765" s="8">
        <v>24298362</v>
      </c>
      <c r="M765" s="38">
        <v>45365</v>
      </c>
      <c r="N765" s="8" t="s">
        <v>210</v>
      </c>
      <c r="O765" s="8" t="s">
        <v>43</v>
      </c>
      <c r="P765" s="8" t="s">
        <v>43</v>
      </c>
      <c r="Q765" s="8">
        <v>0</v>
      </c>
      <c r="R765" s="8">
        <v>347638</v>
      </c>
      <c r="S765" s="8">
        <v>347638</v>
      </c>
      <c r="T765" s="8">
        <v>22306</v>
      </c>
      <c r="U765" s="8">
        <v>168</v>
      </c>
      <c r="V765" s="8" t="s">
        <v>64</v>
      </c>
      <c r="W765" s="8" t="s">
        <v>64</v>
      </c>
      <c r="X765" s="8" t="s">
        <v>276</v>
      </c>
      <c r="Y765" s="8" t="s">
        <v>672</v>
      </c>
      <c r="Z765" s="8" t="s">
        <v>2490</v>
      </c>
      <c r="AA765" s="8">
        <v>0.04</v>
      </c>
      <c r="AB765" s="8" t="s">
        <v>558</v>
      </c>
      <c r="AC765" s="8">
        <v>1.7000000000000001E-2</v>
      </c>
      <c r="AD765" s="8">
        <v>13905.52</v>
      </c>
      <c r="AE765" s="8">
        <v>2069.2738095238096</v>
      </c>
      <c r="AF765" s="8">
        <v>5909.8460000000005</v>
      </c>
      <c r="AG765" s="8">
        <v>7979.1198095238105</v>
      </c>
      <c r="AH765" s="8">
        <v>0.03</v>
      </c>
      <c r="AI765" s="8">
        <v>10429.14</v>
      </c>
    </row>
    <row r="766" spans="1:35">
      <c r="A766" s="521" t="s">
        <v>2143</v>
      </c>
      <c r="B766" s="8" t="s">
        <v>38</v>
      </c>
      <c r="C766" s="8" t="s">
        <v>38</v>
      </c>
      <c r="D766" s="8" t="s">
        <v>101</v>
      </c>
      <c r="E766" s="8" t="s">
        <v>2100</v>
      </c>
      <c r="F766" s="8" t="s">
        <v>766</v>
      </c>
      <c r="G766" s="8" t="s">
        <v>770</v>
      </c>
      <c r="H766" s="116">
        <v>0</v>
      </c>
      <c r="I766" s="8">
        <v>722</v>
      </c>
      <c r="J766" s="8">
        <v>722</v>
      </c>
      <c r="K766" s="8" t="s">
        <v>2808</v>
      </c>
      <c r="L766" s="8">
        <v>31802718</v>
      </c>
      <c r="M766" s="38">
        <v>45365</v>
      </c>
      <c r="N766" s="8" t="s">
        <v>210</v>
      </c>
      <c r="O766" s="8" t="s">
        <v>43</v>
      </c>
      <c r="P766" s="8" t="s">
        <v>43</v>
      </c>
      <c r="Q766" s="8">
        <v>0</v>
      </c>
      <c r="R766" s="8">
        <v>21728</v>
      </c>
      <c r="S766" s="8">
        <v>21728</v>
      </c>
      <c r="T766" s="8">
        <v>20041</v>
      </c>
      <c r="U766" s="8">
        <v>108</v>
      </c>
      <c r="V766" s="8" t="s">
        <v>62</v>
      </c>
      <c r="W766" s="8" t="s">
        <v>62</v>
      </c>
      <c r="X766" s="8" t="s">
        <v>276</v>
      </c>
      <c r="Z766" s="8" t="s">
        <v>2812</v>
      </c>
      <c r="AA766" s="8">
        <v>0.03</v>
      </c>
      <c r="AB766" s="8" t="s">
        <v>558</v>
      </c>
      <c r="AC766" s="8">
        <v>2.4E-2</v>
      </c>
      <c r="AD766" s="8">
        <v>651.84</v>
      </c>
      <c r="AE766" s="8">
        <v>201.18518518518519</v>
      </c>
      <c r="AF766" s="8">
        <v>521.47199999999998</v>
      </c>
      <c r="AG766" s="8">
        <v>722.6571851851852</v>
      </c>
      <c r="AH766" s="8">
        <v>0.06</v>
      </c>
      <c r="AI766" s="8">
        <v>1303.68</v>
      </c>
    </row>
    <row r="767" spans="1:35">
      <c r="A767" s="521" t="s">
        <v>2143</v>
      </c>
      <c r="B767" s="8" t="s">
        <v>37</v>
      </c>
      <c r="C767" s="8" t="s">
        <v>37</v>
      </c>
      <c r="D767" s="8" t="s">
        <v>99</v>
      </c>
      <c r="E767" s="8" t="s">
        <v>935</v>
      </c>
      <c r="F767" s="8" t="s">
        <v>2491</v>
      </c>
      <c r="G767" s="8" t="s">
        <v>2813</v>
      </c>
      <c r="H767" s="116">
        <v>0</v>
      </c>
      <c r="I767" s="8">
        <v>12847</v>
      </c>
      <c r="J767" s="8">
        <v>12847</v>
      </c>
      <c r="K767" s="8" t="s">
        <v>2809</v>
      </c>
      <c r="L767" s="8">
        <v>29438416</v>
      </c>
      <c r="M767" s="38">
        <v>45365</v>
      </c>
      <c r="N767" s="8" t="s">
        <v>210</v>
      </c>
      <c r="O767" s="8" t="s">
        <v>43</v>
      </c>
      <c r="P767" s="8" t="s">
        <v>43</v>
      </c>
      <c r="Q767" s="8">
        <v>0</v>
      </c>
      <c r="R767" s="8">
        <v>559695</v>
      </c>
      <c r="S767" s="8">
        <v>559695</v>
      </c>
      <c r="T767" s="8">
        <v>86623</v>
      </c>
      <c r="U767" s="8">
        <v>168</v>
      </c>
      <c r="V767" s="8" t="s">
        <v>64</v>
      </c>
      <c r="W767" s="8" t="s">
        <v>64</v>
      </c>
      <c r="X767" s="8" t="s">
        <v>276</v>
      </c>
      <c r="Y767" s="8" t="s">
        <v>669</v>
      </c>
      <c r="Z767" s="8" t="s">
        <v>2492</v>
      </c>
      <c r="AA767" s="8">
        <v>0.04</v>
      </c>
      <c r="AB767" s="8" t="s">
        <v>558</v>
      </c>
      <c r="AC767" s="8">
        <v>1.7000000000000001E-2</v>
      </c>
      <c r="AD767" s="8">
        <v>22387.8</v>
      </c>
      <c r="AE767" s="8">
        <v>3331.5178571428573</v>
      </c>
      <c r="AF767" s="8">
        <v>9514.8150000000005</v>
      </c>
      <c r="AG767" s="8">
        <v>12846.332857142857</v>
      </c>
      <c r="AH767" s="8">
        <v>0.03</v>
      </c>
      <c r="AI767" s="8">
        <v>16790.849999999999</v>
      </c>
    </row>
    <row r="768" spans="1:35">
      <c r="A768" s="521" t="s">
        <v>2143</v>
      </c>
      <c r="B768" s="8" t="s">
        <v>241</v>
      </c>
      <c r="C768" s="8" t="s">
        <v>241</v>
      </c>
      <c r="D768" s="8" t="s">
        <v>101</v>
      </c>
      <c r="E768" s="8" t="s">
        <v>492</v>
      </c>
      <c r="F768" s="8" t="s">
        <v>844</v>
      </c>
      <c r="G768" s="8" t="s">
        <v>612</v>
      </c>
      <c r="H768" s="116">
        <v>0</v>
      </c>
      <c r="I768" s="8">
        <v>3810</v>
      </c>
      <c r="J768" s="8">
        <v>3810</v>
      </c>
      <c r="K768" s="8" t="s">
        <v>2554</v>
      </c>
      <c r="L768" s="8">
        <v>29160752</v>
      </c>
      <c r="M768" s="38">
        <v>45365</v>
      </c>
      <c r="N768" s="8" t="s">
        <v>210</v>
      </c>
      <c r="O768" s="8" t="s">
        <v>43</v>
      </c>
      <c r="P768" s="8" t="s">
        <v>43</v>
      </c>
      <c r="Q768" s="8">
        <v>0</v>
      </c>
      <c r="R768" s="8">
        <v>165998</v>
      </c>
      <c r="S768" s="8">
        <v>165998</v>
      </c>
      <c r="T768" s="8">
        <v>40334</v>
      </c>
      <c r="U768" s="8">
        <v>168</v>
      </c>
      <c r="V768" s="8" t="s">
        <v>64</v>
      </c>
      <c r="W768" s="8" t="s">
        <v>64</v>
      </c>
      <c r="X768" s="8" t="s">
        <v>276</v>
      </c>
      <c r="Y768" s="8" t="s">
        <v>115</v>
      </c>
      <c r="Z768" s="8" t="s">
        <v>2565</v>
      </c>
      <c r="AA768" s="8">
        <v>0.04</v>
      </c>
      <c r="AB768" s="8" t="s">
        <v>558</v>
      </c>
      <c r="AC768" s="8">
        <v>1.7000000000000001E-2</v>
      </c>
      <c r="AD768" s="8">
        <v>6639.92</v>
      </c>
      <c r="AE768" s="8">
        <v>988.08333333333337</v>
      </c>
      <c r="AF768" s="8">
        <v>2821.9660000000003</v>
      </c>
      <c r="AG768" s="8">
        <v>3810.0493333333338</v>
      </c>
      <c r="AH768" s="8">
        <v>0.03</v>
      </c>
      <c r="AI768" s="8">
        <v>4979.9399999999996</v>
      </c>
    </row>
    <row r="769" spans="1:35">
      <c r="A769" s="521" t="s">
        <v>2143</v>
      </c>
      <c r="B769" s="8" t="s">
        <v>23</v>
      </c>
      <c r="C769" s="8" t="s">
        <v>23</v>
      </c>
      <c r="D769" s="8" t="s">
        <v>97</v>
      </c>
      <c r="E769" s="8" t="s">
        <v>48</v>
      </c>
      <c r="F769" s="8" t="s">
        <v>536</v>
      </c>
      <c r="G769" s="8" t="s">
        <v>666</v>
      </c>
      <c r="H769" s="116">
        <v>0</v>
      </c>
      <c r="I769" s="8">
        <v>2483</v>
      </c>
      <c r="J769" s="8">
        <v>2483</v>
      </c>
      <c r="K769" s="8" t="s">
        <v>2810</v>
      </c>
      <c r="L769" s="8">
        <v>27992133</v>
      </c>
      <c r="M769" s="38">
        <v>45365</v>
      </c>
      <c r="N769" s="8" t="s">
        <v>210</v>
      </c>
      <c r="O769" s="8" t="s">
        <v>43</v>
      </c>
      <c r="P769" s="8" t="s">
        <v>43</v>
      </c>
      <c r="Q769" s="8">
        <v>0</v>
      </c>
      <c r="R769" s="8">
        <v>108182</v>
      </c>
      <c r="S769" s="8">
        <v>108182</v>
      </c>
      <c r="T769" s="8">
        <v>100591</v>
      </c>
      <c r="U769" s="8">
        <v>168</v>
      </c>
      <c r="V769" s="8" t="s">
        <v>62</v>
      </c>
      <c r="W769" s="8" t="s">
        <v>62</v>
      </c>
      <c r="X769" s="8" t="s">
        <v>276</v>
      </c>
      <c r="Z769" s="8" t="s">
        <v>2814</v>
      </c>
      <c r="AA769" s="8">
        <v>0.04</v>
      </c>
      <c r="AB769" s="8" t="s">
        <v>558</v>
      </c>
      <c r="AC769" s="8">
        <v>1.7000000000000001E-2</v>
      </c>
      <c r="AD769" s="8">
        <v>4327.28</v>
      </c>
      <c r="AE769" s="8">
        <v>643.94047619047615</v>
      </c>
      <c r="AF769" s="8">
        <v>1839.0940000000001</v>
      </c>
      <c r="AG769" s="8">
        <v>2483.0344761904762</v>
      </c>
      <c r="AH769" s="8">
        <v>0.03</v>
      </c>
      <c r="AI769" s="8">
        <v>3245.46</v>
      </c>
    </row>
    <row r="770" spans="1:35">
      <c r="A770" s="521" t="s">
        <v>2143</v>
      </c>
      <c r="B770" s="8" t="s">
        <v>23</v>
      </c>
      <c r="C770" s="8" t="s">
        <v>23</v>
      </c>
      <c r="D770" s="8" t="s">
        <v>97</v>
      </c>
      <c r="E770" s="8" t="s">
        <v>449</v>
      </c>
      <c r="F770" s="8" t="s">
        <v>2015</v>
      </c>
      <c r="G770" s="8" t="s">
        <v>2021</v>
      </c>
      <c r="H770" s="116">
        <v>20205</v>
      </c>
      <c r="I770" s="8">
        <v>19535</v>
      </c>
      <c r="J770" s="8">
        <v>-670</v>
      </c>
      <c r="K770" s="8" t="s">
        <v>2815</v>
      </c>
      <c r="L770" s="8">
        <v>28486675</v>
      </c>
      <c r="M770" s="38">
        <v>45365</v>
      </c>
      <c r="N770" s="8" t="s">
        <v>210</v>
      </c>
      <c r="O770" s="8" t="s">
        <v>128</v>
      </c>
      <c r="P770" s="8" t="s">
        <v>2816</v>
      </c>
      <c r="Q770" s="8">
        <v>697675</v>
      </c>
      <c r="R770" s="8">
        <v>851124</v>
      </c>
      <c r="S770" s="8">
        <v>153449</v>
      </c>
      <c r="T770" s="8">
        <v>101281</v>
      </c>
      <c r="U770" s="8">
        <v>168</v>
      </c>
      <c r="V770" s="8" t="s">
        <v>63</v>
      </c>
      <c r="W770" s="8" t="s">
        <v>63</v>
      </c>
      <c r="X770" s="8" t="s">
        <v>277</v>
      </c>
      <c r="Z770" s="8" t="s">
        <v>2820</v>
      </c>
      <c r="AA770" s="8">
        <v>0.04</v>
      </c>
      <c r="AB770" s="8" t="s">
        <v>558</v>
      </c>
      <c r="AC770" s="8">
        <v>1.7000000000000001E-2</v>
      </c>
      <c r="AD770" s="8">
        <v>34044.959999999999</v>
      </c>
      <c r="AE770" s="8">
        <v>5066.2142857142853</v>
      </c>
      <c r="AF770" s="8">
        <v>14469.108</v>
      </c>
      <c r="AG770" s="8">
        <v>19535.322285714286</v>
      </c>
      <c r="AH770" s="8">
        <v>0.03</v>
      </c>
      <c r="AI770" s="8">
        <v>4603.47</v>
      </c>
    </row>
    <row r="771" spans="1:35">
      <c r="A771" s="521" t="s">
        <v>2143</v>
      </c>
      <c r="B771" s="8" t="s">
        <v>38</v>
      </c>
      <c r="C771" s="8" t="s">
        <v>38</v>
      </c>
      <c r="D771" s="8" t="s">
        <v>101</v>
      </c>
      <c r="E771" s="8" t="s">
        <v>2100</v>
      </c>
      <c r="F771" s="8" t="s">
        <v>737</v>
      </c>
      <c r="G771" s="8" t="s">
        <v>607</v>
      </c>
      <c r="H771" s="116">
        <v>16267</v>
      </c>
      <c r="I771" s="8">
        <v>16880</v>
      </c>
      <c r="J771" s="8">
        <v>613</v>
      </c>
      <c r="K771" s="8" t="s">
        <v>2817</v>
      </c>
      <c r="L771" s="8">
        <v>31383754</v>
      </c>
      <c r="M771" s="38">
        <v>45365</v>
      </c>
      <c r="N771" s="8" t="s">
        <v>210</v>
      </c>
      <c r="O771" s="8" t="s">
        <v>43</v>
      </c>
      <c r="P771" s="8" t="s">
        <v>43</v>
      </c>
      <c r="Q771" s="8">
        <v>627666</v>
      </c>
      <c r="R771" s="8">
        <v>735447</v>
      </c>
      <c r="S771" s="8">
        <v>107781</v>
      </c>
      <c r="T771" s="8">
        <v>63654</v>
      </c>
      <c r="U771" s="8">
        <v>168</v>
      </c>
      <c r="V771" s="8" t="s">
        <v>63</v>
      </c>
      <c r="W771" s="8" t="s">
        <v>63</v>
      </c>
      <c r="X771" s="8" t="s">
        <v>277</v>
      </c>
      <c r="Z771" s="8" t="s">
        <v>2821</v>
      </c>
      <c r="AA771" s="8">
        <v>0.04</v>
      </c>
      <c r="AB771" s="8" t="s">
        <v>558</v>
      </c>
      <c r="AC771" s="8">
        <v>1.7000000000000001E-2</v>
      </c>
      <c r="AD771" s="8">
        <v>29417.88</v>
      </c>
      <c r="AE771" s="8">
        <v>4377.6607142857147</v>
      </c>
      <c r="AF771" s="8">
        <v>12502.599</v>
      </c>
      <c r="AG771" s="8">
        <v>16880.259714285716</v>
      </c>
      <c r="AH771" s="8">
        <v>0.03</v>
      </c>
      <c r="AI771" s="8">
        <v>3233.43</v>
      </c>
    </row>
    <row r="772" spans="1:35">
      <c r="A772" s="521" t="s">
        <v>2143</v>
      </c>
      <c r="B772" s="8" t="s">
        <v>47</v>
      </c>
      <c r="C772" s="8" t="s">
        <v>47</v>
      </c>
      <c r="D772" s="8" t="s">
        <v>99</v>
      </c>
      <c r="E772" s="8" t="s">
        <v>407</v>
      </c>
      <c r="F772" s="8" t="s">
        <v>744</v>
      </c>
      <c r="G772" s="8" t="s">
        <v>745</v>
      </c>
      <c r="H772" s="116">
        <v>8127</v>
      </c>
      <c r="I772" s="8">
        <v>9754</v>
      </c>
      <c r="J772" s="8">
        <v>1627</v>
      </c>
      <c r="K772" s="8" t="s">
        <v>2818</v>
      </c>
      <c r="L772" s="8">
        <v>23390263</v>
      </c>
      <c r="M772" s="38">
        <v>45365</v>
      </c>
      <c r="N772" s="8" t="s">
        <v>210</v>
      </c>
      <c r="O772" s="8" t="s">
        <v>173</v>
      </c>
      <c r="P772" s="8" t="s">
        <v>359</v>
      </c>
      <c r="Q772" s="8">
        <v>260628</v>
      </c>
      <c r="R772" s="8">
        <v>424974</v>
      </c>
      <c r="S772" s="8">
        <v>164346</v>
      </c>
      <c r="T772" s="8">
        <v>137747.07</v>
      </c>
      <c r="U772" s="8">
        <v>168</v>
      </c>
      <c r="V772" s="8" t="s">
        <v>63</v>
      </c>
      <c r="W772" s="8" t="s">
        <v>63</v>
      </c>
      <c r="X772" s="8" t="s">
        <v>277</v>
      </c>
      <c r="Z772" s="8" t="s">
        <v>2822</v>
      </c>
      <c r="AA772" s="8">
        <v>0.04</v>
      </c>
      <c r="AB772" s="8" t="s">
        <v>558</v>
      </c>
      <c r="AC772" s="8">
        <v>1.7000000000000001E-2</v>
      </c>
      <c r="AD772" s="8">
        <v>16998.96</v>
      </c>
      <c r="AE772" s="8">
        <v>2529.6071428571427</v>
      </c>
      <c r="AF772" s="8">
        <v>7224.5580000000009</v>
      </c>
      <c r="AG772" s="8">
        <v>9754.165142857144</v>
      </c>
      <c r="AH772" s="8">
        <v>0.03</v>
      </c>
      <c r="AI772" s="8">
        <v>4930.38</v>
      </c>
    </row>
    <row r="773" spans="1:35">
      <c r="A773" s="521" t="s">
        <v>2143</v>
      </c>
      <c r="B773" s="8" t="s">
        <v>184</v>
      </c>
      <c r="C773" s="8" t="s">
        <v>184</v>
      </c>
      <c r="D773" s="8" t="s">
        <v>98</v>
      </c>
      <c r="E773" s="8" t="s">
        <v>419</v>
      </c>
      <c r="F773" s="8" t="s">
        <v>499</v>
      </c>
      <c r="G773" s="8" t="s">
        <v>707</v>
      </c>
      <c r="H773" s="116">
        <v>0</v>
      </c>
      <c r="I773" s="8">
        <v>2450</v>
      </c>
      <c r="J773" s="8">
        <v>2450</v>
      </c>
      <c r="K773" s="8" t="s">
        <v>2819</v>
      </c>
      <c r="L773" s="8">
        <v>26431697</v>
      </c>
      <c r="M773" s="38">
        <v>45365</v>
      </c>
      <c r="N773" s="8" t="s">
        <v>210</v>
      </c>
      <c r="O773" s="8" t="s">
        <v>43</v>
      </c>
      <c r="P773" s="8" t="s">
        <v>43</v>
      </c>
      <c r="Q773" s="8">
        <v>0</v>
      </c>
      <c r="R773" s="8">
        <v>15000</v>
      </c>
      <c r="S773" s="8">
        <v>15000</v>
      </c>
      <c r="T773" s="8">
        <v>13150</v>
      </c>
      <c r="U773" s="8">
        <v>12</v>
      </c>
      <c r="V773" s="8" t="s">
        <v>62</v>
      </c>
      <c r="W773" s="8" t="s">
        <v>62</v>
      </c>
      <c r="X773" s="8" t="s">
        <v>276</v>
      </c>
      <c r="Z773" s="8" t="s">
        <v>2823</v>
      </c>
      <c r="AA773" s="8">
        <v>0.03</v>
      </c>
      <c r="AB773" s="8" t="s">
        <v>558</v>
      </c>
      <c r="AC773" s="8">
        <v>0.08</v>
      </c>
      <c r="AD773" s="8">
        <v>450</v>
      </c>
      <c r="AE773" s="8">
        <v>1250</v>
      </c>
      <c r="AF773" s="8">
        <v>1200</v>
      </c>
      <c r="AG773" s="8">
        <v>2450</v>
      </c>
      <c r="AH773" s="8">
        <v>0.06</v>
      </c>
      <c r="AI773" s="8">
        <v>900</v>
      </c>
    </row>
    <row r="774" spans="1:35">
      <c r="A774" s="521" t="s">
        <v>2143</v>
      </c>
      <c r="B774" s="8" t="s">
        <v>20</v>
      </c>
      <c r="C774" s="8" t="s">
        <v>184</v>
      </c>
      <c r="D774" s="8" t="s">
        <v>98</v>
      </c>
      <c r="E774" s="8" t="s">
        <v>206</v>
      </c>
      <c r="F774" s="8" t="s">
        <v>2493</v>
      </c>
      <c r="G774" s="8" t="s">
        <v>2704</v>
      </c>
      <c r="H774" s="116">
        <v>0</v>
      </c>
      <c r="I774" s="8">
        <v>3125</v>
      </c>
      <c r="J774" s="8">
        <v>3125</v>
      </c>
      <c r="K774" s="8" t="s">
        <v>2487</v>
      </c>
      <c r="L774" s="8">
        <v>30351207</v>
      </c>
      <c r="M774" s="38">
        <v>45365</v>
      </c>
      <c r="N774" s="8" t="s">
        <v>210</v>
      </c>
      <c r="O774" s="8" t="s">
        <v>43</v>
      </c>
      <c r="P774" s="8" t="s">
        <v>43</v>
      </c>
      <c r="Q774" s="8">
        <v>0</v>
      </c>
      <c r="R774" s="8">
        <v>136156</v>
      </c>
      <c r="S774" s="8">
        <v>136156</v>
      </c>
      <c r="T774" s="8">
        <v>16388</v>
      </c>
      <c r="U774" s="8">
        <v>168</v>
      </c>
      <c r="V774" s="8" t="s">
        <v>64</v>
      </c>
      <c r="W774" s="8" t="s">
        <v>64</v>
      </c>
      <c r="X774" s="8" t="s">
        <v>276</v>
      </c>
      <c r="Y774" s="8" t="s">
        <v>669</v>
      </c>
      <c r="Z774" s="8" t="s">
        <v>2494</v>
      </c>
      <c r="AA774" s="8">
        <v>0.04</v>
      </c>
      <c r="AB774" s="8" t="s">
        <v>558</v>
      </c>
      <c r="AC774" s="8">
        <v>1.7000000000000001E-2</v>
      </c>
      <c r="AD774" s="8">
        <v>5446.24</v>
      </c>
      <c r="AE774" s="8">
        <v>810.45238095238096</v>
      </c>
      <c r="AF774" s="8">
        <v>2314.652</v>
      </c>
      <c r="AG774" s="8">
        <v>3125.1043809523808</v>
      </c>
      <c r="AH774" s="8">
        <v>0.03</v>
      </c>
      <c r="AI774" s="8">
        <v>4084.68</v>
      </c>
    </row>
    <row r="775" spans="1:35">
      <c r="A775" s="521" t="s">
        <v>2143</v>
      </c>
      <c r="B775" s="8" t="s">
        <v>24</v>
      </c>
      <c r="C775" s="8" t="s">
        <v>24</v>
      </c>
      <c r="D775" s="8" t="s">
        <v>422</v>
      </c>
      <c r="E775" s="8" t="s">
        <v>538</v>
      </c>
      <c r="F775" s="8" t="s">
        <v>846</v>
      </c>
      <c r="G775" s="8" t="s">
        <v>1484</v>
      </c>
      <c r="H775" s="116">
        <v>0</v>
      </c>
      <c r="I775" s="8">
        <v>11717</v>
      </c>
      <c r="J775" s="8">
        <v>11717</v>
      </c>
      <c r="K775" s="8" t="s">
        <v>2824</v>
      </c>
      <c r="L775" s="8">
        <v>21994525</v>
      </c>
      <c r="M775" s="38">
        <v>45365</v>
      </c>
      <c r="N775" s="8" t="s">
        <v>210</v>
      </c>
      <c r="O775" s="8" t="s">
        <v>43</v>
      </c>
      <c r="P775" s="8" t="s">
        <v>43</v>
      </c>
      <c r="Q775" s="8">
        <v>0</v>
      </c>
      <c r="R775" s="8">
        <v>510468</v>
      </c>
      <c r="S775" s="8">
        <v>510468</v>
      </c>
      <c r="T775" s="8">
        <v>34794</v>
      </c>
      <c r="U775" s="8">
        <v>168</v>
      </c>
      <c r="V775" s="8" t="s">
        <v>64</v>
      </c>
      <c r="W775" s="8" t="s">
        <v>64</v>
      </c>
      <c r="X775" s="8" t="s">
        <v>276</v>
      </c>
      <c r="Y775" s="8" t="s">
        <v>115</v>
      </c>
      <c r="Z775" s="8" t="s">
        <v>1151</v>
      </c>
      <c r="AA775" s="8">
        <v>0.04</v>
      </c>
      <c r="AB775" s="8" t="s">
        <v>558</v>
      </c>
      <c r="AC775" s="8">
        <v>1.7000000000000001E-2</v>
      </c>
      <c r="AD775" s="8">
        <v>20418.72</v>
      </c>
      <c r="AE775" s="8">
        <v>3038.5</v>
      </c>
      <c r="AF775" s="8">
        <v>8677.9560000000001</v>
      </c>
      <c r="AG775" s="8">
        <v>11716.456</v>
      </c>
      <c r="AH775" s="8">
        <v>0.03</v>
      </c>
      <c r="AI775" s="8">
        <v>15314.039999999999</v>
      </c>
    </row>
    <row r="776" spans="1:35">
      <c r="A776" s="521" t="s">
        <v>2143</v>
      </c>
      <c r="B776" s="8" t="s">
        <v>31</v>
      </c>
      <c r="C776" s="8" t="s">
        <v>31</v>
      </c>
      <c r="D776" s="8" t="s">
        <v>101</v>
      </c>
      <c r="E776" s="8" t="s">
        <v>32</v>
      </c>
      <c r="F776" s="8" t="s">
        <v>755</v>
      </c>
      <c r="G776" s="8" t="s">
        <v>660</v>
      </c>
      <c r="H776" s="116">
        <v>4290</v>
      </c>
      <c r="I776" s="8">
        <v>24720</v>
      </c>
      <c r="J776" s="8">
        <v>20430</v>
      </c>
      <c r="K776" s="8" t="s">
        <v>2825</v>
      </c>
      <c r="L776" s="8">
        <v>33216605</v>
      </c>
      <c r="M776" s="38">
        <v>45365</v>
      </c>
      <c r="N776" s="8" t="s">
        <v>210</v>
      </c>
      <c r="O776" s="8" t="s">
        <v>21</v>
      </c>
      <c r="P776" s="8" t="s">
        <v>21</v>
      </c>
      <c r="Q776" s="8">
        <v>100000</v>
      </c>
      <c r="R776" s="8">
        <v>1077020</v>
      </c>
      <c r="S776" s="8">
        <v>977020</v>
      </c>
      <c r="T776" s="8">
        <v>172756</v>
      </c>
      <c r="U776" s="8">
        <v>168</v>
      </c>
      <c r="V776" s="8" t="s">
        <v>64</v>
      </c>
      <c r="W776" s="8" t="s">
        <v>64</v>
      </c>
      <c r="X776" s="8" t="s">
        <v>276</v>
      </c>
      <c r="Y776" s="8" t="s">
        <v>2826</v>
      </c>
      <c r="Z776" s="8" t="s">
        <v>2495</v>
      </c>
      <c r="AA776" s="8">
        <v>0.04</v>
      </c>
      <c r="AB776" s="8" t="s">
        <v>558</v>
      </c>
      <c r="AC776" s="8">
        <v>1.7000000000000001E-2</v>
      </c>
      <c r="AD776" s="8">
        <v>43080.800000000003</v>
      </c>
      <c r="AE776" s="8">
        <v>6410.833333333333</v>
      </c>
      <c r="AF776" s="8">
        <v>18309.34</v>
      </c>
      <c r="AG776" s="8">
        <v>24720.173333333332</v>
      </c>
      <c r="AH776" s="8">
        <v>0.03</v>
      </c>
      <c r="AI776" s="8">
        <v>29310.6</v>
      </c>
    </row>
    <row r="777" spans="1:35">
      <c r="A777" s="521" t="s">
        <v>2143</v>
      </c>
      <c r="B777" s="8" t="s">
        <v>29</v>
      </c>
      <c r="C777" s="8" t="s">
        <v>29</v>
      </c>
      <c r="D777" s="8" t="s">
        <v>168</v>
      </c>
      <c r="E777" s="8" t="s">
        <v>2098</v>
      </c>
      <c r="F777" s="8" t="s">
        <v>2827</v>
      </c>
      <c r="G777" s="8" t="s">
        <v>2833</v>
      </c>
      <c r="H777" s="116">
        <v>1331</v>
      </c>
      <c r="I777" s="8">
        <v>1725</v>
      </c>
      <c r="J777" s="8">
        <v>394</v>
      </c>
      <c r="K777" s="8" t="s">
        <v>2828</v>
      </c>
      <c r="L777" s="8">
        <v>21935128</v>
      </c>
      <c r="M777" s="38">
        <v>45365</v>
      </c>
      <c r="N777" s="8" t="s">
        <v>210</v>
      </c>
      <c r="O777" s="8" t="s">
        <v>43</v>
      </c>
      <c r="P777" s="8" t="s">
        <v>43</v>
      </c>
      <c r="Q777" s="8">
        <v>19083</v>
      </c>
      <c r="R777" s="8">
        <v>55946</v>
      </c>
      <c r="S777" s="8">
        <v>36863</v>
      </c>
      <c r="T777" s="8">
        <v>25630</v>
      </c>
      <c r="U777" s="8">
        <v>120</v>
      </c>
      <c r="V777" s="8" t="s">
        <v>64</v>
      </c>
      <c r="W777" s="8" t="s">
        <v>64</v>
      </c>
      <c r="X777" s="8" t="s">
        <v>276</v>
      </c>
      <c r="Y777" s="8" t="s">
        <v>2829</v>
      </c>
      <c r="Z777" s="8" t="s">
        <v>2832</v>
      </c>
      <c r="AA777" s="8">
        <v>0.03</v>
      </c>
      <c r="AB777" s="8" t="s">
        <v>558</v>
      </c>
      <c r="AC777" s="8">
        <v>2.2499999999999999E-2</v>
      </c>
      <c r="AD777" s="8">
        <v>1678.3799999999999</v>
      </c>
      <c r="AE777" s="8">
        <v>466.21666666666664</v>
      </c>
      <c r="AF777" s="8">
        <v>1258.7849999999999</v>
      </c>
      <c r="AG777" s="8">
        <v>1725.0016666666666</v>
      </c>
      <c r="AH777" s="8">
        <v>0.06</v>
      </c>
      <c r="AI777" s="8">
        <v>2211.7799999999997</v>
      </c>
    </row>
    <row r="778" spans="1:35">
      <c r="A778" s="521" t="s">
        <v>2143</v>
      </c>
      <c r="B778" s="8" t="s">
        <v>31</v>
      </c>
      <c r="C778" s="8" t="s">
        <v>31</v>
      </c>
      <c r="D778" s="8" t="s">
        <v>101</v>
      </c>
      <c r="E778" s="8" t="s">
        <v>32</v>
      </c>
      <c r="F778" s="8" t="s">
        <v>650</v>
      </c>
      <c r="G778" s="8" t="s">
        <v>627</v>
      </c>
      <c r="H778" s="116">
        <v>0</v>
      </c>
      <c r="I778" s="8">
        <v>4910</v>
      </c>
      <c r="J778" s="8">
        <v>4910</v>
      </c>
      <c r="K778" s="8" t="s">
        <v>2830</v>
      </c>
      <c r="L778" s="8">
        <v>32196170</v>
      </c>
      <c r="M778" s="38">
        <v>45365</v>
      </c>
      <c r="N778" s="8" t="s">
        <v>210</v>
      </c>
      <c r="O778" s="8" t="s">
        <v>21</v>
      </c>
      <c r="P778" s="8" t="s">
        <v>21</v>
      </c>
      <c r="Q778" s="8">
        <v>0</v>
      </c>
      <c r="R778" s="8">
        <v>213920</v>
      </c>
      <c r="S778" s="8">
        <v>213920</v>
      </c>
      <c r="T778" s="8">
        <v>38086</v>
      </c>
      <c r="U778" s="8">
        <v>168</v>
      </c>
      <c r="V778" s="8" t="s">
        <v>64</v>
      </c>
      <c r="W778" s="8" t="s">
        <v>64</v>
      </c>
      <c r="X778" s="8" t="s">
        <v>276</v>
      </c>
      <c r="Y778" s="8" t="s">
        <v>2831</v>
      </c>
      <c r="Z778" s="8" t="s">
        <v>2834</v>
      </c>
      <c r="AA778" s="8">
        <v>0.04</v>
      </c>
      <c r="AB778" s="8" t="s">
        <v>558</v>
      </c>
      <c r="AC778" s="8">
        <v>1.7000000000000001E-2</v>
      </c>
      <c r="AD778" s="8">
        <v>8556.7999999999993</v>
      </c>
      <c r="AE778" s="8">
        <v>1273.3333333333333</v>
      </c>
      <c r="AF778" s="8">
        <v>3636.6400000000003</v>
      </c>
      <c r="AG778" s="8">
        <v>4909.9733333333334</v>
      </c>
      <c r="AH778" s="8">
        <v>0.03</v>
      </c>
      <c r="AI778" s="8">
        <v>6417.5999999999995</v>
      </c>
    </row>
    <row r="779" spans="1:35">
      <c r="A779" s="521" t="s">
        <v>2143</v>
      </c>
      <c r="B779" s="8" t="s">
        <v>38</v>
      </c>
      <c r="C779" s="8" t="s">
        <v>38</v>
      </c>
      <c r="D779" s="8" t="s">
        <v>101</v>
      </c>
      <c r="E779" s="8" t="s">
        <v>2100</v>
      </c>
      <c r="F779" s="8" t="s">
        <v>2835</v>
      </c>
      <c r="H779" s="116">
        <v>0</v>
      </c>
      <c r="I779" s="8">
        <v>1736</v>
      </c>
      <c r="J779" s="8">
        <v>1736</v>
      </c>
      <c r="K779" s="8" t="s">
        <v>2836</v>
      </c>
      <c r="L779" s="8">
        <v>25888692</v>
      </c>
      <c r="M779" s="38">
        <v>45365</v>
      </c>
      <c r="N779" s="8" t="s">
        <v>210</v>
      </c>
      <c r="O779" s="8" t="s">
        <v>43</v>
      </c>
      <c r="P779" s="8" t="s">
        <v>43</v>
      </c>
      <c r="Q779" s="8">
        <v>0</v>
      </c>
      <c r="R779" s="8">
        <v>56303</v>
      </c>
      <c r="S779" s="8">
        <v>56303</v>
      </c>
      <c r="T779" s="8">
        <v>52387</v>
      </c>
      <c r="U779" s="8">
        <v>120</v>
      </c>
      <c r="V779" s="8" t="s">
        <v>62</v>
      </c>
      <c r="W779" s="8" t="s">
        <v>62</v>
      </c>
      <c r="X779" s="8" t="s">
        <v>276</v>
      </c>
      <c r="Z779" s="8" t="s">
        <v>2839</v>
      </c>
      <c r="AA779" s="8">
        <v>0.03</v>
      </c>
      <c r="AB779" s="8" t="s">
        <v>558</v>
      </c>
      <c r="AC779" s="8">
        <v>2.2499999999999999E-2</v>
      </c>
      <c r="AD779" s="8">
        <v>1689.09</v>
      </c>
      <c r="AE779" s="8">
        <v>469.19166666666666</v>
      </c>
      <c r="AF779" s="8">
        <v>1266.8174999999999</v>
      </c>
      <c r="AG779" s="8">
        <v>1736.0091666666665</v>
      </c>
      <c r="AH779" s="8">
        <v>0.06</v>
      </c>
      <c r="AI779" s="8">
        <v>3378.18</v>
      </c>
    </row>
    <row r="780" spans="1:35">
      <c r="A780" s="521" t="s">
        <v>2143</v>
      </c>
      <c r="B780" s="8" t="s">
        <v>29</v>
      </c>
      <c r="C780" s="8" t="s">
        <v>29</v>
      </c>
      <c r="D780" s="8" t="s">
        <v>168</v>
      </c>
      <c r="E780" s="8" t="s">
        <v>456</v>
      </c>
      <c r="F780" s="8" t="s">
        <v>853</v>
      </c>
      <c r="G780" s="8" t="s">
        <v>598</v>
      </c>
      <c r="H780" s="116">
        <v>0</v>
      </c>
      <c r="I780" s="8">
        <v>3035</v>
      </c>
      <c r="J780" s="8">
        <v>3035</v>
      </c>
      <c r="K780" s="8" t="s">
        <v>2837</v>
      </c>
      <c r="L780" s="8">
        <v>25920740</v>
      </c>
      <c r="M780" s="38">
        <v>45365</v>
      </c>
      <c r="N780" s="8" t="s">
        <v>210</v>
      </c>
      <c r="O780" s="8" t="s">
        <v>128</v>
      </c>
      <c r="P780" s="8" t="s">
        <v>128</v>
      </c>
      <c r="Q780" s="8">
        <v>45300</v>
      </c>
      <c r="R780" s="8">
        <v>131012</v>
      </c>
      <c r="S780" s="8">
        <v>85712</v>
      </c>
      <c r="T780" s="8">
        <v>78061</v>
      </c>
      <c r="U780" s="8">
        <v>144</v>
      </c>
      <c r="V780" s="8" t="s">
        <v>63</v>
      </c>
      <c r="W780" s="8" t="s">
        <v>63</v>
      </c>
      <c r="X780" s="8" t="s">
        <v>277</v>
      </c>
      <c r="Z780" s="8" t="s">
        <v>2840</v>
      </c>
      <c r="AA780" s="8">
        <v>0.03</v>
      </c>
      <c r="AB780" s="8" t="s">
        <v>558</v>
      </c>
      <c r="AC780" s="8">
        <v>0.02</v>
      </c>
      <c r="AD780" s="8">
        <v>3930.3599999999997</v>
      </c>
      <c r="AE780" s="8">
        <v>909.80555555555554</v>
      </c>
      <c r="AF780" s="8">
        <v>2620.2400000000002</v>
      </c>
      <c r="AG780" s="8">
        <v>3530.0455555555559</v>
      </c>
      <c r="AH780" s="8">
        <v>0.06</v>
      </c>
      <c r="AI780" s="8">
        <v>5142.72</v>
      </c>
    </row>
    <row r="781" spans="1:35">
      <c r="A781" s="521" t="s">
        <v>2143</v>
      </c>
      <c r="B781" s="8" t="s">
        <v>37</v>
      </c>
      <c r="C781" s="8" t="s">
        <v>37</v>
      </c>
      <c r="D781" s="8" t="s">
        <v>99</v>
      </c>
      <c r="E781" s="8" t="s">
        <v>935</v>
      </c>
      <c r="F781" s="8" t="s">
        <v>2172</v>
      </c>
      <c r="G781" s="8" t="s">
        <v>2551</v>
      </c>
      <c r="H781" s="116">
        <v>7260</v>
      </c>
      <c r="I781" s="8">
        <v>6788</v>
      </c>
      <c r="J781" s="8">
        <v>-472</v>
      </c>
      <c r="K781" s="8" t="s">
        <v>2838</v>
      </c>
      <c r="L781" s="8">
        <v>32216242</v>
      </c>
      <c r="M781" s="38">
        <v>45365</v>
      </c>
      <c r="N781" s="8" t="s">
        <v>210</v>
      </c>
      <c r="O781" s="8" t="s">
        <v>128</v>
      </c>
      <c r="P781" s="8" t="s">
        <v>128</v>
      </c>
      <c r="Q781" s="8">
        <v>261374.98</v>
      </c>
      <c r="R781" s="8">
        <v>295748</v>
      </c>
      <c r="S781" s="8">
        <v>34373.01999999999</v>
      </c>
      <c r="T781" s="8">
        <v>15525.14</v>
      </c>
      <c r="U781" s="8">
        <v>168</v>
      </c>
      <c r="V781" s="8" t="s">
        <v>63</v>
      </c>
      <c r="W781" s="8" t="s">
        <v>63</v>
      </c>
      <c r="X781" s="8" t="s">
        <v>277</v>
      </c>
      <c r="Z781" s="8" t="s">
        <v>2842</v>
      </c>
      <c r="AA781" s="8">
        <v>0.04</v>
      </c>
      <c r="AB781" s="8" t="s">
        <v>558</v>
      </c>
      <c r="AC781" s="8">
        <v>1.7000000000000001E-2</v>
      </c>
      <c r="AD781" s="8">
        <v>11829.92</v>
      </c>
      <c r="AE781" s="8">
        <v>1760.4047619047619</v>
      </c>
      <c r="AF781" s="8">
        <v>5027.7160000000003</v>
      </c>
      <c r="AG781" s="8">
        <v>6788.1207619047618</v>
      </c>
      <c r="AH781" s="8">
        <v>0.03</v>
      </c>
      <c r="AI781" s="8">
        <v>1031.1905999999997</v>
      </c>
    </row>
    <row r="782" spans="1:35">
      <c r="A782" s="521" t="s">
        <v>2143</v>
      </c>
      <c r="B782" s="8" t="s">
        <v>37</v>
      </c>
      <c r="C782" s="8" t="s">
        <v>37</v>
      </c>
      <c r="D782" s="8" t="s">
        <v>99</v>
      </c>
      <c r="E782" s="8" t="s">
        <v>926</v>
      </c>
      <c r="F782" s="8" t="s">
        <v>960</v>
      </c>
      <c r="G782" s="8" t="s">
        <v>961</v>
      </c>
      <c r="H782" s="116">
        <v>0</v>
      </c>
      <c r="I782" s="8">
        <v>36924</v>
      </c>
      <c r="J782" s="8">
        <v>36924</v>
      </c>
      <c r="K782" s="8" t="s">
        <v>2841</v>
      </c>
      <c r="L782" s="8">
        <v>30118194</v>
      </c>
      <c r="M782" s="38">
        <v>45365</v>
      </c>
      <c r="N782" s="8" t="s">
        <v>210</v>
      </c>
      <c r="O782" s="8" t="s">
        <v>21</v>
      </c>
      <c r="P782" s="8" t="s">
        <v>21</v>
      </c>
      <c r="Q782" s="8">
        <v>0</v>
      </c>
      <c r="R782" s="8">
        <v>1600000</v>
      </c>
      <c r="S782" s="8">
        <v>1600000</v>
      </c>
      <c r="T782" s="8">
        <v>167968</v>
      </c>
      <c r="U782" s="8">
        <v>168</v>
      </c>
      <c r="V782" s="8" t="s">
        <v>64</v>
      </c>
      <c r="W782" s="8" t="s">
        <v>64</v>
      </c>
      <c r="X782" s="8" t="s">
        <v>276</v>
      </c>
      <c r="Y782" s="8" t="s">
        <v>669</v>
      </c>
      <c r="Z782" s="8" t="s">
        <v>2655</v>
      </c>
      <c r="AA782" s="8">
        <v>0.04</v>
      </c>
      <c r="AB782" s="8" t="s">
        <v>558</v>
      </c>
      <c r="AC782" s="8">
        <v>1.7000000000000001E-2</v>
      </c>
      <c r="AD782" s="8">
        <v>64000</v>
      </c>
      <c r="AE782" s="8">
        <v>9523.8095238095229</v>
      </c>
      <c r="AF782" s="8">
        <v>27200.000000000004</v>
      </c>
      <c r="AG782" s="8">
        <v>36723.809523809527</v>
      </c>
      <c r="AH782" s="8">
        <v>0.03</v>
      </c>
      <c r="AI782" s="8">
        <v>48000</v>
      </c>
    </row>
    <row r="783" spans="1:35">
      <c r="A783" s="521" t="s">
        <v>2143</v>
      </c>
      <c r="B783" s="8" t="s">
        <v>37</v>
      </c>
      <c r="C783" s="8" t="s">
        <v>37</v>
      </c>
      <c r="D783" s="8" t="s">
        <v>99</v>
      </c>
      <c r="E783" s="8" t="s">
        <v>926</v>
      </c>
      <c r="F783" s="8" t="s">
        <v>2843</v>
      </c>
      <c r="G783" s="8" t="s">
        <v>2847</v>
      </c>
      <c r="H783" s="116">
        <v>0</v>
      </c>
      <c r="I783" s="8">
        <v>4044</v>
      </c>
      <c r="J783" s="8">
        <v>4044</v>
      </c>
      <c r="K783" s="8" t="s">
        <v>2844</v>
      </c>
      <c r="L783" s="8">
        <v>22967232</v>
      </c>
      <c r="M783" s="38">
        <v>45365</v>
      </c>
      <c r="N783" s="8" t="s">
        <v>210</v>
      </c>
      <c r="O783" s="8" t="s">
        <v>173</v>
      </c>
      <c r="P783" s="8" t="s">
        <v>348</v>
      </c>
      <c r="Q783" s="8">
        <v>0</v>
      </c>
      <c r="R783" s="8">
        <v>167479</v>
      </c>
      <c r="S783" s="8">
        <v>167479</v>
      </c>
      <c r="T783" s="8">
        <v>156330</v>
      </c>
      <c r="U783" s="8">
        <v>168</v>
      </c>
      <c r="V783" s="8" t="s">
        <v>62</v>
      </c>
      <c r="W783" s="8" t="s">
        <v>62</v>
      </c>
      <c r="X783" s="8" t="s">
        <v>276</v>
      </c>
      <c r="Z783" s="8" t="s">
        <v>2846</v>
      </c>
      <c r="AA783" s="8">
        <v>0.04</v>
      </c>
      <c r="AB783" s="8" t="s">
        <v>558</v>
      </c>
      <c r="AC783" s="8">
        <v>1.7000000000000001E-2</v>
      </c>
      <c r="AD783" s="8">
        <v>6699.16</v>
      </c>
      <c r="AE783" s="8">
        <v>996.89880952380952</v>
      </c>
      <c r="AF783" s="8">
        <v>2847.143</v>
      </c>
      <c r="AG783" s="8">
        <v>3844.0418095238097</v>
      </c>
      <c r="AH783" s="8">
        <v>0.03</v>
      </c>
      <c r="AI783" s="8">
        <v>5024.37</v>
      </c>
    </row>
    <row r="784" spans="1:35">
      <c r="A784" s="521" t="s">
        <v>2143</v>
      </c>
      <c r="B784" s="8" t="s">
        <v>29</v>
      </c>
      <c r="C784" s="8" t="s">
        <v>29</v>
      </c>
      <c r="D784" s="8" t="s">
        <v>168</v>
      </c>
      <c r="E784" s="8" t="s">
        <v>406</v>
      </c>
      <c r="F784" s="8" t="s">
        <v>803</v>
      </c>
      <c r="G784" s="8" t="s">
        <v>2758</v>
      </c>
      <c r="H784" s="116">
        <v>0</v>
      </c>
      <c r="I784" s="8">
        <v>4300</v>
      </c>
      <c r="J784" s="8">
        <v>4300</v>
      </c>
      <c r="K784" s="8" t="s">
        <v>2845</v>
      </c>
      <c r="L784" s="8">
        <v>11585412</v>
      </c>
      <c r="M784" s="38">
        <v>45365</v>
      </c>
      <c r="N784" s="8" t="s">
        <v>210</v>
      </c>
      <c r="O784" s="8" t="s">
        <v>367</v>
      </c>
      <c r="P784" s="8" t="s">
        <v>1322</v>
      </c>
      <c r="Q784" s="8">
        <v>0</v>
      </c>
      <c r="R784" s="8">
        <v>97840</v>
      </c>
      <c r="S784" s="8">
        <v>97840</v>
      </c>
      <c r="U784" s="8">
        <v>84</v>
      </c>
      <c r="V784" s="8" t="s">
        <v>62</v>
      </c>
      <c r="W784" s="8" t="s">
        <v>62</v>
      </c>
      <c r="X784" s="8" t="s">
        <v>276</v>
      </c>
      <c r="Z784" s="8" t="s">
        <v>2848</v>
      </c>
      <c r="AA784" s="8">
        <v>0.03</v>
      </c>
      <c r="AB784" s="8" t="s">
        <v>558</v>
      </c>
      <c r="AC784" s="8">
        <v>0.03</v>
      </c>
      <c r="AD784" s="8">
        <v>2935.2</v>
      </c>
      <c r="AE784" s="8">
        <v>1164.7619047619048</v>
      </c>
      <c r="AF784" s="8">
        <v>2935.2</v>
      </c>
      <c r="AG784" s="8">
        <v>4099.9619047619044</v>
      </c>
      <c r="AH784" s="8">
        <v>0.06</v>
      </c>
      <c r="AI784" s="8">
        <v>5870.4</v>
      </c>
    </row>
    <row r="785" spans="1:35">
      <c r="A785" s="521" t="s">
        <v>2143</v>
      </c>
      <c r="B785" s="8" t="s">
        <v>44</v>
      </c>
      <c r="C785" s="8" t="s">
        <v>37</v>
      </c>
      <c r="D785" s="8" t="s">
        <v>99</v>
      </c>
      <c r="E785" s="8" t="s">
        <v>461</v>
      </c>
      <c r="F785" s="8" t="s">
        <v>767</v>
      </c>
      <c r="G785" s="8" t="s">
        <v>2864</v>
      </c>
      <c r="H785" s="116">
        <v>0</v>
      </c>
      <c r="I785" s="8">
        <v>11408</v>
      </c>
      <c r="J785" s="8">
        <v>11408</v>
      </c>
      <c r="K785" s="8" t="s">
        <v>2849</v>
      </c>
      <c r="L785" s="8">
        <v>21052341</v>
      </c>
      <c r="M785" s="38">
        <v>45366</v>
      </c>
      <c r="N785" s="8" t="s">
        <v>210</v>
      </c>
      <c r="O785" s="8" t="s">
        <v>148</v>
      </c>
      <c r="P785" s="8" t="s">
        <v>252</v>
      </c>
      <c r="Q785" s="8">
        <v>0</v>
      </c>
      <c r="R785" s="8">
        <v>370000</v>
      </c>
      <c r="S785" s="8">
        <v>370000</v>
      </c>
      <c r="T785" s="8">
        <v>350400</v>
      </c>
      <c r="U785" s="8">
        <v>168</v>
      </c>
      <c r="V785" s="8" t="s">
        <v>62</v>
      </c>
      <c r="W785" s="8" t="s">
        <v>62</v>
      </c>
      <c r="X785" s="8" t="s">
        <v>276</v>
      </c>
      <c r="Z785" s="8" t="s">
        <v>2869</v>
      </c>
      <c r="AA785" s="8">
        <v>0.04</v>
      </c>
      <c r="AB785" s="8" t="s">
        <v>558</v>
      </c>
      <c r="AC785" s="8">
        <v>1.7000000000000001E-2</v>
      </c>
      <c r="AD785" s="8">
        <v>14800</v>
      </c>
      <c r="AE785" s="8">
        <v>2202.3809523809523</v>
      </c>
      <c r="AF785" s="8">
        <v>6290</v>
      </c>
      <c r="AG785" s="8">
        <v>8492.3809523809523</v>
      </c>
      <c r="AH785" s="8">
        <v>0.03</v>
      </c>
      <c r="AI785" s="8">
        <v>11100</v>
      </c>
    </row>
    <row r="786" spans="1:35">
      <c r="A786" s="521" t="s">
        <v>2143</v>
      </c>
      <c r="B786" s="8" t="s">
        <v>49</v>
      </c>
      <c r="C786" s="8" t="s">
        <v>49</v>
      </c>
      <c r="D786" s="8" t="s">
        <v>133</v>
      </c>
      <c r="E786" s="8" t="s">
        <v>189</v>
      </c>
      <c r="F786" s="8" t="s">
        <v>708</v>
      </c>
      <c r="G786" s="8" t="s">
        <v>709</v>
      </c>
      <c r="H786" s="116">
        <v>0</v>
      </c>
      <c r="I786" s="8">
        <v>19300</v>
      </c>
      <c r="J786" s="8">
        <v>19300</v>
      </c>
      <c r="K786" s="8" t="s">
        <v>2850</v>
      </c>
      <c r="L786" s="8">
        <v>29200435</v>
      </c>
      <c r="M786" s="38">
        <v>45366</v>
      </c>
      <c r="N786" s="8" t="s">
        <v>210</v>
      </c>
      <c r="O786" s="8" t="s">
        <v>173</v>
      </c>
      <c r="P786" s="8" t="s">
        <v>2851</v>
      </c>
      <c r="Q786" s="8">
        <v>0</v>
      </c>
      <c r="R786" s="8">
        <v>840885</v>
      </c>
      <c r="S786" s="8">
        <v>840885</v>
      </c>
      <c r="T786" s="8">
        <v>131624</v>
      </c>
      <c r="U786" s="8">
        <v>168</v>
      </c>
      <c r="V786" s="8" t="s">
        <v>64</v>
      </c>
      <c r="W786" s="8" t="s">
        <v>64</v>
      </c>
      <c r="X786" s="8" t="s">
        <v>276</v>
      </c>
      <c r="Y786" s="8" t="s">
        <v>669</v>
      </c>
      <c r="Z786" s="8" t="s">
        <v>2558</v>
      </c>
      <c r="AA786" s="8">
        <v>0.04</v>
      </c>
      <c r="AB786" s="8" t="s">
        <v>558</v>
      </c>
      <c r="AC786" s="8">
        <v>1.7000000000000001E-2</v>
      </c>
      <c r="AD786" s="8">
        <v>33635.4</v>
      </c>
      <c r="AE786" s="8">
        <v>5005.2678571428569</v>
      </c>
      <c r="AF786" s="8">
        <v>14295.045000000002</v>
      </c>
      <c r="AG786" s="8">
        <v>19300.312857142861</v>
      </c>
      <c r="AH786" s="8">
        <v>0.03</v>
      </c>
      <c r="AI786" s="8">
        <v>25226.55</v>
      </c>
    </row>
    <row r="787" spans="1:35">
      <c r="A787" s="521" t="s">
        <v>2143</v>
      </c>
      <c r="B787" s="8" t="s">
        <v>184</v>
      </c>
      <c r="C787" s="8" t="s">
        <v>184</v>
      </c>
      <c r="D787" s="8" t="s">
        <v>98</v>
      </c>
      <c r="E787" s="8" t="s">
        <v>503</v>
      </c>
      <c r="F787" s="8" t="s">
        <v>2865</v>
      </c>
      <c r="G787" s="8" t="s">
        <v>2550</v>
      </c>
      <c r="H787" s="116">
        <v>0</v>
      </c>
      <c r="I787" s="8">
        <v>1023</v>
      </c>
      <c r="J787" s="8">
        <v>1023</v>
      </c>
      <c r="K787" s="8" t="s">
        <v>2852</v>
      </c>
      <c r="L787" s="8">
        <v>34503015</v>
      </c>
      <c r="M787" s="38">
        <v>45366</v>
      </c>
      <c r="N787" s="8" t="s">
        <v>210</v>
      </c>
      <c r="O787" s="8" t="s">
        <v>21</v>
      </c>
      <c r="P787" s="8" t="s">
        <v>21</v>
      </c>
      <c r="Q787" s="8">
        <v>0</v>
      </c>
      <c r="R787" s="8">
        <v>30758</v>
      </c>
      <c r="S787" s="8">
        <v>30758</v>
      </c>
      <c r="T787" s="8">
        <v>28120</v>
      </c>
      <c r="U787" s="8">
        <v>120</v>
      </c>
      <c r="V787" s="8" t="s">
        <v>62</v>
      </c>
      <c r="W787" s="8" t="s">
        <v>62</v>
      </c>
      <c r="X787" s="8" t="s">
        <v>276</v>
      </c>
      <c r="Z787" s="8" t="s">
        <v>2870</v>
      </c>
      <c r="AA787" s="8">
        <v>0.04</v>
      </c>
      <c r="AB787" s="8" t="s">
        <v>558</v>
      </c>
      <c r="AC787" s="8">
        <v>1.7000000000000001E-2</v>
      </c>
      <c r="AD787" s="8">
        <v>1230.32</v>
      </c>
      <c r="AE787" s="8">
        <v>256.31666666666666</v>
      </c>
      <c r="AF787" s="8">
        <v>522.88600000000008</v>
      </c>
      <c r="AG787" s="8">
        <v>779.2026666666668</v>
      </c>
      <c r="AH787" s="8">
        <v>0.03</v>
      </c>
      <c r="AI787" s="8">
        <v>922.74</v>
      </c>
    </row>
    <row r="788" spans="1:35">
      <c r="A788" s="521" t="s">
        <v>2143</v>
      </c>
      <c r="B788" s="8" t="s">
        <v>31</v>
      </c>
      <c r="C788" s="8" t="s">
        <v>31</v>
      </c>
      <c r="D788" s="8" t="s">
        <v>101</v>
      </c>
      <c r="E788" s="8" t="s">
        <v>32</v>
      </c>
      <c r="F788" s="8" t="s">
        <v>2657</v>
      </c>
      <c r="G788" s="8" t="s">
        <v>2866</v>
      </c>
      <c r="H788" s="116">
        <v>0</v>
      </c>
      <c r="I788" s="8">
        <v>3580</v>
      </c>
      <c r="J788" s="8">
        <v>3580</v>
      </c>
      <c r="K788" s="8" t="s">
        <v>2853</v>
      </c>
      <c r="L788" s="8">
        <v>27059318</v>
      </c>
      <c r="M788" s="38">
        <v>45366</v>
      </c>
      <c r="N788" s="8" t="s">
        <v>210</v>
      </c>
      <c r="O788" s="8" t="s">
        <v>128</v>
      </c>
      <c r="P788" s="8" t="s">
        <v>128</v>
      </c>
      <c r="Q788" s="8">
        <v>0</v>
      </c>
      <c r="R788" s="8">
        <v>155970</v>
      </c>
      <c r="S788" s="8">
        <v>155970</v>
      </c>
      <c r="T788" s="8">
        <v>16374</v>
      </c>
      <c r="U788" s="8">
        <v>168</v>
      </c>
      <c r="V788" s="8" t="s">
        <v>64</v>
      </c>
      <c r="W788" s="8" t="s">
        <v>64</v>
      </c>
      <c r="X788" s="8" t="s">
        <v>276</v>
      </c>
      <c r="Y788" s="8" t="s">
        <v>669</v>
      </c>
      <c r="Z788" s="8" t="s">
        <v>2658</v>
      </c>
      <c r="AA788" s="8">
        <v>0.04</v>
      </c>
      <c r="AB788" s="8" t="s">
        <v>558</v>
      </c>
      <c r="AC788" s="8">
        <v>1.7000000000000001E-2</v>
      </c>
      <c r="AD788" s="8">
        <v>6238.8</v>
      </c>
      <c r="AE788" s="8">
        <v>928.39285714285711</v>
      </c>
      <c r="AF788" s="8">
        <v>2651.4900000000002</v>
      </c>
      <c r="AG788" s="8">
        <v>3579.8828571428576</v>
      </c>
      <c r="AH788" s="8">
        <v>0.03</v>
      </c>
      <c r="AI788" s="8">
        <v>4679.0999999999995</v>
      </c>
    </row>
    <row r="789" spans="1:35">
      <c r="A789" s="521" t="s">
        <v>2143</v>
      </c>
      <c r="B789" s="8" t="s">
        <v>27</v>
      </c>
      <c r="C789" s="8" t="s">
        <v>27</v>
      </c>
      <c r="D789" s="8" t="s">
        <v>97</v>
      </c>
      <c r="E789" s="8" t="s">
        <v>209</v>
      </c>
      <c r="F789" s="8" t="s">
        <v>570</v>
      </c>
      <c r="G789" s="8" t="s">
        <v>571</v>
      </c>
      <c r="H789" s="116">
        <v>0</v>
      </c>
      <c r="I789" s="8">
        <v>3154</v>
      </c>
      <c r="J789" s="8">
        <v>3154</v>
      </c>
      <c r="K789" s="8" t="s">
        <v>2553</v>
      </c>
      <c r="L789" s="8">
        <v>24749076</v>
      </c>
      <c r="M789" s="38">
        <v>45366</v>
      </c>
      <c r="N789" s="8" t="s">
        <v>210</v>
      </c>
      <c r="O789" s="8" t="s">
        <v>128</v>
      </c>
      <c r="P789" s="8" t="s">
        <v>128</v>
      </c>
      <c r="Q789" s="8">
        <v>0</v>
      </c>
      <c r="R789" s="8">
        <v>137417</v>
      </c>
      <c r="S789" s="8">
        <v>137417</v>
      </c>
      <c r="T789" s="8">
        <v>28247</v>
      </c>
      <c r="U789" s="8">
        <v>168</v>
      </c>
      <c r="V789" s="8" t="s">
        <v>64</v>
      </c>
      <c r="W789" s="8" t="s">
        <v>64</v>
      </c>
      <c r="X789" s="8" t="s">
        <v>276</v>
      </c>
      <c r="Y789" s="8" t="s">
        <v>669</v>
      </c>
      <c r="Z789" s="8" t="s">
        <v>2563</v>
      </c>
      <c r="AA789" s="8">
        <v>0.04</v>
      </c>
      <c r="AB789" s="8" t="s">
        <v>558</v>
      </c>
      <c r="AC789" s="8">
        <v>1.7000000000000001E-2</v>
      </c>
      <c r="AD789" s="8">
        <v>5496.68</v>
      </c>
      <c r="AE789" s="8">
        <v>817.95833333333337</v>
      </c>
      <c r="AF789" s="8">
        <v>2336.0889999999999</v>
      </c>
      <c r="AG789" s="8">
        <v>3154.0473333333334</v>
      </c>
      <c r="AH789" s="8">
        <v>0.03</v>
      </c>
      <c r="AI789" s="8">
        <v>4122.51</v>
      </c>
    </row>
    <row r="790" spans="1:35">
      <c r="A790" s="521" t="s">
        <v>2143</v>
      </c>
      <c r="B790" s="8" t="s">
        <v>37</v>
      </c>
      <c r="C790" s="8" t="s">
        <v>37</v>
      </c>
      <c r="D790" s="8" t="s">
        <v>99</v>
      </c>
      <c r="E790" s="8" t="s">
        <v>440</v>
      </c>
      <c r="F790" s="8" t="s">
        <v>2488</v>
      </c>
      <c r="G790" s="8" t="s">
        <v>760</v>
      </c>
      <c r="H790" s="116">
        <v>0</v>
      </c>
      <c r="I790" s="8">
        <v>10403</v>
      </c>
      <c r="J790" s="8">
        <v>10403</v>
      </c>
      <c r="K790" s="8" t="s">
        <v>2854</v>
      </c>
      <c r="L790" s="8">
        <v>30063974</v>
      </c>
      <c r="M790" s="38">
        <v>45366</v>
      </c>
      <c r="N790" s="8" t="s">
        <v>210</v>
      </c>
      <c r="O790" s="8" t="s">
        <v>128</v>
      </c>
      <c r="P790" s="8" t="s">
        <v>128</v>
      </c>
      <c r="Q790" s="8">
        <v>0</v>
      </c>
      <c r="R790" s="8">
        <v>453250</v>
      </c>
      <c r="S790" s="8">
        <v>453250</v>
      </c>
      <c r="T790" s="8">
        <v>68566</v>
      </c>
      <c r="U790" s="8">
        <v>168</v>
      </c>
      <c r="V790" s="8" t="s">
        <v>64</v>
      </c>
      <c r="W790" s="8" t="s">
        <v>64</v>
      </c>
      <c r="X790" s="8" t="s">
        <v>276</v>
      </c>
      <c r="Y790" s="8" t="s">
        <v>669</v>
      </c>
      <c r="Z790" s="8" t="s">
        <v>2559</v>
      </c>
      <c r="AA790" s="8">
        <v>0.04</v>
      </c>
      <c r="AB790" s="8" t="s">
        <v>558</v>
      </c>
      <c r="AC790" s="8">
        <v>1.7000000000000001E-2</v>
      </c>
      <c r="AD790" s="8">
        <v>18130</v>
      </c>
      <c r="AE790" s="8">
        <v>2697.9166666666665</v>
      </c>
      <c r="AF790" s="8">
        <v>7705.2500000000009</v>
      </c>
      <c r="AG790" s="8">
        <v>10403.166666666668</v>
      </c>
      <c r="AH790" s="8">
        <v>0.03</v>
      </c>
      <c r="AI790" s="8">
        <v>13597.5</v>
      </c>
    </row>
    <row r="791" spans="1:35">
      <c r="A791" s="521" t="s">
        <v>2143</v>
      </c>
      <c r="B791" s="8" t="s">
        <v>37</v>
      </c>
      <c r="C791" s="8" t="s">
        <v>37</v>
      </c>
      <c r="D791" s="8" t="s">
        <v>99</v>
      </c>
      <c r="E791" s="8" t="s">
        <v>440</v>
      </c>
      <c r="F791" s="8" t="s">
        <v>2488</v>
      </c>
      <c r="G791" s="8" t="s">
        <v>760</v>
      </c>
      <c r="H791" s="116">
        <v>3700</v>
      </c>
      <c r="I791" s="8">
        <v>5764</v>
      </c>
      <c r="J791" s="8">
        <v>2064</v>
      </c>
      <c r="K791" s="8" t="s">
        <v>761</v>
      </c>
      <c r="L791" s="8">
        <v>32999923</v>
      </c>
      <c r="M791" s="38">
        <v>45366</v>
      </c>
      <c r="N791" s="8" t="s">
        <v>210</v>
      </c>
      <c r="O791" s="8" t="s">
        <v>56</v>
      </c>
      <c r="P791" s="8" t="s">
        <v>56</v>
      </c>
      <c r="Q791" s="8">
        <v>120610</v>
      </c>
      <c r="R791" s="8">
        <v>251132</v>
      </c>
      <c r="S791" s="8">
        <v>130522</v>
      </c>
      <c r="T791" s="8">
        <v>108000</v>
      </c>
      <c r="U791" s="8">
        <v>168</v>
      </c>
      <c r="V791" s="8" t="s">
        <v>63</v>
      </c>
      <c r="W791" s="8" t="s">
        <v>63</v>
      </c>
      <c r="X791" s="8" t="s">
        <v>277</v>
      </c>
      <c r="Z791" s="8" t="s">
        <v>2871</v>
      </c>
      <c r="AA791" s="8">
        <v>0.04</v>
      </c>
      <c r="AB791" s="8" t="s">
        <v>558</v>
      </c>
      <c r="AC791" s="8">
        <v>1.7000000000000001E-2</v>
      </c>
      <c r="AD791" s="8">
        <v>10045.280000000001</v>
      </c>
      <c r="AE791" s="8">
        <v>1494.8333333333333</v>
      </c>
      <c r="AF791" s="8">
        <v>4269.2440000000006</v>
      </c>
      <c r="AG791" s="8">
        <v>5764.0773333333336</v>
      </c>
      <c r="AH791" s="8">
        <v>0.03</v>
      </c>
      <c r="AI791" s="8">
        <v>3915.66</v>
      </c>
    </row>
    <row r="792" spans="1:35">
      <c r="A792" s="521" t="s">
        <v>2143</v>
      </c>
      <c r="B792" s="8" t="s">
        <v>184</v>
      </c>
      <c r="C792" s="8" t="s">
        <v>184</v>
      </c>
      <c r="D792" s="8" t="s">
        <v>98</v>
      </c>
      <c r="E792" s="8" t="s">
        <v>503</v>
      </c>
      <c r="F792" s="8" t="s">
        <v>2865</v>
      </c>
      <c r="G792" s="8" t="s">
        <v>2550</v>
      </c>
      <c r="H792" s="116">
        <v>0</v>
      </c>
      <c r="I792" s="8">
        <v>3060</v>
      </c>
      <c r="J792" s="8">
        <v>3060</v>
      </c>
      <c r="K792" s="8" t="s">
        <v>2855</v>
      </c>
      <c r="L792" s="8">
        <v>35164158</v>
      </c>
      <c r="M792" s="38">
        <v>45366</v>
      </c>
      <c r="N792" s="8" t="s">
        <v>210</v>
      </c>
      <c r="O792" s="8" t="s">
        <v>21</v>
      </c>
      <c r="P792" s="8" t="s">
        <v>21</v>
      </c>
      <c r="Q792" s="8">
        <v>0</v>
      </c>
      <c r="R792" s="8">
        <v>99244</v>
      </c>
      <c r="S792" s="8">
        <v>99244</v>
      </c>
      <c r="T792" s="8">
        <v>92189</v>
      </c>
      <c r="U792" s="8">
        <v>120</v>
      </c>
      <c r="V792" s="8" t="s">
        <v>62</v>
      </c>
      <c r="W792" s="8" t="s">
        <v>62</v>
      </c>
      <c r="X792" s="8" t="s">
        <v>276</v>
      </c>
      <c r="Z792" s="8" t="s">
        <v>2872</v>
      </c>
      <c r="AA792" s="8">
        <v>0.04</v>
      </c>
      <c r="AB792" s="8" t="s">
        <v>558</v>
      </c>
      <c r="AC792" s="8">
        <v>1.7000000000000001E-2</v>
      </c>
      <c r="AD792" s="8">
        <v>3969.76</v>
      </c>
      <c r="AE792" s="8">
        <v>827.0333333333333</v>
      </c>
      <c r="AF792" s="8">
        <v>1687.1480000000001</v>
      </c>
      <c r="AG792" s="8">
        <v>2514.1813333333334</v>
      </c>
      <c r="AH792" s="8">
        <v>0.03</v>
      </c>
      <c r="AI792" s="8">
        <v>2977.3199999999997</v>
      </c>
    </row>
    <row r="793" spans="1:35">
      <c r="A793" s="521" t="s">
        <v>2143</v>
      </c>
      <c r="B793" s="8" t="s">
        <v>39</v>
      </c>
      <c r="C793" s="8" t="s">
        <v>39</v>
      </c>
      <c r="D793" s="8" t="s">
        <v>167</v>
      </c>
      <c r="E793" s="8" t="s">
        <v>931</v>
      </c>
      <c r="F793" s="8" t="s">
        <v>2556</v>
      </c>
      <c r="G793" s="8" t="s">
        <v>2867</v>
      </c>
      <c r="H793" s="116">
        <v>0</v>
      </c>
      <c r="I793" s="8">
        <v>4199</v>
      </c>
      <c r="J793" s="8">
        <v>4199</v>
      </c>
      <c r="K793" s="8" t="s">
        <v>2856</v>
      </c>
      <c r="L793" s="8">
        <v>30022806</v>
      </c>
      <c r="M793" s="38">
        <v>45366</v>
      </c>
      <c r="N793" s="8" t="s">
        <v>210</v>
      </c>
      <c r="O793" s="8" t="s">
        <v>148</v>
      </c>
      <c r="P793" s="8" t="s">
        <v>221</v>
      </c>
      <c r="Q793" s="8">
        <v>0</v>
      </c>
      <c r="R793" s="8">
        <v>174233</v>
      </c>
      <c r="S793" s="8">
        <v>174233</v>
      </c>
      <c r="T793" s="8">
        <v>22939</v>
      </c>
      <c r="U793" s="8">
        <v>168</v>
      </c>
      <c r="V793" s="8" t="s">
        <v>64</v>
      </c>
      <c r="W793" s="8" t="s">
        <v>64</v>
      </c>
      <c r="X793" s="8" t="s">
        <v>276</v>
      </c>
      <c r="Y793" s="8" t="s">
        <v>669</v>
      </c>
      <c r="Z793" s="8" t="s">
        <v>2562</v>
      </c>
      <c r="AA793" s="8">
        <v>0.04</v>
      </c>
      <c r="AB793" s="8" t="s">
        <v>558</v>
      </c>
      <c r="AC793" s="8">
        <v>1.7000000000000001E-2</v>
      </c>
      <c r="AD793" s="8">
        <v>6969.32</v>
      </c>
      <c r="AE793" s="8">
        <v>1037.1011904761904</v>
      </c>
      <c r="AF793" s="8">
        <v>2961.9610000000002</v>
      </c>
      <c r="AG793" s="8">
        <v>3999.0621904761906</v>
      </c>
      <c r="AH793" s="8">
        <v>0.03</v>
      </c>
      <c r="AI793" s="8">
        <v>5226.99</v>
      </c>
    </row>
    <row r="794" spans="1:35">
      <c r="A794" s="521" t="s">
        <v>2143</v>
      </c>
      <c r="B794" s="8" t="s">
        <v>241</v>
      </c>
      <c r="C794" s="8" t="s">
        <v>241</v>
      </c>
      <c r="D794" s="8" t="s">
        <v>101</v>
      </c>
      <c r="E794" s="8" t="s">
        <v>492</v>
      </c>
      <c r="F794" s="8" t="s">
        <v>1230</v>
      </c>
      <c r="G794" s="8" t="s">
        <v>1420</v>
      </c>
      <c r="H794" s="116">
        <v>0</v>
      </c>
      <c r="I794" s="8">
        <v>10531</v>
      </c>
      <c r="J794" s="8">
        <v>10531</v>
      </c>
      <c r="K794" s="8" t="s">
        <v>2667</v>
      </c>
      <c r="L794" s="8">
        <v>22802558</v>
      </c>
      <c r="M794" s="38">
        <v>45366</v>
      </c>
      <c r="N794" s="8" t="s">
        <v>210</v>
      </c>
      <c r="O794" s="8" t="s">
        <v>148</v>
      </c>
      <c r="P794" s="8" t="s">
        <v>267</v>
      </c>
      <c r="Q794" s="8">
        <v>0</v>
      </c>
      <c r="R794" s="8">
        <v>458827</v>
      </c>
      <c r="S794" s="8">
        <v>458827</v>
      </c>
      <c r="T794" s="8">
        <v>59297</v>
      </c>
      <c r="U794" s="8">
        <v>168</v>
      </c>
      <c r="V794" s="8" t="s">
        <v>64</v>
      </c>
      <c r="W794" s="8" t="s">
        <v>64</v>
      </c>
      <c r="X794" s="8" t="s">
        <v>276</v>
      </c>
      <c r="Y794" s="8" t="s">
        <v>614</v>
      </c>
      <c r="Z794" s="8" t="s">
        <v>2670</v>
      </c>
      <c r="AA794" s="8">
        <v>0.04</v>
      </c>
      <c r="AB794" s="8" t="s">
        <v>558</v>
      </c>
      <c r="AC794" s="8">
        <v>1.7000000000000001E-2</v>
      </c>
      <c r="AD794" s="8">
        <v>18353.080000000002</v>
      </c>
      <c r="AE794" s="8">
        <v>2731.1130952380954</v>
      </c>
      <c r="AF794" s="8">
        <v>7800.0590000000002</v>
      </c>
      <c r="AG794" s="8">
        <v>10531.172095238097</v>
      </c>
      <c r="AH794" s="8">
        <v>0.03</v>
      </c>
      <c r="AI794" s="8">
        <v>13764.81</v>
      </c>
    </row>
    <row r="795" spans="1:35">
      <c r="A795" s="521" t="s">
        <v>2143</v>
      </c>
      <c r="B795" s="8" t="s">
        <v>38</v>
      </c>
      <c r="C795" s="8" t="s">
        <v>38</v>
      </c>
      <c r="D795" s="8" t="s">
        <v>101</v>
      </c>
      <c r="E795" s="8" t="s">
        <v>2100</v>
      </c>
      <c r="F795" s="8" t="s">
        <v>737</v>
      </c>
      <c r="G795" s="8" t="s">
        <v>607</v>
      </c>
      <c r="H795" s="116">
        <v>5817</v>
      </c>
      <c r="I795" s="8">
        <v>5617</v>
      </c>
      <c r="J795" s="8">
        <v>-200</v>
      </c>
      <c r="K795" s="8" t="s">
        <v>2857</v>
      </c>
      <c r="L795" s="8">
        <v>13203791</v>
      </c>
      <c r="M795" s="38">
        <v>45366</v>
      </c>
      <c r="N795" s="8" t="s">
        <v>210</v>
      </c>
      <c r="O795" s="8" t="s">
        <v>148</v>
      </c>
      <c r="P795" s="8" t="s">
        <v>256</v>
      </c>
      <c r="Q795" s="8">
        <v>28816</v>
      </c>
      <c r="R795" s="8">
        <v>127981</v>
      </c>
      <c r="S795" s="8">
        <v>99165</v>
      </c>
      <c r="T795" s="8">
        <v>92765</v>
      </c>
      <c r="U795" s="8">
        <v>72</v>
      </c>
      <c r="V795" s="8" t="s">
        <v>63</v>
      </c>
      <c r="W795" s="8" t="s">
        <v>63</v>
      </c>
      <c r="X795" s="8" t="s">
        <v>277</v>
      </c>
      <c r="Z795" s="8" t="s">
        <v>2873</v>
      </c>
      <c r="AA795" s="8">
        <v>0.04</v>
      </c>
      <c r="AB795" s="8" t="s">
        <v>558</v>
      </c>
      <c r="AC795" s="8">
        <v>1.7000000000000001E-2</v>
      </c>
      <c r="AD795" s="8">
        <v>5119.24</v>
      </c>
      <c r="AE795" s="8">
        <v>1777.5138888888889</v>
      </c>
      <c r="AF795" s="8">
        <v>2175.6770000000001</v>
      </c>
      <c r="AG795" s="8">
        <v>3953.1908888888893</v>
      </c>
      <c r="AH795" s="8">
        <v>0.03</v>
      </c>
      <c r="AI795" s="8">
        <v>2974.95</v>
      </c>
    </row>
    <row r="796" spans="1:35">
      <c r="A796" s="521" t="s">
        <v>2143</v>
      </c>
      <c r="B796" s="8" t="s">
        <v>23</v>
      </c>
      <c r="C796" s="8" t="s">
        <v>23</v>
      </c>
      <c r="D796" s="8" t="s">
        <v>97</v>
      </c>
      <c r="E796" s="8" t="s">
        <v>930</v>
      </c>
      <c r="F796" s="8" t="s">
        <v>2286</v>
      </c>
      <c r="G796" s="8" t="s">
        <v>2300</v>
      </c>
      <c r="H796" s="116">
        <v>0</v>
      </c>
      <c r="I796" s="8">
        <v>11997</v>
      </c>
      <c r="J796" s="8">
        <v>11997</v>
      </c>
      <c r="K796" s="8" t="s">
        <v>2858</v>
      </c>
      <c r="L796" s="8">
        <v>27734859</v>
      </c>
      <c r="M796" s="38">
        <v>45366</v>
      </c>
      <c r="N796" s="8" t="s">
        <v>210</v>
      </c>
      <c r="O796" s="8" t="s">
        <v>43</v>
      </c>
      <c r="P796" s="8" t="s">
        <v>43</v>
      </c>
      <c r="Q796" s="8">
        <v>0</v>
      </c>
      <c r="R796" s="8">
        <v>522699</v>
      </c>
      <c r="S796" s="8">
        <v>522699</v>
      </c>
      <c r="T796" s="8">
        <v>38151</v>
      </c>
      <c r="U796" s="8">
        <v>168</v>
      </c>
      <c r="V796" s="8" t="s">
        <v>62</v>
      </c>
      <c r="W796" s="8" t="s">
        <v>62</v>
      </c>
      <c r="X796" s="8" t="s">
        <v>276</v>
      </c>
      <c r="Y796" s="8" t="s">
        <v>115</v>
      </c>
      <c r="Z796" s="8" t="s">
        <v>2448</v>
      </c>
      <c r="AA796" s="8">
        <v>0.04</v>
      </c>
      <c r="AB796" s="8" t="s">
        <v>558</v>
      </c>
      <c r="AC796" s="8">
        <v>1.7000000000000001E-2</v>
      </c>
      <c r="AD796" s="8">
        <v>20907.96</v>
      </c>
      <c r="AE796" s="8">
        <v>3111.3035714285716</v>
      </c>
      <c r="AF796" s="8">
        <v>8885.8829999999998</v>
      </c>
      <c r="AG796" s="8">
        <v>11997.18657142857</v>
      </c>
      <c r="AH796" s="8">
        <v>0.03</v>
      </c>
      <c r="AI796" s="8">
        <v>15680.97</v>
      </c>
    </row>
    <row r="797" spans="1:35">
      <c r="A797" s="521" t="s">
        <v>2143</v>
      </c>
      <c r="B797" s="8" t="s">
        <v>31</v>
      </c>
      <c r="C797" s="8" t="s">
        <v>31</v>
      </c>
      <c r="D797" s="8" t="s">
        <v>101</v>
      </c>
      <c r="E797" s="8" t="s">
        <v>32</v>
      </c>
      <c r="F797" s="8" t="s">
        <v>2859</v>
      </c>
      <c r="G797" s="8" t="s">
        <v>2868</v>
      </c>
      <c r="H797" s="116">
        <v>16950</v>
      </c>
      <c r="I797" s="8">
        <v>17520</v>
      </c>
      <c r="J797" s="8">
        <v>570</v>
      </c>
      <c r="K797" s="8" t="s">
        <v>2860</v>
      </c>
      <c r="L797" s="8">
        <v>22857928</v>
      </c>
      <c r="M797" s="38">
        <v>45366</v>
      </c>
      <c r="N797" s="8" t="s">
        <v>210</v>
      </c>
      <c r="O797" s="8" t="s">
        <v>43</v>
      </c>
      <c r="P797" s="8" t="s">
        <v>43</v>
      </c>
      <c r="Q797" s="8">
        <v>570715</v>
      </c>
      <c r="R797" s="8">
        <v>763320</v>
      </c>
      <c r="S797" s="8">
        <v>192605</v>
      </c>
      <c r="T797" s="8">
        <v>145704</v>
      </c>
      <c r="U797" s="8">
        <v>168</v>
      </c>
      <c r="V797" s="8" t="s">
        <v>63</v>
      </c>
      <c r="W797" s="8" t="s">
        <v>63</v>
      </c>
      <c r="X797" s="8" t="s">
        <v>277</v>
      </c>
      <c r="Z797" s="8" t="s">
        <v>2874</v>
      </c>
      <c r="AA797" s="8">
        <v>0.04</v>
      </c>
      <c r="AB797" s="8" t="s">
        <v>558</v>
      </c>
      <c r="AC797" s="8">
        <v>1.7000000000000001E-2</v>
      </c>
      <c r="AD797" s="8">
        <v>30532.799999999999</v>
      </c>
      <c r="AE797" s="8">
        <v>4543.5714285714284</v>
      </c>
      <c r="AF797" s="8">
        <v>12976.44</v>
      </c>
      <c r="AG797" s="8">
        <v>17520.01142857143</v>
      </c>
      <c r="AH797" s="8">
        <v>0.03</v>
      </c>
      <c r="AI797" s="8">
        <v>5778.15</v>
      </c>
    </row>
    <row r="798" spans="1:35">
      <c r="A798" s="521" t="s">
        <v>2143</v>
      </c>
      <c r="B798" s="8" t="s">
        <v>23</v>
      </c>
      <c r="C798" s="8" t="s">
        <v>23</v>
      </c>
      <c r="D798" s="8" t="s">
        <v>97</v>
      </c>
      <c r="E798" s="8" t="s">
        <v>48</v>
      </c>
      <c r="F798" s="8" t="s">
        <v>2861</v>
      </c>
      <c r="G798" s="8" t="s">
        <v>2863</v>
      </c>
      <c r="H798" s="116">
        <v>12978</v>
      </c>
      <c r="I798" s="8">
        <v>12778</v>
      </c>
      <c r="J798" s="8">
        <v>-200</v>
      </c>
      <c r="K798" s="8" t="s">
        <v>2862</v>
      </c>
      <c r="L798" s="8">
        <v>24099049</v>
      </c>
      <c r="M798" s="38">
        <v>45366</v>
      </c>
      <c r="N798" s="8" t="s">
        <v>210</v>
      </c>
      <c r="O798" s="8" t="s">
        <v>128</v>
      </c>
      <c r="P798" s="8" t="s">
        <v>128</v>
      </c>
      <c r="Q798" s="8">
        <v>457511</v>
      </c>
      <c r="R798" s="8">
        <v>556727</v>
      </c>
      <c r="S798" s="8">
        <v>99216</v>
      </c>
      <c r="T798" s="8">
        <v>70279</v>
      </c>
      <c r="U798" s="8">
        <v>168</v>
      </c>
      <c r="V798" s="8" t="s">
        <v>63</v>
      </c>
      <c r="W798" s="8" t="s">
        <v>63</v>
      </c>
      <c r="X798" s="8" t="s">
        <v>277</v>
      </c>
      <c r="Z798" s="8" t="s">
        <v>2875</v>
      </c>
      <c r="AA798" s="8">
        <v>0.04</v>
      </c>
      <c r="AB798" s="8" t="s">
        <v>558</v>
      </c>
      <c r="AC798" s="8">
        <v>1.7000000000000001E-2</v>
      </c>
      <c r="AD798" s="8">
        <v>22269.08</v>
      </c>
      <c r="AE798" s="8">
        <v>3313.8511904761904</v>
      </c>
      <c r="AF798" s="8">
        <v>9464.3590000000004</v>
      </c>
      <c r="AG798" s="8">
        <v>12778.210190476191</v>
      </c>
      <c r="AH798" s="8">
        <v>0.03</v>
      </c>
      <c r="AI798" s="8">
        <v>2976.48</v>
      </c>
    </row>
    <row r="799" spans="1:35">
      <c r="A799" s="521" t="s">
        <v>2143</v>
      </c>
      <c r="B799" s="8" t="s">
        <v>45</v>
      </c>
      <c r="C799" s="8" t="s">
        <v>184</v>
      </c>
      <c r="D799" s="8" t="s">
        <v>98</v>
      </c>
      <c r="E799" s="8" t="s">
        <v>212</v>
      </c>
      <c r="F799" s="8" t="s">
        <v>840</v>
      </c>
      <c r="G799" s="8" t="s">
        <v>634</v>
      </c>
      <c r="H799" s="116">
        <v>4007</v>
      </c>
      <c r="I799" s="8">
        <v>4300</v>
      </c>
      <c r="J799" s="8">
        <v>293</v>
      </c>
      <c r="K799" s="8" t="s">
        <v>2886</v>
      </c>
      <c r="L799" s="8">
        <v>28144615</v>
      </c>
      <c r="M799" s="38">
        <v>45367</v>
      </c>
      <c r="N799" s="8" t="s">
        <v>210</v>
      </c>
      <c r="O799" s="8" t="s">
        <v>128</v>
      </c>
      <c r="P799" s="8" t="s">
        <v>128</v>
      </c>
      <c r="Q799" s="8">
        <v>143608.85</v>
      </c>
      <c r="R799" s="8">
        <v>187347</v>
      </c>
      <c r="S799" s="8">
        <v>43738.149999999994</v>
      </c>
      <c r="T799" s="8">
        <v>31397</v>
      </c>
      <c r="U799" s="8">
        <v>168</v>
      </c>
      <c r="V799" s="8" t="s">
        <v>63</v>
      </c>
      <c r="W799" s="8" t="s">
        <v>63</v>
      </c>
      <c r="X799" s="8" t="s">
        <v>277</v>
      </c>
      <c r="Z799" s="8" t="s">
        <v>2889</v>
      </c>
      <c r="AA799" s="8">
        <v>0.04</v>
      </c>
      <c r="AB799" s="8" t="s">
        <v>558</v>
      </c>
      <c r="AC799" s="8">
        <v>1.7000000000000001E-2</v>
      </c>
      <c r="AD799" s="8">
        <v>7493.88</v>
      </c>
      <c r="AE799" s="8">
        <v>1115.1607142857142</v>
      </c>
      <c r="AF799" s="8">
        <v>3184.8990000000003</v>
      </c>
      <c r="AG799" s="8">
        <v>4300.059714285715</v>
      </c>
      <c r="AH799" s="8">
        <v>0.03</v>
      </c>
      <c r="AI799" s="8">
        <v>1312.1444999999999</v>
      </c>
    </row>
    <row r="800" spans="1:35">
      <c r="A800" s="521" t="s">
        <v>2143</v>
      </c>
      <c r="B800" s="8" t="s">
        <v>184</v>
      </c>
      <c r="C800" s="8" t="s">
        <v>184</v>
      </c>
      <c r="D800" s="8" t="s">
        <v>98</v>
      </c>
      <c r="E800" s="8" t="s">
        <v>503</v>
      </c>
      <c r="F800" s="8" t="s">
        <v>2892</v>
      </c>
      <c r="G800" s="8" t="s">
        <v>2730</v>
      </c>
      <c r="H800" s="116">
        <v>0</v>
      </c>
      <c r="I800" s="8">
        <v>1850</v>
      </c>
      <c r="J800" s="8">
        <v>1850</v>
      </c>
      <c r="K800" s="8" t="s">
        <v>2891</v>
      </c>
      <c r="L800" s="8">
        <v>39169722</v>
      </c>
      <c r="M800" s="38">
        <v>45367</v>
      </c>
      <c r="N800" s="8" t="s">
        <v>210</v>
      </c>
      <c r="O800" s="8" t="s">
        <v>21</v>
      </c>
      <c r="P800" s="8" t="s">
        <v>21</v>
      </c>
      <c r="Q800" s="8">
        <v>0</v>
      </c>
      <c r="R800" s="8">
        <v>35806</v>
      </c>
      <c r="S800" s="8">
        <v>35806</v>
      </c>
      <c r="T800" s="8">
        <v>32915</v>
      </c>
      <c r="U800" s="8">
        <v>60</v>
      </c>
      <c r="V800" s="8" t="s">
        <v>62</v>
      </c>
      <c r="W800" s="8" t="s">
        <v>62</v>
      </c>
      <c r="X800" s="8" t="s">
        <v>276</v>
      </c>
      <c r="Z800" s="8" t="s">
        <v>2890</v>
      </c>
      <c r="AA800" s="8">
        <v>0.03</v>
      </c>
      <c r="AB800" s="8" t="s">
        <v>558</v>
      </c>
      <c r="AC800" s="8">
        <v>3.5000000000000003E-2</v>
      </c>
      <c r="AD800" s="8">
        <v>1074.18</v>
      </c>
      <c r="AE800" s="8">
        <v>596.76666666666665</v>
      </c>
      <c r="AF800" s="8">
        <v>1253.21</v>
      </c>
      <c r="AG800" s="8">
        <v>1849.9766666666667</v>
      </c>
      <c r="AH800" s="8">
        <v>0.06</v>
      </c>
      <c r="AI800" s="8">
        <v>2148.36</v>
      </c>
    </row>
    <row r="801" spans="1:35">
      <c r="A801" s="521" t="s">
        <v>2143</v>
      </c>
      <c r="B801" s="8" t="s">
        <v>39</v>
      </c>
      <c r="C801" s="8" t="s">
        <v>39</v>
      </c>
      <c r="D801" s="8" t="s">
        <v>167</v>
      </c>
      <c r="E801" s="8" t="s">
        <v>453</v>
      </c>
      <c r="F801" s="8" t="s">
        <v>854</v>
      </c>
      <c r="G801" s="8" t="s">
        <v>688</v>
      </c>
      <c r="H801" s="116">
        <v>702</v>
      </c>
      <c r="I801" s="8">
        <v>822</v>
      </c>
      <c r="J801" s="8">
        <v>120</v>
      </c>
      <c r="K801" s="8" t="s">
        <v>2894</v>
      </c>
      <c r="L801" s="8">
        <v>29316455</v>
      </c>
      <c r="M801" s="38">
        <v>45367</v>
      </c>
      <c r="N801" s="8" t="s">
        <v>210</v>
      </c>
      <c r="O801" s="8" t="s">
        <v>43</v>
      </c>
      <c r="P801" s="8" t="s">
        <v>43</v>
      </c>
      <c r="Q801" s="8">
        <v>11358</v>
      </c>
      <c r="R801" s="8">
        <v>18701</v>
      </c>
      <c r="S801" s="8">
        <v>7343</v>
      </c>
      <c r="T801" s="8">
        <v>5306</v>
      </c>
      <c r="U801" s="8">
        <v>108</v>
      </c>
      <c r="V801" s="8" t="s">
        <v>63</v>
      </c>
      <c r="W801" s="8" t="s">
        <v>63</v>
      </c>
      <c r="X801" s="8" t="s">
        <v>277</v>
      </c>
      <c r="Z801" s="8" t="s">
        <v>2893</v>
      </c>
      <c r="AA801" s="8">
        <v>0.03</v>
      </c>
      <c r="AB801" s="8" t="s">
        <v>558</v>
      </c>
      <c r="AC801" s="8">
        <v>0.04</v>
      </c>
      <c r="AD801" s="8">
        <v>561.03</v>
      </c>
      <c r="AE801" s="8">
        <v>173.15740740740742</v>
      </c>
      <c r="AF801" s="8">
        <v>748.04</v>
      </c>
      <c r="AG801" s="8">
        <v>921.19740740740735</v>
      </c>
      <c r="AH801" s="8">
        <v>0.06</v>
      </c>
      <c r="AI801" s="8">
        <v>440.58</v>
      </c>
    </row>
    <row r="802" spans="1:35">
      <c r="A802" s="521" t="s">
        <v>2143</v>
      </c>
      <c r="B802" s="8" t="s">
        <v>37</v>
      </c>
      <c r="C802" s="8" t="s">
        <v>37</v>
      </c>
      <c r="D802" s="8" t="s">
        <v>99</v>
      </c>
      <c r="E802" s="8" t="s">
        <v>440</v>
      </c>
      <c r="F802" s="8" t="s">
        <v>684</v>
      </c>
      <c r="G802" s="8" t="s">
        <v>661</v>
      </c>
      <c r="H802" s="116">
        <v>10068</v>
      </c>
      <c r="I802" s="8">
        <v>10068</v>
      </c>
      <c r="J802" s="8">
        <v>0</v>
      </c>
      <c r="K802" s="8" t="s">
        <v>2888</v>
      </c>
      <c r="L802" s="8">
        <v>24193296</v>
      </c>
      <c r="M802" s="38">
        <v>45367</v>
      </c>
      <c r="N802" s="8" t="s">
        <v>210</v>
      </c>
      <c r="O802" s="8" t="s">
        <v>173</v>
      </c>
      <c r="P802" s="8" t="s">
        <v>466</v>
      </c>
      <c r="Q802" s="8">
        <v>197168</v>
      </c>
      <c r="R802" s="8">
        <v>429940</v>
      </c>
      <c r="S802" s="8">
        <v>232772</v>
      </c>
      <c r="T802" s="8">
        <v>78308</v>
      </c>
      <c r="U802" s="8">
        <v>168</v>
      </c>
      <c r="V802" s="8" t="s">
        <v>63</v>
      </c>
      <c r="W802" s="8" t="s">
        <v>63</v>
      </c>
      <c r="X802" s="8" t="s">
        <v>277</v>
      </c>
      <c r="Z802" s="8" t="s">
        <v>2887</v>
      </c>
      <c r="AA802" s="8">
        <v>0.04</v>
      </c>
      <c r="AB802" s="8" t="s">
        <v>558</v>
      </c>
      <c r="AC802" s="8">
        <v>1.7000000000000001E-2</v>
      </c>
      <c r="AD802" s="8">
        <v>17197.599999999999</v>
      </c>
      <c r="AE802" s="8">
        <v>2559.1666666666665</v>
      </c>
      <c r="AF802" s="8">
        <v>7308.9800000000005</v>
      </c>
      <c r="AG802" s="8">
        <v>9868.1466666666674</v>
      </c>
      <c r="AH802" s="8">
        <v>0.03</v>
      </c>
      <c r="AI802" s="8">
        <v>6983.16</v>
      </c>
    </row>
    <row r="803" spans="1:35">
      <c r="A803" s="521" t="s">
        <v>2143</v>
      </c>
      <c r="B803" s="8" t="s">
        <v>29</v>
      </c>
      <c r="C803" s="8" t="s">
        <v>29</v>
      </c>
      <c r="D803" s="8" t="s">
        <v>168</v>
      </c>
      <c r="E803" s="8" t="s">
        <v>932</v>
      </c>
      <c r="F803" s="8" t="s">
        <v>2560</v>
      </c>
      <c r="G803" s="8" t="s">
        <v>2936</v>
      </c>
      <c r="H803" s="116">
        <v>0</v>
      </c>
      <c r="I803" s="8">
        <v>26712</v>
      </c>
      <c r="J803" s="8">
        <v>26712</v>
      </c>
      <c r="K803" s="8" t="s">
        <v>2552</v>
      </c>
      <c r="L803" s="8">
        <v>31197168</v>
      </c>
      <c r="M803" s="38">
        <v>45366</v>
      </c>
      <c r="N803" s="8" t="s">
        <v>210</v>
      </c>
      <c r="O803" s="8" t="s">
        <v>148</v>
      </c>
      <c r="P803" s="8" t="s">
        <v>251</v>
      </c>
      <c r="Q803" s="8">
        <v>0</v>
      </c>
      <c r="R803" s="8">
        <v>1155106</v>
      </c>
      <c r="S803" s="8">
        <v>1155106</v>
      </c>
      <c r="T803" s="8">
        <v>89904</v>
      </c>
      <c r="U803" s="8">
        <v>168</v>
      </c>
      <c r="V803" s="8" t="s">
        <v>64</v>
      </c>
      <c r="W803" s="8" t="s">
        <v>64</v>
      </c>
      <c r="X803" s="8" t="s">
        <v>276</v>
      </c>
      <c r="Y803" s="8" t="s">
        <v>510</v>
      </c>
      <c r="Z803" s="8" t="s">
        <v>2935</v>
      </c>
      <c r="AA803" s="8">
        <v>0.04</v>
      </c>
      <c r="AB803" s="8" t="s">
        <v>558</v>
      </c>
      <c r="AC803" s="8">
        <v>1.7000000000000001E-2</v>
      </c>
      <c r="AD803" s="8">
        <v>46204.24</v>
      </c>
      <c r="AE803" s="8">
        <v>6875.6309523809523</v>
      </c>
      <c r="AF803" s="8">
        <v>19636.802</v>
      </c>
      <c r="AG803" s="8">
        <v>26512.43295238095</v>
      </c>
      <c r="AH803" s="8">
        <v>0.03</v>
      </c>
      <c r="AI803" s="8">
        <v>34653.18</v>
      </c>
    </row>
    <row r="804" spans="1:35">
      <c r="A804" s="521" t="s">
        <v>2143</v>
      </c>
      <c r="B804" s="8" t="s">
        <v>33</v>
      </c>
      <c r="C804" s="8" t="s">
        <v>39</v>
      </c>
      <c r="D804" s="8" t="s">
        <v>167</v>
      </c>
      <c r="E804" s="8" t="s">
        <v>931</v>
      </c>
      <c r="F804" s="8" t="s">
        <v>2257</v>
      </c>
      <c r="G804" s="8" t="s">
        <v>2261</v>
      </c>
      <c r="H804" s="116">
        <v>0</v>
      </c>
      <c r="I804" s="8">
        <v>3518</v>
      </c>
      <c r="J804" s="8">
        <v>3518</v>
      </c>
      <c r="K804" s="8" t="s">
        <v>2245</v>
      </c>
      <c r="L804" s="8">
        <v>27101048</v>
      </c>
      <c r="M804" s="38">
        <v>45366</v>
      </c>
      <c r="N804" s="8" t="s">
        <v>210</v>
      </c>
      <c r="O804" s="8" t="s">
        <v>128</v>
      </c>
      <c r="P804" s="8" t="s">
        <v>128</v>
      </c>
      <c r="Q804" s="8">
        <v>0</v>
      </c>
      <c r="R804" s="8">
        <v>144561</v>
      </c>
      <c r="S804" s="8">
        <v>144561</v>
      </c>
      <c r="T804" s="8">
        <v>12291</v>
      </c>
      <c r="U804" s="8">
        <v>168</v>
      </c>
      <c r="V804" s="8" t="s">
        <v>64</v>
      </c>
      <c r="W804" s="8" t="s">
        <v>64</v>
      </c>
      <c r="X804" s="8" t="s">
        <v>276</v>
      </c>
      <c r="Y804" s="8" t="s">
        <v>669</v>
      </c>
      <c r="Z804" s="8" t="s">
        <v>2247</v>
      </c>
      <c r="AA804" s="8">
        <v>0.04</v>
      </c>
      <c r="AB804" s="8" t="s">
        <v>558</v>
      </c>
      <c r="AC804" s="8">
        <v>1.7000000000000001E-2</v>
      </c>
      <c r="AD804" s="8">
        <v>5782.4400000000005</v>
      </c>
      <c r="AE804" s="8">
        <v>860.48214285714289</v>
      </c>
      <c r="AF804" s="8">
        <v>2457.5370000000003</v>
      </c>
      <c r="AG804" s="8">
        <v>3318.0191428571434</v>
      </c>
      <c r="AH804" s="8">
        <v>0.03</v>
      </c>
      <c r="AI804" s="8">
        <v>4336.83</v>
      </c>
    </row>
    <row r="805" spans="1:35">
      <c r="A805" s="521" t="s">
        <v>2143</v>
      </c>
      <c r="B805" s="8" t="s">
        <v>49</v>
      </c>
      <c r="C805" s="8" t="s">
        <v>49</v>
      </c>
      <c r="D805" s="8" t="s">
        <v>133</v>
      </c>
      <c r="E805" s="8" t="s">
        <v>619</v>
      </c>
      <c r="F805" s="8" t="s">
        <v>898</v>
      </c>
      <c r="G805" s="8" t="s">
        <v>899</v>
      </c>
      <c r="H805" s="116">
        <v>0</v>
      </c>
      <c r="I805" s="8">
        <v>1291</v>
      </c>
      <c r="J805" s="8">
        <v>1291</v>
      </c>
      <c r="K805" s="8" t="s">
        <v>2906</v>
      </c>
      <c r="L805" s="8">
        <v>12651450</v>
      </c>
      <c r="M805" s="38">
        <v>45366</v>
      </c>
      <c r="N805" s="8" t="s">
        <v>210</v>
      </c>
      <c r="O805" s="8" t="s">
        <v>21</v>
      </c>
      <c r="P805" s="8" t="s">
        <v>21</v>
      </c>
      <c r="Q805" s="8">
        <v>0</v>
      </c>
      <c r="R805" s="8">
        <v>38816</v>
      </c>
      <c r="S805" s="8">
        <v>38816</v>
      </c>
      <c r="T805" s="8">
        <v>35775</v>
      </c>
      <c r="U805" s="8">
        <v>108</v>
      </c>
      <c r="V805" s="8" t="s">
        <v>62</v>
      </c>
      <c r="W805" s="8" t="s">
        <v>62</v>
      </c>
      <c r="X805" s="8" t="s">
        <v>276</v>
      </c>
      <c r="Z805" s="8" t="s">
        <v>2937</v>
      </c>
      <c r="AA805" s="8">
        <v>0.03</v>
      </c>
      <c r="AB805" s="8" t="s">
        <v>558</v>
      </c>
      <c r="AC805" s="8">
        <v>2.4E-2</v>
      </c>
      <c r="AD805" s="8">
        <v>1164.48</v>
      </c>
      <c r="AE805" s="8">
        <v>359.40740740740739</v>
      </c>
      <c r="AF805" s="8">
        <v>931.58400000000006</v>
      </c>
      <c r="AG805" s="8">
        <v>1290.9914074074075</v>
      </c>
      <c r="AH805" s="8">
        <v>0.06</v>
      </c>
      <c r="AI805" s="8">
        <v>2328.96</v>
      </c>
    </row>
    <row r="806" spans="1:35">
      <c r="A806" s="521" t="s">
        <v>2143</v>
      </c>
      <c r="B806" s="8" t="s">
        <v>29</v>
      </c>
      <c r="C806" s="8" t="s">
        <v>29</v>
      </c>
      <c r="D806" s="8" t="s">
        <v>168</v>
      </c>
      <c r="E806" s="8" t="s">
        <v>457</v>
      </c>
      <c r="F806" s="8" t="s">
        <v>705</v>
      </c>
      <c r="G806" s="8" t="s">
        <v>2635</v>
      </c>
      <c r="H806" s="116">
        <v>0</v>
      </c>
      <c r="I806" s="8">
        <v>634</v>
      </c>
      <c r="J806" s="8">
        <v>634</v>
      </c>
      <c r="K806" s="8" t="s">
        <v>2895</v>
      </c>
      <c r="L806" s="8">
        <v>29994649</v>
      </c>
      <c r="M806" s="38">
        <v>45366</v>
      </c>
      <c r="N806" s="8" t="s">
        <v>210</v>
      </c>
      <c r="O806" s="8" t="s">
        <v>21</v>
      </c>
      <c r="P806" s="8" t="s">
        <v>21</v>
      </c>
      <c r="Q806" s="8">
        <v>0</v>
      </c>
      <c r="R806" s="8">
        <v>19062</v>
      </c>
      <c r="S806" s="8">
        <v>19062</v>
      </c>
      <c r="T806" s="8">
        <v>17008</v>
      </c>
      <c r="U806" s="8">
        <v>108</v>
      </c>
      <c r="V806" s="8" t="s">
        <v>62</v>
      </c>
      <c r="W806" s="8" t="s">
        <v>62</v>
      </c>
      <c r="X806" s="8" t="s">
        <v>276</v>
      </c>
      <c r="Z806" s="8" t="s">
        <v>2938</v>
      </c>
      <c r="AA806" s="8">
        <v>0.03</v>
      </c>
      <c r="AB806" s="8" t="s">
        <v>558</v>
      </c>
      <c r="AC806" s="8">
        <v>2.4E-2</v>
      </c>
      <c r="AD806" s="8">
        <v>571.86</v>
      </c>
      <c r="AE806" s="8">
        <v>176.5</v>
      </c>
      <c r="AF806" s="8">
        <v>457.488</v>
      </c>
      <c r="AG806" s="8">
        <v>633.98800000000006</v>
      </c>
      <c r="AH806" s="8">
        <v>0.06</v>
      </c>
      <c r="AI806" s="8">
        <v>1143.72</v>
      </c>
    </row>
    <row r="807" spans="1:35">
      <c r="A807" s="521" t="s">
        <v>2143</v>
      </c>
      <c r="B807" s="8" t="s">
        <v>33</v>
      </c>
      <c r="C807" s="8" t="s">
        <v>39</v>
      </c>
      <c r="D807" s="8" t="s">
        <v>167</v>
      </c>
      <c r="E807" s="8" t="s">
        <v>931</v>
      </c>
      <c r="F807" s="8" t="s">
        <v>2556</v>
      </c>
      <c r="G807" s="8" t="s">
        <v>2867</v>
      </c>
      <c r="H807" s="116">
        <v>0</v>
      </c>
      <c r="I807" s="8">
        <v>4071</v>
      </c>
      <c r="J807" s="8">
        <v>4071</v>
      </c>
      <c r="K807" s="8" t="s">
        <v>2897</v>
      </c>
      <c r="L807" s="8">
        <v>28385317</v>
      </c>
      <c r="M807" s="38">
        <v>45366</v>
      </c>
      <c r="N807" s="8" t="s">
        <v>210</v>
      </c>
      <c r="O807" s="8" t="s">
        <v>43</v>
      </c>
      <c r="P807" s="8" t="s">
        <v>43</v>
      </c>
      <c r="Q807" s="8">
        <v>0</v>
      </c>
      <c r="R807" s="8">
        <v>168656</v>
      </c>
      <c r="S807" s="8">
        <v>168656</v>
      </c>
      <c r="T807" s="8">
        <v>9817</v>
      </c>
      <c r="U807" s="8">
        <v>168</v>
      </c>
      <c r="V807" s="8" t="s">
        <v>64</v>
      </c>
      <c r="W807" s="8" t="s">
        <v>64</v>
      </c>
      <c r="X807" s="8" t="s">
        <v>276</v>
      </c>
      <c r="Y807" s="8" t="s">
        <v>669</v>
      </c>
      <c r="Z807" s="8" t="s">
        <v>2557</v>
      </c>
      <c r="AA807" s="8">
        <v>0.04</v>
      </c>
      <c r="AB807" s="8" t="s">
        <v>558</v>
      </c>
      <c r="AC807" s="8">
        <v>1.7000000000000001E-2</v>
      </c>
      <c r="AD807" s="8">
        <v>6746.24</v>
      </c>
      <c r="AE807" s="8">
        <v>1003.9047619047619</v>
      </c>
      <c r="AF807" s="8">
        <v>2867.152</v>
      </c>
      <c r="AG807" s="8">
        <v>3871.056761904762</v>
      </c>
      <c r="AH807" s="8">
        <v>0.03</v>
      </c>
      <c r="AI807" s="8">
        <v>5059.6799999999994</v>
      </c>
    </row>
    <row r="808" spans="1:35">
      <c r="A808" s="521" t="s">
        <v>2143</v>
      </c>
      <c r="B808" s="8" t="s">
        <v>24</v>
      </c>
      <c r="C808" s="8" t="s">
        <v>24</v>
      </c>
      <c r="D808" s="8" t="s">
        <v>422</v>
      </c>
      <c r="E808" s="8" t="s">
        <v>200</v>
      </c>
      <c r="F808" s="8" t="s">
        <v>2804</v>
      </c>
      <c r="G808" s="8" t="s">
        <v>781</v>
      </c>
      <c r="H808" s="116">
        <v>0</v>
      </c>
      <c r="I808" s="8">
        <v>16800</v>
      </c>
      <c r="J808" s="8">
        <v>16800</v>
      </c>
      <c r="K808" s="8" t="s">
        <v>2896</v>
      </c>
      <c r="L808" s="8">
        <v>22123863</v>
      </c>
      <c r="M808" s="38">
        <v>45366</v>
      </c>
      <c r="N808" s="8" t="s">
        <v>210</v>
      </c>
      <c r="O808" s="8" t="s">
        <v>173</v>
      </c>
      <c r="P808" s="8" t="s">
        <v>799</v>
      </c>
      <c r="Q808" s="8">
        <v>0</v>
      </c>
      <c r="R808" s="8">
        <v>623515</v>
      </c>
      <c r="S808" s="8">
        <v>623515</v>
      </c>
      <c r="T808" s="8">
        <v>578768</v>
      </c>
      <c r="U808" s="8">
        <v>144</v>
      </c>
      <c r="V808" s="8" t="s">
        <v>62</v>
      </c>
      <c r="W808" s="8" t="s">
        <v>62</v>
      </c>
      <c r="X808" s="8" t="s">
        <v>276</v>
      </c>
      <c r="Z808" s="8" t="s">
        <v>2939</v>
      </c>
      <c r="AA808" s="8">
        <v>0.03</v>
      </c>
      <c r="AB808" s="8" t="s">
        <v>558</v>
      </c>
      <c r="AC808" s="8">
        <v>0.02</v>
      </c>
      <c r="AD808" s="8">
        <v>18705.45</v>
      </c>
      <c r="AE808" s="8">
        <v>4329.9652777777774</v>
      </c>
      <c r="AF808" s="8">
        <v>12470.300000000001</v>
      </c>
      <c r="AG808" s="8">
        <v>16800.265277777777</v>
      </c>
      <c r="AH808" s="8">
        <v>0.06</v>
      </c>
      <c r="AI808" s="8">
        <v>37410.9</v>
      </c>
    </row>
    <row r="809" spans="1:35">
      <c r="A809" s="521" t="s">
        <v>2143</v>
      </c>
      <c r="B809" s="8" t="s">
        <v>23</v>
      </c>
      <c r="C809" s="8" t="s">
        <v>23</v>
      </c>
      <c r="D809" s="8" t="s">
        <v>97</v>
      </c>
      <c r="E809" s="8" t="s">
        <v>930</v>
      </c>
      <c r="F809" s="8" t="s">
        <v>557</v>
      </c>
      <c r="G809" s="8" t="s">
        <v>2362</v>
      </c>
      <c r="H809" s="116">
        <v>1950</v>
      </c>
      <c r="I809" s="8">
        <v>2398</v>
      </c>
      <c r="J809" s="8">
        <v>448</v>
      </c>
      <c r="K809" s="8" t="s">
        <v>2898</v>
      </c>
      <c r="L809" s="8">
        <v>27734859</v>
      </c>
      <c r="M809" s="38">
        <v>45366</v>
      </c>
      <c r="N809" s="8" t="s">
        <v>210</v>
      </c>
      <c r="O809" s="8" t="s">
        <v>43</v>
      </c>
      <c r="P809" s="8" t="s">
        <v>43</v>
      </c>
      <c r="Q809" s="8">
        <v>0</v>
      </c>
      <c r="R809" s="8">
        <v>104478</v>
      </c>
      <c r="S809" s="8">
        <v>104478</v>
      </c>
      <c r="T809" s="8">
        <v>46059</v>
      </c>
      <c r="U809" s="8">
        <v>168</v>
      </c>
      <c r="V809" s="8" t="s">
        <v>63</v>
      </c>
      <c r="W809" s="8" t="s">
        <v>63</v>
      </c>
      <c r="X809" s="8" t="s">
        <v>277</v>
      </c>
      <c r="Z809" s="8" t="s">
        <v>2940</v>
      </c>
      <c r="AA809" s="8">
        <v>0.04</v>
      </c>
      <c r="AB809" s="8" t="s">
        <v>558</v>
      </c>
      <c r="AC809" s="8">
        <v>1.7000000000000001E-2</v>
      </c>
      <c r="AD809" s="8">
        <v>4179.12</v>
      </c>
      <c r="AE809" s="8">
        <v>621.89285714285711</v>
      </c>
      <c r="AF809" s="8">
        <v>1776.1260000000002</v>
      </c>
      <c r="AG809" s="8">
        <v>2398.0188571428571</v>
      </c>
      <c r="AH809" s="8">
        <v>0.03</v>
      </c>
      <c r="AI809" s="8">
        <v>3134.3399999999997</v>
      </c>
    </row>
    <row r="810" spans="1:35">
      <c r="A810" s="521" t="s">
        <v>2143</v>
      </c>
      <c r="B810" s="8" t="s">
        <v>24</v>
      </c>
      <c r="C810" s="8" t="s">
        <v>24</v>
      </c>
      <c r="D810" s="8" t="s">
        <v>422</v>
      </c>
      <c r="E810" s="8" t="s">
        <v>407</v>
      </c>
      <c r="F810" s="8" t="s">
        <v>602</v>
      </c>
      <c r="G810" s="8" t="s">
        <v>914</v>
      </c>
      <c r="H810" s="116">
        <v>0</v>
      </c>
      <c r="I810" s="8">
        <v>912</v>
      </c>
      <c r="J810" s="8">
        <v>912</v>
      </c>
      <c r="K810" s="8" t="s">
        <v>2899</v>
      </c>
      <c r="L810" s="8">
        <v>27310201</v>
      </c>
      <c r="M810" s="38">
        <v>45369</v>
      </c>
      <c r="N810" s="8" t="s">
        <v>197</v>
      </c>
      <c r="O810" s="8" t="s">
        <v>43</v>
      </c>
      <c r="P810" s="8" t="s">
        <v>43</v>
      </c>
      <c r="Q810" s="8">
        <v>0</v>
      </c>
      <c r="R810" s="8">
        <v>27400</v>
      </c>
      <c r="S810" s="8">
        <v>27400</v>
      </c>
      <c r="T810" s="8">
        <v>24930</v>
      </c>
      <c r="U810" s="8">
        <v>108</v>
      </c>
      <c r="V810" s="8" t="s">
        <v>62</v>
      </c>
      <c r="W810" s="8" t="s">
        <v>62</v>
      </c>
      <c r="X810" s="8" t="s">
        <v>276</v>
      </c>
      <c r="Z810" s="8" t="s">
        <v>2941</v>
      </c>
      <c r="AA810" s="8">
        <v>0.03</v>
      </c>
      <c r="AB810" s="8" t="s">
        <v>558</v>
      </c>
      <c r="AC810" s="8">
        <v>2.4E-2</v>
      </c>
      <c r="AD810" s="8">
        <v>822</v>
      </c>
      <c r="AE810" s="8">
        <v>253.7037037037037</v>
      </c>
      <c r="AF810" s="8">
        <v>657.6</v>
      </c>
      <c r="AG810" s="8">
        <v>911.30370370370372</v>
      </c>
      <c r="AH810" s="8">
        <v>0.06</v>
      </c>
      <c r="AI810" s="8">
        <v>1644</v>
      </c>
    </row>
    <row r="811" spans="1:35">
      <c r="A811" s="521" t="s">
        <v>2143</v>
      </c>
      <c r="B811" s="8" t="s">
        <v>37</v>
      </c>
      <c r="C811" s="8" t="s">
        <v>37</v>
      </c>
      <c r="D811" s="8" t="s">
        <v>99</v>
      </c>
      <c r="E811" s="8" t="s">
        <v>407</v>
      </c>
      <c r="F811" s="8" t="s">
        <v>2907</v>
      </c>
      <c r="G811" s="8" t="s">
        <v>623</v>
      </c>
      <c r="H811" s="116">
        <v>4387</v>
      </c>
      <c r="I811" s="8">
        <v>4887</v>
      </c>
      <c r="J811" s="8">
        <v>500</v>
      </c>
      <c r="K811" s="8" t="s">
        <v>2900</v>
      </c>
      <c r="L811" s="8">
        <v>28074936</v>
      </c>
      <c r="M811" s="38">
        <v>45369</v>
      </c>
      <c r="N811" s="8" t="s">
        <v>197</v>
      </c>
      <c r="O811" s="8" t="s">
        <v>43</v>
      </c>
      <c r="P811" s="8" t="s">
        <v>43</v>
      </c>
      <c r="Q811" s="8">
        <v>176862</v>
      </c>
      <c r="R811" s="8">
        <v>212922</v>
      </c>
      <c r="S811" s="8">
        <v>36060</v>
      </c>
      <c r="T811" s="8">
        <v>22700</v>
      </c>
      <c r="U811" s="8">
        <v>168</v>
      </c>
      <c r="V811" s="8" t="s">
        <v>63</v>
      </c>
      <c r="W811" s="8" t="s">
        <v>63</v>
      </c>
      <c r="X811" s="8" t="s">
        <v>277</v>
      </c>
      <c r="Z811" s="8" t="s">
        <v>2942</v>
      </c>
      <c r="AA811" s="8">
        <v>0.04</v>
      </c>
      <c r="AB811" s="8" t="s">
        <v>558</v>
      </c>
      <c r="AC811" s="8">
        <v>1.7000000000000001E-2</v>
      </c>
      <c r="AD811" s="8">
        <v>8516.880000000001</v>
      </c>
      <c r="AE811" s="8">
        <v>1267.3928571428571</v>
      </c>
      <c r="AF811" s="8">
        <v>3619.6740000000004</v>
      </c>
      <c r="AG811" s="8">
        <v>4887.0668571428578</v>
      </c>
      <c r="AH811" s="8">
        <v>0.03</v>
      </c>
      <c r="AI811" s="8">
        <v>1081.8</v>
      </c>
    </row>
    <row r="812" spans="1:35">
      <c r="A812" s="521" t="s">
        <v>2143</v>
      </c>
      <c r="B812" s="8" t="s">
        <v>29</v>
      </c>
      <c r="C812" s="8" t="s">
        <v>29</v>
      </c>
      <c r="D812" s="8" t="s">
        <v>168</v>
      </c>
      <c r="E812" s="8" t="s">
        <v>456</v>
      </c>
      <c r="F812" s="8" t="s">
        <v>1389</v>
      </c>
      <c r="G812" s="8" t="s">
        <v>653</v>
      </c>
      <c r="H812" s="116">
        <v>2081</v>
      </c>
      <c r="I812" s="8">
        <v>3962</v>
      </c>
      <c r="J812" s="8">
        <v>1881</v>
      </c>
      <c r="K812" s="8" t="s">
        <v>2653</v>
      </c>
      <c r="L812" s="8">
        <v>32721955</v>
      </c>
      <c r="M812" s="38">
        <v>45369</v>
      </c>
      <c r="N812" s="8" t="s">
        <v>197</v>
      </c>
      <c r="O812" s="8" t="s">
        <v>43</v>
      </c>
      <c r="P812" s="8" t="s">
        <v>43</v>
      </c>
      <c r="Q812" s="8">
        <v>62696.32</v>
      </c>
      <c r="R812" s="8">
        <v>171052</v>
      </c>
      <c r="S812" s="8">
        <v>108355.68</v>
      </c>
      <c r="T812" s="8">
        <v>30258</v>
      </c>
      <c r="U812" s="8">
        <v>168</v>
      </c>
      <c r="V812" s="8" t="s">
        <v>64</v>
      </c>
      <c r="W812" s="8" t="s">
        <v>64</v>
      </c>
      <c r="X812" s="8" t="s">
        <v>276</v>
      </c>
      <c r="Y812" s="8" t="s">
        <v>669</v>
      </c>
      <c r="Z812" s="8" t="s">
        <v>2656</v>
      </c>
      <c r="AA812" s="8">
        <v>0.04</v>
      </c>
      <c r="AB812" s="8" t="s">
        <v>558</v>
      </c>
      <c r="AC812" s="8">
        <v>1.7000000000000001E-2</v>
      </c>
      <c r="AD812" s="8">
        <v>6842.08</v>
      </c>
      <c r="AE812" s="8">
        <v>1018.1666666666666</v>
      </c>
      <c r="AF812" s="8">
        <v>2907.884</v>
      </c>
      <c r="AG812" s="8">
        <v>3926.0506666666665</v>
      </c>
      <c r="AH812" s="8">
        <v>0.03</v>
      </c>
      <c r="AI812" s="8">
        <v>3250.6703999999995</v>
      </c>
    </row>
    <row r="813" spans="1:35">
      <c r="A813" s="521" t="s">
        <v>2143</v>
      </c>
      <c r="B813" s="8" t="s">
        <v>49</v>
      </c>
      <c r="C813" s="8" t="s">
        <v>49</v>
      </c>
      <c r="D813" s="8" t="s">
        <v>133</v>
      </c>
      <c r="E813" s="8" t="s">
        <v>189</v>
      </c>
      <c r="F813" s="8" t="s">
        <v>869</v>
      </c>
      <c r="G813" s="8" t="s">
        <v>2615</v>
      </c>
      <c r="H813" s="116">
        <v>0</v>
      </c>
      <c r="I813" s="8">
        <v>12394</v>
      </c>
      <c r="J813" s="8">
        <v>12394</v>
      </c>
      <c r="K813" s="8" t="s">
        <v>2901</v>
      </c>
      <c r="L813" s="8">
        <v>23712020</v>
      </c>
      <c r="M813" s="38">
        <v>45369</v>
      </c>
      <c r="N813" s="8" t="s">
        <v>197</v>
      </c>
      <c r="O813" s="8" t="s">
        <v>173</v>
      </c>
      <c r="P813" s="8" t="s">
        <v>355</v>
      </c>
      <c r="Q813" s="8">
        <v>0</v>
      </c>
      <c r="R813" s="8">
        <v>540000</v>
      </c>
      <c r="S813" s="8">
        <v>540000</v>
      </c>
      <c r="T813" s="8">
        <v>64765</v>
      </c>
      <c r="U813" s="8">
        <v>168</v>
      </c>
      <c r="V813" s="8" t="s">
        <v>64</v>
      </c>
      <c r="W813" s="8" t="s">
        <v>64</v>
      </c>
      <c r="X813" s="8" t="s">
        <v>276</v>
      </c>
      <c r="Y813" s="8" t="s">
        <v>115</v>
      </c>
      <c r="Z813" s="8" t="s">
        <v>2183</v>
      </c>
      <c r="AA813" s="8">
        <v>0.04</v>
      </c>
      <c r="AB813" s="8" t="s">
        <v>558</v>
      </c>
      <c r="AC813" s="8">
        <v>1.7000000000000001E-2</v>
      </c>
      <c r="AD813" s="8">
        <v>21600</v>
      </c>
      <c r="AE813" s="8">
        <v>3214.2857142857142</v>
      </c>
      <c r="AF813" s="8">
        <v>9180</v>
      </c>
      <c r="AG813" s="8">
        <v>12394.285714285714</v>
      </c>
      <c r="AH813" s="8">
        <v>0.03</v>
      </c>
      <c r="AI813" s="8">
        <v>16200</v>
      </c>
    </row>
    <row r="814" spans="1:35">
      <c r="A814" s="521" t="s">
        <v>2143</v>
      </c>
      <c r="B814" s="8" t="s">
        <v>27</v>
      </c>
      <c r="C814" s="8" t="s">
        <v>27</v>
      </c>
      <c r="D814" s="8" t="s">
        <v>97</v>
      </c>
      <c r="E814" s="8" t="s">
        <v>407</v>
      </c>
      <c r="F814" s="8" t="s">
        <v>570</v>
      </c>
      <c r="G814" s="8" t="s">
        <v>571</v>
      </c>
      <c r="H814" s="116">
        <v>17320</v>
      </c>
      <c r="I814" s="8">
        <v>17442</v>
      </c>
      <c r="J814" s="8">
        <v>122</v>
      </c>
      <c r="K814" s="8" t="s">
        <v>2902</v>
      </c>
      <c r="L814" s="8">
        <v>33905084</v>
      </c>
      <c r="M814" s="38">
        <v>45369</v>
      </c>
      <c r="N814" s="8" t="s">
        <v>197</v>
      </c>
      <c r="O814" s="8" t="s">
        <v>128</v>
      </c>
      <c r="P814" s="8" t="s">
        <v>128</v>
      </c>
      <c r="Q814" s="8">
        <v>623351</v>
      </c>
      <c r="R814" s="8">
        <v>759933</v>
      </c>
      <c r="S814" s="8">
        <v>136582</v>
      </c>
      <c r="T814" s="8">
        <v>89886</v>
      </c>
      <c r="U814" s="8">
        <v>168</v>
      </c>
      <c r="V814" s="8" t="s">
        <v>63</v>
      </c>
      <c r="W814" s="8" t="s">
        <v>63</v>
      </c>
      <c r="X814" s="8" t="s">
        <v>277</v>
      </c>
      <c r="Z814" s="8" t="s">
        <v>2943</v>
      </c>
      <c r="AA814" s="8">
        <v>0.04</v>
      </c>
      <c r="AB814" s="8" t="s">
        <v>558</v>
      </c>
      <c r="AC814" s="8">
        <v>1.7000000000000001E-2</v>
      </c>
      <c r="AD814" s="8">
        <v>30397.32</v>
      </c>
      <c r="AE814" s="8">
        <v>4523.4107142857147</v>
      </c>
      <c r="AF814" s="8">
        <v>12918.861000000001</v>
      </c>
      <c r="AG814" s="8">
        <v>17442.271714285715</v>
      </c>
      <c r="AH814" s="8">
        <v>0.03</v>
      </c>
      <c r="AI814" s="8">
        <v>4097.46</v>
      </c>
    </row>
    <row r="815" spans="1:35">
      <c r="A815" s="521" t="s">
        <v>2143</v>
      </c>
      <c r="B815" s="8" t="s">
        <v>31</v>
      </c>
      <c r="C815" s="8" t="s">
        <v>31</v>
      </c>
      <c r="D815" s="8" t="s">
        <v>101</v>
      </c>
      <c r="E815" s="8" t="s">
        <v>32</v>
      </c>
      <c r="F815" s="8" t="s">
        <v>556</v>
      </c>
      <c r="G815" s="8" t="s">
        <v>584</v>
      </c>
      <c r="H815" s="116">
        <v>23330</v>
      </c>
      <c r="I815" s="8">
        <v>24900</v>
      </c>
      <c r="J815" s="8">
        <v>1570</v>
      </c>
      <c r="K815" s="8" t="s">
        <v>2903</v>
      </c>
      <c r="L815" s="8">
        <v>21983649</v>
      </c>
      <c r="M815" s="38">
        <v>45369</v>
      </c>
      <c r="N815" s="8" t="s">
        <v>197</v>
      </c>
      <c r="O815" s="8" t="s">
        <v>128</v>
      </c>
      <c r="P815" s="8" t="s">
        <v>128</v>
      </c>
      <c r="Q815" s="8">
        <v>854208</v>
      </c>
      <c r="R815" s="8">
        <v>1016450</v>
      </c>
      <c r="S815" s="8">
        <v>162242</v>
      </c>
      <c r="T815" s="8">
        <v>100155</v>
      </c>
      <c r="U815" s="8">
        <v>168</v>
      </c>
      <c r="V815" s="8" t="s">
        <v>63</v>
      </c>
      <c r="W815" s="8" t="s">
        <v>63</v>
      </c>
      <c r="X815" s="8" t="s">
        <v>277</v>
      </c>
      <c r="Z815" s="8" t="s">
        <v>2944</v>
      </c>
      <c r="AA815" s="8">
        <v>0.04</v>
      </c>
      <c r="AB815" s="8" t="s">
        <v>558</v>
      </c>
      <c r="AC815" s="8">
        <v>1.7000000000000001E-2</v>
      </c>
      <c r="AD815" s="8">
        <v>40658</v>
      </c>
      <c r="AE815" s="8">
        <v>6050.2976190476193</v>
      </c>
      <c r="AF815" s="8">
        <v>17279.650000000001</v>
      </c>
      <c r="AG815" s="8">
        <v>23329.94761904762</v>
      </c>
      <c r="AH815" s="8">
        <v>0.03</v>
      </c>
      <c r="AI815" s="8">
        <v>4867.26</v>
      </c>
    </row>
    <row r="816" spans="1:35">
      <c r="A816" s="521" t="s">
        <v>2143</v>
      </c>
      <c r="B816" s="8" t="s">
        <v>31</v>
      </c>
      <c r="C816" s="8" t="s">
        <v>31</v>
      </c>
      <c r="D816" s="8" t="s">
        <v>101</v>
      </c>
      <c r="E816" s="8" t="s">
        <v>32</v>
      </c>
      <c r="F816" s="8" t="s">
        <v>650</v>
      </c>
      <c r="G816" s="8" t="s">
        <v>627</v>
      </c>
      <c r="H816" s="116">
        <v>0</v>
      </c>
      <c r="I816" s="8">
        <v>3084</v>
      </c>
      <c r="J816" s="8">
        <v>3084</v>
      </c>
      <c r="K816" s="8" t="s">
        <v>2904</v>
      </c>
      <c r="L816" s="8">
        <v>22866641</v>
      </c>
      <c r="M816" s="38">
        <v>45369</v>
      </c>
      <c r="N816" s="8" t="s">
        <v>197</v>
      </c>
      <c r="O816" s="8" t="s">
        <v>128</v>
      </c>
      <c r="P816" s="8" t="s">
        <v>128</v>
      </c>
      <c r="Q816" s="8">
        <v>0</v>
      </c>
      <c r="R816" s="8">
        <v>100000</v>
      </c>
      <c r="S816" s="8">
        <v>100000</v>
      </c>
      <c r="T816" s="8">
        <v>93900</v>
      </c>
      <c r="U816" s="8">
        <v>120</v>
      </c>
      <c r="V816" s="8" t="s">
        <v>62</v>
      </c>
      <c r="W816" s="8" t="s">
        <v>62</v>
      </c>
      <c r="X816" s="8" t="s">
        <v>276</v>
      </c>
      <c r="Z816" s="8" t="s">
        <v>2945</v>
      </c>
      <c r="AA816" s="8">
        <v>0.03</v>
      </c>
      <c r="AB816" s="8" t="s">
        <v>558</v>
      </c>
      <c r="AC816" s="8">
        <v>2.2499999999999999E-2</v>
      </c>
      <c r="AD816" s="8">
        <v>3000</v>
      </c>
      <c r="AE816" s="8">
        <v>833.33333333333337</v>
      </c>
      <c r="AF816" s="8">
        <v>2250</v>
      </c>
      <c r="AG816" s="8">
        <v>3083.3333333333335</v>
      </c>
      <c r="AH816" s="8">
        <v>0.06</v>
      </c>
      <c r="AI816" s="8">
        <v>6000</v>
      </c>
    </row>
    <row r="817" spans="1:35">
      <c r="A817" s="521" t="s">
        <v>2143</v>
      </c>
      <c r="B817" s="8" t="s">
        <v>23</v>
      </c>
      <c r="C817" s="8" t="s">
        <v>23</v>
      </c>
      <c r="D817" s="8" t="s">
        <v>97</v>
      </c>
      <c r="E817" s="8" t="s">
        <v>48</v>
      </c>
      <c r="F817" s="8" t="s">
        <v>536</v>
      </c>
      <c r="G817" s="8" t="s">
        <v>666</v>
      </c>
      <c r="H817" s="116">
        <v>0</v>
      </c>
      <c r="I817" s="8">
        <v>7601</v>
      </c>
      <c r="J817" s="8">
        <v>7601</v>
      </c>
      <c r="K817" s="8" t="s">
        <v>2905</v>
      </c>
      <c r="L817" s="8">
        <v>23788138</v>
      </c>
      <c r="M817" s="38">
        <v>45369</v>
      </c>
      <c r="N817" s="8" t="s">
        <v>197</v>
      </c>
      <c r="O817" s="8" t="s">
        <v>148</v>
      </c>
      <c r="P817" s="8" t="s">
        <v>256</v>
      </c>
      <c r="Q817" s="8">
        <v>281421.96000000002</v>
      </c>
      <c r="R817" s="8">
        <v>331517</v>
      </c>
      <c r="S817" s="8">
        <v>50095.039999999979</v>
      </c>
      <c r="T817" s="8">
        <v>29105</v>
      </c>
      <c r="U817" s="8">
        <v>168</v>
      </c>
      <c r="V817" s="8" t="s">
        <v>63</v>
      </c>
      <c r="W817" s="8" t="s">
        <v>63</v>
      </c>
      <c r="X817" s="8" t="s">
        <v>277</v>
      </c>
      <c r="Z817" s="8" t="s">
        <v>2946</v>
      </c>
      <c r="AA817" s="8">
        <v>0.04</v>
      </c>
      <c r="AB817" s="8" t="s">
        <v>558</v>
      </c>
      <c r="AC817" s="8">
        <v>1.7000000000000001E-2</v>
      </c>
      <c r="AD817" s="8">
        <v>13260.68</v>
      </c>
      <c r="AE817" s="8">
        <v>1973.3154761904761</v>
      </c>
      <c r="AF817" s="8">
        <v>5635.7890000000007</v>
      </c>
      <c r="AG817" s="8">
        <v>7609.1044761904768</v>
      </c>
      <c r="AH817" s="8">
        <v>0.03</v>
      </c>
      <c r="AI817" s="8">
        <v>1502.8511999999994</v>
      </c>
    </row>
    <row r="818" spans="1:35">
      <c r="A818" s="521" t="s">
        <v>2143</v>
      </c>
      <c r="B818" s="8" t="s">
        <v>49</v>
      </c>
      <c r="C818" s="8" t="s">
        <v>49</v>
      </c>
      <c r="D818" s="8" t="s">
        <v>133</v>
      </c>
      <c r="E818" s="8" t="s">
        <v>555</v>
      </c>
      <c r="F818" s="8" t="s">
        <v>2908</v>
      </c>
      <c r="H818" s="116">
        <v>0</v>
      </c>
      <c r="I818" s="8">
        <v>700</v>
      </c>
      <c r="J818" s="8">
        <v>700</v>
      </c>
      <c r="K818" s="8" t="s">
        <v>2909</v>
      </c>
      <c r="L818" s="8">
        <v>25111873</v>
      </c>
      <c r="M818" s="38">
        <v>45370</v>
      </c>
      <c r="N818" s="8" t="s">
        <v>197</v>
      </c>
      <c r="O818" s="8" t="s">
        <v>148</v>
      </c>
      <c r="P818" s="8" t="s">
        <v>336</v>
      </c>
      <c r="Q818" s="8">
        <v>0</v>
      </c>
      <c r="R818" s="8">
        <v>15034</v>
      </c>
      <c r="S818" s="8">
        <v>15034</v>
      </c>
      <c r="T818" s="8">
        <v>13182</v>
      </c>
      <c r="U818" s="8">
        <v>108</v>
      </c>
      <c r="V818" s="8" t="s">
        <v>62</v>
      </c>
      <c r="W818" s="8" t="s">
        <v>62</v>
      </c>
      <c r="X818" s="8" t="s">
        <v>276</v>
      </c>
      <c r="Z818" s="8" t="s">
        <v>2947</v>
      </c>
      <c r="AA818" s="8">
        <v>0.03</v>
      </c>
      <c r="AB818" s="8" t="s">
        <v>558</v>
      </c>
      <c r="AC818" s="8">
        <v>2.4E-2</v>
      </c>
      <c r="AD818" s="8">
        <v>451.02</v>
      </c>
      <c r="AE818" s="8">
        <v>139.2037037037037</v>
      </c>
      <c r="AF818" s="8">
        <v>360.81600000000003</v>
      </c>
      <c r="AG818" s="8">
        <v>500.01970370370373</v>
      </c>
      <c r="AH818" s="8">
        <v>0.06</v>
      </c>
      <c r="AI818" s="8">
        <v>902.04</v>
      </c>
    </row>
    <row r="819" spans="1:35">
      <c r="A819" s="521" t="s">
        <v>2143</v>
      </c>
      <c r="B819" s="8" t="s">
        <v>38</v>
      </c>
      <c r="C819" s="8" t="s">
        <v>38</v>
      </c>
      <c r="D819" s="8" t="s">
        <v>101</v>
      </c>
      <c r="E819" s="8" t="s">
        <v>891</v>
      </c>
      <c r="F819" s="8" t="s">
        <v>2686</v>
      </c>
      <c r="G819" s="8" t="s">
        <v>2948</v>
      </c>
      <c r="H819" s="116">
        <v>0</v>
      </c>
      <c r="I819" s="8">
        <v>5075</v>
      </c>
      <c r="J819" s="8">
        <v>5075</v>
      </c>
      <c r="K819" s="8" t="s">
        <v>2680</v>
      </c>
      <c r="L819" s="8">
        <v>31082462</v>
      </c>
      <c r="M819" s="38">
        <v>45370</v>
      </c>
      <c r="N819" s="8" t="s">
        <v>197</v>
      </c>
      <c r="O819" s="8" t="s">
        <v>43</v>
      </c>
      <c r="P819" s="8" t="s">
        <v>43</v>
      </c>
      <c r="Q819" s="8">
        <v>0</v>
      </c>
      <c r="R819" s="8">
        <v>221113</v>
      </c>
      <c r="S819" s="8">
        <v>221113</v>
      </c>
      <c r="T819" s="8">
        <v>18811</v>
      </c>
      <c r="U819" s="8">
        <v>168</v>
      </c>
      <c r="V819" s="8" t="s">
        <v>64</v>
      </c>
      <c r="W819" s="8" t="s">
        <v>64</v>
      </c>
      <c r="X819" s="8" t="s">
        <v>276</v>
      </c>
      <c r="Y819" s="8" t="s">
        <v>679</v>
      </c>
      <c r="Z819" s="8" t="s">
        <v>2687</v>
      </c>
      <c r="AA819" s="8">
        <v>0.04</v>
      </c>
      <c r="AB819" s="8" t="s">
        <v>558</v>
      </c>
      <c r="AC819" s="8">
        <v>1.7000000000000001E-2</v>
      </c>
      <c r="AD819" s="8">
        <v>8844.52</v>
      </c>
      <c r="AE819" s="8">
        <v>1316.1488095238096</v>
      </c>
      <c r="AF819" s="8">
        <v>3758.9210000000003</v>
      </c>
      <c r="AG819" s="8">
        <v>5075.0698095238095</v>
      </c>
      <c r="AH819" s="8">
        <v>0.03</v>
      </c>
      <c r="AI819" s="8">
        <v>6633.3899999999994</v>
      </c>
    </row>
    <row r="820" spans="1:35">
      <c r="A820" s="521" t="s">
        <v>2143</v>
      </c>
      <c r="B820" s="8" t="s">
        <v>27</v>
      </c>
      <c r="C820" s="8" t="s">
        <v>27</v>
      </c>
      <c r="D820" s="8" t="s">
        <v>97</v>
      </c>
      <c r="E820" s="8" t="s">
        <v>209</v>
      </c>
      <c r="F820" s="8" t="s">
        <v>570</v>
      </c>
      <c r="G820" s="8" t="s">
        <v>571</v>
      </c>
      <c r="H820" s="116">
        <v>0</v>
      </c>
      <c r="I820" s="8">
        <v>764</v>
      </c>
      <c r="J820" s="8">
        <v>764</v>
      </c>
      <c r="K820" s="8" t="s">
        <v>2910</v>
      </c>
      <c r="L820" s="8">
        <v>37791404</v>
      </c>
      <c r="M820" s="38">
        <v>45370</v>
      </c>
      <c r="N820" s="8" t="s">
        <v>197</v>
      </c>
      <c r="O820" s="8" t="s">
        <v>21</v>
      </c>
      <c r="P820" s="8" t="s">
        <v>21</v>
      </c>
      <c r="Q820" s="8">
        <v>0</v>
      </c>
      <c r="R820" s="8">
        <v>22971</v>
      </c>
      <c r="S820" s="8">
        <v>22971</v>
      </c>
      <c r="T820" s="8">
        <v>20722</v>
      </c>
      <c r="U820" s="8">
        <v>108</v>
      </c>
      <c r="V820" s="8" t="s">
        <v>62</v>
      </c>
      <c r="W820" s="8" t="s">
        <v>62</v>
      </c>
      <c r="X820" s="8" t="s">
        <v>276</v>
      </c>
      <c r="Z820" s="8" t="s">
        <v>2949</v>
      </c>
      <c r="AA820" s="8">
        <v>0.03</v>
      </c>
      <c r="AB820" s="8" t="s">
        <v>558</v>
      </c>
      <c r="AC820" s="8">
        <v>2.4E-2</v>
      </c>
      <c r="AD820" s="8">
        <v>689.13</v>
      </c>
      <c r="AE820" s="8">
        <v>212.69444444444446</v>
      </c>
      <c r="AF820" s="8">
        <v>551.30399999999997</v>
      </c>
      <c r="AG820" s="8">
        <v>763.99844444444443</v>
      </c>
      <c r="AH820" s="8">
        <v>0.06</v>
      </c>
      <c r="AI820" s="8">
        <v>1378.26</v>
      </c>
    </row>
    <row r="821" spans="1:35">
      <c r="A821" s="521" t="s">
        <v>2143</v>
      </c>
      <c r="B821" s="8" t="s">
        <v>49</v>
      </c>
      <c r="C821" s="8" t="s">
        <v>49</v>
      </c>
      <c r="D821" s="8" t="s">
        <v>133</v>
      </c>
      <c r="E821" s="8" t="s">
        <v>938</v>
      </c>
      <c r="F821" s="8" t="s">
        <v>806</v>
      </c>
      <c r="G821" s="8" t="s">
        <v>1326</v>
      </c>
      <c r="H821" s="116">
        <v>0</v>
      </c>
      <c r="I821" s="8">
        <v>19001</v>
      </c>
      <c r="J821" s="8">
        <v>19001</v>
      </c>
      <c r="K821" s="8" t="s">
        <v>2677</v>
      </c>
      <c r="L821" s="8">
        <v>26880789</v>
      </c>
      <c r="M821" s="38">
        <v>45370</v>
      </c>
      <c r="N821" s="8" t="s">
        <v>197</v>
      </c>
      <c r="O821" s="8" t="s">
        <v>128</v>
      </c>
      <c r="P821" s="8" t="s">
        <v>128</v>
      </c>
      <c r="Q821" s="8">
        <v>0</v>
      </c>
      <c r="R821" s="8">
        <v>819100</v>
      </c>
      <c r="S821" s="8">
        <v>819100</v>
      </c>
      <c r="T821" s="8">
        <v>129674</v>
      </c>
      <c r="U821" s="8">
        <v>168</v>
      </c>
      <c r="V821" s="8" t="s">
        <v>64</v>
      </c>
      <c r="W821" s="8" t="s">
        <v>64</v>
      </c>
      <c r="X821" s="8" t="s">
        <v>276</v>
      </c>
      <c r="Y821" s="8" t="s">
        <v>616</v>
      </c>
      <c r="Z821" s="8" t="s">
        <v>2950</v>
      </c>
      <c r="AA821" s="8">
        <v>0.04</v>
      </c>
      <c r="AB821" s="8" t="s">
        <v>558</v>
      </c>
      <c r="AC821" s="8">
        <v>1.7000000000000001E-2</v>
      </c>
      <c r="AD821" s="8">
        <v>32764</v>
      </c>
      <c r="AE821" s="8">
        <v>4875.5952380952385</v>
      </c>
      <c r="AF821" s="8">
        <v>13924.7</v>
      </c>
      <c r="AG821" s="8">
        <v>18800.295238095241</v>
      </c>
      <c r="AH821" s="8">
        <v>0.03</v>
      </c>
      <c r="AI821" s="8">
        <v>24573</v>
      </c>
    </row>
    <row r="822" spans="1:35">
      <c r="A822" s="521" t="s">
        <v>2143</v>
      </c>
      <c r="B822" s="8" t="s">
        <v>23</v>
      </c>
      <c r="C822" s="8" t="s">
        <v>23</v>
      </c>
      <c r="D822" s="8" t="s">
        <v>97</v>
      </c>
      <c r="E822" s="8" t="s">
        <v>449</v>
      </c>
      <c r="F822" s="8" t="s">
        <v>2015</v>
      </c>
      <c r="G822" s="8" t="s">
        <v>2021</v>
      </c>
      <c r="H822" s="116">
        <v>5794</v>
      </c>
      <c r="I822" s="8">
        <v>5114</v>
      </c>
      <c r="J822" s="8">
        <v>-680</v>
      </c>
      <c r="K822" s="8" t="s">
        <v>2911</v>
      </c>
      <c r="L822" s="8">
        <v>23720791</v>
      </c>
      <c r="M822" s="38">
        <v>45370</v>
      </c>
      <c r="N822" s="8" t="s">
        <v>197</v>
      </c>
      <c r="O822" s="8" t="s">
        <v>128</v>
      </c>
      <c r="P822" s="8" t="s">
        <v>128</v>
      </c>
      <c r="Q822" s="8">
        <v>164819.76</v>
      </c>
      <c r="R822" s="8">
        <v>222812</v>
      </c>
      <c r="S822" s="8">
        <v>57992.239999999991</v>
      </c>
      <c r="T822" s="8">
        <v>45751</v>
      </c>
      <c r="U822" s="8">
        <v>168</v>
      </c>
      <c r="V822" s="8" t="s">
        <v>63</v>
      </c>
      <c r="W822" s="8" t="s">
        <v>63</v>
      </c>
      <c r="X822" s="8" t="s">
        <v>277</v>
      </c>
      <c r="Z822" s="8" t="s">
        <v>2951</v>
      </c>
      <c r="AA822" s="8">
        <v>0.04</v>
      </c>
      <c r="AB822" s="8" t="s">
        <v>558</v>
      </c>
      <c r="AC822" s="8">
        <v>1.7000000000000001E-2</v>
      </c>
      <c r="AD822" s="8">
        <v>8912.48</v>
      </c>
      <c r="AE822" s="8">
        <v>1326.2619047619048</v>
      </c>
      <c r="AF822" s="8">
        <v>3787.8040000000001</v>
      </c>
      <c r="AG822" s="8">
        <v>5114.0659047619047</v>
      </c>
      <c r="AH822" s="8">
        <v>0.03</v>
      </c>
      <c r="AI822" s="8">
        <v>1739.7671999999995</v>
      </c>
    </row>
    <row r="823" spans="1:35">
      <c r="A823" s="521" t="s">
        <v>2143</v>
      </c>
      <c r="B823" s="8" t="s">
        <v>39</v>
      </c>
      <c r="C823" s="8" t="s">
        <v>39</v>
      </c>
      <c r="D823" s="8" t="s">
        <v>167</v>
      </c>
      <c r="E823" s="8" t="s">
        <v>453</v>
      </c>
      <c r="F823" s="8" t="s">
        <v>854</v>
      </c>
      <c r="G823" s="8" t="s">
        <v>688</v>
      </c>
      <c r="H823" s="116">
        <v>16579</v>
      </c>
      <c r="I823" s="8">
        <v>15910</v>
      </c>
      <c r="J823" s="8">
        <v>-669</v>
      </c>
      <c r="K823" s="8" t="s">
        <v>2912</v>
      </c>
      <c r="L823" s="8">
        <v>27864701</v>
      </c>
      <c r="M823" s="38">
        <v>45370</v>
      </c>
      <c r="N823" s="8" t="s">
        <v>197</v>
      </c>
      <c r="O823" s="8" t="s">
        <v>21</v>
      </c>
      <c r="P823" s="8" t="s">
        <v>21</v>
      </c>
      <c r="Q823" s="8">
        <v>519768</v>
      </c>
      <c r="R823" s="8">
        <v>684471</v>
      </c>
      <c r="S823" s="8">
        <v>164703</v>
      </c>
      <c r="T823" s="8">
        <v>122534</v>
      </c>
      <c r="U823" s="8">
        <v>168</v>
      </c>
      <c r="V823" s="8" t="s">
        <v>63</v>
      </c>
      <c r="W823" s="8" t="s">
        <v>63</v>
      </c>
      <c r="X823" s="8" t="s">
        <v>277</v>
      </c>
      <c r="Z823" s="8" t="s">
        <v>2952</v>
      </c>
      <c r="AA823" s="8">
        <v>0.04</v>
      </c>
      <c r="AB823" s="8" t="s">
        <v>558</v>
      </c>
      <c r="AC823" s="8">
        <v>1.7000000000000001E-2</v>
      </c>
      <c r="AD823" s="8">
        <v>27378.84</v>
      </c>
      <c r="AE823" s="8">
        <v>4074.2321428571427</v>
      </c>
      <c r="AF823" s="8">
        <v>11636.007000000001</v>
      </c>
      <c r="AG823" s="8">
        <v>15710.239142857145</v>
      </c>
      <c r="AH823" s="8">
        <v>0.03</v>
      </c>
      <c r="AI823" s="8">
        <v>4941.09</v>
      </c>
    </row>
    <row r="824" spans="1:35">
      <c r="A824" s="521" t="s">
        <v>2143</v>
      </c>
      <c r="B824" s="8" t="s">
        <v>33</v>
      </c>
      <c r="C824" s="8" t="s">
        <v>39</v>
      </c>
      <c r="D824" s="8" t="s">
        <v>167</v>
      </c>
      <c r="E824" s="8" t="s">
        <v>931</v>
      </c>
      <c r="F824" s="8" t="s">
        <v>790</v>
      </c>
      <c r="G824" s="8" t="s">
        <v>791</v>
      </c>
      <c r="H824" s="116">
        <v>0</v>
      </c>
      <c r="I824" s="8">
        <v>2528</v>
      </c>
      <c r="J824" s="8">
        <v>2528</v>
      </c>
      <c r="K824" s="8" t="s">
        <v>2913</v>
      </c>
      <c r="L824" s="8">
        <v>37236022</v>
      </c>
      <c r="M824" s="38">
        <v>45370</v>
      </c>
      <c r="N824" s="8" t="s">
        <v>197</v>
      </c>
      <c r="O824" s="8" t="s">
        <v>21</v>
      </c>
      <c r="P824" s="8" t="s">
        <v>21</v>
      </c>
      <c r="Q824" s="8">
        <v>0</v>
      </c>
      <c r="R824" s="8">
        <v>70000</v>
      </c>
      <c r="S824" s="8">
        <v>70000</v>
      </c>
      <c r="T824" s="8">
        <v>65400</v>
      </c>
      <c r="U824" s="8">
        <v>108</v>
      </c>
      <c r="V824" s="8" t="s">
        <v>62</v>
      </c>
      <c r="W824" s="8" t="s">
        <v>62</v>
      </c>
      <c r="X824" s="8" t="s">
        <v>276</v>
      </c>
      <c r="Z824" s="8" t="s">
        <v>2953</v>
      </c>
      <c r="AA824" s="8">
        <v>0.03</v>
      </c>
      <c r="AB824" s="8" t="s">
        <v>558</v>
      </c>
      <c r="AC824" s="8">
        <v>2.4E-2</v>
      </c>
      <c r="AD824" s="8">
        <v>2100</v>
      </c>
      <c r="AE824" s="8">
        <v>648.14814814814815</v>
      </c>
      <c r="AF824" s="8">
        <v>1680</v>
      </c>
      <c r="AG824" s="8">
        <v>2328.1481481481483</v>
      </c>
      <c r="AH824" s="8">
        <v>0.06</v>
      </c>
      <c r="AI824" s="8">
        <v>4200</v>
      </c>
    </row>
    <row r="825" spans="1:35">
      <c r="A825" s="521" t="s">
        <v>2143</v>
      </c>
      <c r="B825" s="8" t="s">
        <v>39</v>
      </c>
      <c r="C825" s="8" t="s">
        <v>39</v>
      </c>
      <c r="D825" s="8" t="s">
        <v>167</v>
      </c>
      <c r="E825" s="8" t="s">
        <v>407</v>
      </c>
      <c r="F825" s="8" t="s">
        <v>867</v>
      </c>
      <c r="G825" s="8" t="s">
        <v>590</v>
      </c>
      <c r="H825" s="116">
        <v>0</v>
      </c>
      <c r="I825" s="8">
        <v>2779</v>
      </c>
      <c r="J825" s="8">
        <v>2779</v>
      </c>
      <c r="K825" s="8" t="s">
        <v>2914</v>
      </c>
      <c r="L825" s="8">
        <v>32224864</v>
      </c>
      <c r="M825" s="38">
        <v>45370</v>
      </c>
      <c r="N825" s="8" t="s">
        <v>197</v>
      </c>
      <c r="O825" s="8" t="s">
        <v>21</v>
      </c>
      <c r="P825" s="8" t="s">
        <v>21</v>
      </c>
      <c r="Q825" s="8">
        <v>0</v>
      </c>
      <c r="R825" s="8">
        <v>112364</v>
      </c>
      <c r="S825" s="8">
        <v>112364</v>
      </c>
      <c r="T825" s="8">
        <v>16971</v>
      </c>
      <c r="U825" s="8">
        <v>168</v>
      </c>
      <c r="V825" s="8" t="s">
        <v>64</v>
      </c>
      <c r="W825" s="8" t="s">
        <v>64</v>
      </c>
      <c r="X825" s="8" t="s">
        <v>276</v>
      </c>
      <c r="Y825" s="8" t="s">
        <v>2510</v>
      </c>
      <c r="Z825" s="8" t="s">
        <v>2954</v>
      </c>
      <c r="AA825" s="8">
        <v>0.04</v>
      </c>
      <c r="AB825" s="8" t="s">
        <v>558</v>
      </c>
      <c r="AC825" s="8">
        <v>1.7000000000000001E-2</v>
      </c>
      <c r="AD825" s="8">
        <v>4494.5600000000004</v>
      </c>
      <c r="AE825" s="8">
        <v>668.83333333333337</v>
      </c>
      <c r="AF825" s="8">
        <v>1910.1880000000001</v>
      </c>
      <c r="AG825" s="8">
        <v>2579.0213333333336</v>
      </c>
      <c r="AH825" s="8">
        <v>0.03</v>
      </c>
      <c r="AI825" s="8">
        <v>3370.92</v>
      </c>
    </row>
    <row r="826" spans="1:35">
      <c r="A826" s="521" t="s">
        <v>2143</v>
      </c>
      <c r="B826" s="8" t="s">
        <v>23</v>
      </c>
      <c r="C826" s="8" t="s">
        <v>23</v>
      </c>
      <c r="D826" s="8" t="s">
        <v>97</v>
      </c>
      <c r="E826" s="8" t="s">
        <v>449</v>
      </c>
      <c r="F826" s="8" t="s">
        <v>2015</v>
      </c>
      <c r="G826" s="8" t="s">
        <v>2021</v>
      </c>
      <c r="H826" s="116">
        <v>14900</v>
      </c>
      <c r="I826" s="8">
        <v>14900</v>
      </c>
      <c r="J826" s="8">
        <v>0</v>
      </c>
      <c r="K826" s="8" t="s">
        <v>2915</v>
      </c>
      <c r="L826" s="8">
        <v>28950186</v>
      </c>
      <c r="M826" s="38">
        <v>45370</v>
      </c>
      <c r="N826" s="8" t="s">
        <v>197</v>
      </c>
      <c r="O826" s="8" t="s">
        <v>128</v>
      </c>
      <c r="P826" s="8" t="s">
        <v>128</v>
      </c>
      <c r="Q826" s="8">
        <v>525026.81999999995</v>
      </c>
      <c r="R826" s="8">
        <v>640467</v>
      </c>
      <c r="S826" s="8">
        <v>115440.18000000005</v>
      </c>
      <c r="T826" s="8">
        <v>75912</v>
      </c>
      <c r="U826" s="8">
        <v>168</v>
      </c>
      <c r="V826" s="8" t="s">
        <v>63</v>
      </c>
      <c r="W826" s="8" t="s">
        <v>63</v>
      </c>
      <c r="X826" s="8" t="s">
        <v>277</v>
      </c>
      <c r="Z826" s="8" t="s">
        <v>2955</v>
      </c>
      <c r="AA826" s="8">
        <v>0.04</v>
      </c>
      <c r="AB826" s="8" t="s">
        <v>558</v>
      </c>
      <c r="AC826" s="8">
        <v>1.7000000000000001E-2</v>
      </c>
      <c r="AD826" s="8">
        <v>25618.68</v>
      </c>
      <c r="AE826" s="8">
        <v>3812.3035714285716</v>
      </c>
      <c r="AF826" s="8">
        <v>10887.939</v>
      </c>
      <c r="AG826" s="8">
        <v>14700.242571428571</v>
      </c>
      <c r="AH826" s="8">
        <v>0.03</v>
      </c>
      <c r="AI826" s="8">
        <v>3463.2054000000012</v>
      </c>
    </row>
    <row r="827" spans="1:35">
      <c r="A827" s="521" t="s">
        <v>2143</v>
      </c>
      <c r="B827" s="8" t="s">
        <v>37</v>
      </c>
      <c r="C827" s="8" t="s">
        <v>37</v>
      </c>
      <c r="D827" s="8" t="s">
        <v>99</v>
      </c>
      <c r="E827" s="8" t="s">
        <v>440</v>
      </c>
      <c r="F827" s="8" t="s">
        <v>684</v>
      </c>
      <c r="G827" s="8" t="s">
        <v>661</v>
      </c>
      <c r="H827" s="116">
        <v>2258</v>
      </c>
      <c r="I827" s="8">
        <v>2295</v>
      </c>
      <c r="J827" s="8">
        <v>37</v>
      </c>
      <c r="K827" s="8" t="s">
        <v>2916</v>
      </c>
      <c r="L827" s="8">
        <v>25452026</v>
      </c>
      <c r="M827" s="38">
        <v>45370</v>
      </c>
      <c r="N827" s="8" t="s">
        <v>197</v>
      </c>
      <c r="O827" s="8" t="s">
        <v>148</v>
      </c>
      <c r="P827" s="8" t="s">
        <v>253</v>
      </c>
      <c r="Q827" s="8">
        <v>67141.47</v>
      </c>
      <c r="R827" s="8">
        <v>99991</v>
      </c>
      <c r="S827" s="8">
        <v>32849.53</v>
      </c>
      <c r="T827" s="8">
        <v>25749</v>
      </c>
      <c r="U827" s="8">
        <v>168</v>
      </c>
      <c r="V827" s="8" t="s">
        <v>63</v>
      </c>
      <c r="W827" s="8" t="s">
        <v>63</v>
      </c>
      <c r="X827" s="8" t="s">
        <v>277</v>
      </c>
      <c r="Z827" s="8" t="s">
        <v>2956</v>
      </c>
      <c r="AA827" s="8">
        <v>0.04</v>
      </c>
      <c r="AB827" s="8" t="s">
        <v>558</v>
      </c>
      <c r="AC827" s="8">
        <v>1.7000000000000001E-2</v>
      </c>
      <c r="AD827" s="8">
        <v>3999.64</v>
      </c>
      <c r="AE827" s="8">
        <v>595.18452380952385</v>
      </c>
      <c r="AF827" s="8">
        <v>1699.8470000000002</v>
      </c>
      <c r="AG827" s="8">
        <v>2295.0315238095241</v>
      </c>
      <c r="AH827" s="8">
        <v>0.03</v>
      </c>
      <c r="AI827" s="8">
        <v>985.4858999999999</v>
      </c>
    </row>
    <row r="828" spans="1:35">
      <c r="A828" s="521" t="s">
        <v>2143</v>
      </c>
      <c r="B828" s="8" t="s">
        <v>23</v>
      </c>
      <c r="C828" s="8" t="s">
        <v>23</v>
      </c>
      <c r="D828" s="8" t="s">
        <v>97</v>
      </c>
      <c r="E828" s="8" t="s">
        <v>449</v>
      </c>
      <c r="F828" s="8" t="s">
        <v>865</v>
      </c>
      <c r="G828" s="8" t="s">
        <v>674</v>
      </c>
      <c r="H828" s="116">
        <v>6563</v>
      </c>
      <c r="I828" s="8">
        <v>7243</v>
      </c>
      <c r="J828" s="8">
        <v>680</v>
      </c>
      <c r="K828" s="8" t="s">
        <v>2917</v>
      </c>
      <c r="L828" s="8">
        <v>30327008</v>
      </c>
      <c r="M828" s="38">
        <v>45370</v>
      </c>
      <c r="N828" s="8" t="s">
        <v>197</v>
      </c>
      <c r="O828" s="8" t="s">
        <v>128</v>
      </c>
      <c r="P828" s="8" t="s">
        <v>128</v>
      </c>
      <c r="Q828" s="8">
        <v>230939</v>
      </c>
      <c r="R828" s="8">
        <v>315571</v>
      </c>
      <c r="S828" s="8">
        <v>84632</v>
      </c>
      <c r="T828" s="8">
        <v>64598</v>
      </c>
      <c r="U828" s="8">
        <v>168</v>
      </c>
      <c r="V828" s="8" t="s">
        <v>63</v>
      </c>
      <c r="W828" s="8" t="s">
        <v>63</v>
      </c>
      <c r="X828" s="8" t="s">
        <v>277</v>
      </c>
      <c r="Z828" s="8" t="s">
        <v>2957</v>
      </c>
      <c r="AA828" s="8">
        <v>0.04</v>
      </c>
      <c r="AB828" s="8" t="s">
        <v>558</v>
      </c>
      <c r="AC828" s="8">
        <v>1.7000000000000001E-2</v>
      </c>
      <c r="AD828" s="8">
        <v>12622.84</v>
      </c>
      <c r="AE828" s="8">
        <v>1878.3988095238096</v>
      </c>
      <c r="AF828" s="8">
        <v>5364.7070000000003</v>
      </c>
      <c r="AG828" s="8">
        <v>7243.1058095238095</v>
      </c>
      <c r="AH828" s="8">
        <v>0.03</v>
      </c>
      <c r="AI828" s="8">
        <v>2538.96</v>
      </c>
    </row>
    <row r="829" spans="1:35">
      <c r="A829" s="521" t="s">
        <v>2143</v>
      </c>
      <c r="B829" s="8" t="s">
        <v>23</v>
      </c>
      <c r="C829" s="8" t="s">
        <v>23</v>
      </c>
      <c r="D829" s="8" t="s">
        <v>97</v>
      </c>
      <c r="E829" s="8" t="s">
        <v>449</v>
      </c>
      <c r="F829" s="8" t="s">
        <v>2015</v>
      </c>
      <c r="G829" s="8" t="s">
        <v>2021</v>
      </c>
      <c r="H829" s="116">
        <v>19342</v>
      </c>
      <c r="I829" s="8">
        <v>18662</v>
      </c>
      <c r="J829" s="8">
        <v>-680</v>
      </c>
      <c r="K829" s="8" t="s">
        <v>2918</v>
      </c>
      <c r="L829" s="8">
        <v>29940569</v>
      </c>
      <c r="M829" s="38">
        <v>45370</v>
      </c>
      <c r="N829" s="8" t="s">
        <v>197</v>
      </c>
      <c r="O829" s="8" t="s">
        <v>128</v>
      </c>
      <c r="P829" s="8" t="s">
        <v>128</v>
      </c>
      <c r="Q829" s="8">
        <v>687564</v>
      </c>
      <c r="R829" s="8">
        <v>813088</v>
      </c>
      <c r="S829" s="8">
        <v>125524</v>
      </c>
      <c r="T829" s="8">
        <v>75637</v>
      </c>
      <c r="U829" s="8">
        <v>168</v>
      </c>
      <c r="V829" s="8" t="s">
        <v>63</v>
      </c>
      <c r="W829" s="8" t="s">
        <v>63</v>
      </c>
      <c r="X829" s="8" t="s">
        <v>277</v>
      </c>
      <c r="Z829" s="8" t="s">
        <v>2958</v>
      </c>
      <c r="AA829" s="8">
        <v>0.04</v>
      </c>
      <c r="AB829" s="8" t="s">
        <v>558</v>
      </c>
      <c r="AC829" s="8">
        <v>1.7000000000000001E-2</v>
      </c>
      <c r="AD829" s="8">
        <v>32523.52</v>
      </c>
      <c r="AE829" s="8">
        <v>4839.8095238095239</v>
      </c>
      <c r="AF829" s="8">
        <v>13822.496000000001</v>
      </c>
      <c r="AG829" s="8">
        <v>18662.305523809526</v>
      </c>
      <c r="AH829" s="8">
        <v>0.03</v>
      </c>
      <c r="AI829" s="8">
        <v>3765.72</v>
      </c>
    </row>
    <row r="830" spans="1:35">
      <c r="A830" s="521" t="s">
        <v>2143</v>
      </c>
      <c r="B830" s="8" t="s">
        <v>38</v>
      </c>
      <c r="C830" s="8" t="s">
        <v>38</v>
      </c>
      <c r="D830" s="8" t="s">
        <v>101</v>
      </c>
      <c r="E830" s="8" t="s">
        <v>2100</v>
      </c>
      <c r="F830" s="8" t="s">
        <v>2919</v>
      </c>
      <c r="G830" s="8" t="s">
        <v>2960</v>
      </c>
      <c r="H830" s="116">
        <v>0</v>
      </c>
      <c r="I830" s="8">
        <v>1900</v>
      </c>
      <c r="J830" s="8">
        <v>1900</v>
      </c>
      <c r="K830" s="8" t="s">
        <v>2920</v>
      </c>
      <c r="L830" s="8">
        <v>23886222</v>
      </c>
      <c r="M830" s="38">
        <v>45371</v>
      </c>
      <c r="N830" s="8" t="s">
        <v>197</v>
      </c>
      <c r="O830" s="8" t="s">
        <v>43</v>
      </c>
      <c r="P830" s="8" t="s">
        <v>43</v>
      </c>
      <c r="Q830" s="8">
        <v>0</v>
      </c>
      <c r="R830" s="8">
        <v>61622</v>
      </c>
      <c r="S830" s="8">
        <v>61622</v>
      </c>
      <c r="T830" s="8">
        <v>57440</v>
      </c>
      <c r="U830" s="8">
        <v>120</v>
      </c>
      <c r="V830" s="8" t="s">
        <v>62</v>
      </c>
      <c r="W830" s="8" t="s">
        <v>62</v>
      </c>
      <c r="X830" s="8" t="s">
        <v>276</v>
      </c>
      <c r="Z830" s="8" t="s">
        <v>2959</v>
      </c>
      <c r="AA830" s="8">
        <v>0.03</v>
      </c>
      <c r="AB830" s="8" t="s">
        <v>558</v>
      </c>
      <c r="AC830" s="8">
        <v>2.2499999999999999E-2</v>
      </c>
      <c r="AD830" s="8">
        <v>1848.6599999999999</v>
      </c>
      <c r="AE830" s="8">
        <v>513.51666666666665</v>
      </c>
      <c r="AF830" s="8">
        <v>1386.4949999999999</v>
      </c>
      <c r="AG830" s="8">
        <v>1900.0116666666665</v>
      </c>
      <c r="AH830" s="8">
        <v>0.06</v>
      </c>
      <c r="AI830" s="8">
        <v>3697.3199999999997</v>
      </c>
    </row>
    <row r="831" spans="1:35">
      <c r="A831" s="521" t="s">
        <v>2143</v>
      </c>
      <c r="B831" s="8" t="s">
        <v>27</v>
      </c>
      <c r="C831" s="8" t="s">
        <v>27</v>
      </c>
      <c r="D831" s="8" t="s">
        <v>97</v>
      </c>
      <c r="E831" s="8" t="s">
        <v>209</v>
      </c>
      <c r="F831" s="8" t="s">
        <v>2981</v>
      </c>
      <c r="G831" s="8" t="s">
        <v>751</v>
      </c>
      <c r="H831" s="116">
        <v>19730</v>
      </c>
      <c r="I831" s="8">
        <v>17935</v>
      </c>
      <c r="J831" s="8">
        <v>-1795</v>
      </c>
      <c r="K831" s="8" t="s">
        <v>2982</v>
      </c>
      <c r="L831" s="8">
        <v>24814544</v>
      </c>
      <c r="M831" s="38">
        <v>45371</v>
      </c>
      <c r="N831" s="8" t="s">
        <v>197</v>
      </c>
      <c r="O831" s="8" t="s">
        <v>128</v>
      </c>
      <c r="P831" s="8" t="s">
        <v>128</v>
      </c>
      <c r="Q831" s="8">
        <v>720258</v>
      </c>
      <c r="R831" s="8">
        <v>781413</v>
      </c>
      <c r="S831" s="8">
        <v>61155</v>
      </c>
      <c r="T831" s="8">
        <v>13170</v>
      </c>
      <c r="U831" s="8">
        <v>168</v>
      </c>
      <c r="V831" s="8" t="s">
        <v>63</v>
      </c>
      <c r="W831" s="8" t="s">
        <v>63</v>
      </c>
      <c r="X831" s="8" t="s">
        <v>277</v>
      </c>
      <c r="Z831" s="8" t="s">
        <v>2993</v>
      </c>
      <c r="AA831" s="8">
        <v>0.04</v>
      </c>
      <c r="AB831" s="8" t="s">
        <v>558</v>
      </c>
      <c r="AC831" s="8">
        <v>1.7000000000000001E-2</v>
      </c>
      <c r="AD831" s="8">
        <v>31256.52</v>
      </c>
      <c r="AE831" s="8">
        <v>4651.2678571428569</v>
      </c>
      <c r="AF831" s="8">
        <v>13284.021000000001</v>
      </c>
      <c r="AG831" s="8">
        <v>17935.288857142856</v>
      </c>
      <c r="AH831" s="8">
        <v>0.03</v>
      </c>
      <c r="AI831" s="8">
        <v>1834.6499999999999</v>
      </c>
    </row>
    <row r="832" spans="1:35">
      <c r="A832" s="521" t="s">
        <v>2143</v>
      </c>
      <c r="B832" s="8" t="s">
        <v>47</v>
      </c>
      <c r="C832" s="8" t="s">
        <v>47</v>
      </c>
      <c r="D832" s="8" t="s">
        <v>99</v>
      </c>
      <c r="E832" s="8" t="s">
        <v>2983</v>
      </c>
      <c r="F832" s="8" t="s">
        <v>2984</v>
      </c>
      <c r="G832" s="8" t="s">
        <v>2995</v>
      </c>
      <c r="H832" s="116">
        <v>3183</v>
      </c>
      <c r="I832" s="8">
        <v>2883</v>
      </c>
      <c r="J832" s="8">
        <v>-300</v>
      </c>
      <c r="K832" s="8" t="s">
        <v>2985</v>
      </c>
      <c r="L832" s="8">
        <v>27633594</v>
      </c>
      <c r="M832" s="38">
        <v>45371</v>
      </c>
      <c r="N832" s="8" t="s">
        <v>197</v>
      </c>
      <c r="O832" s="8" t="s">
        <v>128</v>
      </c>
      <c r="P832" s="8" t="s">
        <v>128</v>
      </c>
      <c r="Q832" s="8">
        <v>98416.67</v>
      </c>
      <c r="R832" s="8">
        <v>125609</v>
      </c>
      <c r="S832" s="8">
        <v>27192.33</v>
      </c>
      <c r="T832" s="8">
        <v>18555.79</v>
      </c>
      <c r="U832" s="8">
        <v>168</v>
      </c>
      <c r="V832" s="8" t="s">
        <v>63</v>
      </c>
      <c r="W832" s="8" t="s">
        <v>63</v>
      </c>
      <c r="X832" s="8" t="s">
        <v>277</v>
      </c>
      <c r="Z832" s="8" t="s">
        <v>2994</v>
      </c>
      <c r="AA832" s="8">
        <v>0.04</v>
      </c>
      <c r="AB832" s="8" t="s">
        <v>558</v>
      </c>
      <c r="AC832" s="8">
        <v>1.7000000000000001E-2</v>
      </c>
      <c r="AD832" s="8">
        <v>5024.3599999999997</v>
      </c>
      <c r="AE832" s="8">
        <v>747.67261904761904</v>
      </c>
      <c r="AF832" s="8">
        <v>2135.3530000000001</v>
      </c>
      <c r="AG832" s="8">
        <v>2883.0256190476193</v>
      </c>
      <c r="AH832" s="8">
        <v>0.03</v>
      </c>
      <c r="AI832" s="8">
        <v>815.76990000000001</v>
      </c>
    </row>
    <row r="833" spans="1:35">
      <c r="A833" s="521" t="s">
        <v>2143</v>
      </c>
      <c r="B833" s="8" t="s">
        <v>37</v>
      </c>
      <c r="C833" s="8" t="s">
        <v>37</v>
      </c>
      <c r="D833" s="8" t="s">
        <v>99</v>
      </c>
      <c r="E833" s="8" t="s">
        <v>461</v>
      </c>
      <c r="F833" s="8" t="s">
        <v>439</v>
      </c>
      <c r="G833" s="8" t="s">
        <v>656</v>
      </c>
      <c r="H833" s="116">
        <v>5798</v>
      </c>
      <c r="I833" s="8">
        <v>6197</v>
      </c>
      <c r="J833" s="8">
        <v>399</v>
      </c>
      <c r="K833" s="8" t="s">
        <v>2986</v>
      </c>
      <c r="L833" s="8">
        <v>25282173</v>
      </c>
      <c r="M833" s="38">
        <v>45371</v>
      </c>
      <c r="N833" s="8" t="s">
        <v>197</v>
      </c>
      <c r="O833" s="8" t="s">
        <v>148</v>
      </c>
      <c r="P833" s="8" t="s">
        <v>252</v>
      </c>
      <c r="Q833" s="8">
        <v>226995.59</v>
      </c>
      <c r="R833" s="8">
        <v>270000</v>
      </c>
      <c r="S833" s="8">
        <v>43004.41</v>
      </c>
      <c r="T833" s="8">
        <v>25708</v>
      </c>
      <c r="U833" s="8">
        <v>168</v>
      </c>
      <c r="V833" s="8" t="s">
        <v>63</v>
      </c>
      <c r="W833" s="8" t="s">
        <v>63</v>
      </c>
      <c r="X833" s="8" t="s">
        <v>277</v>
      </c>
      <c r="Z833" s="8" t="s">
        <v>2996</v>
      </c>
      <c r="AA833" s="8">
        <v>0.04</v>
      </c>
      <c r="AB833" s="8" t="s">
        <v>558</v>
      </c>
      <c r="AC833" s="8">
        <v>1.7000000000000001E-2</v>
      </c>
      <c r="AD833" s="8">
        <v>10800</v>
      </c>
      <c r="AE833" s="8">
        <v>1607.1428571428571</v>
      </c>
      <c r="AF833" s="8">
        <v>4590</v>
      </c>
      <c r="AG833" s="8">
        <v>6197.1428571428569</v>
      </c>
      <c r="AH833" s="8">
        <v>0.03</v>
      </c>
      <c r="AI833" s="8">
        <v>1290.1323</v>
      </c>
    </row>
    <row r="834" spans="1:35">
      <c r="A834" s="521" t="s">
        <v>2143</v>
      </c>
      <c r="B834" s="8" t="s">
        <v>29</v>
      </c>
      <c r="C834" s="8" t="s">
        <v>29</v>
      </c>
      <c r="D834" s="8" t="s">
        <v>168</v>
      </c>
      <c r="E834" s="8" t="s">
        <v>406</v>
      </c>
      <c r="F834" s="8" t="s">
        <v>2987</v>
      </c>
      <c r="G834" s="8" t="s">
        <v>2998</v>
      </c>
      <c r="H834" s="116">
        <v>0</v>
      </c>
      <c r="I834" s="8">
        <v>4825</v>
      </c>
      <c r="J834" s="8">
        <v>4825</v>
      </c>
      <c r="K834" s="8" t="s">
        <v>2988</v>
      </c>
      <c r="L834" s="8">
        <v>28295874</v>
      </c>
      <c r="M834" s="38">
        <v>45371</v>
      </c>
      <c r="N834" s="8" t="s">
        <v>197</v>
      </c>
      <c r="O834" s="8" t="s">
        <v>148</v>
      </c>
      <c r="P834" s="8" t="s">
        <v>341</v>
      </c>
      <c r="Q834" s="8">
        <v>0</v>
      </c>
      <c r="R834" s="8">
        <v>150000</v>
      </c>
      <c r="S834" s="8">
        <v>150000</v>
      </c>
      <c r="T834" s="8">
        <v>141400</v>
      </c>
      <c r="U834" s="8">
        <v>120</v>
      </c>
      <c r="V834" s="8" t="s">
        <v>62</v>
      </c>
      <c r="W834" s="8" t="s">
        <v>62</v>
      </c>
      <c r="X834" s="8" t="s">
        <v>276</v>
      </c>
      <c r="Z834" s="8" t="s">
        <v>2997</v>
      </c>
      <c r="AA834" s="8">
        <v>0.03</v>
      </c>
      <c r="AB834" s="8" t="s">
        <v>558</v>
      </c>
      <c r="AC834" s="8">
        <v>2.2499999999999999E-2</v>
      </c>
      <c r="AD834" s="8">
        <v>4500</v>
      </c>
      <c r="AE834" s="8">
        <v>1250</v>
      </c>
      <c r="AF834" s="8">
        <v>3375</v>
      </c>
      <c r="AG834" s="8">
        <v>4625</v>
      </c>
      <c r="AH834" s="8">
        <v>0.06</v>
      </c>
      <c r="AI834" s="8">
        <v>9000</v>
      </c>
    </row>
    <row r="835" spans="1:35">
      <c r="A835" s="521" t="s">
        <v>2143</v>
      </c>
      <c r="B835" s="8" t="s">
        <v>27</v>
      </c>
      <c r="C835" s="8" t="s">
        <v>27</v>
      </c>
      <c r="D835" s="8" t="s">
        <v>97</v>
      </c>
      <c r="E835" s="8" t="s">
        <v>209</v>
      </c>
      <c r="F835" s="8" t="s">
        <v>570</v>
      </c>
      <c r="G835" s="8" t="s">
        <v>571</v>
      </c>
      <c r="H835" s="116">
        <v>0</v>
      </c>
      <c r="I835" s="8">
        <v>5706</v>
      </c>
      <c r="J835" s="8">
        <v>5706</v>
      </c>
      <c r="K835" s="8" t="s">
        <v>2989</v>
      </c>
      <c r="L835" s="8">
        <v>27634307</v>
      </c>
      <c r="M835" s="38">
        <v>45371</v>
      </c>
      <c r="N835" s="8" t="s">
        <v>197</v>
      </c>
      <c r="O835" s="8" t="s">
        <v>128</v>
      </c>
      <c r="P835" s="8" t="s">
        <v>128</v>
      </c>
      <c r="Q835" s="8">
        <v>0</v>
      </c>
      <c r="R835" s="8">
        <v>248695</v>
      </c>
      <c r="S835" s="8">
        <v>248695</v>
      </c>
      <c r="T835" s="8">
        <v>218511</v>
      </c>
      <c r="U835" s="8">
        <v>168</v>
      </c>
      <c r="V835" s="8" t="s">
        <v>64</v>
      </c>
      <c r="W835" s="8" t="s">
        <v>64</v>
      </c>
      <c r="X835" s="8" t="s">
        <v>276</v>
      </c>
      <c r="Y835" s="8" t="s">
        <v>115</v>
      </c>
      <c r="Z835" s="8" t="s">
        <v>2313</v>
      </c>
      <c r="AA835" s="8">
        <v>0.04</v>
      </c>
      <c r="AB835" s="8" t="s">
        <v>558</v>
      </c>
      <c r="AC835" s="8">
        <v>1.7000000000000001E-2</v>
      </c>
      <c r="AD835" s="8">
        <v>9947.8000000000011</v>
      </c>
      <c r="AE835" s="8">
        <v>1480.327380952381</v>
      </c>
      <c r="AF835" s="8">
        <v>4227.8150000000005</v>
      </c>
      <c r="AG835" s="8">
        <v>5708.1423809523812</v>
      </c>
      <c r="AH835" s="8">
        <v>0.03</v>
      </c>
      <c r="AI835" s="8">
        <v>7460.8499999999995</v>
      </c>
    </row>
    <row r="836" spans="1:35">
      <c r="A836" s="521" t="s">
        <v>2143</v>
      </c>
      <c r="B836" s="8" t="s">
        <v>49</v>
      </c>
      <c r="C836" s="8" t="s">
        <v>49</v>
      </c>
      <c r="D836" s="8" t="s">
        <v>133</v>
      </c>
      <c r="E836" s="8" t="s">
        <v>189</v>
      </c>
      <c r="F836" s="8" t="s">
        <v>978</v>
      </c>
      <c r="G836" s="8" t="s">
        <v>979</v>
      </c>
      <c r="H836" s="116">
        <v>0</v>
      </c>
      <c r="I836" s="8">
        <v>18925</v>
      </c>
      <c r="J836" s="8">
        <v>18925</v>
      </c>
      <c r="K836" s="8" t="s">
        <v>2990</v>
      </c>
      <c r="L836" s="8">
        <v>24077460</v>
      </c>
      <c r="M836" s="38">
        <v>45371</v>
      </c>
      <c r="N836" s="8" t="s">
        <v>197</v>
      </c>
      <c r="O836" s="8" t="s">
        <v>148</v>
      </c>
      <c r="P836" s="8" t="s">
        <v>2682</v>
      </c>
      <c r="Q836" s="8">
        <v>0</v>
      </c>
      <c r="R836" s="8">
        <v>824546</v>
      </c>
      <c r="S836" s="8">
        <v>824546</v>
      </c>
      <c r="T836" s="8">
        <v>91927</v>
      </c>
      <c r="U836" s="8">
        <v>168</v>
      </c>
      <c r="V836" s="8" t="s">
        <v>64</v>
      </c>
      <c r="W836" s="8" t="s">
        <v>64</v>
      </c>
      <c r="X836" s="8" t="s">
        <v>276</v>
      </c>
      <c r="Y836" s="8" t="s">
        <v>115</v>
      </c>
      <c r="Z836" s="8" t="s">
        <v>2683</v>
      </c>
      <c r="AA836" s="8">
        <v>0.04</v>
      </c>
      <c r="AB836" s="8" t="s">
        <v>558</v>
      </c>
      <c r="AC836" s="8">
        <v>1.7000000000000001E-2</v>
      </c>
      <c r="AD836" s="8">
        <v>32981.840000000004</v>
      </c>
      <c r="AE836" s="8">
        <v>4908.0119047619046</v>
      </c>
      <c r="AF836" s="8">
        <v>14017.282000000001</v>
      </c>
      <c r="AG836" s="8">
        <v>18925.293904761907</v>
      </c>
      <c r="AH836" s="8">
        <v>0.03</v>
      </c>
      <c r="AI836" s="8">
        <v>24736.379999999997</v>
      </c>
    </row>
    <row r="837" spans="1:35">
      <c r="A837" s="521" t="s">
        <v>2143</v>
      </c>
      <c r="B837" s="8" t="s">
        <v>38</v>
      </c>
      <c r="C837" s="8" t="s">
        <v>38</v>
      </c>
      <c r="D837" s="8" t="s">
        <v>101</v>
      </c>
      <c r="E837" s="8" t="s">
        <v>891</v>
      </c>
      <c r="F837" s="8" t="s">
        <v>641</v>
      </c>
      <c r="G837" s="8" t="s">
        <v>637</v>
      </c>
      <c r="H837" s="116">
        <v>11820</v>
      </c>
      <c r="I837" s="8">
        <v>11130</v>
      </c>
      <c r="J837" s="8">
        <v>-690</v>
      </c>
      <c r="K837" s="8" t="s">
        <v>2991</v>
      </c>
      <c r="L837" s="8">
        <v>35862593</v>
      </c>
      <c r="M837" s="38">
        <v>45371</v>
      </c>
      <c r="N837" s="8" t="s">
        <v>197</v>
      </c>
      <c r="O837" s="8" t="s">
        <v>128</v>
      </c>
      <c r="P837" s="8" t="s">
        <v>128</v>
      </c>
      <c r="Q837" s="8">
        <v>377260</v>
      </c>
      <c r="R837" s="8">
        <v>484925</v>
      </c>
      <c r="S837" s="8">
        <v>107665</v>
      </c>
      <c r="T837" s="8">
        <v>77469</v>
      </c>
      <c r="U837" s="8">
        <v>144</v>
      </c>
      <c r="V837" s="8" t="s">
        <v>63</v>
      </c>
      <c r="W837" s="8" t="s">
        <v>63</v>
      </c>
      <c r="X837" s="8" t="s">
        <v>277</v>
      </c>
      <c r="Z837" s="8" t="s">
        <v>2999</v>
      </c>
      <c r="AA837" s="8">
        <v>0.03</v>
      </c>
      <c r="AB837" s="8" t="s">
        <v>558</v>
      </c>
      <c r="AC837" s="8">
        <v>0.02</v>
      </c>
      <c r="AD837" s="8">
        <v>14547.75</v>
      </c>
      <c r="AE837" s="8">
        <v>3367.5347222222222</v>
      </c>
      <c r="AF837" s="8">
        <v>9698.5</v>
      </c>
      <c r="AG837" s="8">
        <v>13066.034722222223</v>
      </c>
      <c r="AH837" s="8">
        <v>0.06</v>
      </c>
      <c r="AI837" s="8">
        <v>6459.9</v>
      </c>
    </row>
    <row r="838" spans="1:35">
      <c r="A838" s="521" t="s">
        <v>2143</v>
      </c>
      <c r="B838" s="8" t="s">
        <v>31</v>
      </c>
      <c r="C838" s="8" t="s">
        <v>31</v>
      </c>
      <c r="D838" s="8" t="s">
        <v>101</v>
      </c>
      <c r="E838" s="8" t="s">
        <v>32</v>
      </c>
      <c r="F838" s="8" t="s">
        <v>583</v>
      </c>
      <c r="G838" s="8" t="s">
        <v>625</v>
      </c>
      <c r="H838" s="116">
        <v>0</v>
      </c>
      <c r="I838" s="8">
        <v>23040</v>
      </c>
      <c r="J838" s="8">
        <v>23040</v>
      </c>
      <c r="K838" s="8" t="s">
        <v>2402</v>
      </c>
      <c r="L838" s="8">
        <v>32398843</v>
      </c>
      <c r="M838" s="38">
        <v>45371</v>
      </c>
      <c r="N838" s="8" t="s">
        <v>197</v>
      </c>
      <c r="O838" s="8" t="s">
        <v>128</v>
      </c>
      <c r="P838" s="8" t="s">
        <v>128</v>
      </c>
      <c r="Q838" s="8">
        <v>0</v>
      </c>
      <c r="R838" s="8">
        <v>1003820</v>
      </c>
      <c r="S838" s="8">
        <v>1003820</v>
      </c>
      <c r="T838" s="8">
        <v>58484</v>
      </c>
      <c r="U838" s="8">
        <v>168</v>
      </c>
      <c r="V838" s="8" t="s">
        <v>64</v>
      </c>
      <c r="W838" s="8" t="s">
        <v>64</v>
      </c>
      <c r="X838" s="8" t="s">
        <v>276</v>
      </c>
      <c r="Y838" s="8" t="s">
        <v>115</v>
      </c>
      <c r="Z838" s="8" t="s">
        <v>2408</v>
      </c>
      <c r="AA838" s="8">
        <v>0.04</v>
      </c>
      <c r="AB838" s="8" t="s">
        <v>558</v>
      </c>
      <c r="AC838" s="8">
        <v>1.7000000000000001E-2</v>
      </c>
      <c r="AD838" s="8">
        <v>40152.800000000003</v>
      </c>
      <c r="AE838" s="8">
        <v>5975.1190476190477</v>
      </c>
      <c r="AF838" s="8">
        <v>17064.940000000002</v>
      </c>
      <c r="AG838" s="8">
        <v>23040.059047619048</v>
      </c>
      <c r="AH838" s="8">
        <v>0.03</v>
      </c>
      <c r="AI838" s="8">
        <v>30114.6</v>
      </c>
    </row>
    <row r="839" spans="1:35">
      <c r="A839" s="521" t="s">
        <v>2143</v>
      </c>
      <c r="B839" s="8" t="s">
        <v>27</v>
      </c>
      <c r="C839" s="8" t="s">
        <v>27</v>
      </c>
      <c r="D839" s="8" t="s">
        <v>97</v>
      </c>
      <c r="E839" s="8" t="s">
        <v>209</v>
      </c>
      <c r="F839" s="8" t="s">
        <v>2981</v>
      </c>
      <c r="G839" s="8" t="s">
        <v>751</v>
      </c>
      <c r="H839" s="116">
        <v>5242</v>
      </c>
      <c r="I839" s="8">
        <v>4707</v>
      </c>
      <c r="J839" s="8">
        <v>-535</v>
      </c>
      <c r="K839" s="8" t="s">
        <v>2992</v>
      </c>
      <c r="L839" s="8">
        <v>25014268</v>
      </c>
      <c r="M839" s="38">
        <v>45371</v>
      </c>
      <c r="N839" s="8" t="s">
        <v>197</v>
      </c>
      <c r="O839" s="8" t="s">
        <v>128</v>
      </c>
      <c r="P839" s="8" t="s">
        <v>128</v>
      </c>
      <c r="Q839" s="8">
        <v>148891</v>
      </c>
      <c r="R839" s="8">
        <v>205080</v>
      </c>
      <c r="S839" s="8">
        <v>56189</v>
      </c>
      <c r="T839" s="8">
        <v>42783</v>
      </c>
      <c r="U839" s="8">
        <v>168</v>
      </c>
      <c r="V839" s="8" t="s">
        <v>63</v>
      </c>
      <c r="W839" s="8" t="s">
        <v>63</v>
      </c>
      <c r="X839" s="8" t="s">
        <v>277</v>
      </c>
      <c r="Z839" s="8" t="s">
        <v>3000</v>
      </c>
      <c r="AA839" s="8">
        <v>0.04</v>
      </c>
      <c r="AB839" s="8" t="s">
        <v>558</v>
      </c>
      <c r="AC839" s="8">
        <v>1.7000000000000001E-2</v>
      </c>
      <c r="AD839" s="8">
        <v>8203.2000000000007</v>
      </c>
      <c r="AE839" s="8">
        <v>1220.7142857142858</v>
      </c>
      <c r="AF839" s="8">
        <v>3486.36</v>
      </c>
      <c r="AG839" s="8">
        <v>4707.0742857142859</v>
      </c>
      <c r="AH839" s="8">
        <v>0.03</v>
      </c>
      <c r="AI839" s="8">
        <v>1685.6699999999998</v>
      </c>
    </row>
    <row r="840" spans="1:35">
      <c r="A840" s="521" t="s">
        <v>2143</v>
      </c>
      <c r="B840" s="8" t="s">
        <v>27</v>
      </c>
      <c r="C840" s="8" t="s">
        <v>27</v>
      </c>
      <c r="D840" s="8" t="s">
        <v>97</v>
      </c>
      <c r="E840" s="8" t="s">
        <v>209</v>
      </c>
      <c r="F840" s="8" t="s">
        <v>855</v>
      </c>
      <c r="G840" s="8" t="s">
        <v>802</v>
      </c>
      <c r="H840" s="116">
        <v>0</v>
      </c>
      <c r="I840" s="8">
        <v>4390</v>
      </c>
      <c r="J840" s="8">
        <v>4390</v>
      </c>
      <c r="K840" s="8" t="s">
        <v>3001</v>
      </c>
      <c r="L840" s="8">
        <v>31144872</v>
      </c>
      <c r="M840" s="38">
        <v>45371</v>
      </c>
      <c r="N840" s="8" t="s">
        <v>197</v>
      </c>
      <c r="O840" s="8" t="s">
        <v>148</v>
      </c>
      <c r="P840" s="8" t="s">
        <v>543</v>
      </c>
      <c r="Q840" s="8">
        <v>0</v>
      </c>
      <c r="R840" s="8">
        <v>162930</v>
      </c>
      <c r="S840" s="8">
        <v>162930</v>
      </c>
      <c r="T840" s="8">
        <v>150424</v>
      </c>
      <c r="U840" s="8">
        <v>144</v>
      </c>
      <c r="V840" s="8" t="s">
        <v>62</v>
      </c>
      <c r="W840" s="8" t="s">
        <v>62</v>
      </c>
      <c r="X840" s="8" t="s">
        <v>276</v>
      </c>
      <c r="Z840" s="8" t="s">
        <v>3002</v>
      </c>
      <c r="AA840" s="8">
        <v>0.03</v>
      </c>
      <c r="AB840" s="8" t="s">
        <v>558</v>
      </c>
      <c r="AC840" s="8">
        <v>0.02</v>
      </c>
      <c r="AD840" s="8">
        <v>4887.8999999999996</v>
      </c>
      <c r="AE840" s="8">
        <v>1131.4583333333333</v>
      </c>
      <c r="AF840" s="8">
        <v>3258.6</v>
      </c>
      <c r="AG840" s="8">
        <v>4390.0583333333334</v>
      </c>
      <c r="AH840" s="8">
        <v>0.06</v>
      </c>
      <c r="AI840" s="8">
        <v>9775.7999999999993</v>
      </c>
    </row>
    <row r="841" spans="1:35">
      <c r="A841" s="521" t="s">
        <v>2143</v>
      </c>
      <c r="B841" s="8" t="s">
        <v>38</v>
      </c>
      <c r="C841" s="8" t="s">
        <v>38</v>
      </c>
      <c r="D841" s="8" t="s">
        <v>101</v>
      </c>
      <c r="E841" s="8" t="s">
        <v>2100</v>
      </c>
      <c r="F841" s="8" t="s">
        <v>654</v>
      </c>
      <c r="G841" s="8" t="s">
        <v>2347</v>
      </c>
      <c r="H841" s="116">
        <v>0</v>
      </c>
      <c r="I841" s="8">
        <v>14819</v>
      </c>
      <c r="J841" s="8">
        <v>14819</v>
      </c>
      <c r="K841" s="8" t="s">
        <v>3004</v>
      </c>
      <c r="L841" s="8">
        <v>25252491</v>
      </c>
      <c r="M841" s="38">
        <v>45371</v>
      </c>
      <c r="N841" s="8" t="s">
        <v>197</v>
      </c>
      <c r="O841" s="8" t="s">
        <v>173</v>
      </c>
      <c r="P841" s="8" t="s">
        <v>466</v>
      </c>
      <c r="Q841" s="8">
        <v>0</v>
      </c>
      <c r="R841" s="8">
        <v>550000</v>
      </c>
      <c r="S841" s="8">
        <v>550000</v>
      </c>
      <c r="T841" s="8">
        <v>510400</v>
      </c>
      <c r="U841" s="8">
        <v>168</v>
      </c>
      <c r="V841" s="8" t="s">
        <v>62</v>
      </c>
      <c r="W841" s="8" t="s">
        <v>62</v>
      </c>
      <c r="X841" s="8" t="s">
        <v>276</v>
      </c>
      <c r="Z841" s="8" t="s">
        <v>3005</v>
      </c>
      <c r="AA841" s="8">
        <v>0.04</v>
      </c>
      <c r="AB841" s="8" t="s">
        <v>558</v>
      </c>
      <c r="AC841" s="8">
        <v>1.7000000000000001E-2</v>
      </c>
      <c r="AD841" s="8">
        <v>22000</v>
      </c>
      <c r="AE841" s="8">
        <v>3273.8095238095239</v>
      </c>
      <c r="AF841" s="8">
        <v>9350</v>
      </c>
      <c r="AG841" s="8">
        <v>12623.809523809523</v>
      </c>
      <c r="AH841" s="8">
        <v>0.03</v>
      </c>
      <c r="AI841" s="8">
        <v>16500</v>
      </c>
    </row>
    <row r="842" spans="1:35">
      <c r="A842" s="521" t="s">
        <v>2143</v>
      </c>
      <c r="B842" s="8" t="s">
        <v>23</v>
      </c>
      <c r="C842" s="8" t="s">
        <v>23</v>
      </c>
      <c r="D842" s="8" t="s">
        <v>97</v>
      </c>
      <c r="E842" s="8" t="s">
        <v>48</v>
      </c>
      <c r="F842" s="8" t="s">
        <v>695</v>
      </c>
      <c r="G842" s="8" t="s">
        <v>626</v>
      </c>
      <c r="H842" s="116">
        <v>0</v>
      </c>
      <c r="I842" s="8">
        <v>7568</v>
      </c>
      <c r="J842" s="8">
        <v>7568</v>
      </c>
      <c r="K842" s="8" t="s">
        <v>3003</v>
      </c>
      <c r="L842" s="8">
        <v>28290738</v>
      </c>
      <c r="M842" s="38">
        <v>45371</v>
      </c>
      <c r="N842" s="8" t="s">
        <v>197</v>
      </c>
      <c r="O842" s="8" t="s">
        <v>128</v>
      </c>
      <c r="P842" s="8" t="s">
        <v>128</v>
      </c>
      <c r="Q842" s="8">
        <v>0</v>
      </c>
      <c r="R842" s="8">
        <v>321061</v>
      </c>
      <c r="S842" s="8">
        <v>321061</v>
      </c>
      <c r="T842" s="8">
        <v>51034</v>
      </c>
      <c r="U842" s="8">
        <v>168</v>
      </c>
      <c r="V842" s="8" t="s">
        <v>64</v>
      </c>
      <c r="W842" s="8" t="s">
        <v>64</v>
      </c>
      <c r="X842" s="8" t="s">
        <v>276</v>
      </c>
      <c r="Y842" s="8" t="s">
        <v>115</v>
      </c>
      <c r="Z842" s="8" t="s">
        <v>2671</v>
      </c>
      <c r="AA842" s="8">
        <v>0.04</v>
      </c>
      <c r="AB842" s="8" t="s">
        <v>558</v>
      </c>
      <c r="AC842" s="8">
        <v>1.7000000000000001E-2</v>
      </c>
      <c r="AD842" s="8">
        <v>12842.44</v>
      </c>
      <c r="AE842" s="8">
        <v>1911.077380952381</v>
      </c>
      <c r="AF842" s="8">
        <v>5458.0370000000003</v>
      </c>
      <c r="AG842" s="8">
        <v>7369.114380952381</v>
      </c>
      <c r="AH842" s="8">
        <v>0.03</v>
      </c>
      <c r="AI842" s="8">
        <v>9631.83</v>
      </c>
    </row>
    <row r="843" spans="1:35">
      <c r="A843" s="521" t="s">
        <v>2143</v>
      </c>
      <c r="B843" s="8" t="s">
        <v>20</v>
      </c>
      <c r="C843" s="8" t="s">
        <v>184</v>
      </c>
      <c r="D843" s="8" t="s">
        <v>98</v>
      </c>
      <c r="E843" s="8" t="s">
        <v>206</v>
      </c>
      <c r="F843" s="8" t="s">
        <v>2417</v>
      </c>
      <c r="G843" s="8" t="s">
        <v>2704</v>
      </c>
      <c r="H843" s="116">
        <v>0</v>
      </c>
      <c r="I843" s="8">
        <v>1000</v>
      </c>
      <c r="J843" s="8">
        <v>1000</v>
      </c>
      <c r="K843" s="8" t="s">
        <v>3033</v>
      </c>
      <c r="L843" s="8">
        <v>10641951</v>
      </c>
      <c r="M843" s="38">
        <v>45372</v>
      </c>
      <c r="N843" s="8" t="s">
        <v>197</v>
      </c>
      <c r="O843" s="8" t="s">
        <v>148</v>
      </c>
      <c r="P843" s="8" t="s">
        <v>334</v>
      </c>
      <c r="Q843" s="8">
        <v>0</v>
      </c>
      <c r="R843" s="8">
        <v>30067</v>
      </c>
      <c r="S843" s="8">
        <v>30067</v>
      </c>
      <c r="T843" s="8">
        <v>27463</v>
      </c>
      <c r="U843" s="8">
        <v>108</v>
      </c>
      <c r="V843" s="8" t="s">
        <v>62</v>
      </c>
      <c r="W843" s="8" t="s">
        <v>62</v>
      </c>
      <c r="X843" s="8" t="s">
        <v>276</v>
      </c>
      <c r="Z843" s="8" t="s">
        <v>3037</v>
      </c>
      <c r="AA843" s="8">
        <v>0.03</v>
      </c>
      <c r="AB843" s="8" t="s">
        <v>558</v>
      </c>
      <c r="AC843" s="8">
        <v>2.4E-2</v>
      </c>
      <c r="AD843" s="8">
        <v>902.01</v>
      </c>
      <c r="AE843" s="8">
        <v>278.39814814814815</v>
      </c>
      <c r="AF843" s="8">
        <v>721.60800000000006</v>
      </c>
      <c r="AG843" s="8">
        <v>1000.0061481481482</v>
      </c>
      <c r="AH843" s="8">
        <v>0.06</v>
      </c>
      <c r="AI843" s="8">
        <v>1804.02</v>
      </c>
    </row>
    <row r="844" spans="1:35">
      <c r="A844" s="521" t="s">
        <v>2143</v>
      </c>
      <c r="B844" s="8" t="s">
        <v>38</v>
      </c>
      <c r="C844" s="8" t="s">
        <v>38</v>
      </c>
      <c r="D844" s="8" t="s">
        <v>101</v>
      </c>
      <c r="E844" s="8" t="s">
        <v>891</v>
      </c>
      <c r="F844" s="8" t="s">
        <v>995</v>
      </c>
      <c r="G844" s="8" t="s">
        <v>996</v>
      </c>
      <c r="H844" s="116">
        <v>0</v>
      </c>
      <c r="I844" s="8">
        <v>5470</v>
      </c>
      <c r="J844" s="8">
        <v>5470</v>
      </c>
      <c r="K844" s="8" t="s">
        <v>2669</v>
      </c>
      <c r="L844" s="8">
        <v>30121336</v>
      </c>
      <c r="M844" s="38">
        <v>45372</v>
      </c>
      <c r="N844" s="8" t="s">
        <v>197</v>
      </c>
      <c r="O844" s="8" t="s">
        <v>173</v>
      </c>
      <c r="P844" s="8" t="s">
        <v>355</v>
      </c>
      <c r="Q844" s="8">
        <v>0</v>
      </c>
      <c r="R844" s="8">
        <v>238323</v>
      </c>
      <c r="S844" s="8">
        <v>238323</v>
      </c>
      <c r="T844" s="8">
        <v>38698</v>
      </c>
      <c r="U844" s="8">
        <v>168</v>
      </c>
      <c r="V844" s="8" t="s">
        <v>64</v>
      </c>
      <c r="W844" s="8" t="s">
        <v>64</v>
      </c>
      <c r="X844" s="8" t="s">
        <v>276</v>
      </c>
      <c r="Y844" s="8" t="s">
        <v>115</v>
      </c>
      <c r="Z844" s="8" t="s">
        <v>2675</v>
      </c>
      <c r="AA844" s="8">
        <v>0.04</v>
      </c>
      <c r="AB844" s="8" t="s">
        <v>558</v>
      </c>
      <c r="AC844" s="8">
        <v>1.7000000000000001E-2</v>
      </c>
      <c r="AD844" s="8">
        <v>9532.92</v>
      </c>
      <c r="AE844" s="8">
        <v>1418.5892857142858</v>
      </c>
      <c r="AF844" s="8">
        <v>4051.4910000000004</v>
      </c>
      <c r="AG844" s="8">
        <v>5470.0802857142862</v>
      </c>
      <c r="AH844" s="8">
        <v>0.03</v>
      </c>
      <c r="AI844" s="8">
        <v>7149.69</v>
      </c>
    </row>
    <row r="845" spans="1:35">
      <c r="A845" s="521" t="s">
        <v>2143</v>
      </c>
      <c r="B845" s="8" t="s">
        <v>29</v>
      </c>
      <c r="C845" s="8" t="s">
        <v>29</v>
      </c>
      <c r="D845" s="8" t="s">
        <v>168</v>
      </c>
      <c r="E845" s="8" t="s">
        <v>932</v>
      </c>
      <c r="F845" s="8" t="s">
        <v>2560</v>
      </c>
      <c r="G845" s="8" t="s">
        <v>2936</v>
      </c>
      <c r="H845" s="116">
        <v>0</v>
      </c>
      <c r="I845" s="8">
        <v>47471</v>
      </c>
      <c r="J845" s="8">
        <v>47471</v>
      </c>
      <c r="K845" s="8" t="s">
        <v>3034</v>
      </c>
      <c r="L845" s="8">
        <v>30860116</v>
      </c>
      <c r="M845" s="38">
        <v>45372</v>
      </c>
      <c r="N845" s="8" t="s">
        <v>197</v>
      </c>
      <c r="O845" s="8" t="s">
        <v>148</v>
      </c>
      <c r="P845" s="8" t="s">
        <v>251</v>
      </c>
      <c r="Q845" s="8">
        <v>0</v>
      </c>
      <c r="R845" s="8">
        <v>2068229</v>
      </c>
      <c r="S845" s="8">
        <v>2068229</v>
      </c>
      <c r="T845" s="8">
        <v>340929</v>
      </c>
      <c r="U845" s="8">
        <v>168</v>
      </c>
      <c r="V845" s="8" t="s">
        <v>64</v>
      </c>
      <c r="W845" s="8" t="s">
        <v>64</v>
      </c>
      <c r="X845" s="8" t="s">
        <v>276</v>
      </c>
      <c r="Y845" s="8" t="s">
        <v>578</v>
      </c>
      <c r="Z845" s="8" t="s">
        <v>2966</v>
      </c>
      <c r="AA845" s="8">
        <v>0.04</v>
      </c>
      <c r="AB845" s="8" t="s">
        <v>558</v>
      </c>
      <c r="AC845" s="8">
        <v>1.7000000000000001E-2</v>
      </c>
      <c r="AD845" s="8">
        <v>82729.16</v>
      </c>
      <c r="AE845" s="8">
        <v>12310.886904761905</v>
      </c>
      <c r="AF845" s="8">
        <v>35159.893000000004</v>
      </c>
      <c r="AG845" s="8">
        <v>47470.779904761905</v>
      </c>
      <c r="AH845" s="8">
        <v>0.03</v>
      </c>
      <c r="AI845" s="8">
        <v>62046.869999999995</v>
      </c>
    </row>
    <row r="846" spans="1:35">
      <c r="A846" s="521" t="s">
        <v>2143</v>
      </c>
      <c r="B846" s="8" t="s">
        <v>31</v>
      </c>
      <c r="C846" s="8" t="s">
        <v>31</v>
      </c>
      <c r="D846" s="8" t="s">
        <v>101</v>
      </c>
      <c r="E846" s="8" t="s">
        <v>32</v>
      </c>
      <c r="F846" s="8" t="s">
        <v>3035</v>
      </c>
      <c r="G846" s="8" t="s">
        <v>3038</v>
      </c>
      <c r="H846" s="116">
        <v>0</v>
      </c>
      <c r="I846" s="8">
        <v>3845</v>
      </c>
      <c r="J846" s="8">
        <v>3845</v>
      </c>
      <c r="K846" s="8" t="s">
        <v>3036</v>
      </c>
      <c r="L846" s="8">
        <v>38607135</v>
      </c>
      <c r="M846" s="38">
        <v>45372</v>
      </c>
      <c r="N846" s="8" t="s">
        <v>197</v>
      </c>
      <c r="O846" s="8" t="s">
        <v>21</v>
      </c>
      <c r="P846" s="8" t="s">
        <v>21</v>
      </c>
      <c r="Q846" s="8">
        <v>0</v>
      </c>
      <c r="R846" s="8">
        <v>167520</v>
      </c>
      <c r="S846" s="8">
        <v>167520</v>
      </c>
      <c r="T846" s="8">
        <v>20303</v>
      </c>
      <c r="U846" s="8">
        <v>168</v>
      </c>
      <c r="V846" s="8" t="s">
        <v>64</v>
      </c>
      <c r="W846" s="8" t="s">
        <v>64</v>
      </c>
      <c r="X846" s="8" t="s">
        <v>276</v>
      </c>
      <c r="Y846" s="8" t="s">
        <v>2510</v>
      </c>
      <c r="Z846" s="8" t="s">
        <v>3029</v>
      </c>
      <c r="AA846" s="8">
        <v>0.04</v>
      </c>
      <c r="AB846" s="8" t="s">
        <v>558</v>
      </c>
      <c r="AC846" s="8">
        <v>1.7000000000000001E-2</v>
      </c>
      <c r="AD846" s="8">
        <v>6700.8</v>
      </c>
      <c r="AE846" s="8">
        <v>997.14285714285711</v>
      </c>
      <c r="AF846" s="8">
        <v>2847.84</v>
      </c>
      <c r="AG846" s="8">
        <v>3844.982857142857</v>
      </c>
      <c r="AH846" s="8">
        <v>0.03</v>
      </c>
      <c r="AI846" s="8">
        <v>5025.5999999999995</v>
      </c>
    </row>
    <row r="847" spans="1:35">
      <c r="A847" s="521" t="s">
        <v>2143</v>
      </c>
      <c r="B847" s="8" t="s">
        <v>29</v>
      </c>
      <c r="C847" s="8" t="s">
        <v>29</v>
      </c>
      <c r="D847" s="8" t="s">
        <v>168</v>
      </c>
      <c r="E847" s="8" t="s">
        <v>852</v>
      </c>
      <c r="F847" s="8" t="s">
        <v>851</v>
      </c>
      <c r="G847" s="8" t="s">
        <v>1423</v>
      </c>
      <c r="H847" s="116">
        <v>0</v>
      </c>
      <c r="I847" s="8">
        <v>4720</v>
      </c>
      <c r="J847" s="8">
        <v>4720</v>
      </c>
      <c r="K847" s="8" t="s">
        <v>3039</v>
      </c>
      <c r="L847" s="8">
        <v>24199268</v>
      </c>
      <c r="M847" s="38">
        <v>45372</v>
      </c>
      <c r="N847" s="8" t="s">
        <v>197</v>
      </c>
      <c r="O847" s="8" t="s">
        <v>148</v>
      </c>
      <c r="P847" s="8" t="s">
        <v>251</v>
      </c>
      <c r="Q847" s="8">
        <v>0</v>
      </c>
      <c r="R847" s="8">
        <v>205646</v>
      </c>
      <c r="S847" s="8">
        <v>205646</v>
      </c>
      <c r="T847" s="8">
        <v>47828.24</v>
      </c>
      <c r="U847" s="8">
        <v>168</v>
      </c>
      <c r="V847" s="8" t="s">
        <v>64</v>
      </c>
      <c r="W847" s="8" t="s">
        <v>64</v>
      </c>
      <c r="X847" s="8" t="s">
        <v>276</v>
      </c>
      <c r="Y847" s="8" t="s">
        <v>115</v>
      </c>
      <c r="Z847" s="8" t="s">
        <v>2447</v>
      </c>
      <c r="AA847" s="8">
        <v>0.04</v>
      </c>
      <c r="AB847" s="8" t="s">
        <v>558</v>
      </c>
      <c r="AC847" s="8">
        <v>1.7000000000000001E-2</v>
      </c>
      <c r="AD847" s="8">
        <v>8225.84</v>
      </c>
      <c r="AE847" s="8">
        <v>1224.0833333333333</v>
      </c>
      <c r="AF847" s="8">
        <v>3495.9820000000004</v>
      </c>
      <c r="AG847" s="8">
        <v>4720.0653333333339</v>
      </c>
      <c r="AH847" s="8">
        <v>0.03</v>
      </c>
      <c r="AI847" s="8">
        <v>6169.38</v>
      </c>
    </row>
    <row r="848" spans="1:35">
      <c r="A848" s="521" t="s">
        <v>2143</v>
      </c>
      <c r="B848" s="8" t="s">
        <v>44</v>
      </c>
      <c r="C848" s="8" t="s">
        <v>37</v>
      </c>
      <c r="D848" s="8" t="s">
        <v>99</v>
      </c>
      <c r="E848" s="8" t="s">
        <v>461</v>
      </c>
      <c r="F848" s="8" t="s">
        <v>951</v>
      </c>
      <c r="G848" s="8" t="s">
        <v>645</v>
      </c>
      <c r="H848" s="116">
        <v>0</v>
      </c>
      <c r="I848" s="8">
        <v>8983</v>
      </c>
      <c r="J848" s="8">
        <v>8983</v>
      </c>
      <c r="K848" s="8" t="s">
        <v>3040</v>
      </c>
      <c r="L848" s="8">
        <v>20123070</v>
      </c>
      <c r="M848" s="38">
        <v>45372</v>
      </c>
      <c r="N848" s="8" t="s">
        <v>197</v>
      </c>
      <c r="O848" s="8" t="s">
        <v>148</v>
      </c>
      <c r="P848" s="8" t="s">
        <v>252</v>
      </c>
      <c r="Q848" s="8">
        <v>0</v>
      </c>
      <c r="R848" s="8">
        <v>55000</v>
      </c>
      <c r="S848" s="8">
        <v>55000</v>
      </c>
      <c r="T848" s="8">
        <v>51150</v>
      </c>
      <c r="U848" s="8">
        <v>12</v>
      </c>
      <c r="V848" s="8" t="s">
        <v>62</v>
      </c>
      <c r="W848" s="8" t="s">
        <v>62</v>
      </c>
      <c r="X848" s="8" t="s">
        <v>276</v>
      </c>
      <c r="Z848" s="8" t="s">
        <v>3041</v>
      </c>
      <c r="AA848" s="8">
        <v>0.03</v>
      </c>
      <c r="AB848" s="8" t="s">
        <v>558</v>
      </c>
      <c r="AC848" s="8">
        <v>0.08</v>
      </c>
      <c r="AD848" s="8">
        <v>1650</v>
      </c>
      <c r="AE848" s="8">
        <v>4583.333333333333</v>
      </c>
      <c r="AF848" s="8">
        <v>4400</v>
      </c>
      <c r="AG848" s="8">
        <v>8983.3333333333321</v>
      </c>
      <c r="AH848" s="8">
        <v>0.06</v>
      </c>
      <c r="AI848" s="8">
        <v>3300</v>
      </c>
    </row>
    <row r="849" spans="1:35">
      <c r="A849" s="521" t="s">
        <v>2143</v>
      </c>
      <c r="B849" s="8" t="s">
        <v>20</v>
      </c>
      <c r="C849" s="8" t="s">
        <v>184</v>
      </c>
      <c r="D849" s="8" t="s">
        <v>98</v>
      </c>
      <c r="E849" s="8" t="s">
        <v>407</v>
      </c>
      <c r="F849" s="8" t="s">
        <v>3042</v>
      </c>
      <c r="G849" s="8" t="s">
        <v>3045</v>
      </c>
      <c r="H849" s="116">
        <v>0</v>
      </c>
      <c r="I849" s="8">
        <v>16723</v>
      </c>
      <c r="J849" s="8">
        <v>16723</v>
      </c>
      <c r="K849" s="8" t="s">
        <v>3043</v>
      </c>
      <c r="L849" s="8">
        <v>22024181</v>
      </c>
      <c r="M849" s="38">
        <v>45372</v>
      </c>
      <c r="N849" s="8" t="s">
        <v>197</v>
      </c>
      <c r="O849" s="8" t="s">
        <v>173</v>
      </c>
      <c r="P849" s="8" t="s">
        <v>354</v>
      </c>
      <c r="Q849" s="8">
        <v>0</v>
      </c>
      <c r="R849" s="8">
        <v>215009</v>
      </c>
      <c r="S849" s="8">
        <v>215009</v>
      </c>
      <c r="T849" s="8">
        <v>203158</v>
      </c>
      <c r="U849" s="8">
        <v>36</v>
      </c>
      <c r="V849" s="8" t="s">
        <v>62</v>
      </c>
      <c r="W849" s="8" t="s">
        <v>62</v>
      </c>
      <c r="X849" s="8" t="s">
        <v>276</v>
      </c>
      <c r="Z849" s="8" t="s">
        <v>3044</v>
      </c>
      <c r="AA849" s="8">
        <v>0.03</v>
      </c>
      <c r="AB849" s="8" t="s">
        <v>558</v>
      </c>
      <c r="AC849" s="8">
        <v>0.05</v>
      </c>
      <c r="AD849" s="8">
        <v>6450.2699999999995</v>
      </c>
      <c r="AE849" s="8">
        <v>5972.4722222222226</v>
      </c>
      <c r="AF849" s="8">
        <v>10750.45</v>
      </c>
      <c r="AG849" s="8">
        <v>16722.922222222223</v>
      </c>
      <c r="AH849" s="8">
        <v>0.06</v>
      </c>
      <c r="AI849" s="8">
        <v>12900.539999999999</v>
      </c>
    </row>
    <row r="850" spans="1:35">
      <c r="A850" s="521" t="s">
        <v>2143</v>
      </c>
      <c r="B850" s="8" t="s">
        <v>20</v>
      </c>
      <c r="C850" s="8" t="s">
        <v>184</v>
      </c>
      <c r="D850" s="8" t="s">
        <v>98</v>
      </c>
      <c r="E850" s="8" t="s">
        <v>407</v>
      </c>
      <c r="F850" s="8" t="s">
        <v>3042</v>
      </c>
      <c r="G850" s="8" t="s">
        <v>3045</v>
      </c>
      <c r="H850" s="116">
        <v>0</v>
      </c>
      <c r="I850" s="8">
        <v>2630</v>
      </c>
      <c r="J850" s="8">
        <v>2630</v>
      </c>
      <c r="K850" s="8" t="s">
        <v>3046</v>
      </c>
      <c r="L850" s="8">
        <v>20765961</v>
      </c>
      <c r="M850" s="38">
        <v>45373</v>
      </c>
      <c r="N850" s="8" t="s">
        <v>197</v>
      </c>
      <c r="O850" s="8" t="s">
        <v>148</v>
      </c>
      <c r="P850" s="8" t="s">
        <v>334</v>
      </c>
      <c r="Q850" s="8">
        <v>0</v>
      </c>
      <c r="R850" s="8">
        <v>97609</v>
      </c>
      <c r="S850" s="8">
        <v>97609</v>
      </c>
      <c r="T850" s="8">
        <v>90652</v>
      </c>
      <c r="U850" s="8">
        <v>144</v>
      </c>
      <c r="V850" s="8" t="s">
        <v>62</v>
      </c>
      <c r="W850" s="8" t="s">
        <v>62</v>
      </c>
      <c r="X850" s="8" t="s">
        <v>276</v>
      </c>
      <c r="Z850" s="8" t="s">
        <v>3048</v>
      </c>
      <c r="AA850" s="8">
        <v>0.03</v>
      </c>
      <c r="AB850" s="8" t="s">
        <v>558</v>
      </c>
      <c r="AC850" s="8">
        <v>0.02</v>
      </c>
      <c r="AD850" s="8">
        <v>2928.27</v>
      </c>
      <c r="AE850" s="8">
        <v>677.84027777777783</v>
      </c>
      <c r="AF850" s="8">
        <v>1952.18</v>
      </c>
      <c r="AG850" s="8">
        <v>2630.0202777777777</v>
      </c>
      <c r="AH850" s="8">
        <v>0.06</v>
      </c>
      <c r="AI850" s="8">
        <v>5856.54</v>
      </c>
    </row>
    <row r="851" spans="1:35">
      <c r="A851" s="521" t="s">
        <v>2143</v>
      </c>
      <c r="B851" s="8" t="s">
        <v>49</v>
      </c>
      <c r="C851" s="8" t="s">
        <v>49</v>
      </c>
      <c r="D851" s="8" t="s">
        <v>133</v>
      </c>
      <c r="E851" s="8" t="s">
        <v>460</v>
      </c>
      <c r="F851" s="8" t="s">
        <v>773</v>
      </c>
      <c r="G851" s="8" t="s">
        <v>2157</v>
      </c>
      <c r="H851" s="116">
        <v>0</v>
      </c>
      <c r="I851" s="8">
        <v>4715</v>
      </c>
      <c r="J851" s="8">
        <v>4715</v>
      </c>
      <c r="K851" s="8" t="s">
        <v>1436</v>
      </c>
      <c r="L851" s="8">
        <v>26427168</v>
      </c>
      <c r="M851" s="38">
        <v>45373</v>
      </c>
      <c r="N851" s="8" t="s">
        <v>197</v>
      </c>
      <c r="O851" s="8" t="s">
        <v>173</v>
      </c>
      <c r="P851" s="8" t="s">
        <v>351</v>
      </c>
      <c r="Q851" s="8">
        <v>0</v>
      </c>
      <c r="R851" s="8">
        <v>175000</v>
      </c>
      <c r="S851" s="8">
        <v>175000</v>
      </c>
      <c r="T851" s="8">
        <v>165150</v>
      </c>
      <c r="U851" s="8">
        <v>144</v>
      </c>
      <c r="V851" s="8" t="s">
        <v>62</v>
      </c>
      <c r="W851" s="8" t="s">
        <v>62</v>
      </c>
      <c r="X851" s="8" t="s">
        <v>276</v>
      </c>
      <c r="Z851" s="8" t="s">
        <v>3049</v>
      </c>
      <c r="AA851" s="8">
        <v>0.03</v>
      </c>
      <c r="AB851" s="8" t="s">
        <v>558</v>
      </c>
      <c r="AC851" s="8">
        <v>0.02</v>
      </c>
      <c r="AD851" s="8">
        <v>5250</v>
      </c>
      <c r="AE851" s="8">
        <v>1215.2777777777778</v>
      </c>
      <c r="AF851" s="8">
        <v>3500</v>
      </c>
      <c r="AG851" s="8">
        <v>4715.2777777777774</v>
      </c>
      <c r="AH851" s="8">
        <v>0.06</v>
      </c>
      <c r="AI851" s="8">
        <v>10500</v>
      </c>
    </row>
    <row r="852" spans="1:35">
      <c r="A852" s="521" t="s">
        <v>2143</v>
      </c>
      <c r="B852" s="8" t="s">
        <v>37</v>
      </c>
      <c r="C852" s="8" t="s">
        <v>37</v>
      </c>
      <c r="D852" s="8" t="s">
        <v>99</v>
      </c>
      <c r="E852" s="8" t="s">
        <v>935</v>
      </c>
      <c r="F852" s="8" t="s">
        <v>2410</v>
      </c>
      <c r="G852" s="8" t="s">
        <v>2631</v>
      </c>
      <c r="I852" s="8">
        <v>5744</v>
      </c>
      <c r="J852" s="8">
        <v>5744</v>
      </c>
      <c r="K852" s="8" t="s">
        <v>3047</v>
      </c>
      <c r="L852" s="8">
        <v>29944133</v>
      </c>
      <c r="M852" s="38">
        <v>45373</v>
      </c>
      <c r="N852" s="8" t="s">
        <v>197</v>
      </c>
      <c r="O852" s="8" t="s">
        <v>128</v>
      </c>
      <c r="P852" s="8" t="s">
        <v>128</v>
      </c>
      <c r="Q852" s="8">
        <v>49368.1</v>
      </c>
      <c r="R852" s="8">
        <v>250261</v>
      </c>
      <c r="S852" s="8">
        <v>200892.9</v>
      </c>
      <c r="T852" s="8">
        <v>23901.24</v>
      </c>
      <c r="U852" s="8">
        <v>168</v>
      </c>
      <c r="V852" s="8" t="s">
        <v>64</v>
      </c>
      <c r="W852" s="8" t="s">
        <v>64</v>
      </c>
      <c r="X852" s="8" t="s">
        <v>276</v>
      </c>
      <c r="Y852" s="8" t="s">
        <v>3015</v>
      </c>
      <c r="Z852" s="8" t="s">
        <v>3024</v>
      </c>
      <c r="AA852" s="8">
        <v>0.04</v>
      </c>
      <c r="AB852" s="8" t="s">
        <v>558</v>
      </c>
      <c r="AC852" s="8">
        <v>1.7000000000000001E-2</v>
      </c>
      <c r="AD852" s="8">
        <v>10010.44</v>
      </c>
      <c r="AE852" s="8">
        <v>1489.6488095238096</v>
      </c>
      <c r="AF852" s="8">
        <v>4254.4369999999999</v>
      </c>
      <c r="AG852" s="8">
        <v>5744.0858095238091</v>
      </c>
      <c r="AH852" s="8">
        <v>0.03</v>
      </c>
      <c r="AI852" s="8">
        <v>6026.7869999999994</v>
      </c>
    </row>
    <row r="853" spans="1:35">
      <c r="A853" s="521" t="s">
        <v>2143</v>
      </c>
      <c r="B853" s="8" t="s">
        <v>29</v>
      </c>
      <c r="C853" s="8" t="s">
        <v>29</v>
      </c>
      <c r="D853" s="8" t="s">
        <v>168</v>
      </c>
      <c r="E853" s="8" t="s">
        <v>457</v>
      </c>
      <c r="F853" s="8" t="s">
        <v>593</v>
      </c>
      <c r="G853" s="8" t="s">
        <v>599</v>
      </c>
      <c r="H853" s="116">
        <v>0</v>
      </c>
      <c r="I853" s="8">
        <v>19962</v>
      </c>
      <c r="J853" s="8">
        <v>19962</v>
      </c>
      <c r="K853" s="8" t="s">
        <v>757</v>
      </c>
      <c r="L853" s="8">
        <v>28129980</v>
      </c>
      <c r="M853" s="38">
        <v>45373</v>
      </c>
      <c r="N853" s="8" t="s">
        <v>197</v>
      </c>
      <c r="O853" s="8" t="s">
        <v>173</v>
      </c>
      <c r="P853" s="8" t="s">
        <v>330</v>
      </c>
      <c r="Q853" s="8">
        <v>0</v>
      </c>
      <c r="R853" s="8">
        <v>869728</v>
      </c>
      <c r="S853" s="8">
        <v>869728</v>
      </c>
      <c r="T853" s="8">
        <v>80553</v>
      </c>
      <c r="U853" s="8">
        <v>168</v>
      </c>
      <c r="V853" s="8" t="s">
        <v>64</v>
      </c>
      <c r="W853" s="8" t="s">
        <v>64</v>
      </c>
      <c r="X853" s="8" t="s">
        <v>276</v>
      </c>
      <c r="Y853" s="8" t="s">
        <v>115</v>
      </c>
      <c r="Z853" s="8" t="s">
        <v>2673</v>
      </c>
      <c r="AA853" s="8">
        <v>0.04</v>
      </c>
      <c r="AB853" s="8" t="s">
        <v>558</v>
      </c>
      <c r="AC853" s="8">
        <v>1.7000000000000001E-2</v>
      </c>
      <c r="AD853" s="8">
        <v>34789.120000000003</v>
      </c>
      <c r="AE853" s="8">
        <v>5176.9523809523807</v>
      </c>
      <c r="AF853" s="8">
        <v>14785.376</v>
      </c>
      <c r="AG853" s="8">
        <v>19962.328380952382</v>
      </c>
      <c r="AH853" s="8">
        <v>0.03</v>
      </c>
      <c r="AI853" s="8">
        <v>26091.84</v>
      </c>
    </row>
    <row r="854" spans="1:35">
      <c r="A854" s="521" t="s">
        <v>2143</v>
      </c>
      <c r="B854" s="8" t="s">
        <v>39</v>
      </c>
      <c r="C854" s="8" t="s">
        <v>39</v>
      </c>
      <c r="D854" s="8" t="s">
        <v>167</v>
      </c>
      <c r="E854" s="8" t="s">
        <v>407</v>
      </c>
      <c r="F854" s="8" t="s">
        <v>867</v>
      </c>
      <c r="G854" s="8" t="s">
        <v>590</v>
      </c>
      <c r="H854" s="116">
        <v>0</v>
      </c>
      <c r="I854" s="8">
        <v>8058</v>
      </c>
      <c r="J854" s="8">
        <v>8058</v>
      </c>
      <c r="K854" s="8" t="s">
        <v>3050</v>
      </c>
      <c r="L854" s="8">
        <v>32199343</v>
      </c>
      <c r="M854" s="38">
        <v>45373</v>
      </c>
      <c r="N854" s="8" t="s">
        <v>197</v>
      </c>
      <c r="O854" s="8" t="s">
        <v>148</v>
      </c>
      <c r="P854" s="8" t="s">
        <v>258</v>
      </c>
      <c r="Q854" s="8">
        <v>0</v>
      </c>
      <c r="R854" s="8">
        <v>342366</v>
      </c>
      <c r="S854" s="8">
        <v>342366</v>
      </c>
      <c r="T854" s="8">
        <v>10905</v>
      </c>
      <c r="U854" s="8">
        <v>168</v>
      </c>
      <c r="V854" s="8" t="s">
        <v>64</v>
      </c>
      <c r="W854" s="8" t="s">
        <v>64</v>
      </c>
      <c r="X854" s="8" t="s">
        <v>276</v>
      </c>
      <c r="Y854" s="8" t="s">
        <v>669</v>
      </c>
      <c r="Z854" s="8" t="s">
        <v>2564</v>
      </c>
      <c r="AA854" s="8">
        <v>0.04</v>
      </c>
      <c r="AB854" s="8" t="s">
        <v>558</v>
      </c>
      <c r="AC854" s="8">
        <v>1.7000000000000001E-2</v>
      </c>
      <c r="AD854" s="8">
        <v>13694.64</v>
      </c>
      <c r="AE854" s="8">
        <v>2037.8928571428571</v>
      </c>
      <c r="AF854" s="8">
        <v>5820.2220000000007</v>
      </c>
      <c r="AG854" s="8">
        <v>7858.1148571428575</v>
      </c>
      <c r="AH854" s="8">
        <v>0.03</v>
      </c>
      <c r="AI854" s="8">
        <v>10270.98</v>
      </c>
    </row>
    <row r="855" spans="1:35">
      <c r="A855" s="521" t="s">
        <v>2143</v>
      </c>
      <c r="B855" s="8" t="s">
        <v>31</v>
      </c>
      <c r="C855" s="8" t="s">
        <v>31</v>
      </c>
      <c r="D855" s="8" t="s">
        <v>101</v>
      </c>
      <c r="E855" s="8" t="s">
        <v>458</v>
      </c>
      <c r="F855" s="8" t="s">
        <v>3051</v>
      </c>
      <c r="G855" s="8" t="s">
        <v>3053</v>
      </c>
      <c r="H855" s="116">
        <v>0</v>
      </c>
      <c r="I855" s="8">
        <v>6290</v>
      </c>
      <c r="J855" s="8">
        <v>6290</v>
      </c>
      <c r="K855" s="8" t="s">
        <v>3052</v>
      </c>
      <c r="L855" s="8">
        <v>22384873</v>
      </c>
      <c r="M855" s="38">
        <v>45373</v>
      </c>
      <c r="N855" s="8" t="s">
        <v>197</v>
      </c>
      <c r="O855" s="8" t="s">
        <v>21</v>
      </c>
      <c r="P855" s="8" t="s">
        <v>21</v>
      </c>
      <c r="Q855" s="8">
        <v>0</v>
      </c>
      <c r="R855" s="8">
        <v>274050</v>
      </c>
      <c r="S855" s="8">
        <v>274050</v>
      </c>
      <c r="T855" s="8">
        <v>54497</v>
      </c>
      <c r="U855" s="8">
        <v>168</v>
      </c>
      <c r="V855" s="8" t="s">
        <v>64</v>
      </c>
      <c r="W855" s="8" t="s">
        <v>64</v>
      </c>
      <c r="X855" s="8" t="s">
        <v>276</v>
      </c>
      <c r="Y855" s="8" t="s">
        <v>115</v>
      </c>
      <c r="Z855" s="8" t="s">
        <v>3032</v>
      </c>
      <c r="AA855" s="8">
        <v>0.04</v>
      </c>
      <c r="AB855" s="8" t="s">
        <v>558</v>
      </c>
      <c r="AC855" s="8">
        <v>1.7000000000000001E-2</v>
      </c>
      <c r="AD855" s="8">
        <v>10962</v>
      </c>
      <c r="AE855" s="8">
        <v>1631.25</v>
      </c>
      <c r="AF855" s="8">
        <v>4658.8500000000004</v>
      </c>
      <c r="AG855" s="8">
        <v>6290.1</v>
      </c>
      <c r="AH855" s="8">
        <v>0.03</v>
      </c>
      <c r="AI855" s="8">
        <v>8221.5</v>
      </c>
    </row>
    <row r="856" spans="1:35">
      <c r="A856" s="521" t="s">
        <v>2143</v>
      </c>
      <c r="B856" s="8" t="s">
        <v>27</v>
      </c>
      <c r="C856" s="8" t="s">
        <v>27</v>
      </c>
      <c r="D856" s="8" t="s">
        <v>97</v>
      </c>
      <c r="E856" s="8" t="s">
        <v>407</v>
      </c>
      <c r="F856" s="8" t="s">
        <v>810</v>
      </c>
      <c r="G856" s="8" t="s">
        <v>793</v>
      </c>
      <c r="H856" s="116">
        <v>0</v>
      </c>
      <c r="I856" s="8">
        <v>1866</v>
      </c>
      <c r="J856" s="8">
        <v>1866</v>
      </c>
      <c r="K856" s="8" t="s">
        <v>3054</v>
      </c>
      <c r="L856" s="8">
        <v>28335883</v>
      </c>
      <c r="M856" s="38">
        <v>45374</v>
      </c>
      <c r="N856" s="8" t="s">
        <v>197</v>
      </c>
      <c r="O856" s="8" t="s">
        <v>128</v>
      </c>
      <c r="P856" s="8" t="s">
        <v>128</v>
      </c>
      <c r="Q856" s="8">
        <v>0</v>
      </c>
      <c r="R856" s="8">
        <v>60519</v>
      </c>
      <c r="S856" s="8">
        <v>60519</v>
      </c>
      <c r="T856" s="8">
        <v>56393</v>
      </c>
      <c r="U856" s="8">
        <v>120</v>
      </c>
      <c r="V856" s="8" t="s">
        <v>62</v>
      </c>
      <c r="W856" s="8" t="s">
        <v>62</v>
      </c>
      <c r="X856" s="8" t="s">
        <v>276</v>
      </c>
      <c r="Z856" s="8" t="s">
        <v>3056</v>
      </c>
      <c r="AA856" s="8">
        <v>0.03</v>
      </c>
      <c r="AB856" s="8" t="s">
        <v>558</v>
      </c>
      <c r="AC856" s="8">
        <v>2.2499999999999999E-2</v>
      </c>
      <c r="AD856" s="8">
        <v>1815.57</v>
      </c>
      <c r="AE856" s="8">
        <v>504.32499999999999</v>
      </c>
      <c r="AF856" s="8">
        <v>1361.6775</v>
      </c>
      <c r="AG856" s="8">
        <v>1866.0025000000001</v>
      </c>
      <c r="AH856" s="8">
        <v>0.06</v>
      </c>
      <c r="AI856" s="8">
        <v>3631.14</v>
      </c>
    </row>
    <row r="857" spans="1:35">
      <c r="A857" s="521" t="s">
        <v>2143</v>
      </c>
      <c r="B857" s="8" t="s">
        <v>38</v>
      </c>
      <c r="C857" s="8" t="s">
        <v>38</v>
      </c>
      <c r="D857" s="8" t="s">
        <v>101</v>
      </c>
      <c r="E857" s="8" t="s">
        <v>2100</v>
      </c>
      <c r="F857" s="8" t="s">
        <v>552</v>
      </c>
      <c r="G857" s="8" t="s">
        <v>596</v>
      </c>
      <c r="H857" s="116">
        <v>11956</v>
      </c>
      <c r="I857" s="8">
        <v>11860</v>
      </c>
      <c r="J857" s="8">
        <v>-96</v>
      </c>
      <c r="K857" s="8" t="s">
        <v>3055</v>
      </c>
      <c r="L857" s="8">
        <v>21669565</v>
      </c>
      <c r="M857" s="38">
        <v>45374</v>
      </c>
      <c r="N857" s="8" t="s">
        <v>197</v>
      </c>
      <c r="O857" s="8" t="s">
        <v>21</v>
      </c>
      <c r="P857" s="8" t="s">
        <v>21</v>
      </c>
      <c r="Q857" s="8">
        <v>362512</v>
      </c>
      <c r="R857" s="8">
        <v>485866</v>
      </c>
      <c r="S857" s="8">
        <v>123354</v>
      </c>
      <c r="T857" s="8">
        <v>94203</v>
      </c>
      <c r="U857" s="8">
        <v>156</v>
      </c>
      <c r="V857" s="8" t="s">
        <v>63</v>
      </c>
      <c r="W857" s="8" t="s">
        <v>63</v>
      </c>
      <c r="X857" s="8" t="s">
        <v>277</v>
      </c>
      <c r="Z857" s="8" t="s">
        <v>3057</v>
      </c>
      <c r="AA857" s="8">
        <v>0.04</v>
      </c>
      <c r="AB857" s="8" t="s">
        <v>558</v>
      </c>
      <c r="AC857" s="8">
        <v>1.7999999999999999E-2</v>
      </c>
      <c r="AD857" s="8">
        <v>19434.64</v>
      </c>
      <c r="AE857" s="8">
        <v>3114.5256410256411</v>
      </c>
      <c r="AF857" s="8">
        <v>8745.5879999999997</v>
      </c>
      <c r="AG857" s="8">
        <v>11860.11364102564</v>
      </c>
      <c r="AH857" s="8">
        <v>0.03</v>
      </c>
      <c r="AI857" s="8">
        <v>3700.62</v>
      </c>
    </row>
    <row r="858" spans="1:35">
      <c r="A858" s="521" t="s">
        <v>2143</v>
      </c>
      <c r="B858" s="8" t="s">
        <v>184</v>
      </c>
      <c r="C858" s="8" t="s">
        <v>184</v>
      </c>
      <c r="D858" s="8" t="s">
        <v>98</v>
      </c>
      <c r="E858" s="8" t="s">
        <v>503</v>
      </c>
      <c r="F858" s="8" t="s">
        <v>886</v>
      </c>
      <c r="G858" s="8" t="s">
        <v>1960</v>
      </c>
      <c r="H858" s="116">
        <v>0</v>
      </c>
      <c r="I858" s="8">
        <v>3597</v>
      </c>
      <c r="J858" s="8">
        <v>3597</v>
      </c>
      <c r="K858" s="8" t="s">
        <v>3058</v>
      </c>
      <c r="L858" s="8">
        <v>37628179</v>
      </c>
      <c r="M858" s="38">
        <v>45376</v>
      </c>
      <c r="N858" s="8" t="s">
        <v>197</v>
      </c>
      <c r="O858" s="8" t="s">
        <v>21</v>
      </c>
      <c r="P858" s="8" t="s">
        <v>21</v>
      </c>
      <c r="Q858" s="8">
        <v>0</v>
      </c>
      <c r="R858" s="8">
        <v>116660</v>
      </c>
      <c r="S858" s="8">
        <v>116660</v>
      </c>
      <c r="T858" s="8">
        <v>109727</v>
      </c>
      <c r="U858" s="8">
        <v>120</v>
      </c>
      <c r="V858" s="8" t="s">
        <v>62</v>
      </c>
      <c r="W858" s="8" t="s">
        <v>62</v>
      </c>
      <c r="X858" s="8" t="s">
        <v>276</v>
      </c>
      <c r="Z858" s="8" t="s">
        <v>3061</v>
      </c>
      <c r="AA858" s="8">
        <v>0.03</v>
      </c>
      <c r="AB858" s="8" t="s">
        <v>558</v>
      </c>
      <c r="AC858" s="8">
        <v>2.2499999999999999E-2</v>
      </c>
      <c r="AD858" s="8">
        <v>3499.7999999999997</v>
      </c>
      <c r="AE858" s="8">
        <v>972.16666666666663</v>
      </c>
      <c r="AF858" s="8">
        <v>2624.85</v>
      </c>
      <c r="AG858" s="8">
        <v>3597.0166666666664</v>
      </c>
      <c r="AH858" s="8">
        <v>0.06</v>
      </c>
      <c r="AI858" s="8">
        <v>6999.5999999999995</v>
      </c>
    </row>
    <row r="859" spans="1:35">
      <c r="A859" s="521" t="s">
        <v>2143</v>
      </c>
      <c r="B859" s="8" t="s">
        <v>184</v>
      </c>
      <c r="C859" s="8" t="s">
        <v>184</v>
      </c>
      <c r="D859" s="8" t="s">
        <v>98</v>
      </c>
      <c r="E859" s="8" t="s">
        <v>503</v>
      </c>
      <c r="F859" s="8" t="s">
        <v>2547</v>
      </c>
      <c r="G859" s="8" t="s">
        <v>2550</v>
      </c>
      <c r="H859" s="116">
        <v>0</v>
      </c>
      <c r="I859" s="8">
        <v>700</v>
      </c>
      <c r="J859" s="8">
        <v>700</v>
      </c>
      <c r="K859" s="8" t="s">
        <v>3059</v>
      </c>
      <c r="L859" s="8">
        <v>33332264</v>
      </c>
      <c r="M859" s="38">
        <v>45376</v>
      </c>
      <c r="N859" s="8" t="s">
        <v>197</v>
      </c>
      <c r="O859" s="8" t="s">
        <v>21</v>
      </c>
      <c r="P859" s="8" t="s">
        <v>21</v>
      </c>
      <c r="Q859" s="8">
        <v>0</v>
      </c>
      <c r="R859" s="8">
        <v>21046</v>
      </c>
      <c r="S859" s="8">
        <v>21046</v>
      </c>
      <c r="T859" s="8">
        <v>18893</v>
      </c>
      <c r="U859" s="8">
        <v>108</v>
      </c>
      <c r="V859" s="8" t="s">
        <v>62</v>
      </c>
      <c r="W859" s="8" t="s">
        <v>62</v>
      </c>
      <c r="X859" s="8" t="s">
        <v>276</v>
      </c>
      <c r="Z859" s="8" t="s">
        <v>3062</v>
      </c>
      <c r="AA859" s="8">
        <v>0.03</v>
      </c>
      <c r="AB859" s="8" t="s">
        <v>558</v>
      </c>
      <c r="AC859" s="8">
        <v>2.4E-2</v>
      </c>
      <c r="AD859" s="8">
        <v>631.38</v>
      </c>
      <c r="AE859" s="8">
        <v>194.87037037037038</v>
      </c>
      <c r="AF859" s="8">
        <v>505.10399999999998</v>
      </c>
      <c r="AG859" s="8">
        <v>699.97437037037037</v>
      </c>
      <c r="AH859" s="8">
        <v>0.06</v>
      </c>
      <c r="AI859" s="8">
        <v>1262.76</v>
      </c>
    </row>
    <row r="860" spans="1:35">
      <c r="A860" s="521" t="s">
        <v>2143</v>
      </c>
      <c r="B860" s="8" t="s">
        <v>24</v>
      </c>
      <c r="C860" s="8" t="s">
        <v>24</v>
      </c>
      <c r="D860" s="8" t="s">
        <v>422</v>
      </c>
      <c r="E860" s="8" t="s">
        <v>2099</v>
      </c>
      <c r="F860" s="8" t="s">
        <v>1425</v>
      </c>
      <c r="G860" s="8" t="s">
        <v>1432</v>
      </c>
      <c r="H860" s="116">
        <v>0</v>
      </c>
      <c r="I860" s="8">
        <v>3083</v>
      </c>
      <c r="J860" s="8">
        <v>3083</v>
      </c>
      <c r="K860" s="8" t="s">
        <v>3060</v>
      </c>
      <c r="L860" s="8">
        <v>33805156</v>
      </c>
      <c r="M860" s="38">
        <v>45376</v>
      </c>
      <c r="N860" s="8" t="s">
        <v>197</v>
      </c>
      <c r="O860" s="8" t="s">
        <v>21</v>
      </c>
      <c r="P860" s="8" t="s">
        <v>21</v>
      </c>
      <c r="Q860" s="8">
        <v>0</v>
      </c>
      <c r="R860" s="8">
        <v>100000</v>
      </c>
      <c r="S860" s="8">
        <v>100000</v>
      </c>
      <c r="T860" s="8">
        <v>93900</v>
      </c>
      <c r="U860" s="8">
        <v>120</v>
      </c>
      <c r="V860" s="8" t="s">
        <v>62</v>
      </c>
      <c r="W860" s="8" t="s">
        <v>62</v>
      </c>
      <c r="X860" s="8" t="s">
        <v>276</v>
      </c>
      <c r="Z860" s="8" t="s">
        <v>3063</v>
      </c>
      <c r="AA860" s="8">
        <v>0.03</v>
      </c>
      <c r="AB860" s="8" t="s">
        <v>558</v>
      </c>
      <c r="AC860" s="8">
        <v>2.2499999999999999E-2</v>
      </c>
      <c r="AD860" s="8">
        <v>3000</v>
      </c>
      <c r="AE860" s="8">
        <v>833.33333333333337</v>
      </c>
      <c r="AF860" s="8">
        <v>2250</v>
      </c>
      <c r="AG860" s="8">
        <v>3083.3333333333335</v>
      </c>
      <c r="AH860" s="8">
        <v>0.06</v>
      </c>
      <c r="AI860" s="8">
        <v>6000</v>
      </c>
    </row>
    <row r="861" spans="1:35">
      <c r="A861" s="8" t="s">
        <v>2144</v>
      </c>
      <c r="B861" s="8" t="s">
        <v>45</v>
      </c>
      <c r="C861" s="8" t="s">
        <v>184</v>
      </c>
      <c r="D861" s="8" t="s">
        <v>98</v>
      </c>
      <c r="E861" s="8" t="s">
        <v>212</v>
      </c>
      <c r="F861" s="8" t="s">
        <v>3064</v>
      </c>
      <c r="G861" s="8" t="s">
        <v>3093</v>
      </c>
      <c r="H861" s="116">
        <v>12733</v>
      </c>
      <c r="I861" s="8">
        <v>12170</v>
      </c>
      <c r="J861" s="8">
        <v>-563</v>
      </c>
      <c r="K861" s="8" t="s">
        <v>3065</v>
      </c>
      <c r="L861" s="8">
        <v>30540871</v>
      </c>
      <c r="M861" s="38">
        <v>45377</v>
      </c>
      <c r="N861" s="8" t="s">
        <v>195</v>
      </c>
      <c r="O861" s="8" t="s">
        <v>128</v>
      </c>
      <c r="P861" s="8" t="s">
        <v>128</v>
      </c>
      <c r="Q861" s="8">
        <v>451700.72</v>
      </c>
      <c r="R861" s="8">
        <v>530237</v>
      </c>
      <c r="S861" s="8">
        <v>78536.280000000028</v>
      </c>
      <c r="T861" s="8">
        <v>45623</v>
      </c>
      <c r="U861" s="8">
        <v>168</v>
      </c>
      <c r="V861" s="8" t="s">
        <v>63</v>
      </c>
      <c r="W861" s="8" t="s">
        <v>63</v>
      </c>
      <c r="X861" s="8" t="s">
        <v>277</v>
      </c>
      <c r="Z861" s="8" t="s">
        <v>3092</v>
      </c>
      <c r="AA861" s="8">
        <v>0.04</v>
      </c>
      <c r="AB861" s="8" t="s">
        <v>558</v>
      </c>
      <c r="AC861" s="8">
        <v>1.7000000000000001E-2</v>
      </c>
      <c r="AD861" s="8">
        <v>21209.48</v>
      </c>
      <c r="AE861" s="8">
        <v>3156.1726190476193</v>
      </c>
      <c r="AF861" s="8">
        <v>9014.0290000000005</v>
      </c>
      <c r="AG861" s="8">
        <v>12170.201619047621</v>
      </c>
      <c r="AH861" s="8">
        <v>0.03</v>
      </c>
      <c r="AI861" s="8">
        <v>2356.0884000000005</v>
      </c>
    </row>
    <row r="862" spans="1:35">
      <c r="A862" s="8" t="s">
        <v>2144</v>
      </c>
      <c r="B862" s="8" t="s">
        <v>38</v>
      </c>
      <c r="C862" s="8" t="s">
        <v>38</v>
      </c>
      <c r="D862" s="8" t="s">
        <v>101</v>
      </c>
      <c r="E862" s="8" t="s">
        <v>407</v>
      </c>
      <c r="F862" s="8" t="s">
        <v>737</v>
      </c>
      <c r="G862" s="8">
        <v>66</v>
      </c>
      <c r="H862" s="116">
        <v>4579</v>
      </c>
      <c r="I862" s="8">
        <v>4031</v>
      </c>
      <c r="J862" s="8">
        <v>-548</v>
      </c>
      <c r="K862" s="8" t="s">
        <v>3091</v>
      </c>
      <c r="L862" s="8">
        <v>25389559</v>
      </c>
      <c r="M862" s="38">
        <v>45377</v>
      </c>
      <c r="N862" s="8" t="s">
        <v>195</v>
      </c>
      <c r="O862" s="8" t="s">
        <v>128</v>
      </c>
      <c r="P862" s="8" t="s">
        <v>128</v>
      </c>
      <c r="Q862" s="8">
        <v>157736</v>
      </c>
      <c r="R862" s="8">
        <v>175627</v>
      </c>
      <c r="S862" s="8">
        <v>17891</v>
      </c>
      <c r="T862" s="8">
        <v>6279</v>
      </c>
      <c r="U862" s="8">
        <v>168</v>
      </c>
      <c r="V862" s="8" t="s">
        <v>63</v>
      </c>
      <c r="W862" s="8" t="s">
        <v>63</v>
      </c>
      <c r="X862" s="8" t="s">
        <v>277</v>
      </c>
      <c r="Z862" s="8" t="s">
        <v>3094</v>
      </c>
      <c r="AA862" s="8">
        <v>0.04</v>
      </c>
      <c r="AB862" s="8" t="s">
        <v>558</v>
      </c>
      <c r="AC862" s="8">
        <v>1.7000000000000001E-2</v>
      </c>
      <c r="AD862" s="8">
        <v>7025.08</v>
      </c>
      <c r="AE862" s="8">
        <v>1045.3988095238096</v>
      </c>
      <c r="AF862" s="8">
        <v>2985.6590000000001</v>
      </c>
      <c r="AG862" s="8">
        <v>4031.0578095238097</v>
      </c>
      <c r="AH862" s="8">
        <v>0.03</v>
      </c>
      <c r="AI862" s="8">
        <v>536.73</v>
      </c>
    </row>
    <row r="863" spans="1:35">
      <c r="A863" s="8" t="s">
        <v>2144</v>
      </c>
      <c r="B863" s="8" t="s">
        <v>39</v>
      </c>
      <c r="C863" s="8" t="s">
        <v>39</v>
      </c>
      <c r="D863" s="8" t="s">
        <v>167</v>
      </c>
      <c r="E863" s="8" t="s">
        <v>407</v>
      </c>
      <c r="F863" s="8" t="s">
        <v>778</v>
      </c>
      <c r="G863" s="8" t="s">
        <v>603</v>
      </c>
      <c r="H863" s="116">
        <v>0</v>
      </c>
      <c r="I863" s="8">
        <v>1600</v>
      </c>
      <c r="J863" s="8">
        <v>1600</v>
      </c>
      <c r="K863" s="8" t="s">
        <v>3095</v>
      </c>
      <c r="L863" s="8">
        <v>25081325</v>
      </c>
      <c r="M863" s="38">
        <v>45378</v>
      </c>
      <c r="N863" s="8" t="s">
        <v>195</v>
      </c>
      <c r="O863" s="8" t="s">
        <v>148</v>
      </c>
      <c r="P863" s="8" t="s">
        <v>258</v>
      </c>
      <c r="Q863" s="8">
        <v>0</v>
      </c>
      <c r="R863" s="8">
        <v>45405</v>
      </c>
      <c r="S863" s="8">
        <v>45405</v>
      </c>
      <c r="T863" s="8">
        <v>42034</v>
      </c>
      <c r="U863" s="8">
        <v>120</v>
      </c>
      <c r="V863" s="8" t="s">
        <v>62</v>
      </c>
      <c r="W863" s="8" t="s">
        <v>62</v>
      </c>
      <c r="X863" s="8" t="s">
        <v>276</v>
      </c>
      <c r="Z863" s="8" t="s">
        <v>3100</v>
      </c>
      <c r="AA863" s="8">
        <v>0.03</v>
      </c>
      <c r="AB863" s="8" t="s">
        <v>558</v>
      </c>
      <c r="AC863" s="8">
        <v>2.2499999999999999E-2</v>
      </c>
      <c r="AD863" s="8">
        <v>1362.1499999999999</v>
      </c>
      <c r="AE863" s="8">
        <v>378.375</v>
      </c>
      <c r="AF863" s="8">
        <v>1021.6125</v>
      </c>
      <c r="AG863" s="8">
        <v>1399.9875</v>
      </c>
      <c r="AH863" s="8">
        <v>0.06</v>
      </c>
      <c r="AI863" s="8">
        <v>2724.2999999999997</v>
      </c>
    </row>
    <row r="864" spans="1:35">
      <c r="A864" s="8" t="s">
        <v>2144</v>
      </c>
      <c r="B864" s="8" t="s">
        <v>31</v>
      </c>
      <c r="C864" s="8" t="s">
        <v>31</v>
      </c>
      <c r="D864" s="8" t="s">
        <v>101</v>
      </c>
      <c r="E864" s="8" t="s">
        <v>32</v>
      </c>
      <c r="F864" s="8" t="s">
        <v>650</v>
      </c>
      <c r="G864" s="8" t="s">
        <v>627</v>
      </c>
      <c r="H864" s="116">
        <v>2195</v>
      </c>
      <c r="I864" s="8">
        <v>6405</v>
      </c>
      <c r="J864" s="8">
        <v>4210</v>
      </c>
      <c r="K864" s="8" t="s">
        <v>2678</v>
      </c>
      <c r="L864" s="8">
        <v>32426163</v>
      </c>
      <c r="M864" s="38">
        <v>45378</v>
      </c>
      <c r="N864" s="8" t="s">
        <v>195</v>
      </c>
      <c r="O864" s="8" t="s">
        <v>21</v>
      </c>
      <c r="P864" s="8" t="s">
        <v>21</v>
      </c>
      <c r="Q864" s="8">
        <v>0</v>
      </c>
      <c r="R864" s="8">
        <v>279050</v>
      </c>
      <c r="S864" s="8">
        <v>279050</v>
      </c>
      <c r="T864" s="8">
        <v>78127</v>
      </c>
      <c r="U864" s="8">
        <v>168</v>
      </c>
      <c r="V864" s="8" t="s">
        <v>64</v>
      </c>
      <c r="W864" s="8" t="s">
        <v>64</v>
      </c>
      <c r="X864" s="8" t="s">
        <v>276</v>
      </c>
      <c r="Y864" s="8" t="s">
        <v>121</v>
      </c>
      <c r="Z864" s="8" t="s">
        <v>2684</v>
      </c>
      <c r="AA864" s="8">
        <v>0.04</v>
      </c>
      <c r="AB864" s="8" t="s">
        <v>558</v>
      </c>
      <c r="AC864" s="8">
        <v>1.7000000000000001E-2</v>
      </c>
      <c r="AD864" s="8">
        <v>11162</v>
      </c>
      <c r="AE864" s="8">
        <v>1661.0119047619048</v>
      </c>
      <c r="AF864" s="8">
        <v>4743.8500000000004</v>
      </c>
      <c r="AG864" s="8">
        <v>6404.861904761905</v>
      </c>
      <c r="AH864" s="8">
        <v>0.03</v>
      </c>
      <c r="AI864" s="8">
        <v>8371.5</v>
      </c>
    </row>
    <row r="865" spans="1:35">
      <c r="A865" s="8" t="s">
        <v>2144</v>
      </c>
      <c r="B865" s="8" t="s">
        <v>47</v>
      </c>
      <c r="C865" s="8" t="s">
        <v>47</v>
      </c>
      <c r="D865" s="8" t="s">
        <v>99</v>
      </c>
      <c r="E865" s="8" t="s">
        <v>2983</v>
      </c>
      <c r="F865" s="8" t="s">
        <v>3096</v>
      </c>
      <c r="G865" s="8" t="s">
        <v>3102</v>
      </c>
      <c r="H865" s="116">
        <v>0</v>
      </c>
      <c r="I865" s="8">
        <v>3248</v>
      </c>
      <c r="J865" s="8">
        <v>3248</v>
      </c>
      <c r="K865" s="8" t="s">
        <v>3097</v>
      </c>
      <c r="L865" s="8">
        <v>37773732</v>
      </c>
      <c r="M865" s="38">
        <v>45378</v>
      </c>
      <c r="N865" s="8" t="s">
        <v>195</v>
      </c>
      <c r="O865" s="8" t="s">
        <v>21</v>
      </c>
      <c r="P865" s="8" t="s">
        <v>21</v>
      </c>
      <c r="Q865" s="8">
        <v>0</v>
      </c>
      <c r="R865" s="8">
        <v>141512</v>
      </c>
      <c r="S865" s="8">
        <v>141512</v>
      </c>
      <c r="T865" s="8">
        <v>131921</v>
      </c>
      <c r="U865" s="8">
        <v>168</v>
      </c>
      <c r="V865" s="8" t="s">
        <v>62</v>
      </c>
      <c r="W865" s="8" t="s">
        <v>62</v>
      </c>
      <c r="X865" s="8" t="s">
        <v>276</v>
      </c>
      <c r="Z865" s="8" t="s">
        <v>3101</v>
      </c>
      <c r="AA865" s="8">
        <v>0.04</v>
      </c>
      <c r="AB865" s="8" t="s">
        <v>558</v>
      </c>
      <c r="AC865" s="8">
        <v>1.7000000000000001E-2</v>
      </c>
      <c r="AD865" s="8">
        <v>5660.4800000000005</v>
      </c>
      <c r="AE865" s="8">
        <v>842.33333333333337</v>
      </c>
      <c r="AF865" s="8">
        <v>2405.7040000000002</v>
      </c>
      <c r="AG865" s="8">
        <v>3248.0373333333337</v>
      </c>
      <c r="AH865" s="8">
        <v>0.03</v>
      </c>
      <c r="AI865" s="8">
        <v>4245.3599999999997</v>
      </c>
    </row>
    <row r="866" spans="1:35">
      <c r="A866" s="8" t="s">
        <v>2144</v>
      </c>
      <c r="B866" s="8" t="s">
        <v>37</v>
      </c>
      <c r="C866" s="8" t="s">
        <v>37</v>
      </c>
      <c r="D866" s="8" t="s">
        <v>99</v>
      </c>
      <c r="E866" s="8" t="s">
        <v>935</v>
      </c>
      <c r="F866" s="8" t="s">
        <v>2410</v>
      </c>
      <c r="G866" s="8" t="s">
        <v>2631</v>
      </c>
      <c r="H866" s="116">
        <v>23245</v>
      </c>
      <c r="I866" s="8">
        <v>22360</v>
      </c>
      <c r="J866" s="8">
        <v>-885</v>
      </c>
      <c r="K866" s="8" t="s">
        <v>3098</v>
      </c>
      <c r="L866" s="8">
        <v>34107685</v>
      </c>
      <c r="M866" s="38">
        <v>45378</v>
      </c>
      <c r="N866" s="8" t="s">
        <v>195</v>
      </c>
      <c r="O866" s="8" t="s">
        <v>128</v>
      </c>
      <c r="P866" s="8" t="s">
        <v>128</v>
      </c>
      <c r="Q866" s="8">
        <v>833030.18</v>
      </c>
      <c r="R866" s="8">
        <v>974163</v>
      </c>
      <c r="S866" s="8">
        <v>141132.81999999995</v>
      </c>
      <c r="T866" s="8">
        <v>81583.039999999994</v>
      </c>
      <c r="U866" s="8">
        <v>168</v>
      </c>
      <c r="V866" s="8" t="s">
        <v>63</v>
      </c>
      <c r="W866" s="8" t="s">
        <v>63</v>
      </c>
      <c r="X866" s="8" t="s">
        <v>277</v>
      </c>
      <c r="Z866" s="8" t="s">
        <v>3103</v>
      </c>
      <c r="AA866" s="8">
        <v>0.04</v>
      </c>
      <c r="AB866" s="8" t="s">
        <v>558</v>
      </c>
      <c r="AC866" s="8">
        <v>1.7000000000000001E-2</v>
      </c>
      <c r="AD866" s="8">
        <v>38966.520000000004</v>
      </c>
      <c r="AE866" s="8">
        <v>5798.5892857142853</v>
      </c>
      <c r="AF866" s="8">
        <v>16560.771000000001</v>
      </c>
      <c r="AG866" s="8">
        <v>22359.360285714287</v>
      </c>
      <c r="AH866" s="8">
        <v>0.03</v>
      </c>
      <c r="AI866" s="8">
        <v>4233.984599999998</v>
      </c>
    </row>
    <row r="867" spans="1:35">
      <c r="A867" s="8" t="s">
        <v>2144</v>
      </c>
      <c r="B867" s="8" t="s">
        <v>45</v>
      </c>
      <c r="C867" s="8" t="s">
        <v>184</v>
      </c>
      <c r="D867" s="8" t="s">
        <v>98</v>
      </c>
      <c r="E867" s="8" t="s">
        <v>212</v>
      </c>
      <c r="F867" s="8" t="s">
        <v>811</v>
      </c>
      <c r="G867" s="8" t="s">
        <v>574</v>
      </c>
      <c r="H867" s="116">
        <v>0</v>
      </c>
      <c r="I867" s="8">
        <v>4350</v>
      </c>
      <c r="J867" s="8">
        <v>4350</v>
      </c>
      <c r="K867" s="8" t="s">
        <v>2288</v>
      </c>
      <c r="L867" s="8">
        <v>23894081</v>
      </c>
      <c r="M867" s="38">
        <v>45378</v>
      </c>
      <c r="N867" s="8" t="s">
        <v>195</v>
      </c>
      <c r="O867" s="8" t="s">
        <v>148</v>
      </c>
      <c r="P867" s="8" t="s">
        <v>252</v>
      </c>
      <c r="Q867" s="8">
        <v>0</v>
      </c>
      <c r="R867" s="8">
        <v>161445</v>
      </c>
      <c r="S867" s="8">
        <v>161445</v>
      </c>
      <c r="T867" s="8">
        <v>152272</v>
      </c>
      <c r="U867" s="8">
        <v>144</v>
      </c>
      <c r="V867" s="8" t="s">
        <v>62</v>
      </c>
      <c r="W867" s="8" t="s">
        <v>62</v>
      </c>
      <c r="X867" s="8" t="s">
        <v>276</v>
      </c>
      <c r="Z867" s="8" t="s">
        <v>3104</v>
      </c>
      <c r="AA867" s="8">
        <v>0.03</v>
      </c>
      <c r="AB867" s="8" t="s">
        <v>558</v>
      </c>
      <c r="AC867" s="8">
        <v>0.02</v>
      </c>
      <c r="AD867" s="8">
        <v>4843.3499999999995</v>
      </c>
      <c r="AE867" s="8">
        <v>1121.1458333333333</v>
      </c>
      <c r="AF867" s="8">
        <v>3228.9</v>
      </c>
      <c r="AG867" s="8">
        <v>4350.0458333333336</v>
      </c>
      <c r="AH867" s="8">
        <v>0.06</v>
      </c>
      <c r="AI867" s="8">
        <v>9686.6999999999989</v>
      </c>
    </row>
    <row r="868" spans="1:35">
      <c r="A868" s="8" t="s">
        <v>2144</v>
      </c>
      <c r="B868" s="8" t="s">
        <v>29</v>
      </c>
      <c r="C868" s="8" t="s">
        <v>29</v>
      </c>
      <c r="D868" s="8" t="s">
        <v>168</v>
      </c>
      <c r="E868" s="8" t="s">
        <v>456</v>
      </c>
      <c r="F868" s="8" t="s">
        <v>642</v>
      </c>
      <c r="G868" s="8" t="s">
        <v>643</v>
      </c>
      <c r="H868" s="116">
        <v>7632</v>
      </c>
      <c r="I868" s="8">
        <v>24896</v>
      </c>
      <c r="J868" s="8">
        <v>17264</v>
      </c>
      <c r="K868" s="8" t="s">
        <v>2668</v>
      </c>
      <c r="L868" s="8">
        <v>23041440</v>
      </c>
      <c r="M868" s="38">
        <v>45378</v>
      </c>
      <c r="N868" s="8" t="s">
        <v>195</v>
      </c>
      <c r="O868" s="8" t="s">
        <v>148</v>
      </c>
      <c r="P868" s="8" t="s">
        <v>264</v>
      </c>
      <c r="Q868" s="8">
        <v>222094</v>
      </c>
      <c r="R868" s="8">
        <v>1075984</v>
      </c>
      <c r="S868" s="8">
        <v>853890</v>
      </c>
      <c r="T868" s="8">
        <v>80710</v>
      </c>
      <c r="U868" s="8">
        <v>168</v>
      </c>
      <c r="V868" s="8" t="s">
        <v>64</v>
      </c>
      <c r="W868" s="8" t="s">
        <v>64</v>
      </c>
      <c r="X868" s="8" t="s">
        <v>276</v>
      </c>
      <c r="Y868" s="8" t="s">
        <v>3099</v>
      </c>
      <c r="Z868" s="8" t="s">
        <v>2674</v>
      </c>
      <c r="AA868" s="8">
        <v>0.04</v>
      </c>
      <c r="AB868" s="8" t="s">
        <v>558</v>
      </c>
      <c r="AC868" s="8">
        <v>1.7000000000000001E-2</v>
      </c>
      <c r="AD868" s="8">
        <v>43039.360000000001</v>
      </c>
      <c r="AE868" s="8">
        <v>6404.666666666667</v>
      </c>
      <c r="AF868" s="8">
        <v>18291.728000000003</v>
      </c>
      <c r="AG868" s="8">
        <v>24696.394666666671</v>
      </c>
      <c r="AH868" s="8">
        <v>0.03</v>
      </c>
      <c r="AI868" s="8">
        <v>25616.7</v>
      </c>
    </row>
    <row r="869" spans="1:35">
      <c r="A869" s="8" t="s">
        <v>2144</v>
      </c>
      <c r="B869" s="8" t="s">
        <v>38</v>
      </c>
      <c r="C869" s="8" t="s">
        <v>38</v>
      </c>
      <c r="D869" s="8" t="s">
        <v>101</v>
      </c>
      <c r="E869" s="8" t="s">
        <v>891</v>
      </c>
      <c r="F869" s="8" t="s">
        <v>641</v>
      </c>
      <c r="G869" s="8" t="s">
        <v>637</v>
      </c>
      <c r="H869" s="116">
        <v>2085</v>
      </c>
      <c r="I869" s="8">
        <v>2195</v>
      </c>
      <c r="J869" s="8">
        <v>110</v>
      </c>
      <c r="K869" s="8" t="s">
        <v>3105</v>
      </c>
      <c r="L869" s="8">
        <v>31204459</v>
      </c>
      <c r="M869" s="38">
        <v>45378</v>
      </c>
      <c r="N869" s="8" t="s">
        <v>195</v>
      </c>
      <c r="O869" s="8" t="s">
        <v>128</v>
      </c>
      <c r="P869" s="8" t="s">
        <v>128</v>
      </c>
      <c r="Q869" s="8">
        <v>62824</v>
      </c>
      <c r="R869" s="8">
        <v>81465</v>
      </c>
      <c r="S869" s="8">
        <v>18641</v>
      </c>
      <c r="T869" s="8">
        <v>13467</v>
      </c>
      <c r="U869" s="8">
        <v>144</v>
      </c>
      <c r="V869" s="8" t="s">
        <v>63</v>
      </c>
      <c r="W869" s="8" t="s">
        <v>63</v>
      </c>
      <c r="X869" s="8" t="s">
        <v>277</v>
      </c>
      <c r="Z869" s="8" t="s">
        <v>3106</v>
      </c>
      <c r="AA869" s="8">
        <v>0.03</v>
      </c>
      <c r="AB869" s="8" t="s">
        <v>558</v>
      </c>
      <c r="AC869" s="8">
        <v>0.02</v>
      </c>
      <c r="AD869" s="8">
        <v>2443.9499999999998</v>
      </c>
      <c r="AE869" s="8">
        <v>565.72916666666663</v>
      </c>
      <c r="AF869" s="8">
        <v>1629.3</v>
      </c>
      <c r="AG869" s="8">
        <v>2195.0291666666667</v>
      </c>
      <c r="AH869" s="8">
        <v>0.06</v>
      </c>
      <c r="AI869" s="8">
        <v>1118.46</v>
      </c>
    </row>
    <row r="870" spans="1:35">
      <c r="A870" s="8" t="s">
        <v>2144</v>
      </c>
      <c r="B870" s="8" t="s">
        <v>24</v>
      </c>
      <c r="C870" s="8" t="s">
        <v>24</v>
      </c>
      <c r="D870" s="8" t="s">
        <v>422</v>
      </c>
      <c r="E870" s="8" t="s">
        <v>538</v>
      </c>
      <c r="F870" s="8" t="s">
        <v>861</v>
      </c>
      <c r="G870" s="8" t="s">
        <v>862</v>
      </c>
      <c r="H870" s="116">
        <v>0</v>
      </c>
      <c r="I870" s="8">
        <v>4255</v>
      </c>
      <c r="J870" s="8">
        <v>4255</v>
      </c>
      <c r="K870" s="8" t="s">
        <v>3107</v>
      </c>
      <c r="L870" s="8">
        <v>34189437</v>
      </c>
      <c r="M870" s="38">
        <v>45378</v>
      </c>
      <c r="N870" s="8" t="s">
        <v>195</v>
      </c>
      <c r="O870" s="8" t="s">
        <v>21</v>
      </c>
      <c r="P870" s="8" t="s">
        <v>21</v>
      </c>
      <c r="Q870" s="8">
        <v>0</v>
      </c>
      <c r="R870" s="8">
        <v>138000</v>
      </c>
      <c r="S870" s="8">
        <v>138000</v>
      </c>
      <c r="T870" s="8">
        <v>130000</v>
      </c>
      <c r="U870" s="8">
        <v>120</v>
      </c>
      <c r="V870" s="8" t="s">
        <v>62</v>
      </c>
      <c r="W870" s="8" t="s">
        <v>62</v>
      </c>
      <c r="X870" s="8" t="s">
        <v>276</v>
      </c>
      <c r="Z870" s="8" t="s">
        <v>3108</v>
      </c>
      <c r="AA870" s="8">
        <v>0.03</v>
      </c>
      <c r="AB870" s="8" t="s">
        <v>558</v>
      </c>
      <c r="AC870" s="8">
        <v>2.2499999999999999E-2</v>
      </c>
      <c r="AD870" s="8">
        <v>4140</v>
      </c>
      <c r="AE870" s="8">
        <v>1150</v>
      </c>
      <c r="AF870" s="8">
        <v>3105</v>
      </c>
      <c r="AG870" s="8">
        <v>4255</v>
      </c>
      <c r="AH870" s="8">
        <v>0.06</v>
      </c>
      <c r="AI870" s="8">
        <v>8280</v>
      </c>
    </row>
    <row r="871" spans="1:35">
      <c r="A871" s="8" t="s">
        <v>2144</v>
      </c>
      <c r="B871" s="8" t="s">
        <v>184</v>
      </c>
      <c r="C871" s="8" t="s">
        <v>184</v>
      </c>
      <c r="D871" s="8" t="s">
        <v>98</v>
      </c>
      <c r="E871" s="8" t="s">
        <v>212</v>
      </c>
      <c r="F871" s="8" t="s">
        <v>811</v>
      </c>
      <c r="G871" s="8" t="s">
        <v>574</v>
      </c>
      <c r="H871" s="116">
        <v>0</v>
      </c>
      <c r="I871" s="8">
        <v>1700</v>
      </c>
      <c r="J871" s="8">
        <v>1700</v>
      </c>
      <c r="K871" s="8" t="s">
        <v>3109</v>
      </c>
      <c r="L871" s="8">
        <v>20015406</v>
      </c>
      <c r="M871" s="38">
        <v>45379</v>
      </c>
      <c r="N871" s="8" t="s">
        <v>195</v>
      </c>
      <c r="O871" s="8" t="s">
        <v>148</v>
      </c>
      <c r="P871" s="8" t="s">
        <v>252</v>
      </c>
      <c r="Q871" s="8">
        <v>0</v>
      </c>
      <c r="R871" s="8">
        <v>55135</v>
      </c>
      <c r="S871" s="8">
        <v>55135</v>
      </c>
      <c r="T871" s="8">
        <v>51295.35</v>
      </c>
      <c r="U871" s="8">
        <v>120</v>
      </c>
      <c r="V871" s="8" t="s">
        <v>62</v>
      </c>
      <c r="W871" s="8" t="s">
        <v>62</v>
      </c>
      <c r="X871" s="8" t="s">
        <v>276</v>
      </c>
      <c r="Z871" s="8" t="s">
        <v>3122</v>
      </c>
      <c r="AA871" s="8">
        <v>0.03</v>
      </c>
      <c r="AB871" s="8" t="s">
        <v>558</v>
      </c>
      <c r="AC871" s="8">
        <v>2.2499999999999999E-2</v>
      </c>
      <c r="AD871" s="8">
        <v>1654.05</v>
      </c>
      <c r="AE871" s="8">
        <v>459.45833333333331</v>
      </c>
      <c r="AF871" s="8">
        <v>1240.5374999999999</v>
      </c>
      <c r="AG871" s="8">
        <v>1699.9958333333332</v>
      </c>
      <c r="AH871" s="8">
        <v>0.06</v>
      </c>
      <c r="AI871" s="8">
        <v>3308.1</v>
      </c>
    </row>
    <row r="872" spans="1:35">
      <c r="A872" s="8" t="s">
        <v>2144</v>
      </c>
      <c r="B872" s="8" t="s">
        <v>24</v>
      </c>
      <c r="C872" s="8" t="s">
        <v>24</v>
      </c>
      <c r="D872" s="8" t="s">
        <v>422</v>
      </c>
      <c r="E872" s="8" t="s">
        <v>538</v>
      </c>
      <c r="F872" s="8" t="s">
        <v>3110</v>
      </c>
      <c r="G872" s="8" t="s">
        <v>3124</v>
      </c>
      <c r="H872" s="116">
        <v>0</v>
      </c>
      <c r="I872" s="8">
        <v>1233</v>
      </c>
      <c r="J872" s="8">
        <v>1233</v>
      </c>
      <c r="K872" s="8" t="s">
        <v>3111</v>
      </c>
      <c r="L872" s="8">
        <v>38363222</v>
      </c>
      <c r="M872" s="38">
        <v>45379</v>
      </c>
      <c r="N872" s="8" t="s">
        <v>195</v>
      </c>
      <c r="O872" s="8" t="s">
        <v>21</v>
      </c>
      <c r="P872" s="8" t="s">
        <v>21</v>
      </c>
      <c r="Q872" s="8">
        <v>0</v>
      </c>
      <c r="R872" s="8">
        <v>40000</v>
      </c>
      <c r="S872" s="8">
        <v>40000</v>
      </c>
      <c r="T872" s="8">
        <v>37800</v>
      </c>
      <c r="U872" s="8">
        <v>120</v>
      </c>
      <c r="V872" s="8" t="s">
        <v>62</v>
      </c>
      <c r="W872" s="8" t="s">
        <v>62</v>
      </c>
      <c r="X872" s="8" t="s">
        <v>276</v>
      </c>
      <c r="Z872" s="8" t="s">
        <v>3123</v>
      </c>
      <c r="AA872" s="8">
        <v>0.03</v>
      </c>
      <c r="AB872" s="8" t="s">
        <v>558</v>
      </c>
      <c r="AC872" s="8">
        <v>2.2499999999999999E-2</v>
      </c>
      <c r="AD872" s="8">
        <v>1200</v>
      </c>
      <c r="AE872" s="8">
        <v>333.33333333333331</v>
      </c>
      <c r="AF872" s="8">
        <v>900</v>
      </c>
      <c r="AG872" s="8">
        <v>1233.3333333333333</v>
      </c>
      <c r="AH872" s="8">
        <v>0.06</v>
      </c>
      <c r="AI872" s="8">
        <v>2400</v>
      </c>
    </row>
    <row r="873" spans="1:35">
      <c r="A873" s="8" t="s">
        <v>2144</v>
      </c>
      <c r="B873" s="8" t="s">
        <v>39</v>
      </c>
      <c r="C873" s="8" t="s">
        <v>39</v>
      </c>
      <c r="D873" s="8" t="s">
        <v>167</v>
      </c>
      <c r="E873" s="8" t="s">
        <v>453</v>
      </c>
      <c r="F873" s="8" t="s">
        <v>3112</v>
      </c>
      <c r="G873" s="8" t="s">
        <v>3126</v>
      </c>
      <c r="H873" s="116">
        <v>0</v>
      </c>
      <c r="I873" s="8">
        <v>899</v>
      </c>
      <c r="J873" s="8">
        <v>899</v>
      </c>
      <c r="K873" s="8" t="s">
        <v>3113</v>
      </c>
      <c r="L873" s="8">
        <v>27779499</v>
      </c>
      <c r="M873" s="38">
        <v>45379</v>
      </c>
      <c r="N873" s="8" t="s">
        <v>195</v>
      </c>
      <c r="O873" s="8" t="s">
        <v>148</v>
      </c>
      <c r="P873" s="8" t="s">
        <v>258</v>
      </c>
      <c r="Q873" s="8">
        <v>0</v>
      </c>
      <c r="R873" s="8">
        <v>21016</v>
      </c>
      <c r="S873" s="8">
        <v>21016</v>
      </c>
      <c r="T873" s="8">
        <v>18865</v>
      </c>
      <c r="U873" s="8">
        <v>108</v>
      </c>
      <c r="V873" s="8" t="s">
        <v>62</v>
      </c>
      <c r="W873" s="8" t="s">
        <v>62</v>
      </c>
      <c r="X873" s="8" t="s">
        <v>276</v>
      </c>
      <c r="Z873" s="8" t="s">
        <v>3125</v>
      </c>
      <c r="AA873" s="8">
        <v>0.03</v>
      </c>
      <c r="AB873" s="8" t="s">
        <v>558</v>
      </c>
      <c r="AC873" s="8">
        <v>2.4E-2</v>
      </c>
      <c r="AD873" s="8">
        <v>630.48</v>
      </c>
      <c r="AE873" s="8">
        <v>194.59259259259258</v>
      </c>
      <c r="AF873" s="8">
        <v>504.38400000000001</v>
      </c>
      <c r="AG873" s="8">
        <v>698.97659259259262</v>
      </c>
      <c r="AH873" s="8">
        <v>0.06</v>
      </c>
      <c r="AI873" s="8">
        <v>1260.96</v>
      </c>
    </row>
    <row r="874" spans="1:35">
      <c r="A874" s="8" t="s">
        <v>2144</v>
      </c>
      <c r="B874" s="8" t="s">
        <v>49</v>
      </c>
      <c r="C874" s="8" t="s">
        <v>49</v>
      </c>
      <c r="D874" s="8" t="s">
        <v>133</v>
      </c>
      <c r="E874" s="8" t="s">
        <v>940</v>
      </c>
      <c r="F874" s="8" t="s">
        <v>3114</v>
      </c>
      <c r="G874" s="8" t="s">
        <v>3115</v>
      </c>
      <c r="H874" s="116">
        <v>0</v>
      </c>
      <c r="I874" s="8">
        <v>3019</v>
      </c>
      <c r="J874" s="8">
        <v>3019</v>
      </c>
      <c r="K874" s="8" t="s">
        <v>3116</v>
      </c>
      <c r="L874" s="8">
        <v>30814650</v>
      </c>
      <c r="M874" s="38">
        <v>45379</v>
      </c>
      <c r="N874" s="8" t="s">
        <v>195</v>
      </c>
      <c r="O874" s="8" t="s">
        <v>128</v>
      </c>
      <c r="P874" s="8" t="s">
        <v>128</v>
      </c>
      <c r="Q874" s="8">
        <v>0</v>
      </c>
      <c r="R874" s="8">
        <v>131535</v>
      </c>
      <c r="S874" s="8">
        <v>131535</v>
      </c>
      <c r="T874" s="8">
        <v>15022</v>
      </c>
      <c r="U874" s="8">
        <v>168</v>
      </c>
      <c r="V874" s="8" t="s">
        <v>64</v>
      </c>
      <c r="W874" s="8" t="s">
        <v>64</v>
      </c>
      <c r="X874" s="8" t="s">
        <v>276</v>
      </c>
      <c r="Y874" s="8" t="s">
        <v>3117</v>
      </c>
      <c r="Z874" s="8" t="s">
        <v>3127</v>
      </c>
      <c r="AA874" s="8">
        <v>0.04</v>
      </c>
      <c r="AB874" s="8" t="s">
        <v>558</v>
      </c>
      <c r="AC874" s="8">
        <v>1.7000000000000001E-2</v>
      </c>
      <c r="AD874" s="8">
        <v>5261.4000000000005</v>
      </c>
      <c r="AE874" s="8">
        <v>782.94642857142856</v>
      </c>
      <c r="AF874" s="8">
        <v>2236.0950000000003</v>
      </c>
      <c r="AG874" s="8">
        <v>3019.0414285714287</v>
      </c>
      <c r="AH874" s="8">
        <v>0.03</v>
      </c>
      <c r="AI874" s="8">
        <v>3946.0499999999997</v>
      </c>
    </row>
    <row r="875" spans="1:35">
      <c r="A875" s="8" t="s">
        <v>2144</v>
      </c>
      <c r="B875" s="8" t="s">
        <v>49</v>
      </c>
      <c r="C875" s="8" t="s">
        <v>49</v>
      </c>
      <c r="D875" s="8" t="s">
        <v>133</v>
      </c>
      <c r="E875" s="8" t="s">
        <v>460</v>
      </c>
      <c r="F875" s="8" t="s">
        <v>1435</v>
      </c>
      <c r="G875" s="8" t="s">
        <v>1440</v>
      </c>
      <c r="H875" s="116">
        <v>0</v>
      </c>
      <c r="I875" s="8">
        <v>18362</v>
      </c>
      <c r="J875" s="8">
        <v>18362</v>
      </c>
      <c r="K875" s="8" t="s">
        <v>3118</v>
      </c>
      <c r="L875" s="8">
        <v>23343951</v>
      </c>
      <c r="M875" s="38">
        <v>45379</v>
      </c>
      <c r="N875" s="8" t="s">
        <v>195</v>
      </c>
      <c r="O875" s="8" t="s">
        <v>173</v>
      </c>
      <c r="P875" s="8" t="s">
        <v>482</v>
      </c>
      <c r="Q875" s="8">
        <v>0</v>
      </c>
      <c r="R875" s="8">
        <v>800000</v>
      </c>
      <c r="S875" s="8">
        <v>800000</v>
      </c>
      <c r="T875" s="8">
        <v>27261</v>
      </c>
      <c r="U875" s="8">
        <v>168</v>
      </c>
      <c r="V875" s="8" t="s">
        <v>64</v>
      </c>
      <c r="W875" s="8" t="s">
        <v>64</v>
      </c>
      <c r="X875" s="8" t="s">
        <v>276</v>
      </c>
      <c r="Y875" s="8" t="s">
        <v>3119</v>
      </c>
      <c r="Z875" s="8" t="s">
        <v>2688</v>
      </c>
      <c r="AA875" s="8">
        <v>0.04</v>
      </c>
      <c r="AB875" s="8" t="s">
        <v>558</v>
      </c>
      <c r="AC875" s="8">
        <v>1.7000000000000001E-2</v>
      </c>
      <c r="AD875" s="8">
        <v>32000</v>
      </c>
      <c r="AE875" s="8">
        <v>4761.9047619047615</v>
      </c>
      <c r="AF875" s="8">
        <v>13600.000000000002</v>
      </c>
      <c r="AG875" s="8">
        <v>18361.904761904763</v>
      </c>
      <c r="AH875" s="8">
        <v>0.03</v>
      </c>
      <c r="AI875" s="8">
        <v>24000</v>
      </c>
    </row>
    <row r="876" spans="1:35">
      <c r="A876" s="8" t="s">
        <v>2144</v>
      </c>
      <c r="B876" s="8" t="s">
        <v>47</v>
      </c>
      <c r="C876" s="8" t="s">
        <v>47</v>
      </c>
      <c r="D876" s="8" t="s">
        <v>99</v>
      </c>
      <c r="E876" s="8" t="s">
        <v>407</v>
      </c>
      <c r="F876" s="8" t="s">
        <v>3120</v>
      </c>
      <c r="G876" s="8" t="s">
        <v>3129</v>
      </c>
      <c r="H876" s="116">
        <v>26460</v>
      </c>
      <c r="I876" s="8">
        <v>25439</v>
      </c>
      <c r="J876" s="8">
        <v>-1021</v>
      </c>
      <c r="K876" s="8" t="s">
        <v>3121</v>
      </c>
      <c r="L876" s="8">
        <v>22785001</v>
      </c>
      <c r="M876" s="38">
        <v>45379</v>
      </c>
      <c r="N876" s="8" t="s">
        <v>195</v>
      </c>
      <c r="O876" s="8" t="s">
        <v>173</v>
      </c>
      <c r="P876" s="8" t="s">
        <v>471</v>
      </c>
      <c r="Q876" s="8">
        <v>956893.78</v>
      </c>
      <c r="R876" s="8">
        <v>1042155</v>
      </c>
      <c r="S876" s="8">
        <v>85261.219999999972</v>
      </c>
      <c r="T876" s="8">
        <v>21631.919999999998</v>
      </c>
      <c r="U876" s="8">
        <v>156</v>
      </c>
      <c r="V876" s="8" t="s">
        <v>63</v>
      </c>
      <c r="W876" s="8" t="s">
        <v>63</v>
      </c>
      <c r="X876" s="8" t="s">
        <v>277</v>
      </c>
      <c r="Z876" s="8" t="s">
        <v>3128</v>
      </c>
      <c r="AA876" s="8">
        <v>0.04</v>
      </c>
      <c r="AB876" s="8" t="s">
        <v>558</v>
      </c>
      <c r="AC876" s="8">
        <v>1.7999999999999999E-2</v>
      </c>
      <c r="AD876" s="8">
        <v>41686.200000000004</v>
      </c>
      <c r="AE876" s="8">
        <v>6680.4807692307695</v>
      </c>
      <c r="AF876" s="8">
        <v>18758.789999999997</v>
      </c>
      <c r="AG876" s="8">
        <v>25439.270769230767</v>
      </c>
      <c r="AH876" s="8">
        <v>0.03</v>
      </c>
      <c r="AI876" s="8">
        <v>2557.8365999999992</v>
      </c>
    </row>
    <row r="877" spans="1:35">
      <c r="A877" s="8" t="s">
        <v>2144</v>
      </c>
      <c r="B877" s="8" t="s">
        <v>39</v>
      </c>
      <c r="C877" s="8" t="s">
        <v>39</v>
      </c>
      <c r="D877" s="8" t="s">
        <v>167</v>
      </c>
      <c r="E877" s="8" t="s">
        <v>453</v>
      </c>
      <c r="F877" s="8" t="s">
        <v>867</v>
      </c>
      <c r="G877" s="8" t="s">
        <v>590</v>
      </c>
      <c r="H877" s="116">
        <v>0</v>
      </c>
      <c r="I877" s="8">
        <v>19537</v>
      </c>
      <c r="J877" s="8">
        <v>19537</v>
      </c>
      <c r="K877" s="8" t="s">
        <v>2169</v>
      </c>
      <c r="L877" s="8">
        <v>26665114</v>
      </c>
      <c r="M877" s="38">
        <v>45379</v>
      </c>
      <c r="N877" s="8" t="s">
        <v>195</v>
      </c>
      <c r="O877" s="8" t="s">
        <v>148</v>
      </c>
      <c r="P877" s="8" t="s">
        <v>258</v>
      </c>
      <c r="Q877" s="8">
        <v>0</v>
      </c>
      <c r="R877" s="8">
        <v>842497</v>
      </c>
      <c r="S877" s="8">
        <v>842497</v>
      </c>
      <c r="T877" s="8">
        <v>289015</v>
      </c>
      <c r="U877" s="8">
        <v>168</v>
      </c>
      <c r="V877" s="8" t="s">
        <v>64</v>
      </c>
      <c r="W877" s="8" t="s">
        <v>64</v>
      </c>
      <c r="X877" s="8" t="s">
        <v>276</v>
      </c>
      <c r="Y877" s="8" t="s">
        <v>3119</v>
      </c>
      <c r="Z877" s="8" t="s">
        <v>2180</v>
      </c>
      <c r="AA877" s="8">
        <v>0.04</v>
      </c>
      <c r="AB877" s="8" t="s">
        <v>558</v>
      </c>
      <c r="AC877" s="8">
        <v>1.7000000000000001E-2</v>
      </c>
      <c r="AD877" s="8">
        <v>33699.879999999997</v>
      </c>
      <c r="AE877" s="8">
        <v>5014.8630952380954</v>
      </c>
      <c r="AF877" s="8">
        <v>14322.449000000001</v>
      </c>
      <c r="AG877" s="8">
        <v>19337.312095238096</v>
      </c>
      <c r="AH877" s="8">
        <v>0.03</v>
      </c>
      <c r="AI877" s="8">
        <v>25274.91</v>
      </c>
    </row>
    <row r="878" spans="1:35">
      <c r="A878" s="8" t="s">
        <v>2144</v>
      </c>
      <c r="B878" s="8" t="s">
        <v>241</v>
      </c>
      <c r="C878" s="8" t="s">
        <v>241</v>
      </c>
      <c r="D878" s="8" t="s">
        <v>101</v>
      </c>
      <c r="E878" s="8" t="s">
        <v>492</v>
      </c>
      <c r="F878" s="8" t="s">
        <v>3130</v>
      </c>
      <c r="G878" s="8" t="s">
        <v>3135</v>
      </c>
      <c r="H878" s="116">
        <v>8480</v>
      </c>
      <c r="I878" s="8">
        <v>8280</v>
      </c>
      <c r="J878" s="8">
        <v>-200</v>
      </c>
      <c r="K878" s="8" t="s">
        <v>3131</v>
      </c>
      <c r="L878" s="8">
        <v>21233896</v>
      </c>
      <c r="M878" s="38">
        <v>45379</v>
      </c>
      <c r="N878" s="8" t="s">
        <v>195</v>
      </c>
      <c r="O878" s="8" t="s">
        <v>148</v>
      </c>
      <c r="P878" s="8" t="s">
        <v>620</v>
      </c>
      <c r="Q878" s="8">
        <v>308078</v>
      </c>
      <c r="R878" s="8">
        <v>360752</v>
      </c>
      <c r="S878" s="8">
        <v>52674</v>
      </c>
      <c r="T878" s="8">
        <v>29928.880000000001</v>
      </c>
      <c r="U878" s="8">
        <v>168</v>
      </c>
      <c r="V878" s="8" t="s">
        <v>63</v>
      </c>
      <c r="W878" s="8" t="s">
        <v>63</v>
      </c>
      <c r="X878" s="8" t="s">
        <v>277</v>
      </c>
      <c r="Z878" s="8" t="s">
        <v>3134</v>
      </c>
      <c r="AA878" s="8">
        <v>0.04</v>
      </c>
      <c r="AB878" s="8" t="s">
        <v>558</v>
      </c>
      <c r="AC878" s="8">
        <v>1.7000000000000001E-2</v>
      </c>
      <c r="AD878" s="8">
        <v>14430.08</v>
      </c>
      <c r="AE878" s="8">
        <v>2147.3333333333335</v>
      </c>
      <c r="AF878" s="8">
        <v>6132.7840000000006</v>
      </c>
      <c r="AG878" s="8">
        <v>8280.1173333333336</v>
      </c>
      <c r="AH878" s="8">
        <v>0.03</v>
      </c>
      <c r="AI878" s="8">
        <v>1580.22</v>
      </c>
    </row>
    <row r="879" spans="1:35">
      <c r="A879" s="8" t="s">
        <v>2144</v>
      </c>
      <c r="B879" s="8" t="s">
        <v>29</v>
      </c>
      <c r="C879" s="8" t="s">
        <v>29</v>
      </c>
      <c r="D879" s="8" t="s">
        <v>168</v>
      </c>
      <c r="E879" s="8" t="s">
        <v>407</v>
      </c>
      <c r="F879" s="8" t="s">
        <v>3132</v>
      </c>
      <c r="G879" s="8" t="s">
        <v>3137</v>
      </c>
      <c r="H879" s="116">
        <v>0</v>
      </c>
      <c r="I879" s="8">
        <v>16500</v>
      </c>
      <c r="J879" s="8">
        <v>16500</v>
      </c>
      <c r="K879" s="8" t="s">
        <v>3133</v>
      </c>
      <c r="L879" s="8">
        <v>28708243</v>
      </c>
      <c r="M879" s="38">
        <v>45379</v>
      </c>
      <c r="N879" s="8" t="s">
        <v>195</v>
      </c>
      <c r="O879" s="8" t="s">
        <v>148</v>
      </c>
      <c r="P879" s="8" t="s">
        <v>341</v>
      </c>
      <c r="Q879" s="8">
        <v>0</v>
      </c>
      <c r="R879" s="8">
        <v>604958</v>
      </c>
      <c r="S879" s="8">
        <v>604958</v>
      </c>
      <c r="T879" s="8">
        <v>561510</v>
      </c>
      <c r="U879" s="8">
        <v>144</v>
      </c>
      <c r="V879" s="8" t="s">
        <v>62</v>
      </c>
      <c r="W879" s="8" t="s">
        <v>62</v>
      </c>
      <c r="X879" s="8" t="s">
        <v>276</v>
      </c>
      <c r="Z879" s="8" t="s">
        <v>3136</v>
      </c>
      <c r="AA879" s="8">
        <v>0.03</v>
      </c>
      <c r="AB879" s="8" t="s">
        <v>558</v>
      </c>
      <c r="AC879" s="8">
        <v>0.02</v>
      </c>
      <c r="AD879" s="8">
        <v>18148.739999999998</v>
      </c>
      <c r="AE879" s="8">
        <v>4201.0972222222226</v>
      </c>
      <c r="AF879" s="8">
        <v>12099.16</v>
      </c>
      <c r="AG879" s="8">
        <v>16300.257222222222</v>
      </c>
      <c r="AH879" s="8">
        <v>0.06</v>
      </c>
      <c r="AI879" s="8">
        <v>36297.479999999996</v>
      </c>
    </row>
    <row r="880" spans="1:35">
      <c r="A880" s="8" t="s">
        <v>2144</v>
      </c>
      <c r="B880" s="8" t="s">
        <v>184</v>
      </c>
      <c r="C880" s="8" t="s">
        <v>184</v>
      </c>
      <c r="D880" s="8" t="s">
        <v>98</v>
      </c>
      <c r="E880" s="8" t="s">
        <v>503</v>
      </c>
      <c r="F880" s="8" t="s">
        <v>2547</v>
      </c>
      <c r="G880" s="8" t="s">
        <v>2550</v>
      </c>
      <c r="H880" s="116">
        <v>0</v>
      </c>
      <c r="I880" s="8">
        <v>841</v>
      </c>
      <c r="J880" s="8">
        <v>841</v>
      </c>
      <c r="K880" s="8" t="s">
        <v>3138</v>
      </c>
      <c r="L880" s="8">
        <v>40046769</v>
      </c>
      <c r="M880" s="38">
        <v>45379</v>
      </c>
      <c r="N880" s="8" t="s">
        <v>195</v>
      </c>
      <c r="O880" s="8" t="s">
        <v>21</v>
      </c>
      <c r="P880" s="8" t="s">
        <v>21</v>
      </c>
      <c r="Q880" s="8">
        <v>0</v>
      </c>
      <c r="R880" s="8">
        <v>25286</v>
      </c>
      <c r="S880" s="8">
        <v>25286</v>
      </c>
      <c r="T880" s="8">
        <v>22921</v>
      </c>
      <c r="U880" s="8">
        <v>108</v>
      </c>
      <c r="V880" s="8" t="s">
        <v>62</v>
      </c>
      <c r="W880" s="8" t="s">
        <v>62</v>
      </c>
      <c r="X880" s="8" t="s">
        <v>276</v>
      </c>
      <c r="Z880" s="8" t="s">
        <v>3139</v>
      </c>
      <c r="AA880" s="8">
        <v>0.03</v>
      </c>
      <c r="AB880" s="8" t="s">
        <v>558</v>
      </c>
      <c r="AC880" s="8">
        <v>2.4E-2</v>
      </c>
      <c r="AD880" s="8">
        <v>758.57999999999993</v>
      </c>
      <c r="AE880" s="8">
        <v>234.12962962962962</v>
      </c>
      <c r="AF880" s="8">
        <v>606.86400000000003</v>
      </c>
      <c r="AG880" s="8">
        <v>840.9936296296296</v>
      </c>
      <c r="AH880" s="8">
        <v>0.06</v>
      </c>
      <c r="AI880" s="8">
        <v>1517.1599999999999</v>
      </c>
    </row>
    <row r="881" spans="1:35">
      <c r="A881" s="8" t="s">
        <v>2144</v>
      </c>
      <c r="B881" s="8" t="s">
        <v>31</v>
      </c>
      <c r="C881" s="8" t="s">
        <v>31</v>
      </c>
      <c r="D881" s="8" t="s">
        <v>101</v>
      </c>
      <c r="E881" s="8" t="s">
        <v>32</v>
      </c>
      <c r="F881" s="8" t="s">
        <v>556</v>
      </c>
      <c r="G881" s="8" t="s">
        <v>584</v>
      </c>
      <c r="H881" s="116">
        <v>24306</v>
      </c>
      <c r="I881" s="8">
        <v>23600</v>
      </c>
      <c r="J881" s="8">
        <v>-706</v>
      </c>
      <c r="K881" s="8" t="s">
        <v>3140</v>
      </c>
      <c r="L881" s="8">
        <v>23061690</v>
      </c>
      <c r="M881" s="38">
        <v>45379</v>
      </c>
      <c r="N881" s="8" t="s">
        <v>195</v>
      </c>
      <c r="O881" s="8" t="s">
        <v>329</v>
      </c>
      <c r="P881" s="8" t="s">
        <v>329</v>
      </c>
      <c r="Q881" s="8">
        <v>856022</v>
      </c>
      <c r="R881" s="8">
        <v>1028220</v>
      </c>
      <c r="S881" s="8">
        <v>172198</v>
      </c>
      <c r="T881" s="8">
        <v>109404</v>
      </c>
      <c r="U881" s="8">
        <v>168</v>
      </c>
      <c r="V881" s="8" t="s">
        <v>63</v>
      </c>
      <c r="W881" s="8" t="s">
        <v>63</v>
      </c>
      <c r="X881" s="8" t="s">
        <v>277</v>
      </c>
      <c r="Z881" s="8" t="s">
        <v>3144</v>
      </c>
      <c r="AA881" s="8">
        <v>0.04</v>
      </c>
      <c r="AB881" s="8" t="s">
        <v>558</v>
      </c>
      <c r="AC881" s="8">
        <v>1.7000000000000001E-2</v>
      </c>
      <c r="AD881" s="8">
        <v>41128.800000000003</v>
      </c>
      <c r="AE881" s="8">
        <v>6120.3571428571431</v>
      </c>
      <c r="AF881" s="8">
        <v>17479.740000000002</v>
      </c>
      <c r="AG881" s="8">
        <v>23600.097142857143</v>
      </c>
      <c r="AH881" s="8">
        <v>0.03</v>
      </c>
      <c r="AI881" s="8">
        <v>5165.9399999999996</v>
      </c>
    </row>
    <row r="882" spans="1:35">
      <c r="A882" s="8" t="s">
        <v>2144</v>
      </c>
      <c r="B882" s="8" t="s">
        <v>49</v>
      </c>
      <c r="C882" s="8" t="s">
        <v>49</v>
      </c>
      <c r="D882" s="8" t="s">
        <v>133</v>
      </c>
      <c r="E882" s="8" t="s">
        <v>460</v>
      </c>
      <c r="F882" s="8" t="s">
        <v>3147</v>
      </c>
      <c r="G882" s="8" t="s">
        <v>3146</v>
      </c>
      <c r="H882" s="116">
        <v>0</v>
      </c>
      <c r="I882" s="8">
        <v>5333</v>
      </c>
      <c r="J882" s="8">
        <v>5333</v>
      </c>
      <c r="K882" s="8" t="s">
        <v>3141</v>
      </c>
      <c r="L882" s="8">
        <v>32586266</v>
      </c>
      <c r="M882" s="38">
        <v>45379</v>
      </c>
      <c r="N882" s="8" t="s">
        <v>195</v>
      </c>
      <c r="O882" s="8" t="s">
        <v>128</v>
      </c>
      <c r="P882" s="8" t="s">
        <v>128</v>
      </c>
      <c r="Q882" s="8">
        <v>0</v>
      </c>
      <c r="R882" s="8">
        <v>20000</v>
      </c>
      <c r="S882" s="8">
        <v>20000</v>
      </c>
      <c r="T882" s="8">
        <v>17900</v>
      </c>
      <c r="U882" s="8">
        <v>6</v>
      </c>
      <c r="V882" s="8" t="s">
        <v>62</v>
      </c>
      <c r="W882" s="8" t="s">
        <v>62</v>
      </c>
      <c r="X882" s="8" t="s">
        <v>276</v>
      </c>
      <c r="Z882" s="8" t="s">
        <v>3145</v>
      </c>
      <c r="AA882" s="8">
        <v>0.03</v>
      </c>
      <c r="AB882" s="8" t="s">
        <v>558</v>
      </c>
      <c r="AC882" s="8">
        <v>0.1</v>
      </c>
      <c r="AD882" s="8">
        <v>600</v>
      </c>
      <c r="AE882" s="8">
        <v>3333.3333333333335</v>
      </c>
      <c r="AF882" s="8">
        <v>2000</v>
      </c>
      <c r="AG882" s="8">
        <v>5333.3333333333339</v>
      </c>
      <c r="AH882" s="8">
        <v>0.06</v>
      </c>
      <c r="AI882" s="8">
        <v>1200</v>
      </c>
    </row>
    <row r="883" spans="1:35">
      <c r="A883" s="8" t="s">
        <v>2144</v>
      </c>
      <c r="B883" s="8" t="s">
        <v>24</v>
      </c>
      <c r="C883" s="8" t="s">
        <v>24</v>
      </c>
      <c r="D883" s="8" t="s">
        <v>422</v>
      </c>
      <c r="E883" s="8" t="s">
        <v>423</v>
      </c>
      <c r="F883" s="8" t="s">
        <v>3142</v>
      </c>
      <c r="G883" s="8" t="s">
        <v>3149</v>
      </c>
      <c r="H883" s="116">
        <v>4217</v>
      </c>
      <c r="I883" s="8">
        <v>3877</v>
      </c>
      <c r="J883" s="8">
        <v>-340</v>
      </c>
      <c r="K883" s="8" t="s">
        <v>3143</v>
      </c>
      <c r="L883" s="8">
        <v>30161257</v>
      </c>
      <c r="M883" s="38">
        <v>45379</v>
      </c>
      <c r="N883" s="8" t="s">
        <v>195</v>
      </c>
      <c r="O883" s="8" t="s">
        <v>128</v>
      </c>
      <c r="P883" s="8" t="s">
        <v>128</v>
      </c>
      <c r="Q883" s="8">
        <v>137633</v>
      </c>
      <c r="R883" s="8">
        <v>168900</v>
      </c>
      <c r="S883" s="8">
        <v>31267</v>
      </c>
      <c r="T883" s="8">
        <v>20032</v>
      </c>
      <c r="U883" s="8">
        <v>168</v>
      </c>
      <c r="V883" s="8" t="s">
        <v>63</v>
      </c>
      <c r="W883" s="8" t="s">
        <v>63</v>
      </c>
      <c r="X883" s="8" t="s">
        <v>277</v>
      </c>
      <c r="Z883" s="8" t="s">
        <v>3148</v>
      </c>
      <c r="AA883" s="8">
        <v>0.04</v>
      </c>
      <c r="AB883" s="8" t="s">
        <v>558</v>
      </c>
      <c r="AC883" s="8">
        <v>1.7000000000000001E-2</v>
      </c>
      <c r="AD883" s="8">
        <v>6756</v>
      </c>
      <c r="AE883" s="8">
        <v>1005.3571428571429</v>
      </c>
      <c r="AF883" s="8">
        <v>2871.3</v>
      </c>
      <c r="AG883" s="8">
        <v>3876.6571428571433</v>
      </c>
      <c r="AH883" s="8">
        <v>0.03</v>
      </c>
      <c r="AI883" s="8">
        <v>938.01</v>
      </c>
    </row>
    <row r="884" spans="1:35">
      <c r="A884" s="8" t="s">
        <v>2144</v>
      </c>
      <c r="B884" s="8" t="s">
        <v>38</v>
      </c>
      <c r="C884" s="8" t="s">
        <v>38</v>
      </c>
      <c r="D884" s="8" t="s">
        <v>101</v>
      </c>
      <c r="E884" s="8" t="s">
        <v>891</v>
      </c>
      <c r="F884" s="8" t="s">
        <v>255</v>
      </c>
      <c r="G884" s="8" t="s">
        <v>3153</v>
      </c>
      <c r="H884" s="116">
        <v>1757</v>
      </c>
      <c r="I884" s="8">
        <v>13220</v>
      </c>
      <c r="J884" s="8">
        <v>11463</v>
      </c>
      <c r="K884" s="8" t="s">
        <v>2679</v>
      </c>
      <c r="L884" s="8">
        <v>24470477</v>
      </c>
      <c r="M884" s="38">
        <v>45379</v>
      </c>
      <c r="N884" s="8" t="s">
        <v>195</v>
      </c>
      <c r="O884" s="8" t="s">
        <v>43</v>
      </c>
      <c r="P884" s="8" t="s">
        <v>43</v>
      </c>
      <c r="Q884" s="8">
        <v>57032</v>
      </c>
      <c r="R884" s="8">
        <v>575984</v>
      </c>
      <c r="S884" s="8">
        <v>518952</v>
      </c>
      <c r="T884" s="8">
        <v>97557</v>
      </c>
      <c r="U884" s="8">
        <v>168</v>
      </c>
      <c r="V884" s="8" t="s">
        <v>63</v>
      </c>
      <c r="W884" s="8" t="s">
        <v>63</v>
      </c>
      <c r="X884" s="8" t="s">
        <v>277</v>
      </c>
      <c r="Z884" s="8" t="s">
        <v>3152</v>
      </c>
      <c r="AA884" s="8">
        <v>0.04</v>
      </c>
      <c r="AB884" s="8" t="s">
        <v>558</v>
      </c>
      <c r="AC884" s="8">
        <v>1.7000000000000001E-2</v>
      </c>
      <c r="AD884" s="8">
        <v>23039.360000000001</v>
      </c>
      <c r="AE884" s="8">
        <v>3428.4761904761904</v>
      </c>
      <c r="AF884" s="8">
        <v>9791.728000000001</v>
      </c>
      <c r="AG884" s="8">
        <v>13220.204190476192</v>
      </c>
      <c r="AH884" s="8">
        <v>0.03</v>
      </c>
      <c r="AI884" s="8">
        <v>15568.56</v>
      </c>
    </row>
    <row r="885" spans="1:35">
      <c r="A885" s="8" t="s">
        <v>2144</v>
      </c>
      <c r="B885" s="8" t="s">
        <v>29</v>
      </c>
      <c r="C885" s="8" t="s">
        <v>29</v>
      </c>
      <c r="D885" s="8" t="s">
        <v>168</v>
      </c>
      <c r="E885" s="8" t="s">
        <v>456</v>
      </c>
      <c r="F885" s="8" t="s">
        <v>853</v>
      </c>
      <c r="G885" s="8" t="s">
        <v>598</v>
      </c>
      <c r="H885" s="116">
        <v>0</v>
      </c>
      <c r="I885" s="8">
        <v>2156</v>
      </c>
      <c r="J885" s="8">
        <v>2156</v>
      </c>
      <c r="K885" s="8" t="s">
        <v>3150</v>
      </c>
      <c r="L885" s="8">
        <v>25728381</v>
      </c>
      <c r="M885" s="38">
        <v>45379</v>
      </c>
      <c r="N885" s="8" t="s">
        <v>195</v>
      </c>
      <c r="O885" s="8" t="s">
        <v>173</v>
      </c>
      <c r="P885" s="8" t="s">
        <v>330</v>
      </c>
      <c r="Q885" s="8">
        <v>0</v>
      </c>
      <c r="R885" s="8">
        <v>80000</v>
      </c>
      <c r="S885" s="8">
        <v>80000</v>
      </c>
      <c r="T885" s="8">
        <v>74900</v>
      </c>
      <c r="U885" s="8">
        <v>144</v>
      </c>
      <c r="V885" s="8" t="s">
        <v>62</v>
      </c>
      <c r="W885" s="8" t="s">
        <v>62</v>
      </c>
      <c r="X885" s="8" t="s">
        <v>276</v>
      </c>
      <c r="Z885" s="8" t="s">
        <v>3154</v>
      </c>
      <c r="AA885" s="8">
        <v>0.03</v>
      </c>
      <c r="AB885" s="8" t="s">
        <v>558</v>
      </c>
      <c r="AC885" s="8">
        <v>0.02</v>
      </c>
      <c r="AD885" s="8">
        <v>2400</v>
      </c>
      <c r="AE885" s="8">
        <v>555.55555555555554</v>
      </c>
      <c r="AF885" s="8">
        <v>1600</v>
      </c>
      <c r="AG885" s="8">
        <v>2155.5555555555557</v>
      </c>
      <c r="AH885" s="8">
        <v>0.06</v>
      </c>
      <c r="AI885" s="8">
        <v>4800</v>
      </c>
    </row>
    <row r="886" spans="1:35">
      <c r="A886" s="8" t="s">
        <v>2144</v>
      </c>
      <c r="B886" s="8" t="s">
        <v>31</v>
      </c>
      <c r="C886" s="8" t="s">
        <v>31</v>
      </c>
      <c r="D886" s="8" t="s">
        <v>101</v>
      </c>
      <c r="E886" s="8" t="s">
        <v>32</v>
      </c>
      <c r="F886" s="8" t="s">
        <v>649</v>
      </c>
      <c r="G886" s="8" t="s">
        <v>2012</v>
      </c>
      <c r="H886" s="116">
        <v>0</v>
      </c>
      <c r="I886" s="8">
        <v>5389</v>
      </c>
      <c r="J886" s="8">
        <v>5389</v>
      </c>
      <c r="K886" s="8" t="s">
        <v>3151</v>
      </c>
      <c r="L886" s="8">
        <v>38763263</v>
      </c>
      <c r="M886" s="38">
        <v>45379</v>
      </c>
      <c r="N886" s="8" t="s">
        <v>195</v>
      </c>
      <c r="O886" s="8" t="s">
        <v>368</v>
      </c>
      <c r="P886" s="8" t="s">
        <v>333</v>
      </c>
      <c r="Q886" s="8">
        <v>0</v>
      </c>
      <c r="R886" s="8">
        <v>200000</v>
      </c>
      <c r="S886" s="8">
        <v>200000</v>
      </c>
      <c r="T886" s="8">
        <v>184900</v>
      </c>
      <c r="U886" s="8">
        <v>144</v>
      </c>
      <c r="V886" s="8" t="s">
        <v>62</v>
      </c>
      <c r="W886" s="8" t="s">
        <v>62</v>
      </c>
      <c r="X886" s="8" t="s">
        <v>276</v>
      </c>
      <c r="Z886" s="8" t="s">
        <v>3155</v>
      </c>
      <c r="AA886" s="8">
        <v>0.03</v>
      </c>
      <c r="AB886" s="8" t="s">
        <v>558</v>
      </c>
      <c r="AC886" s="8">
        <v>0.02</v>
      </c>
      <c r="AD886" s="8">
        <v>6000</v>
      </c>
      <c r="AE886" s="8">
        <v>1388.8888888888889</v>
      </c>
      <c r="AF886" s="8">
        <v>4000</v>
      </c>
      <c r="AG886" s="8">
        <v>5388.8888888888887</v>
      </c>
      <c r="AH886" s="8">
        <v>0.06</v>
      </c>
      <c r="AI886" s="8">
        <v>12000</v>
      </c>
    </row>
    <row r="887" spans="1:35">
      <c r="A887" s="8" t="s">
        <v>2144</v>
      </c>
      <c r="B887" s="8" t="s">
        <v>24</v>
      </c>
      <c r="C887" s="8" t="s">
        <v>24</v>
      </c>
      <c r="D887" s="8" t="s">
        <v>422</v>
      </c>
      <c r="E887" s="8" t="s">
        <v>200</v>
      </c>
      <c r="F887" s="8" t="s">
        <v>3082</v>
      </c>
      <c r="G887" s="8" t="s">
        <v>3175</v>
      </c>
      <c r="H887" s="116">
        <v>0</v>
      </c>
      <c r="I887" s="8">
        <v>6540</v>
      </c>
      <c r="J887" s="8">
        <v>6540</v>
      </c>
      <c r="K887" s="8" t="s">
        <v>3156</v>
      </c>
      <c r="L887" s="8">
        <v>21842526</v>
      </c>
      <c r="M887" s="38">
        <v>45381</v>
      </c>
      <c r="N887" s="8" t="s">
        <v>195</v>
      </c>
      <c r="O887" s="8" t="s">
        <v>43</v>
      </c>
      <c r="P887" s="8" t="s">
        <v>43</v>
      </c>
      <c r="Q887" s="8">
        <v>0</v>
      </c>
      <c r="R887" s="8">
        <v>40040</v>
      </c>
      <c r="S887" s="8">
        <v>40040</v>
      </c>
      <c r="T887" s="8">
        <v>36938</v>
      </c>
      <c r="U887" s="8">
        <v>12</v>
      </c>
      <c r="V887" s="8" t="s">
        <v>62</v>
      </c>
      <c r="W887" s="8" t="s">
        <v>62</v>
      </c>
      <c r="X887" s="8" t="s">
        <v>276</v>
      </c>
      <c r="Z887" s="8" t="s">
        <v>3174</v>
      </c>
      <c r="AA887" s="8">
        <v>0.03</v>
      </c>
      <c r="AB887" s="8" t="s">
        <v>558</v>
      </c>
      <c r="AC887" s="8">
        <v>0.08</v>
      </c>
      <c r="AD887" s="8">
        <v>1201.2</v>
      </c>
      <c r="AE887" s="8">
        <v>3336.6666666666665</v>
      </c>
      <c r="AF887" s="8">
        <v>3203.2000000000003</v>
      </c>
      <c r="AG887" s="8">
        <v>6539.8666666666668</v>
      </c>
      <c r="AH887" s="8">
        <v>0.06</v>
      </c>
      <c r="AI887" s="8">
        <v>2402.4</v>
      </c>
    </row>
    <row r="888" spans="1:35">
      <c r="A888" s="8" t="s">
        <v>2144</v>
      </c>
      <c r="B888" s="8" t="s">
        <v>24</v>
      </c>
      <c r="C888" s="8" t="s">
        <v>24</v>
      </c>
      <c r="D888" s="8" t="s">
        <v>422</v>
      </c>
      <c r="E888" s="8" t="s">
        <v>2099</v>
      </c>
      <c r="F888" s="8" t="s">
        <v>3157</v>
      </c>
      <c r="G888" s="8" t="s">
        <v>3177</v>
      </c>
      <c r="H888" s="116">
        <v>0</v>
      </c>
      <c r="I888" s="8">
        <v>1030</v>
      </c>
      <c r="J888" s="8">
        <v>1030</v>
      </c>
      <c r="K888" s="8" t="s">
        <v>3158</v>
      </c>
      <c r="L888" s="8">
        <v>30091631</v>
      </c>
      <c r="M888" s="38">
        <v>45381</v>
      </c>
      <c r="N888" s="8" t="s">
        <v>195</v>
      </c>
      <c r="O888" s="8" t="s">
        <v>148</v>
      </c>
      <c r="P888" s="8" t="s">
        <v>289</v>
      </c>
      <c r="Q888" s="8">
        <v>0</v>
      </c>
      <c r="R888" s="8">
        <v>30969</v>
      </c>
      <c r="S888" s="8">
        <v>30969</v>
      </c>
      <c r="T888" s="8">
        <v>28320</v>
      </c>
      <c r="U888" s="8">
        <v>108</v>
      </c>
      <c r="V888" s="8" t="s">
        <v>62</v>
      </c>
      <c r="W888" s="8" t="s">
        <v>62</v>
      </c>
      <c r="X888" s="8" t="s">
        <v>276</v>
      </c>
      <c r="Z888" s="8" t="s">
        <v>3176</v>
      </c>
      <c r="AA888" s="8">
        <v>0.03</v>
      </c>
      <c r="AB888" s="8" t="s">
        <v>558</v>
      </c>
      <c r="AC888" s="8">
        <v>0.03</v>
      </c>
      <c r="AD888" s="8">
        <v>929.06999999999994</v>
      </c>
      <c r="AE888" s="8">
        <v>286.75</v>
      </c>
      <c r="AF888" s="8">
        <v>929.06999999999994</v>
      </c>
      <c r="AG888" s="8">
        <v>1215.82</v>
      </c>
      <c r="AH888" s="8">
        <v>0.06</v>
      </c>
      <c r="AI888" s="8">
        <v>1858.1399999999999</v>
      </c>
    </row>
    <row r="889" spans="1:35">
      <c r="A889" s="8" t="s">
        <v>2144</v>
      </c>
      <c r="B889" s="8" t="s">
        <v>49</v>
      </c>
      <c r="C889" s="8" t="s">
        <v>49</v>
      </c>
      <c r="D889" s="8" t="s">
        <v>133</v>
      </c>
      <c r="E889" s="8" t="s">
        <v>555</v>
      </c>
      <c r="F889" s="8" t="s">
        <v>860</v>
      </c>
      <c r="G889" s="8" t="s">
        <v>1565</v>
      </c>
      <c r="H889" s="116">
        <v>0</v>
      </c>
      <c r="I889" s="8">
        <v>2004</v>
      </c>
      <c r="J889" s="8">
        <v>2004</v>
      </c>
      <c r="K889" s="8" t="s">
        <v>3159</v>
      </c>
      <c r="L889" s="8">
        <v>34906176</v>
      </c>
      <c r="M889" s="38">
        <v>45381</v>
      </c>
      <c r="N889" s="8" t="s">
        <v>195</v>
      </c>
      <c r="O889" s="8" t="s">
        <v>43</v>
      </c>
      <c r="P889" s="8" t="s">
        <v>43</v>
      </c>
      <c r="Q889" s="8">
        <v>0</v>
      </c>
      <c r="R889" s="8">
        <v>65000</v>
      </c>
      <c r="S889" s="8">
        <v>65000</v>
      </c>
      <c r="T889" s="8">
        <v>60650</v>
      </c>
      <c r="U889" s="8">
        <v>120</v>
      </c>
      <c r="V889" s="8" t="s">
        <v>62</v>
      </c>
      <c r="W889" s="8" t="s">
        <v>62</v>
      </c>
      <c r="X889" s="8" t="s">
        <v>276</v>
      </c>
      <c r="Z889" s="8" t="s">
        <v>3178</v>
      </c>
      <c r="AA889" s="8">
        <v>0.03</v>
      </c>
      <c r="AB889" s="8" t="s">
        <v>558</v>
      </c>
      <c r="AC889" s="8">
        <v>2.2499999999999999E-2</v>
      </c>
      <c r="AD889" s="8">
        <v>1950</v>
      </c>
      <c r="AE889" s="8">
        <v>541.66666666666663</v>
      </c>
      <c r="AF889" s="8">
        <v>1462.5</v>
      </c>
      <c r="AG889" s="8">
        <v>2004.1666666666665</v>
      </c>
      <c r="AH889" s="8">
        <v>0.06</v>
      </c>
      <c r="AI889" s="8">
        <v>3900</v>
      </c>
    </row>
    <row r="890" spans="1:35">
      <c r="A890" s="8" t="s">
        <v>2144</v>
      </c>
      <c r="B890" s="8" t="s">
        <v>38</v>
      </c>
      <c r="C890" s="8" t="s">
        <v>38</v>
      </c>
      <c r="D890" s="8" t="s">
        <v>101</v>
      </c>
      <c r="E890" s="8" t="s">
        <v>407</v>
      </c>
      <c r="F890" s="8" t="s">
        <v>737</v>
      </c>
      <c r="G890" s="8" t="s">
        <v>3180</v>
      </c>
      <c r="H890" s="116">
        <v>2598</v>
      </c>
      <c r="I890" s="8">
        <v>3595</v>
      </c>
      <c r="J890" s="8">
        <v>997</v>
      </c>
      <c r="K890" s="8" t="s">
        <v>3160</v>
      </c>
      <c r="L890" s="8">
        <v>30763006</v>
      </c>
      <c r="M890" s="38">
        <v>45381</v>
      </c>
      <c r="N890" s="8" t="s">
        <v>195</v>
      </c>
      <c r="O890" s="8" t="s">
        <v>43</v>
      </c>
      <c r="P890" s="8" t="s">
        <v>43</v>
      </c>
      <c r="Q890" s="8">
        <v>113090</v>
      </c>
      <c r="R890" s="8">
        <v>156631</v>
      </c>
      <c r="S890" s="8">
        <v>43541</v>
      </c>
      <c r="T890" s="8">
        <v>33043</v>
      </c>
      <c r="U890" s="8">
        <v>168</v>
      </c>
      <c r="V890" s="8" t="s">
        <v>63</v>
      </c>
      <c r="W890" s="8" t="s">
        <v>63</v>
      </c>
      <c r="X890" s="8" t="s">
        <v>277</v>
      </c>
      <c r="Z890" s="8" t="s">
        <v>3179</v>
      </c>
      <c r="AA890" s="8">
        <v>0.04</v>
      </c>
      <c r="AB890" s="8" t="s">
        <v>558</v>
      </c>
      <c r="AC890" s="8">
        <v>1.7000000000000001E-2</v>
      </c>
      <c r="AD890" s="8">
        <v>6265.24</v>
      </c>
      <c r="AE890" s="8">
        <v>932.32738095238096</v>
      </c>
      <c r="AF890" s="8">
        <v>2662.7270000000003</v>
      </c>
      <c r="AG890" s="8">
        <v>3595.0543809523815</v>
      </c>
      <c r="AH890" s="8">
        <v>0.03</v>
      </c>
      <c r="AI890" s="8">
        <v>1306.23</v>
      </c>
    </row>
    <row r="891" spans="1:35">
      <c r="A891" s="8" t="s">
        <v>2144</v>
      </c>
      <c r="B891" s="8" t="s">
        <v>49</v>
      </c>
      <c r="C891" s="8" t="s">
        <v>49</v>
      </c>
      <c r="D891" s="8" t="s">
        <v>133</v>
      </c>
      <c r="E891" s="8" t="s">
        <v>555</v>
      </c>
      <c r="F891" s="8" t="s">
        <v>1447</v>
      </c>
      <c r="G891" s="8" t="s">
        <v>566</v>
      </c>
      <c r="H891" s="116">
        <v>0</v>
      </c>
      <c r="I891" s="8">
        <v>2004</v>
      </c>
      <c r="J891" s="8">
        <v>2004</v>
      </c>
      <c r="K891" s="8" t="s">
        <v>3161</v>
      </c>
      <c r="L891" s="8">
        <v>30257112</v>
      </c>
      <c r="M891" s="38">
        <v>45381</v>
      </c>
      <c r="N891" s="8" t="s">
        <v>195</v>
      </c>
      <c r="O891" s="8" t="s">
        <v>43</v>
      </c>
      <c r="P891" s="8" t="s">
        <v>43</v>
      </c>
      <c r="Q891" s="8">
        <v>0</v>
      </c>
      <c r="R891" s="8">
        <v>65000</v>
      </c>
      <c r="S891" s="8">
        <v>65000</v>
      </c>
      <c r="T891" s="8">
        <v>60650</v>
      </c>
      <c r="U891" s="8">
        <v>120</v>
      </c>
      <c r="V891" s="8" t="s">
        <v>62</v>
      </c>
      <c r="W891" s="8" t="s">
        <v>62</v>
      </c>
      <c r="X891" s="8" t="s">
        <v>276</v>
      </c>
      <c r="Z891" s="8" t="s">
        <v>3181</v>
      </c>
      <c r="AA891" s="8">
        <v>0.03</v>
      </c>
      <c r="AB891" s="8" t="s">
        <v>558</v>
      </c>
      <c r="AC891" s="8">
        <v>2.2499999999999999E-2</v>
      </c>
      <c r="AD891" s="8">
        <v>1950</v>
      </c>
      <c r="AE891" s="8">
        <v>541.66666666666663</v>
      </c>
      <c r="AF891" s="8">
        <v>1462.5</v>
      </c>
      <c r="AG891" s="8">
        <v>2004.1666666666665</v>
      </c>
      <c r="AH891" s="8">
        <v>0.06</v>
      </c>
      <c r="AI891" s="8">
        <v>3900</v>
      </c>
    </row>
    <row r="892" spans="1:35">
      <c r="A892" s="8" t="s">
        <v>2144</v>
      </c>
      <c r="B892" s="8" t="s">
        <v>29</v>
      </c>
      <c r="C892" s="8" t="s">
        <v>29</v>
      </c>
      <c r="D892" s="8" t="s">
        <v>168</v>
      </c>
      <c r="E892" s="8" t="s">
        <v>457</v>
      </c>
      <c r="F892" s="8" t="s">
        <v>1372</v>
      </c>
      <c r="G892" s="8" t="s">
        <v>1375</v>
      </c>
      <c r="H892" s="116">
        <v>0</v>
      </c>
      <c r="I892" s="8">
        <v>1247</v>
      </c>
      <c r="J892" s="8">
        <v>1247</v>
      </c>
      <c r="K892" s="8" t="s">
        <v>3162</v>
      </c>
      <c r="L892" s="8">
        <v>27525581</v>
      </c>
      <c r="M892" s="38">
        <v>45381</v>
      </c>
      <c r="N892" s="8" t="s">
        <v>195</v>
      </c>
      <c r="O892" s="8" t="s">
        <v>43</v>
      </c>
      <c r="P892" s="8" t="s">
        <v>43</v>
      </c>
      <c r="Q892" s="8">
        <v>0</v>
      </c>
      <c r="R892" s="8">
        <v>40443</v>
      </c>
      <c r="S892" s="8">
        <v>40443</v>
      </c>
      <c r="T892" s="8">
        <v>37320</v>
      </c>
      <c r="U892" s="8">
        <v>120</v>
      </c>
      <c r="V892" s="8" t="s">
        <v>62</v>
      </c>
      <c r="W892" s="8" t="s">
        <v>62</v>
      </c>
      <c r="X892" s="8" t="s">
        <v>276</v>
      </c>
      <c r="Z892" s="8" t="s">
        <v>3182</v>
      </c>
      <c r="AA892" s="8">
        <v>0.03</v>
      </c>
      <c r="AB892" s="8" t="s">
        <v>558</v>
      </c>
      <c r="AC892" s="8">
        <v>2.2499999999999999E-2</v>
      </c>
      <c r="AD892" s="8">
        <v>1213.29</v>
      </c>
      <c r="AE892" s="8">
        <v>337.02499999999998</v>
      </c>
      <c r="AF892" s="8">
        <v>909.96749999999997</v>
      </c>
      <c r="AG892" s="8">
        <v>1246.9924999999998</v>
      </c>
      <c r="AH892" s="8">
        <v>0.06</v>
      </c>
      <c r="AI892" s="8">
        <v>2426.58</v>
      </c>
    </row>
    <row r="893" spans="1:35">
      <c r="A893" s="8" t="s">
        <v>2144</v>
      </c>
      <c r="B893" s="8" t="s">
        <v>24</v>
      </c>
      <c r="C893" s="8" t="s">
        <v>24</v>
      </c>
      <c r="D893" s="8" t="s">
        <v>422</v>
      </c>
      <c r="E893" s="8" t="s">
        <v>200</v>
      </c>
      <c r="F893" s="8" t="s">
        <v>3082</v>
      </c>
      <c r="G893" s="8" t="s">
        <v>3175</v>
      </c>
      <c r="H893" s="116">
        <v>0</v>
      </c>
      <c r="I893" s="8">
        <v>1229</v>
      </c>
      <c r="J893" s="8">
        <v>1229</v>
      </c>
      <c r="K893" s="8" t="s">
        <v>3163</v>
      </c>
      <c r="L893" s="8">
        <v>31120283</v>
      </c>
      <c r="M893" s="38">
        <v>45381</v>
      </c>
      <c r="N893" s="8" t="s">
        <v>195</v>
      </c>
      <c r="O893" s="8" t="s">
        <v>148</v>
      </c>
      <c r="P893" s="8" t="s">
        <v>289</v>
      </c>
      <c r="Q893" s="8">
        <v>0</v>
      </c>
      <c r="R893" s="8">
        <v>39859</v>
      </c>
      <c r="S893" s="8">
        <v>39859</v>
      </c>
      <c r="T893" s="8">
        <v>36766</v>
      </c>
      <c r="U893" s="8">
        <v>120</v>
      </c>
      <c r="V893" s="8" t="s">
        <v>62</v>
      </c>
      <c r="W893" s="8" t="s">
        <v>62</v>
      </c>
      <c r="X893" s="8" t="s">
        <v>276</v>
      </c>
      <c r="Z893" s="8" t="s">
        <v>3183</v>
      </c>
      <c r="AA893" s="8">
        <v>0.03</v>
      </c>
      <c r="AB893" s="8" t="s">
        <v>558</v>
      </c>
      <c r="AC893" s="8">
        <v>2.2499999999999999E-2</v>
      </c>
      <c r="AD893" s="8">
        <v>1195.77</v>
      </c>
      <c r="AE893" s="8">
        <v>332.15833333333336</v>
      </c>
      <c r="AF893" s="8">
        <v>896.82749999999999</v>
      </c>
      <c r="AG893" s="8">
        <v>1228.9858333333334</v>
      </c>
      <c r="AH893" s="8">
        <v>0.06</v>
      </c>
      <c r="AI893" s="8">
        <v>2391.54</v>
      </c>
    </row>
    <row r="894" spans="1:35">
      <c r="A894" s="8" t="s">
        <v>2144</v>
      </c>
      <c r="B894" s="8" t="s">
        <v>29</v>
      </c>
      <c r="C894" s="8" t="s">
        <v>29</v>
      </c>
      <c r="D894" s="8" t="s">
        <v>168</v>
      </c>
      <c r="E894" s="8" t="s">
        <v>407</v>
      </c>
      <c r="F894" s="8" t="s">
        <v>2262</v>
      </c>
      <c r="G894" s="8" t="s">
        <v>3185</v>
      </c>
      <c r="H894" s="116">
        <v>3624</v>
      </c>
      <c r="I894" s="8">
        <v>3505</v>
      </c>
      <c r="J894" s="8">
        <v>-119</v>
      </c>
      <c r="K894" s="8" t="s">
        <v>3164</v>
      </c>
      <c r="L894" s="8">
        <v>9985881</v>
      </c>
      <c r="M894" s="38">
        <v>45381</v>
      </c>
      <c r="N894" s="8" t="s">
        <v>195</v>
      </c>
      <c r="O894" s="8" t="s">
        <v>43</v>
      </c>
      <c r="P894" s="8" t="s">
        <v>43</v>
      </c>
      <c r="Q894" s="8">
        <v>62229</v>
      </c>
      <c r="R894" s="8">
        <v>105385</v>
      </c>
      <c r="S894" s="8">
        <v>43156</v>
      </c>
      <c r="T894" s="8">
        <v>29785</v>
      </c>
      <c r="U894" s="8">
        <v>108</v>
      </c>
      <c r="V894" s="8" t="s">
        <v>63</v>
      </c>
      <c r="W894" s="8" t="s">
        <v>63</v>
      </c>
      <c r="X894" s="8" t="s">
        <v>277</v>
      </c>
      <c r="Z894" s="8" t="s">
        <v>3184</v>
      </c>
      <c r="AA894" s="8">
        <v>0.03</v>
      </c>
      <c r="AB894" s="8" t="s">
        <v>558</v>
      </c>
      <c r="AC894" s="8">
        <v>2.4E-2</v>
      </c>
      <c r="AD894" s="8">
        <v>3161.5499999999997</v>
      </c>
      <c r="AE894" s="8">
        <v>975.78703703703707</v>
      </c>
      <c r="AF894" s="8">
        <v>2529.2400000000002</v>
      </c>
      <c r="AG894" s="8">
        <v>3505.0270370370372</v>
      </c>
      <c r="AH894" s="8">
        <v>0.06</v>
      </c>
      <c r="AI894" s="8">
        <v>2589.36</v>
      </c>
    </row>
    <row r="895" spans="1:35">
      <c r="A895" s="8" t="s">
        <v>2144</v>
      </c>
      <c r="B895" s="8" t="s">
        <v>29</v>
      </c>
      <c r="C895" s="8" t="s">
        <v>29</v>
      </c>
      <c r="D895" s="8" t="s">
        <v>168</v>
      </c>
      <c r="E895" s="8" t="s">
        <v>457</v>
      </c>
      <c r="F895" s="8" t="s">
        <v>2502</v>
      </c>
      <c r="G895" s="8" t="s">
        <v>2505</v>
      </c>
      <c r="H895" s="116">
        <v>1679</v>
      </c>
      <c r="I895" s="8">
        <v>1806</v>
      </c>
      <c r="J895" s="8">
        <v>127</v>
      </c>
      <c r="K895" s="8" t="s">
        <v>3165</v>
      </c>
      <c r="L895" s="8">
        <v>20424452</v>
      </c>
      <c r="M895" s="38">
        <v>45381</v>
      </c>
      <c r="N895" s="8" t="s">
        <v>195</v>
      </c>
      <c r="O895" s="8" t="s">
        <v>43</v>
      </c>
      <c r="P895" s="8" t="s">
        <v>43</v>
      </c>
      <c r="Q895" s="8">
        <v>50826</v>
      </c>
      <c r="R895" s="8">
        <v>58573</v>
      </c>
      <c r="S895" s="8">
        <v>7747</v>
      </c>
      <c r="T895" s="8">
        <v>3717</v>
      </c>
      <c r="U895" s="8">
        <v>120</v>
      </c>
      <c r="V895" s="8" t="s">
        <v>63</v>
      </c>
      <c r="W895" s="8" t="s">
        <v>63</v>
      </c>
      <c r="X895" s="8" t="s">
        <v>277</v>
      </c>
      <c r="Z895" s="8" t="s">
        <v>3186</v>
      </c>
      <c r="AA895" s="8">
        <v>0.03</v>
      </c>
      <c r="AB895" s="8" t="s">
        <v>558</v>
      </c>
      <c r="AC895" s="8">
        <v>2.2499999999999999E-2</v>
      </c>
      <c r="AD895" s="8">
        <v>1757.1899999999998</v>
      </c>
      <c r="AE895" s="8">
        <v>488.10833333333335</v>
      </c>
      <c r="AF895" s="8">
        <v>1317.8924999999999</v>
      </c>
      <c r="AG895" s="8">
        <v>1806.0008333333333</v>
      </c>
      <c r="AH895" s="8">
        <v>0.06</v>
      </c>
      <c r="AI895" s="8">
        <v>464.82</v>
      </c>
    </row>
    <row r="896" spans="1:35">
      <c r="A896" s="8" t="s">
        <v>2144</v>
      </c>
      <c r="B896" s="8" t="s">
        <v>37</v>
      </c>
      <c r="C896" s="8" t="s">
        <v>37</v>
      </c>
      <c r="D896" s="8" t="s">
        <v>99</v>
      </c>
      <c r="E896" s="8" t="s">
        <v>407</v>
      </c>
      <c r="F896" s="8" t="s">
        <v>737</v>
      </c>
      <c r="G896" s="8" t="s">
        <v>3180</v>
      </c>
      <c r="H896" s="116">
        <v>5605</v>
      </c>
      <c r="I896" s="8">
        <v>5605</v>
      </c>
      <c r="J896" s="8">
        <v>0</v>
      </c>
      <c r="K896" s="8" t="s">
        <v>3166</v>
      </c>
      <c r="L896" s="8">
        <v>24487837</v>
      </c>
      <c r="M896" s="38">
        <v>45384</v>
      </c>
      <c r="N896" s="8" t="s">
        <v>196</v>
      </c>
      <c r="O896" s="8" t="s">
        <v>43</v>
      </c>
      <c r="P896" s="8" t="s">
        <v>43</v>
      </c>
      <c r="Q896" s="8">
        <v>75680</v>
      </c>
      <c r="R896" s="8">
        <v>235491</v>
      </c>
      <c r="S896" s="8">
        <v>159811</v>
      </c>
      <c r="T896" s="8">
        <v>79222</v>
      </c>
      <c r="U896" s="8">
        <v>168</v>
      </c>
      <c r="V896" s="8" t="s">
        <v>63</v>
      </c>
      <c r="W896" s="8" t="s">
        <v>63</v>
      </c>
      <c r="X896" s="8" t="s">
        <v>277</v>
      </c>
      <c r="Z896" s="8" t="s">
        <v>3187</v>
      </c>
      <c r="AA896" s="8">
        <v>0.04</v>
      </c>
      <c r="AB896" s="8" t="s">
        <v>558</v>
      </c>
      <c r="AC896" s="8">
        <v>1.7000000000000001E-2</v>
      </c>
      <c r="AD896" s="8">
        <v>9419.64</v>
      </c>
      <c r="AE896" s="8">
        <v>1401.7321428571429</v>
      </c>
      <c r="AF896" s="8">
        <v>4003.3470000000002</v>
      </c>
      <c r="AG896" s="8">
        <v>5405.0791428571429</v>
      </c>
      <c r="AH896" s="8">
        <v>0.03</v>
      </c>
      <c r="AI896" s="8">
        <v>4794.33</v>
      </c>
    </row>
    <row r="897" spans="1:35">
      <c r="A897" s="8" t="s">
        <v>2144</v>
      </c>
      <c r="B897" s="8" t="s">
        <v>23</v>
      </c>
      <c r="C897" s="8" t="s">
        <v>23</v>
      </c>
      <c r="D897" s="8" t="s">
        <v>97</v>
      </c>
      <c r="E897" s="8" t="s">
        <v>449</v>
      </c>
      <c r="F897" s="8" t="s">
        <v>2015</v>
      </c>
      <c r="G897" s="8" t="s">
        <v>2021</v>
      </c>
      <c r="H897" s="116">
        <v>13357</v>
      </c>
      <c r="I897" s="8">
        <v>13065</v>
      </c>
      <c r="J897" s="8">
        <v>-292</v>
      </c>
      <c r="K897" s="8" t="s">
        <v>3167</v>
      </c>
      <c r="L897" s="8">
        <v>23958857</v>
      </c>
      <c r="M897" s="38">
        <v>45384</v>
      </c>
      <c r="N897" s="8" t="s">
        <v>196</v>
      </c>
      <c r="O897" s="8" t="s">
        <v>43</v>
      </c>
      <c r="P897" s="8" t="s">
        <v>43</v>
      </c>
      <c r="Q897" s="8">
        <v>423153</v>
      </c>
      <c r="R897" s="8">
        <v>569231</v>
      </c>
      <c r="S897" s="8">
        <v>146078</v>
      </c>
      <c r="T897" s="8">
        <v>110824</v>
      </c>
      <c r="U897" s="8">
        <v>168</v>
      </c>
      <c r="V897" s="8" t="s">
        <v>63</v>
      </c>
      <c r="W897" s="8" t="s">
        <v>63</v>
      </c>
      <c r="X897" s="8" t="s">
        <v>277</v>
      </c>
      <c r="Z897" s="8" t="s">
        <v>3188</v>
      </c>
      <c r="AA897" s="8">
        <v>0.04</v>
      </c>
      <c r="AB897" s="8" t="s">
        <v>558</v>
      </c>
      <c r="AC897" s="8">
        <v>1.7000000000000001E-2</v>
      </c>
      <c r="AD897" s="8">
        <v>22769.24</v>
      </c>
      <c r="AE897" s="8">
        <v>3388.2797619047619</v>
      </c>
      <c r="AF897" s="8">
        <v>9676.9270000000015</v>
      </c>
      <c r="AG897" s="8">
        <v>13065.206761904763</v>
      </c>
      <c r="AH897" s="8">
        <v>0.03</v>
      </c>
      <c r="AI897" s="8">
        <v>4382.34</v>
      </c>
    </row>
    <row r="898" spans="1:35">
      <c r="A898" s="8" t="s">
        <v>2144</v>
      </c>
      <c r="B898" s="8" t="s">
        <v>49</v>
      </c>
      <c r="C898" s="8" t="s">
        <v>49</v>
      </c>
      <c r="D898" s="8" t="s">
        <v>133</v>
      </c>
      <c r="E898" s="8" t="s">
        <v>938</v>
      </c>
      <c r="F898" s="8" t="s">
        <v>2357</v>
      </c>
      <c r="G898" s="8" t="s">
        <v>2360</v>
      </c>
      <c r="H898" s="116">
        <v>0</v>
      </c>
      <c r="I898" s="8">
        <v>1955</v>
      </c>
      <c r="J898" s="8">
        <v>1955</v>
      </c>
      <c r="K898" s="8" t="s">
        <v>3168</v>
      </c>
      <c r="L898" s="8">
        <v>25280011</v>
      </c>
      <c r="M898" s="38">
        <v>45384</v>
      </c>
      <c r="N898" s="8" t="s">
        <v>196</v>
      </c>
      <c r="O898" s="8" t="s">
        <v>43</v>
      </c>
      <c r="P898" s="8" t="s">
        <v>43</v>
      </c>
      <c r="Q898" s="8">
        <v>0</v>
      </c>
      <c r="R898" s="8">
        <v>56919</v>
      </c>
      <c r="S898" s="8">
        <v>56919</v>
      </c>
      <c r="U898" s="8">
        <v>120</v>
      </c>
      <c r="V898" s="8" t="s">
        <v>62</v>
      </c>
      <c r="W898" s="8" t="s">
        <v>62</v>
      </c>
      <c r="X898" s="8" t="s">
        <v>276</v>
      </c>
      <c r="Z898" s="8" t="s">
        <v>3189</v>
      </c>
      <c r="AA898" s="8">
        <v>0.03</v>
      </c>
      <c r="AB898" s="8" t="s">
        <v>558</v>
      </c>
      <c r="AC898" s="8">
        <v>2.2499999999999999E-2</v>
      </c>
      <c r="AD898" s="8">
        <v>1707.57</v>
      </c>
      <c r="AE898" s="8">
        <v>474.32499999999999</v>
      </c>
      <c r="AF898" s="8">
        <v>1280.6775</v>
      </c>
      <c r="AG898" s="8">
        <v>1755.0025000000001</v>
      </c>
      <c r="AH898" s="8">
        <v>0.06</v>
      </c>
      <c r="AI898" s="8">
        <v>3415.14</v>
      </c>
    </row>
    <row r="899" spans="1:35">
      <c r="A899" s="8" t="s">
        <v>2144</v>
      </c>
      <c r="B899" s="8" t="s">
        <v>29</v>
      </c>
      <c r="C899" s="8" t="s">
        <v>29</v>
      </c>
      <c r="D899" s="8" t="s">
        <v>168</v>
      </c>
      <c r="E899" s="8" t="s">
        <v>456</v>
      </c>
      <c r="F899" s="8" t="s">
        <v>3169</v>
      </c>
      <c r="G899" s="8" t="s">
        <v>3191</v>
      </c>
      <c r="H899" s="116">
        <v>4501</v>
      </c>
      <c r="I899" s="8">
        <v>4292</v>
      </c>
      <c r="J899" s="8">
        <v>-209</v>
      </c>
      <c r="K899" s="8" t="s">
        <v>3170</v>
      </c>
      <c r="L899" s="8">
        <v>30069549</v>
      </c>
      <c r="M899" s="38">
        <v>45384</v>
      </c>
      <c r="N899" s="8" t="s">
        <v>196</v>
      </c>
      <c r="O899" s="8" t="s">
        <v>43</v>
      </c>
      <c r="P899" s="8" t="s">
        <v>43</v>
      </c>
      <c r="Q899" s="8">
        <v>146203</v>
      </c>
      <c r="R899" s="8">
        <v>214839</v>
      </c>
      <c r="S899" s="8">
        <v>68636</v>
      </c>
      <c r="T899" s="8">
        <v>28476</v>
      </c>
      <c r="U899" s="8">
        <v>168</v>
      </c>
      <c r="V899" s="8" t="s">
        <v>63</v>
      </c>
      <c r="W899" s="8" t="s">
        <v>63</v>
      </c>
      <c r="X899" s="8" t="s">
        <v>277</v>
      </c>
      <c r="Z899" s="8" t="s">
        <v>3190</v>
      </c>
      <c r="AA899" s="8">
        <v>0.04</v>
      </c>
      <c r="AB899" s="8" t="s">
        <v>558</v>
      </c>
      <c r="AC899" s="8">
        <v>1.7000000000000001E-2</v>
      </c>
      <c r="AD899" s="8">
        <v>8593.56</v>
      </c>
      <c r="AE899" s="8">
        <v>1278.8035714285713</v>
      </c>
      <c r="AF899" s="8">
        <v>3652.2630000000004</v>
      </c>
      <c r="AG899" s="8">
        <v>4931.0665714285715</v>
      </c>
      <c r="AH899" s="8">
        <v>0.03</v>
      </c>
      <c r="AI899" s="8">
        <v>2059.08</v>
      </c>
    </row>
    <row r="900" spans="1:35">
      <c r="A900" s="8" t="s">
        <v>2144</v>
      </c>
      <c r="B900" s="8" t="s">
        <v>39</v>
      </c>
      <c r="C900" s="8" t="s">
        <v>39</v>
      </c>
      <c r="D900" s="8" t="s">
        <v>167</v>
      </c>
      <c r="E900" s="8" t="s">
        <v>453</v>
      </c>
      <c r="F900" s="8" t="s">
        <v>867</v>
      </c>
      <c r="G900" s="8" t="s">
        <v>590</v>
      </c>
      <c r="H900" s="116">
        <v>500</v>
      </c>
      <c r="I900" s="8">
        <v>1296</v>
      </c>
      <c r="J900" s="8">
        <v>796</v>
      </c>
      <c r="K900" s="8" t="s">
        <v>3192</v>
      </c>
      <c r="L900" s="8">
        <v>13605623</v>
      </c>
      <c r="M900" s="38">
        <v>45384</v>
      </c>
      <c r="N900" s="8" t="s">
        <v>196</v>
      </c>
      <c r="O900" s="8" t="s">
        <v>43</v>
      </c>
      <c r="P900" s="8" t="s">
        <v>43</v>
      </c>
      <c r="Q900" s="8">
        <v>5622</v>
      </c>
      <c r="R900" s="8">
        <v>26970</v>
      </c>
      <c r="S900" s="8">
        <v>21348</v>
      </c>
      <c r="T900" s="8">
        <v>18899</v>
      </c>
      <c r="U900" s="8">
        <v>108</v>
      </c>
      <c r="V900" s="8" t="s">
        <v>63</v>
      </c>
      <c r="W900" s="8" t="s">
        <v>63</v>
      </c>
      <c r="X900" s="8" t="s">
        <v>277</v>
      </c>
      <c r="Z900" s="8" t="s">
        <v>3193</v>
      </c>
      <c r="AA900" s="8">
        <v>0.03</v>
      </c>
      <c r="AB900" s="8" t="s">
        <v>558</v>
      </c>
      <c r="AC900" s="8">
        <v>2.4E-2</v>
      </c>
      <c r="AD900" s="8">
        <v>809.1</v>
      </c>
      <c r="AE900" s="8">
        <v>249.72222222222223</v>
      </c>
      <c r="AF900" s="8">
        <v>647.28</v>
      </c>
      <c r="AG900" s="8">
        <v>897.00222222222214</v>
      </c>
      <c r="AH900" s="8">
        <v>0.06</v>
      </c>
      <c r="AI900" s="8">
        <v>1280.8799999999999</v>
      </c>
    </row>
    <row r="901" spans="1:35">
      <c r="A901" s="8" t="s">
        <v>2144</v>
      </c>
      <c r="B901" s="8" t="s">
        <v>184</v>
      </c>
      <c r="C901" s="8" t="s">
        <v>184</v>
      </c>
      <c r="D901" s="8" t="s">
        <v>98</v>
      </c>
      <c r="E901" s="8" t="s">
        <v>212</v>
      </c>
      <c r="F901" s="8" t="s">
        <v>690</v>
      </c>
      <c r="G901" s="8" t="s">
        <v>663</v>
      </c>
      <c r="H901" s="116">
        <v>2400</v>
      </c>
      <c r="I901" s="8">
        <v>2470</v>
      </c>
      <c r="J901" s="8">
        <v>70</v>
      </c>
      <c r="K901" s="8" t="s">
        <v>1040</v>
      </c>
      <c r="L901" s="8">
        <v>24704946</v>
      </c>
      <c r="M901" s="38">
        <v>45384</v>
      </c>
      <c r="N901" s="8" t="s">
        <v>196</v>
      </c>
      <c r="O901" s="8" t="s">
        <v>43</v>
      </c>
      <c r="P901" s="8" t="s">
        <v>43</v>
      </c>
      <c r="Q901" s="8">
        <v>75956.92</v>
      </c>
      <c r="R901" s="8">
        <v>107615</v>
      </c>
      <c r="S901" s="8">
        <v>31658.080000000002</v>
      </c>
      <c r="T901" s="8">
        <v>23025</v>
      </c>
      <c r="U901" s="8">
        <v>168</v>
      </c>
      <c r="V901" s="8" t="s">
        <v>63</v>
      </c>
      <c r="W901" s="8" t="s">
        <v>63</v>
      </c>
      <c r="X901" s="8" t="s">
        <v>277</v>
      </c>
      <c r="Z901" s="8" t="s">
        <v>3194</v>
      </c>
      <c r="AA901" s="8">
        <v>0.04</v>
      </c>
      <c r="AB901" s="8" t="s">
        <v>558</v>
      </c>
      <c r="AC901" s="8">
        <v>1.7000000000000001E-2</v>
      </c>
      <c r="AD901" s="8">
        <v>4304.6000000000004</v>
      </c>
      <c r="AE901" s="8">
        <v>640.56547619047615</v>
      </c>
      <c r="AF901" s="8">
        <v>1829.4550000000002</v>
      </c>
      <c r="AG901" s="8">
        <v>2470.0204761904761</v>
      </c>
      <c r="AH901" s="8">
        <v>0.03</v>
      </c>
      <c r="AI901" s="8">
        <v>949.74239999999998</v>
      </c>
    </row>
    <row r="902" spans="1:35">
      <c r="A902" s="8" t="s">
        <v>2144</v>
      </c>
      <c r="B902" s="8" t="s">
        <v>39</v>
      </c>
      <c r="C902" s="8" t="s">
        <v>39</v>
      </c>
      <c r="D902" s="8" t="s">
        <v>167</v>
      </c>
      <c r="E902" s="8" t="s">
        <v>407</v>
      </c>
      <c r="F902" s="8" t="s">
        <v>3171</v>
      </c>
      <c r="G902" s="8" t="s">
        <v>3196</v>
      </c>
      <c r="H902" s="116">
        <v>0</v>
      </c>
      <c r="I902" s="8">
        <v>1588</v>
      </c>
      <c r="J902" s="8">
        <v>1588</v>
      </c>
      <c r="K902" s="8" t="s">
        <v>3172</v>
      </c>
      <c r="L902" s="8">
        <v>28545236</v>
      </c>
      <c r="M902" s="38">
        <v>45384</v>
      </c>
      <c r="N902" s="8" t="s">
        <v>196</v>
      </c>
      <c r="O902" s="8" t="s">
        <v>43</v>
      </c>
      <c r="P902" s="8" t="s">
        <v>43</v>
      </c>
      <c r="Q902" s="8">
        <v>0</v>
      </c>
      <c r="R902" s="8">
        <v>45000</v>
      </c>
      <c r="S902" s="8">
        <v>45000</v>
      </c>
      <c r="T902" s="8">
        <v>41650</v>
      </c>
      <c r="U902" s="8">
        <v>120</v>
      </c>
      <c r="V902" s="8" t="s">
        <v>62</v>
      </c>
      <c r="W902" s="8" t="s">
        <v>62</v>
      </c>
      <c r="X902" s="8" t="s">
        <v>276</v>
      </c>
      <c r="Z902" s="8" t="s">
        <v>3195</v>
      </c>
      <c r="AA902" s="8">
        <v>0.03</v>
      </c>
      <c r="AB902" s="8" t="s">
        <v>558</v>
      </c>
      <c r="AC902" s="8">
        <v>2.2499999999999999E-2</v>
      </c>
      <c r="AD902" s="8">
        <v>1350</v>
      </c>
      <c r="AE902" s="8">
        <v>375</v>
      </c>
      <c r="AF902" s="8">
        <v>1012.5</v>
      </c>
      <c r="AG902" s="8">
        <v>1387.5</v>
      </c>
      <c r="AH902" s="8">
        <v>0.06</v>
      </c>
      <c r="AI902" s="8">
        <v>2700</v>
      </c>
    </row>
    <row r="903" spans="1:35">
      <c r="A903" s="8" t="s">
        <v>2144</v>
      </c>
      <c r="B903" s="8" t="s">
        <v>241</v>
      </c>
      <c r="C903" s="8" t="s">
        <v>241</v>
      </c>
      <c r="D903" s="8" t="s">
        <v>101</v>
      </c>
      <c r="E903" s="8" t="s">
        <v>492</v>
      </c>
      <c r="F903" s="8" t="s">
        <v>844</v>
      </c>
      <c r="G903" s="8" t="s">
        <v>612</v>
      </c>
      <c r="H903" s="116">
        <v>0</v>
      </c>
      <c r="I903" s="8">
        <v>3351</v>
      </c>
      <c r="J903" s="8">
        <v>3351</v>
      </c>
      <c r="K903" s="8" t="s">
        <v>2654</v>
      </c>
      <c r="L903" s="8">
        <v>20126301</v>
      </c>
      <c r="M903" s="38">
        <v>45384</v>
      </c>
      <c r="N903" s="8" t="s">
        <v>196</v>
      </c>
      <c r="O903" s="8" t="s">
        <v>43</v>
      </c>
      <c r="P903" s="8" t="s">
        <v>43</v>
      </c>
      <c r="Q903" s="8">
        <v>0</v>
      </c>
      <c r="R903" s="8">
        <v>137279</v>
      </c>
      <c r="S903" s="8">
        <v>137279</v>
      </c>
      <c r="T903" s="8">
        <v>4493.26</v>
      </c>
      <c r="U903" s="8">
        <v>156</v>
      </c>
      <c r="V903" s="8" t="s">
        <v>64</v>
      </c>
      <c r="W903" s="8" t="s">
        <v>64</v>
      </c>
      <c r="X903" s="8" t="s">
        <v>276</v>
      </c>
      <c r="Y903" s="8" t="s">
        <v>669</v>
      </c>
      <c r="Z903" s="8" t="s">
        <v>2659</v>
      </c>
      <c r="AA903" s="8">
        <v>0.04</v>
      </c>
      <c r="AB903" s="8" t="s">
        <v>558</v>
      </c>
      <c r="AC903" s="8">
        <v>1.7999999999999999E-2</v>
      </c>
      <c r="AD903" s="8">
        <v>5491.16</v>
      </c>
      <c r="AE903" s="8">
        <v>879.99358974358972</v>
      </c>
      <c r="AF903" s="8">
        <v>2471.0219999999999</v>
      </c>
      <c r="AG903" s="8">
        <v>3351.0155897435898</v>
      </c>
      <c r="AH903" s="8">
        <v>0.03</v>
      </c>
      <c r="AI903" s="8">
        <v>4118.37</v>
      </c>
    </row>
    <row r="904" spans="1:35">
      <c r="A904" s="8" t="s">
        <v>2144</v>
      </c>
      <c r="B904" s="8" t="s">
        <v>24</v>
      </c>
      <c r="C904" s="8" t="s">
        <v>24</v>
      </c>
      <c r="D904" s="8" t="s">
        <v>422</v>
      </c>
      <c r="E904" s="8" t="s">
        <v>2099</v>
      </c>
      <c r="F904" s="8" t="s">
        <v>1425</v>
      </c>
      <c r="G904" s="8" t="s">
        <v>1432</v>
      </c>
      <c r="H904" s="116">
        <v>0</v>
      </c>
      <c r="I904" s="8">
        <v>1300</v>
      </c>
      <c r="J904" s="8">
        <v>1300</v>
      </c>
      <c r="K904" s="8" t="s">
        <v>3173</v>
      </c>
      <c r="L904" s="8">
        <v>25167294</v>
      </c>
      <c r="M904" s="38">
        <v>45384</v>
      </c>
      <c r="N904" s="8" t="s">
        <v>196</v>
      </c>
      <c r="O904" s="8" t="s">
        <v>148</v>
      </c>
      <c r="P904" s="8" t="s">
        <v>289</v>
      </c>
      <c r="Q904" s="8">
        <v>0</v>
      </c>
      <c r="R904" s="8">
        <v>42162</v>
      </c>
      <c r="S904" s="8">
        <v>42162</v>
      </c>
      <c r="T904" s="8">
        <v>38954</v>
      </c>
      <c r="U904" s="8">
        <v>120</v>
      </c>
      <c r="V904" s="8" t="s">
        <v>62</v>
      </c>
      <c r="W904" s="8" t="s">
        <v>62</v>
      </c>
      <c r="X904" s="8" t="s">
        <v>276</v>
      </c>
      <c r="Z904" s="8" t="s">
        <v>3197</v>
      </c>
      <c r="AA904" s="8">
        <v>0.03</v>
      </c>
      <c r="AB904" s="8" t="s">
        <v>558</v>
      </c>
      <c r="AC904" s="8">
        <v>2.2499999999999999E-2</v>
      </c>
      <c r="AD904" s="8">
        <v>1264.8599999999999</v>
      </c>
      <c r="AE904" s="8">
        <v>351.35</v>
      </c>
      <c r="AF904" s="8">
        <v>948.64499999999998</v>
      </c>
      <c r="AG904" s="8">
        <v>1299.9949999999999</v>
      </c>
      <c r="AH904" s="8">
        <v>0.06</v>
      </c>
      <c r="AI904" s="8">
        <v>2529.7199999999998</v>
      </c>
    </row>
    <row r="905" spans="1:35">
      <c r="A905" s="8" t="s">
        <v>2144</v>
      </c>
      <c r="B905" s="8" t="s">
        <v>241</v>
      </c>
      <c r="C905" s="8" t="s">
        <v>241</v>
      </c>
      <c r="D905" s="8" t="s">
        <v>101</v>
      </c>
      <c r="E905" s="8" t="s">
        <v>492</v>
      </c>
      <c r="F905" s="8" t="s">
        <v>844</v>
      </c>
      <c r="G905" s="8" t="s">
        <v>612</v>
      </c>
      <c r="H905" s="116">
        <v>0</v>
      </c>
      <c r="I905" s="8">
        <v>2834</v>
      </c>
      <c r="J905" s="8">
        <v>2834</v>
      </c>
      <c r="K905" s="8" t="s">
        <v>3198</v>
      </c>
      <c r="L905" s="8">
        <v>28908990</v>
      </c>
      <c r="M905" s="38">
        <v>45384</v>
      </c>
      <c r="N905" s="8" t="s">
        <v>196</v>
      </c>
      <c r="O905" s="8" t="s">
        <v>43</v>
      </c>
      <c r="P905" s="8" t="s">
        <v>43</v>
      </c>
      <c r="Q905" s="8">
        <v>0</v>
      </c>
      <c r="R905" s="8">
        <v>123475</v>
      </c>
      <c r="S905" s="8">
        <v>123475</v>
      </c>
      <c r="T905" s="8">
        <v>14271</v>
      </c>
      <c r="U905" s="8">
        <v>168</v>
      </c>
      <c r="V905" s="8" t="s">
        <v>64</v>
      </c>
      <c r="W905" s="8" t="s">
        <v>64</v>
      </c>
      <c r="X905" s="8" t="s">
        <v>276</v>
      </c>
      <c r="Y905" s="8" t="s">
        <v>3119</v>
      </c>
      <c r="Z905" s="8" t="s">
        <v>2672</v>
      </c>
      <c r="AA905" s="8">
        <v>0.04</v>
      </c>
      <c r="AB905" s="8" t="s">
        <v>558</v>
      </c>
      <c r="AC905" s="8">
        <v>1.7000000000000001E-2</v>
      </c>
      <c r="AD905" s="8">
        <v>4939</v>
      </c>
      <c r="AE905" s="8">
        <v>734.97023809523807</v>
      </c>
      <c r="AF905" s="8">
        <v>2099.0750000000003</v>
      </c>
      <c r="AG905" s="8">
        <v>2834.0452380952383</v>
      </c>
      <c r="AH905" s="8">
        <v>0.03</v>
      </c>
      <c r="AI905" s="8">
        <v>3704.25</v>
      </c>
    </row>
    <row r="906" spans="1:35">
      <c r="A906" s="8" t="s">
        <v>2144</v>
      </c>
      <c r="B906" s="8" t="s">
        <v>45</v>
      </c>
      <c r="C906" s="8" t="s">
        <v>184</v>
      </c>
      <c r="D906" s="8" t="s">
        <v>98</v>
      </c>
      <c r="E906" s="8" t="s">
        <v>212</v>
      </c>
      <c r="F906" s="8" t="s">
        <v>3199</v>
      </c>
      <c r="G906" s="8" t="s">
        <v>3208</v>
      </c>
      <c r="H906" s="116">
        <v>15300</v>
      </c>
      <c r="I906" s="8">
        <v>15900</v>
      </c>
      <c r="J906" s="8">
        <v>600</v>
      </c>
      <c r="K906" s="8" t="s">
        <v>3200</v>
      </c>
      <c r="L906" s="8">
        <v>27259870</v>
      </c>
      <c r="M906" s="38">
        <v>45384</v>
      </c>
      <c r="N906" s="8" t="s">
        <v>196</v>
      </c>
      <c r="O906" s="8" t="s">
        <v>43</v>
      </c>
      <c r="P906" s="8" t="s">
        <v>43</v>
      </c>
      <c r="Q906" s="8">
        <v>636531.38</v>
      </c>
      <c r="R906" s="8">
        <v>692750</v>
      </c>
      <c r="S906" s="8">
        <v>56218.619999999995</v>
      </c>
      <c r="T906" s="8">
        <v>13553</v>
      </c>
      <c r="U906" s="8">
        <v>168</v>
      </c>
      <c r="V906" s="8" t="s">
        <v>63</v>
      </c>
      <c r="W906" s="8" t="s">
        <v>63</v>
      </c>
      <c r="X906" s="8" t="s">
        <v>277</v>
      </c>
      <c r="Z906" s="8" t="s">
        <v>3207</v>
      </c>
      <c r="AA906" s="8">
        <v>0.04</v>
      </c>
      <c r="AB906" s="8" t="s">
        <v>558</v>
      </c>
      <c r="AC906" s="8">
        <v>1.7000000000000001E-2</v>
      </c>
      <c r="AD906" s="8">
        <v>27710</v>
      </c>
      <c r="AE906" s="8">
        <v>4123.5119047619046</v>
      </c>
      <c r="AF906" s="8">
        <v>11776.75</v>
      </c>
      <c r="AG906" s="8">
        <v>15900.261904761905</v>
      </c>
      <c r="AH906" s="8">
        <v>0.03</v>
      </c>
      <c r="AI906" s="8">
        <v>1686.5585999999998</v>
      </c>
    </row>
    <row r="907" spans="1:35">
      <c r="A907" s="8" t="s">
        <v>2144</v>
      </c>
      <c r="B907" s="8" t="s">
        <v>184</v>
      </c>
      <c r="C907" s="8" t="s">
        <v>184</v>
      </c>
      <c r="D907" s="8" t="s">
        <v>98</v>
      </c>
      <c r="E907" s="8" t="s">
        <v>407</v>
      </c>
      <c r="F907" s="8" t="s">
        <v>3201</v>
      </c>
      <c r="G907" s="8" t="s">
        <v>3210</v>
      </c>
      <c r="H907" s="116">
        <v>0</v>
      </c>
      <c r="I907" s="8">
        <v>1303</v>
      </c>
      <c r="J907" s="8">
        <v>1303</v>
      </c>
      <c r="K907" s="8" t="s">
        <v>3202</v>
      </c>
      <c r="L907" s="8">
        <v>22795951</v>
      </c>
      <c r="M907" s="38">
        <v>45384</v>
      </c>
      <c r="N907" s="8" t="s">
        <v>196</v>
      </c>
      <c r="O907" s="8" t="s">
        <v>43</v>
      </c>
      <c r="P907" s="8" t="s">
        <v>43</v>
      </c>
      <c r="Q907" s="8">
        <v>0</v>
      </c>
      <c r="R907" s="8">
        <v>33163</v>
      </c>
      <c r="S907" s="8">
        <v>33163</v>
      </c>
      <c r="T907" s="8">
        <v>30404</v>
      </c>
      <c r="U907" s="8">
        <v>108</v>
      </c>
      <c r="V907" s="8" t="s">
        <v>62</v>
      </c>
      <c r="W907" s="8" t="s">
        <v>62</v>
      </c>
      <c r="X907" s="8" t="s">
        <v>276</v>
      </c>
      <c r="Z907" s="8" t="s">
        <v>3209</v>
      </c>
      <c r="AA907" s="8">
        <v>0.03</v>
      </c>
      <c r="AB907" s="8" t="s">
        <v>558</v>
      </c>
      <c r="AC907" s="8">
        <v>2.4E-2</v>
      </c>
      <c r="AD907" s="8">
        <v>994.89</v>
      </c>
      <c r="AE907" s="8">
        <v>307.06481481481484</v>
      </c>
      <c r="AF907" s="8">
        <v>795.91200000000003</v>
      </c>
      <c r="AG907" s="8">
        <v>1102.9768148148148</v>
      </c>
      <c r="AH907" s="8">
        <v>0.06</v>
      </c>
      <c r="AI907" s="8">
        <v>1989.78</v>
      </c>
    </row>
    <row r="908" spans="1:35">
      <c r="A908" s="8" t="s">
        <v>2144</v>
      </c>
      <c r="B908" s="8" t="s">
        <v>24</v>
      </c>
      <c r="C908" s="8" t="s">
        <v>24</v>
      </c>
      <c r="D908" s="8" t="s">
        <v>422</v>
      </c>
      <c r="E908" s="8" t="s">
        <v>200</v>
      </c>
      <c r="F908" s="8" t="s">
        <v>1303</v>
      </c>
      <c r="G908" s="8" t="s">
        <v>1433</v>
      </c>
      <c r="H908" s="116">
        <v>0</v>
      </c>
      <c r="I908" s="8">
        <v>1275</v>
      </c>
      <c r="J908" s="8">
        <v>1275</v>
      </c>
      <c r="K908" s="8" t="s">
        <v>3203</v>
      </c>
      <c r="L908" s="8">
        <v>21731387</v>
      </c>
      <c r="M908" s="38">
        <v>45384</v>
      </c>
      <c r="N908" s="8" t="s">
        <v>196</v>
      </c>
      <c r="O908" s="8" t="s">
        <v>148</v>
      </c>
      <c r="P908" s="8" t="s">
        <v>289</v>
      </c>
      <c r="Q908" s="8">
        <v>0</v>
      </c>
      <c r="R908" s="8">
        <v>41351</v>
      </c>
      <c r="S908" s="8">
        <v>41351</v>
      </c>
      <c r="T908" s="8">
        <v>38183</v>
      </c>
      <c r="U908" s="8">
        <v>120</v>
      </c>
      <c r="V908" s="8" t="s">
        <v>62</v>
      </c>
      <c r="W908" s="8" t="s">
        <v>62</v>
      </c>
      <c r="X908" s="8" t="s">
        <v>276</v>
      </c>
      <c r="Z908" s="8" t="s">
        <v>3211</v>
      </c>
      <c r="AA908" s="8">
        <v>0.03</v>
      </c>
      <c r="AB908" s="8" t="s">
        <v>558</v>
      </c>
      <c r="AC908" s="8">
        <v>2.2499999999999999E-2</v>
      </c>
      <c r="AD908" s="8">
        <v>1240.53</v>
      </c>
      <c r="AE908" s="8">
        <v>344.59166666666664</v>
      </c>
      <c r="AF908" s="8">
        <v>930.39749999999992</v>
      </c>
      <c r="AG908" s="8">
        <v>1274.9891666666665</v>
      </c>
      <c r="AH908" s="8">
        <v>0.06</v>
      </c>
      <c r="AI908" s="8">
        <v>2481.06</v>
      </c>
    </row>
    <row r="909" spans="1:35">
      <c r="A909" s="8" t="s">
        <v>2144</v>
      </c>
      <c r="B909" s="8" t="s">
        <v>184</v>
      </c>
      <c r="C909" s="8" t="s">
        <v>184</v>
      </c>
      <c r="D909" s="8" t="s">
        <v>98</v>
      </c>
      <c r="E909" s="8" t="s">
        <v>212</v>
      </c>
      <c r="F909" s="8" t="s">
        <v>840</v>
      </c>
      <c r="G909" s="8" t="s">
        <v>634</v>
      </c>
      <c r="H909" s="116">
        <v>0</v>
      </c>
      <c r="I909" s="8">
        <v>2480</v>
      </c>
      <c r="J909" s="8">
        <v>2480</v>
      </c>
      <c r="K909" s="8" t="s">
        <v>3204</v>
      </c>
      <c r="L909" s="8">
        <v>29061556</v>
      </c>
      <c r="M909" s="38">
        <v>45384</v>
      </c>
      <c r="N909" s="8" t="s">
        <v>196</v>
      </c>
      <c r="O909" s="8" t="s">
        <v>43</v>
      </c>
      <c r="P909" s="8" t="s">
        <v>43</v>
      </c>
      <c r="Q909" s="8">
        <v>0</v>
      </c>
      <c r="R909" s="8">
        <v>92042</v>
      </c>
      <c r="S909" s="8">
        <v>92042</v>
      </c>
      <c r="T909" s="8">
        <v>84499</v>
      </c>
      <c r="U909" s="8">
        <v>144</v>
      </c>
      <c r="V909" s="8" t="s">
        <v>62</v>
      </c>
      <c r="W909" s="8" t="s">
        <v>62</v>
      </c>
      <c r="X909" s="8" t="s">
        <v>276</v>
      </c>
      <c r="Z909" s="8" t="s">
        <v>3212</v>
      </c>
      <c r="AA909" s="8">
        <v>0.03</v>
      </c>
      <c r="AB909" s="8" t="s">
        <v>558</v>
      </c>
      <c r="AC909" s="8">
        <v>0.02</v>
      </c>
      <c r="AD909" s="8">
        <v>2761.2599999999998</v>
      </c>
      <c r="AE909" s="8">
        <v>639.18055555555554</v>
      </c>
      <c r="AF909" s="8">
        <v>1840.8400000000001</v>
      </c>
      <c r="AG909" s="8">
        <v>2480.0205555555558</v>
      </c>
      <c r="AH909" s="8">
        <v>0.06</v>
      </c>
      <c r="AI909" s="8">
        <v>5522.5199999999995</v>
      </c>
    </row>
    <row r="910" spans="1:35">
      <c r="A910" s="8" t="s">
        <v>2144</v>
      </c>
      <c r="B910" s="8" t="s">
        <v>39</v>
      </c>
      <c r="C910" s="8" t="s">
        <v>39</v>
      </c>
      <c r="D910" s="8" t="s">
        <v>167</v>
      </c>
      <c r="E910" s="8" t="s">
        <v>453</v>
      </c>
      <c r="F910" s="8" t="s">
        <v>778</v>
      </c>
      <c r="G910" s="8" t="s">
        <v>3214</v>
      </c>
      <c r="H910" s="116">
        <v>0</v>
      </c>
      <c r="I910" s="8">
        <v>1268</v>
      </c>
      <c r="J910" s="8">
        <v>1268</v>
      </c>
      <c r="K910" s="8" t="s">
        <v>3205</v>
      </c>
      <c r="L910" s="8">
        <v>33136914</v>
      </c>
      <c r="M910" s="38">
        <v>45384</v>
      </c>
      <c r="N910" s="8" t="s">
        <v>196</v>
      </c>
      <c r="O910" s="8" t="s">
        <v>43</v>
      </c>
      <c r="P910" s="8" t="s">
        <v>43</v>
      </c>
      <c r="Q910" s="8">
        <v>0</v>
      </c>
      <c r="R910" s="8">
        <v>32111</v>
      </c>
      <c r="S910" s="8">
        <v>32111</v>
      </c>
      <c r="T910" s="8">
        <v>29405</v>
      </c>
      <c r="U910" s="8">
        <v>108</v>
      </c>
      <c r="V910" s="8" t="s">
        <v>62</v>
      </c>
      <c r="W910" s="8" t="s">
        <v>62</v>
      </c>
      <c r="X910" s="8" t="s">
        <v>276</v>
      </c>
      <c r="Z910" s="8" t="s">
        <v>3213</v>
      </c>
      <c r="AA910" s="8">
        <v>0.03</v>
      </c>
      <c r="AB910" s="8" t="s">
        <v>558</v>
      </c>
      <c r="AC910" s="8">
        <v>2.4E-2</v>
      </c>
      <c r="AD910" s="8">
        <v>963.32999999999993</v>
      </c>
      <c r="AE910" s="8">
        <v>297.32407407407408</v>
      </c>
      <c r="AF910" s="8">
        <v>770.66399999999999</v>
      </c>
      <c r="AG910" s="8">
        <v>1067.9880740740741</v>
      </c>
      <c r="AH910" s="8">
        <v>0.06</v>
      </c>
      <c r="AI910" s="8">
        <v>1926.6599999999999</v>
      </c>
    </row>
    <row r="911" spans="1:35">
      <c r="A911" s="8" t="s">
        <v>2144</v>
      </c>
      <c r="B911" s="8" t="s">
        <v>29</v>
      </c>
      <c r="C911" s="8" t="s">
        <v>29</v>
      </c>
      <c r="D911" s="8" t="s">
        <v>168</v>
      </c>
      <c r="E911" s="8" t="s">
        <v>456</v>
      </c>
      <c r="F911" s="8" t="s">
        <v>895</v>
      </c>
      <c r="G911" s="8" t="s">
        <v>3216</v>
      </c>
      <c r="H911" s="116">
        <v>7036</v>
      </c>
      <c r="I911" s="8">
        <v>9009</v>
      </c>
      <c r="J911" s="8">
        <v>1973</v>
      </c>
      <c r="K911" s="8" t="s">
        <v>3206</v>
      </c>
      <c r="L911" s="8">
        <v>35884658</v>
      </c>
      <c r="M911" s="38">
        <v>45384</v>
      </c>
      <c r="N911" s="8" t="s">
        <v>196</v>
      </c>
      <c r="O911" s="8" t="s">
        <v>43</v>
      </c>
      <c r="P911" s="8" t="s">
        <v>43</v>
      </c>
      <c r="Q911" s="8">
        <v>215258</v>
      </c>
      <c r="R911" s="8">
        <v>392514</v>
      </c>
      <c r="S911" s="8">
        <v>177256</v>
      </c>
      <c r="T911" s="8">
        <v>152605</v>
      </c>
      <c r="U911" s="8">
        <v>168</v>
      </c>
      <c r="V911" s="8" t="s">
        <v>63</v>
      </c>
      <c r="W911" s="8" t="s">
        <v>63</v>
      </c>
      <c r="X911" s="8" t="s">
        <v>277</v>
      </c>
      <c r="Z911" s="8" t="s">
        <v>3215</v>
      </c>
      <c r="AA911" s="8">
        <v>0.04</v>
      </c>
      <c r="AB911" s="8" t="s">
        <v>558</v>
      </c>
      <c r="AC911" s="8">
        <v>1.7000000000000001E-2</v>
      </c>
      <c r="AD911" s="8">
        <v>15700.56</v>
      </c>
      <c r="AE911" s="8">
        <v>2336.3928571428573</v>
      </c>
      <c r="AF911" s="8">
        <v>6672.7380000000003</v>
      </c>
      <c r="AG911" s="8">
        <v>9009.1308571428581</v>
      </c>
      <c r="AH911" s="8">
        <v>0.03</v>
      </c>
      <c r="AI911" s="8">
        <v>5317.6799999999994</v>
      </c>
    </row>
    <row r="912" spans="1:35">
      <c r="A912" s="8" t="s">
        <v>2144</v>
      </c>
      <c r="B912" s="8" t="s">
        <v>27</v>
      </c>
      <c r="C912" s="8" t="s">
        <v>27</v>
      </c>
      <c r="D912" s="8" t="s">
        <v>97</v>
      </c>
      <c r="E912" s="8" t="s">
        <v>209</v>
      </c>
      <c r="F912" s="8" t="s">
        <v>855</v>
      </c>
      <c r="G912" s="8" t="s">
        <v>802</v>
      </c>
      <c r="H912" s="116">
        <v>1967</v>
      </c>
      <c r="I912" s="8">
        <v>2365</v>
      </c>
      <c r="J912" s="8">
        <v>398</v>
      </c>
      <c r="K912" s="8" t="s">
        <v>3217</v>
      </c>
      <c r="L912" s="8">
        <v>28426733</v>
      </c>
      <c r="M912" s="38">
        <v>45384</v>
      </c>
      <c r="N912" s="8" t="s">
        <v>196</v>
      </c>
      <c r="O912" s="8" t="s">
        <v>43</v>
      </c>
      <c r="P912" s="8" t="s">
        <v>43</v>
      </c>
      <c r="Q912" s="8">
        <v>62570</v>
      </c>
      <c r="R912" s="8">
        <v>103041</v>
      </c>
      <c r="S912" s="8">
        <v>40471</v>
      </c>
      <c r="T912" s="8">
        <v>33137</v>
      </c>
      <c r="U912" s="8">
        <v>168</v>
      </c>
      <c r="V912" s="8" t="s">
        <v>63</v>
      </c>
      <c r="W912" s="8" t="s">
        <v>63</v>
      </c>
      <c r="X912" s="8" t="s">
        <v>277</v>
      </c>
      <c r="Z912" s="8" t="s">
        <v>3219</v>
      </c>
      <c r="AA912" s="8">
        <v>0.04</v>
      </c>
      <c r="AB912" s="8" t="s">
        <v>558</v>
      </c>
      <c r="AC912" s="8">
        <v>1.7000000000000001E-2</v>
      </c>
      <c r="AD912" s="8">
        <v>4121.6400000000003</v>
      </c>
      <c r="AE912" s="8">
        <v>613.33928571428567</v>
      </c>
      <c r="AF912" s="8">
        <v>1751.6970000000001</v>
      </c>
      <c r="AG912" s="8">
        <v>2365.0362857142859</v>
      </c>
      <c r="AH912" s="8">
        <v>0.03</v>
      </c>
      <c r="AI912" s="8">
        <v>1214.1299999999999</v>
      </c>
    </row>
    <row r="913" spans="1:35">
      <c r="A913" s="8" t="s">
        <v>2144</v>
      </c>
      <c r="B913" s="8" t="s">
        <v>38</v>
      </c>
      <c r="C913" s="8" t="s">
        <v>38</v>
      </c>
      <c r="D913" s="8" t="s">
        <v>101</v>
      </c>
      <c r="E913" s="8" t="s">
        <v>407</v>
      </c>
      <c r="F913" s="8" t="s">
        <v>766</v>
      </c>
      <c r="G913" s="8" t="s">
        <v>3220</v>
      </c>
      <c r="H913" s="116">
        <v>0</v>
      </c>
      <c r="I913" s="8">
        <v>14648</v>
      </c>
      <c r="J913" s="8">
        <v>14648</v>
      </c>
      <c r="K913" s="8" t="s">
        <v>3218</v>
      </c>
      <c r="L913" s="8">
        <v>22998838</v>
      </c>
      <c r="M913" s="38">
        <v>45384</v>
      </c>
      <c r="N913" s="8" t="s">
        <v>196</v>
      </c>
      <c r="O913" s="8" t="s">
        <v>43</v>
      </c>
      <c r="P913" s="8" t="s">
        <v>43</v>
      </c>
      <c r="Q913" s="8">
        <v>0</v>
      </c>
      <c r="R913" s="8">
        <v>638201</v>
      </c>
      <c r="S913" s="8">
        <v>638201</v>
      </c>
      <c r="T913" s="8">
        <v>39074</v>
      </c>
      <c r="U913" s="8">
        <v>168</v>
      </c>
      <c r="V913" s="8" t="s">
        <v>64</v>
      </c>
      <c r="W913" s="8" t="s">
        <v>64</v>
      </c>
      <c r="X913" s="8" t="s">
        <v>276</v>
      </c>
      <c r="Y913" s="8" t="s">
        <v>3119</v>
      </c>
      <c r="Z913" s="8" t="s">
        <v>2685</v>
      </c>
      <c r="AA913" s="8">
        <v>0.04</v>
      </c>
      <c r="AB913" s="8" t="s">
        <v>558</v>
      </c>
      <c r="AC913" s="8">
        <v>1.7000000000000001E-2</v>
      </c>
      <c r="AD913" s="8">
        <v>25528.04</v>
      </c>
      <c r="AE913" s="8">
        <v>3798.8154761904761</v>
      </c>
      <c r="AF913" s="8">
        <v>10849.417000000001</v>
      </c>
      <c r="AG913" s="8">
        <v>14648.232476190478</v>
      </c>
      <c r="AH913" s="8">
        <v>0.03</v>
      </c>
      <c r="AI913" s="8">
        <v>19146.03</v>
      </c>
    </row>
    <row r="914" spans="1:35">
      <c r="A914" s="8" t="s">
        <v>2144</v>
      </c>
      <c r="B914" s="8" t="s">
        <v>23</v>
      </c>
      <c r="C914" s="8" t="s">
        <v>23</v>
      </c>
      <c r="D914" s="8" t="s">
        <v>97</v>
      </c>
      <c r="E914" s="8" t="s">
        <v>211</v>
      </c>
      <c r="F914" s="8" t="s">
        <v>881</v>
      </c>
      <c r="G914" s="8" t="s">
        <v>664</v>
      </c>
      <c r="H914" s="116">
        <v>0</v>
      </c>
      <c r="I914" s="8">
        <v>551</v>
      </c>
      <c r="J914" s="8">
        <v>551</v>
      </c>
      <c r="K914" s="8" t="s">
        <v>3221</v>
      </c>
      <c r="L914" s="8">
        <v>32140244</v>
      </c>
      <c r="M914" s="38">
        <v>45385</v>
      </c>
      <c r="N914" s="8" t="s">
        <v>196</v>
      </c>
      <c r="O914" s="8" t="s">
        <v>43</v>
      </c>
      <c r="P914" s="8" t="s">
        <v>43</v>
      </c>
      <c r="Q914" s="8">
        <v>0</v>
      </c>
      <c r="R914" s="8">
        <v>16566</v>
      </c>
      <c r="S914" s="8">
        <v>16566</v>
      </c>
      <c r="T914" s="8">
        <v>14638</v>
      </c>
      <c r="U914" s="8">
        <v>108</v>
      </c>
      <c r="V914" s="8" t="s">
        <v>62</v>
      </c>
      <c r="W914" s="8" t="s">
        <v>62</v>
      </c>
      <c r="X914" s="8" t="s">
        <v>276</v>
      </c>
      <c r="Z914" s="8" t="s">
        <v>3225</v>
      </c>
      <c r="AA914" s="8">
        <v>0.03</v>
      </c>
      <c r="AB914" s="8" t="s">
        <v>558</v>
      </c>
      <c r="AC914" s="8">
        <v>2.4E-2</v>
      </c>
      <c r="AD914" s="8">
        <v>496.97999999999996</v>
      </c>
      <c r="AE914" s="8">
        <v>153.38888888888889</v>
      </c>
      <c r="AF914" s="8">
        <v>397.584</v>
      </c>
      <c r="AG914" s="8">
        <v>550.97288888888886</v>
      </c>
      <c r="AH914" s="8">
        <v>0.06</v>
      </c>
      <c r="AI914" s="8">
        <v>993.95999999999992</v>
      </c>
    </row>
    <row r="915" spans="1:35">
      <c r="A915" s="8" t="s">
        <v>2144</v>
      </c>
      <c r="B915" s="8" t="s">
        <v>29</v>
      </c>
      <c r="C915" s="8" t="s">
        <v>29</v>
      </c>
      <c r="D915" s="8" t="s">
        <v>168</v>
      </c>
      <c r="E915" s="8" t="s">
        <v>456</v>
      </c>
      <c r="F915" s="8" t="s">
        <v>1389</v>
      </c>
      <c r="G915" s="8" t="s">
        <v>653</v>
      </c>
      <c r="H915" s="116">
        <v>0</v>
      </c>
      <c r="I915" s="8">
        <v>522</v>
      </c>
      <c r="J915" s="8">
        <v>522</v>
      </c>
      <c r="K915" s="8" t="s">
        <v>3222</v>
      </c>
      <c r="L915" s="8">
        <v>13893040</v>
      </c>
      <c r="M915" s="38">
        <v>45385</v>
      </c>
      <c r="N915" s="8" t="s">
        <v>196</v>
      </c>
      <c r="O915" s="8" t="s">
        <v>43</v>
      </c>
      <c r="P915" s="8" t="s">
        <v>43</v>
      </c>
      <c r="Q915" s="8">
        <v>0</v>
      </c>
      <c r="R915" s="8">
        <v>15694</v>
      </c>
      <c r="S915" s="8">
        <v>15694</v>
      </c>
      <c r="T915" s="8">
        <v>13809</v>
      </c>
      <c r="U915" s="8">
        <v>108</v>
      </c>
      <c r="V915" s="8" t="s">
        <v>62</v>
      </c>
      <c r="W915" s="8" t="s">
        <v>62</v>
      </c>
      <c r="X915" s="8" t="s">
        <v>276</v>
      </c>
      <c r="Z915" s="8" t="s">
        <v>3226</v>
      </c>
      <c r="AA915" s="8">
        <v>0.03</v>
      </c>
      <c r="AB915" s="8" t="s">
        <v>558</v>
      </c>
      <c r="AC915" s="8">
        <v>2.4E-2</v>
      </c>
      <c r="AD915" s="8">
        <v>470.82</v>
      </c>
      <c r="AE915" s="8">
        <v>145.31481481481481</v>
      </c>
      <c r="AF915" s="8">
        <v>376.65600000000001</v>
      </c>
      <c r="AG915" s="8">
        <v>521.97081481481484</v>
      </c>
      <c r="AH915" s="8">
        <v>0.06</v>
      </c>
      <c r="AI915" s="8">
        <v>941.64</v>
      </c>
    </row>
    <row r="916" spans="1:35">
      <c r="A916" s="8" t="s">
        <v>2144</v>
      </c>
      <c r="B916" s="8" t="s">
        <v>38</v>
      </c>
      <c r="C916" s="8" t="s">
        <v>38</v>
      </c>
      <c r="D916" s="8" t="s">
        <v>101</v>
      </c>
      <c r="E916" s="8" t="s">
        <v>407</v>
      </c>
      <c r="F916" s="8" t="s">
        <v>2676</v>
      </c>
      <c r="G916" s="8" t="s">
        <v>572</v>
      </c>
      <c r="H916" s="116">
        <v>0</v>
      </c>
      <c r="I916" s="8">
        <v>20887</v>
      </c>
      <c r="J916" s="8">
        <v>20887</v>
      </c>
      <c r="K916" s="8" t="s">
        <v>3223</v>
      </c>
      <c r="L916" s="8">
        <v>23651462</v>
      </c>
      <c r="M916" s="38">
        <v>45385</v>
      </c>
      <c r="N916" s="8" t="s">
        <v>196</v>
      </c>
      <c r="O916" s="8" t="s">
        <v>43</v>
      </c>
      <c r="P916" s="8" t="s">
        <v>43</v>
      </c>
      <c r="Q916" s="8">
        <v>0</v>
      </c>
      <c r="R916" s="8">
        <v>910029</v>
      </c>
      <c r="S916" s="8">
        <v>910029</v>
      </c>
      <c r="T916" s="8">
        <v>35586</v>
      </c>
      <c r="U916" s="8">
        <v>168</v>
      </c>
      <c r="V916" s="8" t="s">
        <v>64</v>
      </c>
      <c r="W916" s="8" t="s">
        <v>64</v>
      </c>
      <c r="X916" s="8" t="s">
        <v>276</v>
      </c>
      <c r="Y916" s="8" t="s">
        <v>3119</v>
      </c>
      <c r="Z916" s="8" t="s">
        <v>3228</v>
      </c>
      <c r="AA916" s="8">
        <v>0.04</v>
      </c>
      <c r="AB916" s="8" t="s">
        <v>558</v>
      </c>
      <c r="AC916" s="8">
        <v>1.7000000000000001E-2</v>
      </c>
      <c r="AD916" s="8">
        <v>36401.160000000003</v>
      </c>
      <c r="AE916" s="8">
        <v>5416.8392857142853</v>
      </c>
      <c r="AF916" s="8">
        <v>15470.493</v>
      </c>
      <c r="AG916" s="8">
        <v>20887.332285714285</v>
      </c>
      <c r="AH916" s="8">
        <v>0.03</v>
      </c>
      <c r="AI916" s="8">
        <v>27300.87</v>
      </c>
    </row>
    <row r="917" spans="1:35">
      <c r="A917" s="8" t="s">
        <v>2144</v>
      </c>
      <c r="B917" s="8" t="s">
        <v>31</v>
      </c>
      <c r="C917" s="8" t="s">
        <v>31</v>
      </c>
      <c r="D917" s="8" t="s">
        <v>101</v>
      </c>
      <c r="E917" s="8" t="s">
        <v>458</v>
      </c>
      <c r="F917" s="8" t="s">
        <v>847</v>
      </c>
      <c r="G917" s="8" t="s">
        <v>572</v>
      </c>
      <c r="H917" s="116">
        <v>8366</v>
      </c>
      <c r="I917" s="8">
        <v>8270</v>
      </c>
      <c r="J917" s="8">
        <v>-96</v>
      </c>
      <c r="K917" s="8" t="s">
        <v>3224</v>
      </c>
      <c r="L917" s="8">
        <v>25154710</v>
      </c>
      <c r="M917" s="38">
        <v>45385</v>
      </c>
      <c r="N917" s="8" t="s">
        <v>196</v>
      </c>
      <c r="O917" s="8" t="s">
        <v>43</v>
      </c>
      <c r="P917" s="8" t="s">
        <v>43</v>
      </c>
      <c r="Q917" s="8">
        <v>279483</v>
      </c>
      <c r="R917" s="8">
        <v>360310</v>
      </c>
      <c r="S917" s="8">
        <v>80827</v>
      </c>
      <c r="T917" s="8">
        <v>58108</v>
      </c>
      <c r="U917" s="8">
        <v>168</v>
      </c>
      <c r="V917" s="8" t="s">
        <v>63</v>
      </c>
      <c r="W917" s="8" t="s">
        <v>63</v>
      </c>
      <c r="X917" s="8" t="s">
        <v>277</v>
      </c>
      <c r="Z917" s="8" t="s">
        <v>3227</v>
      </c>
      <c r="AA917" s="8">
        <v>0.04</v>
      </c>
      <c r="AB917" s="8" t="s">
        <v>558</v>
      </c>
      <c r="AC917" s="8">
        <v>1.7000000000000001E-2</v>
      </c>
      <c r="AD917" s="8">
        <v>14412.4</v>
      </c>
      <c r="AE917" s="8">
        <v>2144.7023809523807</v>
      </c>
      <c r="AF917" s="8">
        <v>6125.27</v>
      </c>
      <c r="AG917" s="8">
        <v>8269.9723809523821</v>
      </c>
      <c r="AH917" s="8">
        <v>0.03</v>
      </c>
      <c r="AI917" s="8">
        <v>2424.81</v>
      </c>
    </row>
    <row r="918" spans="1:35">
      <c r="A918" s="8" t="s">
        <v>2144</v>
      </c>
      <c r="B918" s="8" t="s">
        <v>49</v>
      </c>
      <c r="C918" s="8" t="s">
        <v>49</v>
      </c>
      <c r="D918" s="8" t="s">
        <v>133</v>
      </c>
      <c r="E918" s="8" t="s">
        <v>938</v>
      </c>
      <c r="F918" s="8" t="s">
        <v>806</v>
      </c>
      <c r="G918" s="8" t="s">
        <v>1326</v>
      </c>
      <c r="H918" s="116">
        <v>0</v>
      </c>
      <c r="I918" s="8">
        <v>7791</v>
      </c>
      <c r="J918" s="8">
        <v>7791</v>
      </c>
      <c r="K918" s="8" t="s">
        <v>2878</v>
      </c>
      <c r="L918" s="8">
        <v>29321427</v>
      </c>
      <c r="M918" s="38">
        <v>45385</v>
      </c>
      <c r="N918" s="8" t="s">
        <v>196</v>
      </c>
      <c r="O918" s="8" t="s">
        <v>43</v>
      </c>
      <c r="P918" s="8" t="s">
        <v>43</v>
      </c>
      <c r="Q918" s="8">
        <v>0</v>
      </c>
      <c r="R918" s="8">
        <v>330733</v>
      </c>
      <c r="S918" s="8">
        <v>330733</v>
      </c>
      <c r="T918" s="8">
        <v>26586</v>
      </c>
      <c r="U918" s="8">
        <v>168</v>
      </c>
      <c r="V918" s="8" t="s">
        <v>64</v>
      </c>
      <c r="W918" s="8" t="s">
        <v>64</v>
      </c>
      <c r="X918" s="8" t="s">
        <v>276</v>
      </c>
      <c r="Y918" s="8" t="s">
        <v>672</v>
      </c>
      <c r="Z918" s="8" t="s">
        <v>2928</v>
      </c>
      <c r="AA918" s="8">
        <v>0.04</v>
      </c>
      <c r="AB918" s="8" t="s">
        <v>558</v>
      </c>
      <c r="AC918" s="8">
        <v>1.7000000000000001E-2</v>
      </c>
      <c r="AD918" s="8">
        <v>13229.32</v>
      </c>
      <c r="AE918" s="8">
        <v>1968.6488095238096</v>
      </c>
      <c r="AF918" s="8">
        <v>5622.4610000000002</v>
      </c>
      <c r="AG918" s="8">
        <v>7591.1098095238103</v>
      </c>
      <c r="AH918" s="8">
        <v>0.03</v>
      </c>
      <c r="AI918" s="8">
        <v>9921.99</v>
      </c>
    </row>
    <row r="919" spans="1:35">
      <c r="A919" s="8" t="s">
        <v>2144</v>
      </c>
      <c r="B919" s="8" t="s">
        <v>39</v>
      </c>
      <c r="C919" s="8" t="s">
        <v>39</v>
      </c>
      <c r="D919" s="8" t="s">
        <v>167</v>
      </c>
      <c r="E919" s="8" t="s">
        <v>407</v>
      </c>
      <c r="F919" s="8" t="s">
        <v>3229</v>
      </c>
      <c r="G919" s="8" t="s">
        <v>3232</v>
      </c>
      <c r="H919" s="116">
        <v>1352</v>
      </c>
      <c r="I919" s="8">
        <v>1344</v>
      </c>
      <c r="J919" s="8">
        <v>-8</v>
      </c>
      <c r="K919" s="8" t="s">
        <v>3230</v>
      </c>
      <c r="L919" s="8">
        <v>20213723</v>
      </c>
      <c r="M919" s="38">
        <v>45385</v>
      </c>
      <c r="N919" s="8" t="s">
        <v>196</v>
      </c>
      <c r="O919" s="8" t="s">
        <v>43</v>
      </c>
      <c r="P919" s="8" t="s">
        <v>43</v>
      </c>
      <c r="Q919" s="8">
        <v>20852</v>
      </c>
      <c r="R919" s="8">
        <v>34393</v>
      </c>
      <c r="S919" s="8">
        <v>13541</v>
      </c>
      <c r="T919" s="8">
        <v>10724</v>
      </c>
      <c r="U919" s="8">
        <v>108</v>
      </c>
      <c r="V919" s="8" t="s">
        <v>63</v>
      </c>
      <c r="W919" s="8" t="s">
        <v>63</v>
      </c>
      <c r="X919" s="8" t="s">
        <v>277</v>
      </c>
      <c r="Z919" s="8" t="s">
        <v>3231</v>
      </c>
      <c r="AA919" s="8">
        <v>0.03</v>
      </c>
      <c r="AB919" s="8" t="s">
        <v>558</v>
      </c>
      <c r="AC919" s="8">
        <v>2.4E-2</v>
      </c>
      <c r="AD919" s="8">
        <v>1031.79</v>
      </c>
      <c r="AE919" s="8">
        <v>318.4537037037037</v>
      </c>
      <c r="AF919" s="8">
        <v>825.43200000000002</v>
      </c>
      <c r="AG919" s="8">
        <v>1143.8857037037037</v>
      </c>
      <c r="AH919" s="8">
        <v>0.06</v>
      </c>
      <c r="AI919" s="8">
        <v>812.45999999999992</v>
      </c>
    </row>
    <row r="920" spans="1:35">
      <c r="A920" s="8" t="s">
        <v>2144</v>
      </c>
      <c r="B920" s="8" t="s">
        <v>29</v>
      </c>
      <c r="C920" s="8" t="s">
        <v>29</v>
      </c>
      <c r="D920" s="8" t="s">
        <v>168</v>
      </c>
      <c r="E920" s="8" t="s">
        <v>457</v>
      </c>
      <c r="F920" s="8" t="s">
        <v>593</v>
      </c>
      <c r="G920" s="8" t="s">
        <v>599</v>
      </c>
      <c r="H920" s="116">
        <v>5420</v>
      </c>
      <c r="I920" s="8">
        <v>5395</v>
      </c>
      <c r="J920" s="8">
        <v>-25</v>
      </c>
      <c r="K920" s="8" t="s">
        <v>3233</v>
      </c>
      <c r="L920" s="8">
        <v>29903183</v>
      </c>
      <c r="M920" s="38">
        <v>45385</v>
      </c>
      <c r="N920" s="8" t="s">
        <v>196</v>
      </c>
      <c r="O920" s="8" t="s">
        <v>43</v>
      </c>
      <c r="P920" s="8" t="s">
        <v>43</v>
      </c>
      <c r="Q920" s="8">
        <v>194210</v>
      </c>
      <c r="R920" s="8">
        <v>235055</v>
      </c>
      <c r="S920" s="8">
        <v>40845</v>
      </c>
      <c r="T920" s="8">
        <v>28492</v>
      </c>
      <c r="U920" s="8">
        <v>168</v>
      </c>
      <c r="V920" s="8" t="s">
        <v>63</v>
      </c>
      <c r="W920" s="8" t="s">
        <v>63</v>
      </c>
      <c r="X920" s="8" t="s">
        <v>277</v>
      </c>
      <c r="Z920" s="8" t="s">
        <v>3234</v>
      </c>
      <c r="AA920" s="8">
        <v>0.04</v>
      </c>
      <c r="AB920" s="8" t="s">
        <v>558</v>
      </c>
      <c r="AC920" s="8">
        <v>1.7000000000000001E-2</v>
      </c>
      <c r="AD920" s="8">
        <v>9402.2000000000007</v>
      </c>
      <c r="AE920" s="8">
        <v>1399.1369047619048</v>
      </c>
      <c r="AF920" s="8">
        <v>3995.9350000000004</v>
      </c>
      <c r="AG920" s="8">
        <v>5395.071904761905</v>
      </c>
      <c r="AH920" s="8">
        <v>0.03</v>
      </c>
      <c r="AI920" s="8">
        <v>1225.3499999999999</v>
      </c>
    </row>
    <row r="921" spans="1:35">
      <c r="A921" s="8" t="s">
        <v>2144</v>
      </c>
      <c r="B921" s="8" t="s">
        <v>24</v>
      </c>
      <c r="C921" s="8" t="s">
        <v>24</v>
      </c>
      <c r="D921" s="8" t="s">
        <v>422</v>
      </c>
      <c r="E921" s="8" t="s">
        <v>423</v>
      </c>
      <c r="F921" s="8" t="s">
        <v>1402</v>
      </c>
      <c r="G921" s="8" t="s">
        <v>2354</v>
      </c>
      <c r="H921" s="116">
        <v>0</v>
      </c>
      <c r="I921" s="8">
        <v>2290</v>
      </c>
      <c r="J921" s="8">
        <v>2290</v>
      </c>
      <c r="K921" s="8" t="s">
        <v>3235</v>
      </c>
      <c r="L921" s="8">
        <v>22242197</v>
      </c>
      <c r="M921" s="38">
        <v>45385</v>
      </c>
      <c r="N921" s="8" t="s">
        <v>196</v>
      </c>
      <c r="O921" s="8" t="s">
        <v>43</v>
      </c>
      <c r="P921" s="8" t="s">
        <v>43</v>
      </c>
      <c r="Q921" s="8">
        <v>0</v>
      </c>
      <c r="R921" s="8">
        <v>85000</v>
      </c>
      <c r="S921" s="8">
        <v>85000</v>
      </c>
      <c r="T921" s="8">
        <v>77950</v>
      </c>
      <c r="U921" s="8">
        <v>144</v>
      </c>
      <c r="V921" s="8" t="s">
        <v>62</v>
      </c>
      <c r="W921" s="8" t="s">
        <v>62</v>
      </c>
      <c r="X921" s="8" t="s">
        <v>276</v>
      </c>
      <c r="Z921" s="8" t="s">
        <v>3236</v>
      </c>
      <c r="AA921" s="8">
        <v>0.03</v>
      </c>
      <c r="AB921" s="8" t="s">
        <v>558</v>
      </c>
      <c r="AC921" s="8">
        <v>0.02</v>
      </c>
      <c r="AD921" s="8">
        <v>2550</v>
      </c>
      <c r="AE921" s="8">
        <v>590.27777777777783</v>
      </c>
      <c r="AF921" s="8">
        <v>1700</v>
      </c>
      <c r="AG921" s="8">
        <v>2290.2777777777778</v>
      </c>
      <c r="AH921" s="8">
        <v>0.06</v>
      </c>
      <c r="AI921" s="8">
        <v>5100</v>
      </c>
    </row>
    <row r="922" spans="1:35">
      <c r="A922" s="8" t="s">
        <v>2144</v>
      </c>
      <c r="B922" s="8" t="s">
        <v>20</v>
      </c>
      <c r="C922" s="8" t="s">
        <v>184</v>
      </c>
      <c r="D922" s="8" t="s">
        <v>98</v>
      </c>
      <c r="E922" s="8" t="s">
        <v>407</v>
      </c>
      <c r="F922" s="8" t="s">
        <v>3245</v>
      </c>
      <c r="G922" s="8" t="s">
        <v>3246</v>
      </c>
      <c r="H922" s="116">
        <v>0</v>
      </c>
      <c r="I922" s="8">
        <v>1445</v>
      </c>
      <c r="J922" s="8">
        <v>1445</v>
      </c>
      <c r="K922" s="8" t="s">
        <v>3237</v>
      </c>
      <c r="L922" s="8">
        <v>28061294</v>
      </c>
      <c r="M922" s="38">
        <v>45385</v>
      </c>
      <c r="N922" s="8" t="s">
        <v>196</v>
      </c>
      <c r="O922" s="8" t="s">
        <v>43</v>
      </c>
      <c r="P922" s="8" t="s">
        <v>43</v>
      </c>
      <c r="Q922" s="8">
        <v>0</v>
      </c>
      <c r="R922" s="8">
        <v>40378</v>
      </c>
      <c r="S922" s="8">
        <v>40378</v>
      </c>
      <c r="T922" s="8">
        <v>37259</v>
      </c>
      <c r="U922" s="8">
        <v>120</v>
      </c>
      <c r="V922" s="8" t="s">
        <v>62</v>
      </c>
      <c r="W922" s="8" t="s">
        <v>62</v>
      </c>
      <c r="X922" s="8" t="s">
        <v>276</v>
      </c>
      <c r="Z922" s="8" t="s">
        <v>3244</v>
      </c>
      <c r="AA922" s="8">
        <v>0.03</v>
      </c>
      <c r="AB922" s="8" t="s">
        <v>558</v>
      </c>
      <c r="AC922" s="8">
        <v>2.2499999999999999E-2</v>
      </c>
      <c r="AD922" s="8">
        <v>1211.3399999999999</v>
      </c>
      <c r="AE922" s="8">
        <v>336.48333333333335</v>
      </c>
      <c r="AF922" s="8">
        <v>908.505</v>
      </c>
      <c r="AG922" s="8">
        <v>1244.9883333333332</v>
      </c>
      <c r="AH922" s="8">
        <v>0.06</v>
      </c>
      <c r="AI922" s="8">
        <v>2422.6799999999998</v>
      </c>
    </row>
    <row r="923" spans="1:35">
      <c r="A923" s="8" t="s">
        <v>2144</v>
      </c>
      <c r="B923" s="8" t="s">
        <v>29</v>
      </c>
      <c r="C923" s="8" t="s">
        <v>29</v>
      </c>
      <c r="D923" s="8" t="s">
        <v>168</v>
      </c>
      <c r="E923" s="8" t="s">
        <v>457</v>
      </c>
      <c r="F923" s="8" t="s">
        <v>2502</v>
      </c>
      <c r="G923" s="8" t="s">
        <v>2505</v>
      </c>
      <c r="H923" s="116">
        <v>1597</v>
      </c>
      <c r="I923" s="8">
        <v>1381</v>
      </c>
      <c r="J923" s="8">
        <v>-216</v>
      </c>
      <c r="K923" s="8" t="s">
        <v>3238</v>
      </c>
      <c r="L923" s="8">
        <v>25933850</v>
      </c>
      <c r="M923" s="38">
        <v>45386</v>
      </c>
      <c r="N923" s="8" t="s">
        <v>196</v>
      </c>
      <c r="O923" s="8" t="s">
        <v>43</v>
      </c>
      <c r="P923" s="8" t="s">
        <v>43</v>
      </c>
      <c r="Q923" s="8">
        <v>31573</v>
      </c>
      <c r="R923" s="8">
        <v>44789</v>
      </c>
      <c r="S923" s="8">
        <v>13216</v>
      </c>
      <c r="T923" s="8">
        <v>9876</v>
      </c>
      <c r="U923" s="8">
        <v>120</v>
      </c>
      <c r="V923" s="8" t="s">
        <v>63</v>
      </c>
      <c r="W923" s="8" t="s">
        <v>63</v>
      </c>
      <c r="X923" s="8" t="s">
        <v>277</v>
      </c>
      <c r="Z923" s="8" t="s">
        <v>3247</v>
      </c>
      <c r="AA923" s="8">
        <v>0.03</v>
      </c>
      <c r="AB923" s="8" t="s">
        <v>558</v>
      </c>
      <c r="AC923" s="8">
        <v>2.2499999999999999E-2</v>
      </c>
      <c r="AD923" s="8">
        <v>1343.6699999999998</v>
      </c>
      <c r="AE923" s="8">
        <v>373.24166666666667</v>
      </c>
      <c r="AF923" s="8">
        <v>1007.7524999999999</v>
      </c>
      <c r="AG923" s="8">
        <v>1380.9941666666666</v>
      </c>
      <c r="AH923" s="8">
        <v>0.06</v>
      </c>
      <c r="AI923" s="8">
        <v>792.95999999999992</v>
      </c>
    </row>
    <row r="924" spans="1:35">
      <c r="A924" s="8" t="s">
        <v>2144</v>
      </c>
      <c r="B924" s="8" t="s">
        <v>23</v>
      </c>
      <c r="C924" s="8" t="s">
        <v>23</v>
      </c>
      <c r="D924" s="8" t="s">
        <v>97</v>
      </c>
      <c r="E924" s="8" t="s">
        <v>48</v>
      </c>
      <c r="F924" s="8" t="s">
        <v>536</v>
      </c>
      <c r="G924" s="8" t="s">
        <v>666</v>
      </c>
      <c r="H924" s="116">
        <v>8379</v>
      </c>
      <c r="I924" s="8">
        <v>34410</v>
      </c>
      <c r="J924" s="8">
        <v>26031</v>
      </c>
      <c r="K924" s="8" t="s">
        <v>3239</v>
      </c>
      <c r="L924" s="8">
        <v>30573620</v>
      </c>
      <c r="M924" s="38">
        <v>45386</v>
      </c>
      <c r="N924" s="8" t="s">
        <v>196</v>
      </c>
      <c r="O924" s="8" t="s">
        <v>43</v>
      </c>
      <c r="P924" s="8" t="s">
        <v>43</v>
      </c>
      <c r="Q924" s="8">
        <v>305720.69</v>
      </c>
      <c r="R924" s="8">
        <v>1490499</v>
      </c>
      <c r="S924" s="8">
        <v>1184778.31</v>
      </c>
      <c r="T924" s="8">
        <v>27722</v>
      </c>
      <c r="U924" s="8">
        <v>168</v>
      </c>
      <c r="V924" s="8" t="s">
        <v>64</v>
      </c>
      <c r="W924" s="8" t="s">
        <v>64</v>
      </c>
      <c r="X924" s="8" t="s">
        <v>276</v>
      </c>
      <c r="Y924" s="8" t="s">
        <v>616</v>
      </c>
      <c r="Z924" s="8" t="s">
        <v>3248</v>
      </c>
      <c r="AA924" s="8">
        <v>0.04</v>
      </c>
      <c r="AB924" s="8" t="s">
        <v>558</v>
      </c>
      <c r="AC924" s="8">
        <v>1.7000000000000001E-2</v>
      </c>
      <c r="AD924" s="8">
        <v>59619.96</v>
      </c>
      <c r="AE924" s="8">
        <v>8872.0178571428569</v>
      </c>
      <c r="AF924" s="8">
        <v>25338.483</v>
      </c>
      <c r="AG924" s="8">
        <v>34210.500857142855</v>
      </c>
      <c r="AH924" s="8">
        <v>0.03</v>
      </c>
      <c r="AI924" s="8">
        <v>35543.349300000002</v>
      </c>
    </row>
    <row r="925" spans="1:35">
      <c r="A925" s="8" t="s">
        <v>2144</v>
      </c>
      <c r="B925" s="8" t="s">
        <v>27</v>
      </c>
      <c r="C925" s="8" t="s">
        <v>27</v>
      </c>
      <c r="D925" s="8" t="s">
        <v>97</v>
      </c>
      <c r="E925" s="8" t="s">
        <v>407</v>
      </c>
      <c r="F925" s="8" t="s">
        <v>2676</v>
      </c>
      <c r="G925" s="8" t="s">
        <v>572</v>
      </c>
      <c r="H925" s="116">
        <v>5089</v>
      </c>
      <c r="I925" s="8">
        <v>5072</v>
      </c>
      <c r="J925" s="8">
        <v>-17</v>
      </c>
      <c r="K925" s="8" t="s">
        <v>3240</v>
      </c>
      <c r="L925" s="8">
        <v>23964296</v>
      </c>
      <c r="M925" s="38">
        <v>45386</v>
      </c>
      <c r="N925" s="8" t="s">
        <v>196</v>
      </c>
      <c r="O925" s="8" t="s">
        <v>43</v>
      </c>
      <c r="P925" s="8" t="s">
        <v>43</v>
      </c>
      <c r="Q925" s="8">
        <v>166100</v>
      </c>
      <c r="R925" s="8">
        <v>220982</v>
      </c>
      <c r="S925" s="8">
        <v>54882</v>
      </c>
      <c r="T925" s="8">
        <v>40522</v>
      </c>
      <c r="U925" s="8">
        <v>168</v>
      </c>
      <c r="V925" s="8" t="s">
        <v>63</v>
      </c>
      <c r="W925" s="8" t="s">
        <v>63</v>
      </c>
      <c r="X925" s="8" t="s">
        <v>277</v>
      </c>
      <c r="Z925" s="8" t="s">
        <v>3249</v>
      </c>
      <c r="AA925" s="8">
        <v>0.04</v>
      </c>
      <c r="AB925" s="8" t="s">
        <v>558</v>
      </c>
      <c r="AC925" s="8">
        <v>1.7000000000000001E-2</v>
      </c>
      <c r="AD925" s="8">
        <v>8839.2800000000007</v>
      </c>
      <c r="AE925" s="8">
        <v>1315.3690476190477</v>
      </c>
      <c r="AF925" s="8">
        <v>3756.6940000000004</v>
      </c>
      <c r="AG925" s="8">
        <v>5072.0630476190481</v>
      </c>
      <c r="AH925" s="8">
        <v>0.03</v>
      </c>
      <c r="AI925" s="8">
        <v>1646.46</v>
      </c>
    </row>
    <row r="926" spans="1:35">
      <c r="A926" s="8" t="s">
        <v>2144</v>
      </c>
      <c r="B926" s="8" t="s">
        <v>27</v>
      </c>
      <c r="C926" s="8" t="s">
        <v>27</v>
      </c>
      <c r="D926" s="8" t="s">
        <v>97</v>
      </c>
      <c r="E926" s="8" t="s">
        <v>209</v>
      </c>
      <c r="F926" s="8" t="s">
        <v>1414</v>
      </c>
      <c r="G926" s="8" t="s">
        <v>713</v>
      </c>
      <c r="H926" s="116">
        <v>0</v>
      </c>
      <c r="I926" s="8">
        <v>2863</v>
      </c>
      <c r="J926" s="8">
        <v>2863</v>
      </c>
      <c r="K926" s="8" t="s">
        <v>3241</v>
      </c>
      <c r="L926" s="8">
        <v>30301277</v>
      </c>
      <c r="M926" s="38">
        <v>45386</v>
      </c>
      <c r="N926" s="8" t="s">
        <v>196</v>
      </c>
      <c r="O926" s="8" t="s">
        <v>43</v>
      </c>
      <c r="P926" s="8" t="s">
        <v>43</v>
      </c>
      <c r="Q926" s="8">
        <v>0</v>
      </c>
      <c r="R926" s="8">
        <v>124738</v>
      </c>
      <c r="S926" s="8">
        <v>124738</v>
      </c>
      <c r="T926" s="8">
        <v>16938</v>
      </c>
      <c r="U926" s="8">
        <v>168</v>
      </c>
      <c r="V926" s="8" t="s">
        <v>64</v>
      </c>
      <c r="W926" s="8" t="s">
        <v>64</v>
      </c>
      <c r="X926" s="8" t="s">
        <v>276</v>
      </c>
      <c r="Y926" s="8" t="s">
        <v>3021</v>
      </c>
      <c r="Z926" s="8" t="s">
        <v>3031</v>
      </c>
      <c r="AA926" s="8">
        <v>0.04</v>
      </c>
      <c r="AB926" s="8" t="s">
        <v>558</v>
      </c>
      <c r="AC926" s="8">
        <v>1.7000000000000001E-2</v>
      </c>
      <c r="AD926" s="8">
        <v>4989.5200000000004</v>
      </c>
      <c r="AE926" s="8">
        <v>742.48809523809518</v>
      </c>
      <c r="AF926" s="8">
        <v>2120.5460000000003</v>
      </c>
      <c r="AG926" s="8">
        <v>2863.0340952380957</v>
      </c>
      <c r="AH926" s="8">
        <v>0.03</v>
      </c>
      <c r="AI926" s="8">
        <v>3742.14</v>
      </c>
    </row>
    <row r="927" spans="1:35">
      <c r="A927" s="8" t="s">
        <v>2144</v>
      </c>
      <c r="B927" s="8" t="s">
        <v>47</v>
      </c>
      <c r="C927" s="8" t="s">
        <v>47</v>
      </c>
      <c r="D927" s="8" t="s">
        <v>99</v>
      </c>
      <c r="E927" s="8" t="s">
        <v>407</v>
      </c>
      <c r="F927" s="8" t="s">
        <v>3242</v>
      </c>
      <c r="G927" s="8" t="s">
        <v>3251</v>
      </c>
      <c r="H927" s="116">
        <v>0</v>
      </c>
      <c r="J927" s="8">
        <v>0</v>
      </c>
      <c r="K927" s="8" t="s">
        <v>3243</v>
      </c>
      <c r="L927" s="8">
        <v>25089405</v>
      </c>
      <c r="M927" s="38">
        <v>45386</v>
      </c>
      <c r="N927" s="8" t="s">
        <v>196</v>
      </c>
      <c r="O927" s="8" t="s">
        <v>43</v>
      </c>
      <c r="P927" s="8" t="s">
        <v>43</v>
      </c>
      <c r="Q927" s="8">
        <v>0</v>
      </c>
      <c r="R927" s="8">
        <v>21046</v>
      </c>
      <c r="S927" s="8">
        <v>21046</v>
      </c>
      <c r="T927" s="8">
        <v>18893.3</v>
      </c>
      <c r="U927" s="8">
        <v>108</v>
      </c>
      <c r="V927" s="8" t="s">
        <v>62</v>
      </c>
      <c r="W927" s="8" t="s">
        <v>62</v>
      </c>
      <c r="X927" s="8" t="s">
        <v>276</v>
      </c>
      <c r="Z927" s="8" t="s">
        <v>3250</v>
      </c>
      <c r="AA927" s="8">
        <v>0.03</v>
      </c>
      <c r="AB927" s="8" t="s">
        <v>558</v>
      </c>
      <c r="AC927" s="8">
        <v>2.4E-2</v>
      </c>
      <c r="AD927" s="8">
        <v>631.38</v>
      </c>
      <c r="AE927" s="8">
        <v>194.87037037037038</v>
      </c>
      <c r="AF927" s="8">
        <v>505.10399999999998</v>
      </c>
      <c r="AG927" s="8">
        <v>699.97437037037037</v>
      </c>
      <c r="AH927" s="8">
        <v>0.06</v>
      </c>
      <c r="AI927" s="8">
        <v>1262.76</v>
      </c>
    </row>
    <row r="928" spans="1:35">
      <c r="A928" s="8" t="s">
        <v>2144</v>
      </c>
      <c r="B928" s="8" t="s">
        <v>3252</v>
      </c>
      <c r="C928" s="8" t="s">
        <v>49</v>
      </c>
      <c r="D928" s="8" t="s">
        <v>133</v>
      </c>
      <c r="E928" s="8" t="s">
        <v>3253</v>
      </c>
      <c r="F928" s="8" t="s">
        <v>3254</v>
      </c>
      <c r="G928" s="8" t="s">
        <v>3298</v>
      </c>
      <c r="H928" s="116">
        <v>0</v>
      </c>
      <c r="I928" s="8">
        <v>5950</v>
      </c>
      <c r="J928" s="8">
        <v>5950</v>
      </c>
      <c r="K928" s="8" t="s">
        <v>3255</v>
      </c>
      <c r="L928" s="8">
        <v>27490888</v>
      </c>
      <c r="M928" s="38">
        <v>45386</v>
      </c>
      <c r="N928" s="8" t="s">
        <v>196</v>
      </c>
      <c r="O928" s="8" t="s">
        <v>43</v>
      </c>
      <c r="P928" s="8" t="s">
        <v>43</v>
      </c>
      <c r="Q928" s="8">
        <v>0</v>
      </c>
      <c r="R928" s="8">
        <v>259237</v>
      </c>
      <c r="S928" s="8">
        <v>259237</v>
      </c>
      <c r="T928" s="8">
        <v>242582</v>
      </c>
      <c r="U928" s="8">
        <v>168</v>
      </c>
      <c r="V928" s="8" t="s">
        <v>62</v>
      </c>
      <c r="W928" s="8" t="s">
        <v>62</v>
      </c>
      <c r="X928" s="8" t="s">
        <v>276</v>
      </c>
      <c r="Z928" s="8" t="s">
        <v>3297</v>
      </c>
      <c r="AA928" s="8">
        <v>0.04</v>
      </c>
      <c r="AB928" s="8" t="s">
        <v>558</v>
      </c>
      <c r="AC928" s="8">
        <v>1.7000000000000001E-2</v>
      </c>
      <c r="AD928" s="8">
        <v>10369.48</v>
      </c>
      <c r="AE928" s="8">
        <v>1543.077380952381</v>
      </c>
      <c r="AF928" s="8">
        <v>4407.0290000000005</v>
      </c>
      <c r="AG928" s="8">
        <v>5950.1063809523812</v>
      </c>
      <c r="AH928" s="8">
        <v>0.03</v>
      </c>
      <c r="AI928" s="8">
        <v>7777.11</v>
      </c>
    </row>
    <row r="929" spans="1:35">
      <c r="A929" s="8" t="s">
        <v>2144</v>
      </c>
      <c r="B929" s="8" t="s">
        <v>49</v>
      </c>
      <c r="C929" s="8" t="s">
        <v>49</v>
      </c>
      <c r="D929" s="8" t="s">
        <v>133</v>
      </c>
      <c r="E929" s="8" t="s">
        <v>940</v>
      </c>
      <c r="F929" s="8" t="s">
        <v>3114</v>
      </c>
      <c r="G929" s="8" t="s">
        <v>3115</v>
      </c>
      <c r="H929" s="116">
        <v>0</v>
      </c>
      <c r="I929" s="8">
        <v>18316</v>
      </c>
      <c r="J929" s="8">
        <v>18316</v>
      </c>
      <c r="K929" s="8" t="s">
        <v>3256</v>
      </c>
      <c r="L929" s="8">
        <v>25503370</v>
      </c>
      <c r="M929" s="38">
        <v>45386</v>
      </c>
      <c r="N929" s="8" t="s">
        <v>196</v>
      </c>
      <c r="O929" s="8" t="s">
        <v>43</v>
      </c>
      <c r="P929" s="8" t="s">
        <v>43</v>
      </c>
      <c r="Q929" s="8">
        <v>0</v>
      </c>
      <c r="R929" s="619">
        <v>798013</v>
      </c>
      <c r="S929" s="619">
        <v>798013</v>
      </c>
      <c r="T929" s="8">
        <v>110737</v>
      </c>
      <c r="U929" s="8">
        <v>168</v>
      </c>
      <c r="V929" s="8" t="s">
        <v>64</v>
      </c>
      <c r="W929" s="8" t="s">
        <v>64</v>
      </c>
      <c r="X929" s="8" t="s">
        <v>276</v>
      </c>
      <c r="Y929" s="8" t="s">
        <v>657</v>
      </c>
      <c r="Z929" s="8" t="s">
        <v>2962</v>
      </c>
      <c r="AA929" s="8">
        <v>0.04</v>
      </c>
      <c r="AB929" s="8" t="s">
        <v>558</v>
      </c>
      <c r="AC929" s="8">
        <v>1.7000000000000001E-2</v>
      </c>
      <c r="AD929" s="8">
        <v>25559.200000000001</v>
      </c>
      <c r="AE929" s="8">
        <v>3803.4523809523807</v>
      </c>
      <c r="AF929" s="8">
        <v>10862.660000000002</v>
      </c>
      <c r="AG929" s="8">
        <v>14666.112380952381</v>
      </c>
      <c r="AH929" s="8">
        <v>0.03</v>
      </c>
      <c r="AI929" s="8">
        <v>19169.399999999998</v>
      </c>
    </row>
    <row r="930" spans="1:35">
      <c r="A930" s="8" t="s">
        <v>2144</v>
      </c>
      <c r="B930" s="8" t="s">
        <v>23</v>
      </c>
      <c r="C930" s="8" t="s">
        <v>23</v>
      </c>
      <c r="D930" s="8" t="s">
        <v>97</v>
      </c>
      <c r="E930" s="8" t="s">
        <v>48</v>
      </c>
      <c r="F930" s="8" t="s">
        <v>3294</v>
      </c>
      <c r="G930" s="8" t="s">
        <v>3300</v>
      </c>
      <c r="H930" s="116">
        <v>4351</v>
      </c>
      <c r="I930" s="8">
        <v>4451</v>
      </c>
      <c r="J930" s="8">
        <v>100</v>
      </c>
      <c r="K930" s="8" t="s">
        <v>3295</v>
      </c>
      <c r="L930" s="8">
        <v>22308660</v>
      </c>
      <c r="M930" s="38">
        <v>45386</v>
      </c>
      <c r="N930" s="8" t="s">
        <v>196</v>
      </c>
      <c r="O930" s="8" t="s">
        <v>128</v>
      </c>
      <c r="P930" s="8" t="s">
        <v>128</v>
      </c>
      <c r="Q930" s="8">
        <v>145379</v>
      </c>
      <c r="R930" s="8">
        <v>193910</v>
      </c>
      <c r="S930" s="8">
        <v>48531</v>
      </c>
      <c r="T930" s="8">
        <v>35796</v>
      </c>
      <c r="U930" s="8">
        <v>168</v>
      </c>
      <c r="V930" s="8" t="s">
        <v>63</v>
      </c>
      <c r="W930" s="8" t="s">
        <v>63</v>
      </c>
      <c r="X930" s="8" t="s">
        <v>277</v>
      </c>
      <c r="Z930" s="8" t="s">
        <v>3299</v>
      </c>
      <c r="AA930" s="8">
        <v>0.04</v>
      </c>
      <c r="AB930" s="8" t="s">
        <v>558</v>
      </c>
      <c r="AC930" s="8">
        <v>1.7000000000000001E-2</v>
      </c>
      <c r="AD930" s="8">
        <v>7756.4000000000005</v>
      </c>
      <c r="AE930" s="8">
        <v>1154.2261904761904</v>
      </c>
      <c r="AF930" s="8">
        <v>3296.4700000000003</v>
      </c>
      <c r="AG930" s="8">
        <v>4450.6961904761902</v>
      </c>
      <c r="AH930" s="8">
        <v>0.03</v>
      </c>
      <c r="AI930" s="8">
        <v>1455.9299999999998</v>
      </c>
    </row>
    <row r="931" spans="1:35">
      <c r="A931" s="8" t="s">
        <v>2144</v>
      </c>
      <c r="B931" s="8" t="s">
        <v>49</v>
      </c>
      <c r="C931" s="8" t="s">
        <v>49</v>
      </c>
      <c r="D931" s="8" t="s">
        <v>133</v>
      </c>
      <c r="E931" s="8" t="s">
        <v>942</v>
      </c>
      <c r="F931" s="8" t="s">
        <v>1305</v>
      </c>
      <c r="G931" s="8" t="s">
        <v>2048</v>
      </c>
      <c r="H931" s="116">
        <v>0</v>
      </c>
      <c r="I931" s="8">
        <v>36521</v>
      </c>
      <c r="J931" s="8">
        <v>36521</v>
      </c>
      <c r="K931" s="8" t="s">
        <v>2885</v>
      </c>
      <c r="L931" s="8">
        <v>27345228</v>
      </c>
      <c r="M931" s="38">
        <v>45386</v>
      </c>
      <c r="N931" s="8" t="s">
        <v>196</v>
      </c>
      <c r="O931" s="8" t="s">
        <v>148</v>
      </c>
      <c r="P931" s="8" t="s">
        <v>334</v>
      </c>
      <c r="Q931" s="8">
        <v>0</v>
      </c>
      <c r="R931" s="8">
        <v>1591190</v>
      </c>
      <c r="S931" s="8">
        <v>1591190</v>
      </c>
      <c r="T931" s="8">
        <v>49385</v>
      </c>
      <c r="U931" s="8">
        <v>168</v>
      </c>
      <c r="V931" s="8" t="s">
        <v>64</v>
      </c>
      <c r="W931" s="8" t="s">
        <v>64</v>
      </c>
      <c r="X931" s="8" t="s">
        <v>276</v>
      </c>
      <c r="Y931" s="8" t="s">
        <v>3296</v>
      </c>
      <c r="Z931" s="8" t="s">
        <v>2964</v>
      </c>
      <c r="AA931" s="8">
        <v>0.04</v>
      </c>
      <c r="AB931" s="8" t="s">
        <v>558</v>
      </c>
      <c r="AC931" s="8">
        <v>1.7000000000000001E-2</v>
      </c>
      <c r="AD931" s="8">
        <v>63647.6</v>
      </c>
      <c r="AE931" s="8">
        <v>9471.3690476190477</v>
      </c>
      <c r="AF931" s="8">
        <v>27050.230000000003</v>
      </c>
      <c r="AG931" s="8">
        <v>36521.599047619049</v>
      </c>
      <c r="AH931" s="8">
        <v>0.03</v>
      </c>
      <c r="AI931" s="8">
        <v>47735.7</v>
      </c>
    </row>
    <row r="932" spans="1:35">
      <c r="A932" s="8" t="s">
        <v>2144</v>
      </c>
      <c r="B932" s="8" t="s">
        <v>37</v>
      </c>
      <c r="C932" s="8" t="s">
        <v>37</v>
      </c>
      <c r="D932" s="8" t="s">
        <v>99</v>
      </c>
      <c r="E932" s="8" t="s">
        <v>461</v>
      </c>
      <c r="F932" s="8" t="s">
        <v>439</v>
      </c>
      <c r="G932" s="8" t="s">
        <v>656</v>
      </c>
      <c r="H932" s="116">
        <v>0</v>
      </c>
      <c r="I932" s="8">
        <v>665</v>
      </c>
      <c r="J932" s="8">
        <v>665</v>
      </c>
      <c r="K932" s="8" t="s">
        <v>3301</v>
      </c>
      <c r="L932" s="8">
        <v>31876648</v>
      </c>
      <c r="M932" s="38">
        <v>45386</v>
      </c>
      <c r="N932" s="8" t="s">
        <v>196</v>
      </c>
      <c r="O932" s="8" t="s">
        <v>148</v>
      </c>
      <c r="P932" s="8" t="s">
        <v>252</v>
      </c>
      <c r="Q932" s="8">
        <v>0</v>
      </c>
      <c r="R932" s="8">
        <v>20000</v>
      </c>
      <c r="S932" s="8">
        <v>20000</v>
      </c>
      <c r="T932" s="8">
        <v>17900</v>
      </c>
      <c r="U932" s="8">
        <v>108</v>
      </c>
      <c r="V932" s="8" t="s">
        <v>62</v>
      </c>
      <c r="W932" s="8" t="s">
        <v>62</v>
      </c>
      <c r="X932" s="8" t="s">
        <v>276</v>
      </c>
      <c r="Z932" s="8" t="s">
        <v>3302</v>
      </c>
      <c r="AA932" s="8">
        <v>0.03</v>
      </c>
      <c r="AB932" s="8" t="s">
        <v>558</v>
      </c>
      <c r="AC932" s="8">
        <v>2.4E-2</v>
      </c>
      <c r="AD932" s="8">
        <v>600</v>
      </c>
      <c r="AE932" s="8">
        <v>185.18518518518519</v>
      </c>
      <c r="AF932" s="8">
        <v>480</v>
      </c>
      <c r="AG932" s="8">
        <v>665.18518518518522</v>
      </c>
      <c r="AH932" s="8">
        <v>0.06</v>
      </c>
      <c r="AI932" s="8">
        <v>1200</v>
      </c>
    </row>
    <row r="933" spans="1:35">
      <c r="A933" s="8" t="s">
        <v>2144</v>
      </c>
      <c r="B933" s="8" t="s">
        <v>241</v>
      </c>
      <c r="C933" s="8" t="s">
        <v>241</v>
      </c>
      <c r="D933" s="8" t="s">
        <v>101</v>
      </c>
      <c r="E933" s="8" t="s">
        <v>492</v>
      </c>
      <c r="F933" s="8" t="s">
        <v>844</v>
      </c>
      <c r="G933" s="8" t="s">
        <v>612</v>
      </c>
      <c r="H933" s="116">
        <v>0</v>
      </c>
      <c r="I933" s="8">
        <v>665</v>
      </c>
      <c r="J933" s="8">
        <v>665</v>
      </c>
      <c r="K933" s="8" t="s">
        <v>3329</v>
      </c>
      <c r="L933" s="8">
        <v>29103497</v>
      </c>
      <c r="M933" s="38">
        <v>45387</v>
      </c>
      <c r="N933" s="8" t="s">
        <v>196</v>
      </c>
      <c r="O933" s="8" t="s">
        <v>173</v>
      </c>
      <c r="P933" s="8" t="s">
        <v>466</v>
      </c>
      <c r="Q933" s="8">
        <v>0</v>
      </c>
      <c r="R933" s="8">
        <v>20000</v>
      </c>
      <c r="S933" s="8">
        <v>20000</v>
      </c>
      <c r="T933" s="8">
        <v>17900</v>
      </c>
      <c r="U933" s="8">
        <v>108</v>
      </c>
      <c r="V933" s="8" t="s">
        <v>62</v>
      </c>
      <c r="W933" s="8" t="s">
        <v>62</v>
      </c>
      <c r="X933" s="8" t="s">
        <v>276</v>
      </c>
      <c r="Z933" s="8" t="s">
        <v>3334</v>
      </c>
      <c r="AA933" s="8">
        <v>0.03</v>
      </c>
      <c r="AB933" s="8" t="s">
        <v>558</v>
      </c>
      <c r="AC933" s="8">
        <v>2.4E-2</v>
      </c>
      <c r="AD933" s="8">
        <v>600</v>
      </c>
      <c r="AE933" s="8">
        <v>185.18518518518519</v>
      </c>
      <c r="AF933" s="8">
        <v>480</v>
      </c>
      <c r="AG933" s="8">
        <v>665.18518518518522</v>
      </c>
      <c r="AH933" s="8">
        <v>0.06</v>
      </c>
      <c r="AI933" s="8">
        <v>1200</v>
      </c>
    </row>
    <row r="934" spans="1:35">
      <c r="A934" s="8" t="s">
        <v>2144</v>
      </c>
      <c r="B934" s="8" t="s">
        <v>44</v>
      </c>
      <c r="C934" s="8" t="s">
        <v>37</v>
      </c>
      <c r="D934" s="8" t="s">
        <v>99</v>
      </c>
      <c r="E934" s="8" t="s">
        <v>461</v>
      </c>
      <c r="F934" s="8" t="s">
        <v>767</v>
      </c>
      <c r="G934" s="8" t="s">
        <v>768</v>
      </c>
      <c r="H934" s="116">
        <v>0</v>
      </c>
      <c r="I934" s="8">
        <v>1520</v>
      </c>
      <c r="J934" s="8">
        <v>1520</v>
      </c>
      <c r="K934" s="8" t="s">
        <v>1559</v>
      </c>
      <c r="L934" s="8">
        <v>9769608</v>
      </c>
      <c r="M934" s="38">
        <v>45387</v>
      </c>
      <c r="N934" s="8" t="s">
        <v>196</v>
      </c>
      <c r="O934" s="8" t="s">
        <v>148</v>
      </c>
      <c r="P934" s="8" t="s">
        <v>252</v>
      </c>
      <c r="Q934" s="8">
        <v>0</v>
      </c>
      <c r="R934" s="8">
        <v>34632</v>
      </c>
      <c r="S934" s="8">
        <v>34632</v>
      </c>
      <c r="T934" s="8">
        <v>25160</v>
      </c>
      <c r="U934" s="8">
        <v>72</v>
      </c>
      <c r="V934" s="8" t="s">
        <v>64</v>
      </c>
      <c r="W934" s="8" t="s">
        <v>64</v>
      </c>
      <c r="X934" s="8" t="s">
        <v>276</v>
      </c>
      <c r="Y934" s="8" t="s">
        <v>3330</v>
      </c>
      <c r="Z934" s="8" t="s">
        <v>3084</v>
      </c>
      <c r="AA934" s="8">
        <v>0.03</v>
      </c>
      <c r="AB934" s="8" t="s">
        <v>558</v>
      </c>
      <c r="AC934" s="8">
        <v>0.03</v>
      </c>
      <c r="AD934" s="8">
        <v>1038.96</v>
      </c>
      <c r="AE934" s="8">
        <v>481</v>
      </c>
      <c r="AF934" s="8">
        <v>1038.96</v>
      </c>
      <c r="AG934" s="8">
        <v>1519.96</v>
      </c>
      <c r="AH934" s="8">
        <v>0.06</v>
      </c>
      <c r="AI934" s="8">
        <v>2077.92</v>
      </c>
    </row>
    <row r="935" spans="1:35">
      <c r="A935" s="8" t="s">
        <v>2144</v>
      </c>
      <c r="B935" s="8" t="s">
        <v>184</v>
      </c>
      <c r="C935" s="8" t="s">
        <v>184</v>
      </c>
      <c r="D935" s="8" t="s">
        <v>98</v>
      </c>
      <c r="E935" s="8" t="s">
        <v>407</v>
      </c>
      <c r="F935" s="8" t="s">
        <v>1188</v>
      </c>
      <c r="G935" s="8" t="s">
        <v>1198</v>
      </c>
      <c r="H935" s="116">
        <v>0</v>
      </c>
      <c r="I935" s="8">
        <v>1522</v>
      </c>
      <c r="J935" s="8">
        <v>1522</v>
      </c>
      <c r="K935" s="8" t="s">
        <v>3331</v>
      </c>
      <c r="L935" s="8">
        <v>26889730</v>
      </c>
      <c r="M935" s="38">
        <v>45387</v>
      </c>
      <c r="N935" s="8" t="s">
        <v>196</v>
      </c>
      <c r="O935" s="8" t="s">
        <v>43</v>
      </c>
      <c r="P935" s="8" t="s">
        <v>43</v>
      </c>
      <c r="Q935" s="8">
        <v>0</v>
      </c>
      <c r="R935" s="8">
        <v>49362</v>
      </c>
      <c r="S935" s="8">
        <v>49362</v>
      </c>
      <c r="T935" s="8">
        <v>45793</v>
      </c>
      <c r="U935" s="8">
        <v>120</v>
      </c>
      <c r="V935" s="8" t="s">
        <v>62</v>
      </c>
      <c r="W935" s="8" t="s">
        <v>62</v>
      </c>
      <c r="X935" s="8" t="s">
        <v>276</v>
      </c>
      <c r="Z935" s="8" t="s">
        <v>3335</v>
      </c>
      <c r="AA935" s="8">
        <v>0.03</v>
      </c>
      <c r="AB935" s="8" t="s">
        <v>558</v>
      </c>
      <c r="AC935" s="8">
        <v>2.2499999999999999E-2</v>
      </c>
      <c r="AD935" s="8">
        <v>1480.86</v>
      </c>
      <c r="AE935" s="8">
        <v>411.35</v>
      </c>
      <c r="AF935" s="8">
        <v>1110.645</v>
      </c>
      <c r="AG935" s="8">
        <v>1521.9949999999999</v>
      </c>
      <c r="AH935" s="8">
        <v>0.06</v>
      </c>
      <c r="AI935" s="8">
        <v>2961.72</v>
      </c>
    </row>
    <row r="936" spans="1:35">
      <c r="A936" s="8" t="s">
        <v>2144</v>
      </c>
      <c r="B936" s="8" t="s">
        <v>29</v>
      </c>
      <c r="C936" s="8" t="s">
        <v>29</v>
      </c>
      <c r="D936" s="8" t="s">
        <v>168</v>
      </c>
      <c r="E936" s="8" t="s">
        <v>407</v>
      </c>
      <c r="F936" s="8" t="s">
        <v>3332</v>
      </c>
      <c r="G936" s="8" t="s">
        <v>2372</v>
      </c>
      <c r="H936" s="116">
        <v>1148</v>
      </c>
      <c r="I936" s="8">
        <v>948</v>
      </c>
      <c r="J936" s="8">
        <v>-200</v>
      </c>
      <c r="K936" s="8" t="s">
        <v>3333</v>
      </c>
      <c r="L936" s="8">
        <v>25038419</v>
      </c>
      <c r="M936" s="38">
        <v>45387</v>
      </c>
      <c r="N936" s="8" t="s">
        <v>196</v>
      </c>
      <c r="O936" s="8" t="s">
        <v>43</v>
      </c>
      <c r="P936" s="8" t="s">
        <v>43</v>
      </c>
      <c r="Q936" s="8">
        <v>15940</v>
      </c>
      <c r="R936" s="8">
        <v>28503</v>
      </c>
      <c r="S936" s="8">
        <v>12563</v>
      </c>
      <c r="T936" s="8">
        <v>10037</v>
      </c>
      <c r="U936" s="8">
        <v>108</v>
      </c>
      <c r="V936" s="8" t="s">
        <v>63</v>
      </c>
      <c r="W936" s="8" t="s">
        <v>63</v>
      </c>
      <c r="X936" s="8" t="s">
        <v>277</v>
      </c>
      <c r="Z936" s="8" t="s">
        <v>3336</v>
      </c>
      <c r="AA936" s="8">
        <v>0.03</v>
      </c>
      <c r="AB936" s="8" t="s">
        <v>558</v>
      </c>
      <c r="AC936" s="8">
        <v>2.4E-2</v>
      </c>
      <c r="AD936" s="8">
        <v>855.08999999999992</v>
      </c>
      <c r="AE936" s="8">
        <v>263.91666666666669</v>
      </c>
      <c r="AF936" s="8">
        <v>684.072</v>
      </c>
      <c r="AG936" s="8">
        <v>947.98866666666663</v>
      </c>
      <c r="AH936" s="8">
        <v>0.03</v>
      </c>
      <c r="AI936" s="8">
        <v>376.89</v>
      </c>
    </row>
    <row r="937" spans="1:35">
      <c r="A937" s="8" t="s">
        <v>2144</v>
      </c>
      <c r="B937" s="8" t="s">
        <v>184</v>
      </c>
      <c r="C937" s="8" t="s">
        <v>184</v>
      </c>
      <c r="D937" s="8" t="s">
        <v>98</v>
      </c>
      <c r="E937" s="8" t="s">
        <v>419</v>
      </c>
      <c r="F937" s="8" t="s">
        <v>2248</v>
      </c>
      <c r="G937" s="8" t="s">
        <v>3339</v>
      </c>
      <c r="H937" s="116">
        <v>0</v>
      </c>
      <c r="I937" s="8">
        <v>19523</v>
      </c>
      <c r="J937" s="8">
        <v>19523</v>
      </c>
      <c r="K937" s="8" t="s">
        <v>3337</v>
      </c>
      <c r="L937" s="8">
        <v>21778252</v>
      </c>
      <c r="M937" s="38">
        <v>45387</v>
      </c>
      <c r="N937" s="8" t="s">
        <v>196</v>
      </c>
      <c r="O937" s="8" t="s">
        <v>173</v>
      </c>
      <c r="P937" s="8" t="s">
        <v>466</v>
      </c>
      <c r="Q937" s="8">
        <v>0</v>
      </c>
      <c r="R937" s="8">
        <v>850601</v>
      </c>
      <c r="S937" s="8">
        <v>850601</v>
      </c>
      <c r="T937" s="8">
        <v>284135</v>
      </c>
      <c r="U937" s="8">
        <v>168</v>
      </c>
      <c r="V937" s="8" t="s">
        <v>64</v>
      </c>
      <c r="W937" s="8" t="s">
        <v>64</v>
      </c>
      <c r="X937" s="8" t="s">
        <v>276</v>
      </c>
      <c r="Y937" s="8" t="s">
        <v>115</v>
      </c>
      <c r="Z937" s="8" t="s">
        <v>2561</v>
      </c>
      <c r="AA937" s="8">
        <v>0.04</v>
      </c>
      <c r="AB937" s="8" t="s">
        <v>558</v>
      </c>
      <c r="AC937" s="8">
        <v>1.7000000000000001E-2</v>
      </c>
      <c r="AD937" s="8">
        <v>34024.04</v>
      </c>
      <c r="AE937" s="8">
        <v>5063.1011904761908</v>
      </c>
      <c r="AF937" s="8">
        <v>14460.217000000001</v>
      </c>
      <c r="AG937" s="8">
        <v>19523.318190476191</v>
      </c>
      <c r="AH937" s="8">
        <v>0.03</v>
      </c>
      <c r="AI937" s="8">
        <v>25518.03</v>
      </c>
    </row>
    <row r="938" spans="1:35">
      <c r="A938" s="8" t="s">
        <v>2144</v>
      </c>
      <c r="B938" s="8" t="s">
        <v>47</v>
      </c>
      <c r="C938" s="8" t="s">
        <v>47</v>
      </c>
      <c r="D938" s="8" t="s">
        <v>99</v>
      </c>
      <c r="E938" s="8" t="s">
        <v>407</v>
      </c>
      <c r="F938" s="8" t="s">
        <v>1213</v>
      </c>
      <c r="G938" s="8" t="s">
        <v>628</v>
      </c>
      <c r="H938" s="116">
        <v>0</v>
      </c>
      <c r="I938" s="8">
        <v>4477</v>
      </c>
      <c r="J938" s="8">
        <v>4477</v>
      </c>
      <c r="K938" s="8" t="s">
        <v>3072</v>
      </c>
      <c r="L938" s="8">
        <v>22291698</v>
      </c>
      <c r="M938" s="38">
        <v>45387</v>
      </c>
      <c r="N938" s="8" t="s">
        <v>196</v>
      </c>
      <c r="O938" s="8" t="s">
        <v>173</v>
      </c>
      <c r="P938" s="8" t="s">
        <v>356</v>
      </c>
      <c r="Q938" s="8">
        <v>0</v>
      </c>
      <c r="R938" s="8">
        <v>195059</v>
      </c>
      <c r="S938" s="8">
        <v>195059</v>
      </c>
      <c r="T938" s="8">
        <v>89855.46</v>
      </c>
      <c r="U938" s="8">
        <v>168</v>
      </c>
      <c r="V938" s="8" t="s">
        <v>64</v>
      </c>
      <c r="W938" s="8" t="s">
        <v>64</v>
      </c>
      <c r="X938" s="8" t="s">
        <v>276</v>
      </c>
      <c r="Y938" s="8" t="s">
        <v>3338</v>
      </c>
      <c r="Z938" s="8" t="s">
        <v>3090</v>
      </c>
      <c r="AA938" s="8">
        <v>0.04</v>
      </c>
      <c r="AB938" s="8" t="s">
        <v>558</v>
      </c>
      <c r="AC938" s="8">
        <v>1.7000000000000001E-2</v>
      </c>
      <c r="AD938" s="8">
        <v>7802.3600000000006</v>
      </c>
      <c r="AE938" s="8">
        <v>1161.0654761904761</v>
      </c>
      <c r="AF938" s="8">
        <v>3316.0030000000002</v>
      </c>
      <c r="AG938" s="8">
        <v>4477.0684761904758</v>
      </c>
      <c r="AH938" s="8">
        <v>0.03</v>
      </c>
      <c r="AI938" s="8">
        <v>5851.7699999999995</v>
      </c>
    </row>
    <row r="939" spans="1:35">
      <c r="A939" s="8" t="s">
        <v>2144</v>
      </c>
      <c r="B939" s="8" t="s">
        <v>47</v>
      </c>
      <c r="C939" s="8" t="s">
        <v>47</v>
      </c>
      <c r="D939" s="8" t="s">
        <v>99</v>
      </c>
      <c r="E939" s="8" t="s">
        <v>407</v>
      </c>
      <c r="F939" s="8" t="s">
        <v>2610</v>
      </c>
      <c r="G939" s="8" t="s">
        <v>2618</v>
      </c>
      <c r="H939" s="116">
        <v>0</v>
      </c>
      <c r="I939" s="8">
        <v>1542</v>
      </c>
      <c r="J939" s="8">
        <v>1542</v>
      </c>
      <c r="K939" s="8" t="s">
        <v>3340</v>
      </c>
      <c r="L939" s="8">
        <v>22343363</v>
      </c>
      <c r="M939" s="38">
        <v>45387</v>
      </c>
      <c r="N939" s="8" t="s">
        <v>196</v>
      </c>
      <c r="O939" s="8" t="s">
        <v>43</v>
      </c>
      <c r="P939" s="8" t="s">
        <v>43</v>
      </c>
      <c r="Q939" s="8">
        <v>0</v>
      </c>
      <c r="R939" s="8">
        <v>50000</v>
      </c>
      <c r="S939" s="8">
        <v>50000</v>
      </c>
      <c r="T939" s="8">
        <v>46400</v>
      </c>
      <c r="U939" s="8">
        <v>120</v>
      </c>
      <c r="V939" s="8" t="s">
        <v>62</v>
      </c>
      <c r="W939" s="8" t="s">
        <v>62</v>
      </c>
      <c r="X939" s="8" t="s">
        <v>276</v>
      </c>
      <c r="Z939" s="8" t="s">
        <v>3342</v>
      </c>
      <c r="AA939" s="8">
        <v>0.03</v>
      </c>
      <c r="AB939" s="8" t="s">
        <v>558</v>
      </c>
      <c r="AC939" s="8">
        <v>2.2499999999999999E-2</v>
      </c>
      <c r="AD939" s="8">
        <v>1500</v>
      </c>
      <c r="AE939" s="8">
        <v>416.66666666666669</v>
      </c>
      <c r="AF939" s="8">
        <v>1125</v>
      </c>
      <c r="AG939" s="8">
        <v>1541.6666666666667</v>
      </c>
      <c r="AH939" s="8">
        <v>0.06</v>
      </c>
      <c r="AI939" s="8">
        <v>3000</v>
      </c>
    </row>
    <row r="940" spans="1:35">
      <c r="A940" s="8" t="s">
        <v>2144</v>
      </c>
      <c r="B940" s="8" t="s">
        <v>29</v>
      </c>
      <c r="C940" s="8" t="s">
        <v>29</v>
      </c>
      <c r="D940" s="8" t="s">
        <v>168</v>
      </c>
      <c r="E940" s="8" t="s">
        <v>407</v>
      </c>
      <c r="F940" s="8" t="s">
        <v>2262</v>
      </c>
      <c r="G940" s="8" t="s">
        <v>3185</v>
      </c>
      <c r="H940" s="116">
        <v>3624</v>
      </c>
      <c r="I940" s="8">
        <v>3505</v>
      </c>
      <c r="J940" s="8">
        <v>-119</v>
      </c>
      <c r="K940" s="8" t="s">
        <v>3341</v>
      </c>
      <c r="L940" s="8">
        <v>14454030</v>
      </c>
      <c r="M940" s="38">
        <v>45387</v>
      </c>
      <c r="N940" s="8" t="s">
        <v>196</v>
      </c>
      <c r="O940" s="8" t="s">
        <v>173</v>
      </c>
      <c r="P940" s="8" t="s">
        <v>466</v>
      </c>
      <c r="Q940" s="8">
        <v>222601</v>
      </c>
      <c r="R940" s="8">
        <v>253104</v>
      </c>
      <c r="S940" s="8">
        <v>30503</v>
      </c>
      <c r="T940" s="8">
        <v>16747</v>
      </c>
      <c r="U940" s="8">
        <v>108</v>
      </c>
      <c r="V940" s="8" t="s">
        <v>63</v>
      </c>
      <c r="W940" s="8" t="s">
        <v>63</v>
      </c>
      <c r="X940" s="8" t="s">
        <v>277</v>
      </c>
      <c r="Z940" s="8" t="s">
        <v>3343</v>
      </c>
      <c r="AA940" s="8">
        <v>0.03</v>
      </c>
      <c r="AB940" s="8" t="s">
        <v>558</v>
      </c>
      <c r="AC940" s="8">
        <v>2.4E-2</v>
      </c>
      <c r="AD940" s="8">
        <v>7593.12</v>
      </c>
      <c r="AE940" s="8">
        <v>2343.5555555555557</v>
      </c>
      <c r="AF940" s="8">
        <v>6074.4960000000001</v>
      </c>
      <c r="AG940" s="8">
        <v>8418.0515555555558</v>
      </c>
      <c r="AH940" s="8">
        <v>0.06</v>
      </c>
      <c r="AI940" s="8">
        <v>1830.1799999999998</v>
      </c>
    </row>
    <row r="941" spans="1:35">
      <c r="A941" s="8" t="s">
        <v>2144</v>
      </c>
      <c r="B941" s="8" t="s">
        <v>39</v>
      </c>
      <c r="C941" s="8" t="s">
        <v>39</v>
      </c>
      <c r="D941" s="8" t="s">
        <v>167</v>
      </c>
      <c r="E941" s="8" t="s">
        <v>453</v>
      </c>
      <c r="F941" s="8" t="s">
        <v>867</v>
      </c>
      <c r="G941" s="8" t="s">
        <v>590</v>
      </c>
      <c r="H941" s="116">
        <v>0</v>
      </c>
      <c r="I941" s="8">
        <v>2000</v>
      </c>
      <c r="J941" s="8">
        <v>2000</v>
      </c>
      <c r="K941" s="8" t="s">
        <v>3344</v>
      </c>
      <c r="L941" s="8">
        <v>25970701</v>
      </c>
      <c r="M941" s="38">
        <v>45388</v>
      </c>
      <c r="N941" s="8" t="s">
        <v>196</v>
      </c>
      <c r="O941" s="8" t="s">
        <v>173</v>
      </c>
      <c r="P941" s="8" t="s">
        <v>466</v>
      </c>
      <c r="Q941" s="8">
        <v>0</v>
      </c>
      <c r="R941" s="8">
        <v>58379</v>
      </c>
      <c r="S941" s="8">
        <v>58379</v>
      </c>
      <c r="T941" s="8">
        <v>54360</v>
      </c>
      <c r="U941" s="8">
        <v>120</v>
      </c>
      <c r="V941" s="8" t="s">
        <v>62</v>
      </c>
      <c r="W941" s="8" t="s">
        <v>62</v>
      </c>
      <c r="X941" s="8" t="s">
        <v>276</v>
      </c>
      <c r="Z941" s="8" t="s">
        <v>3352</v>
      </c>
      <c r="AA941" s="8">
        <v>0.03</v>
      </c>
      <c r="AB941" s="8" t="s">
        <v>558</v>
      </c>
      <c r="AC941" s="8">
        <v>2.2499999999999999E-2</v>
      </c>
      <c r="AD941" s="8">
        <v>1751.37</v>
      </c>
      <c r="AE941" s="8">
        <v>486.49166666666667</v>
      </c>
      <c r="AF941" s="8">
        <v>1313.5274999999999</v>
      </c>
      <c r="AG941" s="8">
        <v>1800.0191666666665</v>
      </c>
      <c r="AH941" s="8">
        <v>0.06</v>
      </c>
      <c r="AI941" s="8">
        <v>3502.74</v>
      </c>
    </row>
    <row r="942" spans="1:35">
      <c r="A942" s="8" t="s">
        <v>2144</v>
      </c>
      <c r="B942" s="8" t="s">
        <v>27</v>
      </c>
      <c r="C942" s="8" t="s">
        <v>27</v>
      </c>
      <c r="D942" s="8" t="s">
        <v>97</v>
      </c>
      <c r="E942" s="8" t="s">
        <v>209</v>
      </c>
      <c r="F942" s="8" t="s">
        <v>3345</v>
      </c>
      <c r="G942" s="8" t="s">
        <v>3354</v>
      </c>
      <c r="H942" s="116">
        <v>0</v>
      </c>
      <c r="I942" s="8">
        <v>1237</v>
      </c>
      <c r="J942" s="8">
        <v>1237</v>
      </c>
      <c r="K942" s="8" t="s">
        <v>3346</v>
      </c>
      <c r="L942" s="8">
        <v>24298009</v>
      </c>
      <c r="M942" s="38">
        <v>45388</v>
      </c>
      <c r="N942" s="8" t="s">
        <v>196</v>
      </c>
      <c r="O942" s="8" t="s">
        <v>43</v>
      </c>
      <c r="P942" s="8" t="s">
        <v>43</v>
      </c>
      <c r="Q942" s="8">
        <v>0</v>
      </c>
      <c r="R942" s="8">
        <v>40119</v>
      </c>
      <c r="S942" s="8">
        <v>40119</v>
      </c>
      <c r="U942" s="8">
        <v>120</v>
      </c>
      <c r="V942" s="8" t="s">
        <v>62</v>
      </c>
      <c r="W942" s="8" t="s">
        <v>62</v>
      </c>
      <c r="X942" s="8" t="s">
        <v>276</v>
      </c>
      <c r="Z942" s="8" t="s">
        <v>3353</v>
      </c>
      <c r="AA942" s="8">
        <v>0.03</v>
      </c>
      <c r="AB942" s="8" t="s">
        <v>558</v>
      </c>
      <c r="AC942" s="8">
        <v>2.2499999999999999E-2</v>
      </c>
      <c r="AD942" s="8">
        <v>1203.57</v>
      </c>
      <c r="AE942" s="8">
        <v>334.32499999999999</v>
      </c>
      <c r="AF942" s="8">
        <v>902.67750000000001</v>
      </c>
      <c r="AG942" s="8">
        <v>1237.0025000000001</v>
      </c>
      <c r="AH942" s="8">
        <v>0.06</v>
      </c>
      <c r="AI942" s="8">
        <v>2407.14</v>
      </c>
    </row>
    <row r="943" spans="1:35">
      <c r="A943" s="8" t="s">
        <v>2144</v>
      </c>
      <c r="B943" s="8" t="s">
        <v>39</v>
      </c>
      <c r="C943" s="8" t="s">
        <v>39</v>
      </c>
      <c r="D943" s="8" t="s">
        <v>167</v>
      </c>
      <c r="E943" s="8" t="s">
        <v>407</v>
      </c>
      <c r="F943" s="8" t="s">
        <v>3347</v>
      </c>
      <c r="G943" s="8" t="s">
        <v>604</v>
      </c>
      <c r="H943" s="116">
        <v>4472</v>
      </c>
      <c r="I943" s="8">
        <v>4462</v>
      </c>
      <c r="J943" s="8">
        <v>-10</v>
      </c>
      <c r="K943" s="8" t="s">
        <v>3348</v>
      </c>
      <c r="L943" s="8">
        <v>23057375</v>
      </c>
      <c r="M943" s="38">
        <v>45388</v>
      </c>
      <c r="N943" s="8" t="s">
        <v>196</v>
      </c>
      <c r="O943" s="8" t="s">
        <v>43</v>
      </c>
      <c r="P943" s="8" t="s">
        <v>43</v>
      </c>
      <c r="Q943" s="8">
        <v>167490</v>
      </c>
      <c r="R943" s="8">
        <v>185691</v>
      </c>
      <c r="S943" s="8">
        <v>18201</v>
      </c>
      <c r="T943" s="8">
        <v>5959</v>
      </c>
      <c r="U943" s="8">
        <v>168</v>
      </c>
      <c r="V943" s="8" t="s">
        <v>63</v>
      </c>
      <c r="W943" s="8" t="s">
        <v>63</v>
      </c>
      <c r="X943" s="8" t="s">
        <v>277</v>
      </c>
      <c r="Z943" s="8" t="s">
        <v>3355</v>
      </c>
      <c r="AA943" s="8">
        <v>0.04</v>
      </c>
      <c r="AB943" s="8" t="s">
        <v>558</v>
      </c>
      <c r="AC943" s="8">
        <v>1.7000000000000001E-2</v>
      </c>
      <c r="AD943" s="8">
        <v>7427.64</v>
      </c>
      <c r="AE943" s="8">
        <v>1105.3035714285713</v>
      </c>
      <c r="AF943" s="8">
        <v>3156.7470000000003</v>
      </c>
      <c r="AG943" s="8">
        <v>4262.0505714285719</v>
      </c>
      <c r="AH943" s="8">
        <v>0.03</v>
      </c>
      <c r="AI943" s="8">
        <v>546.03</v>
      </c>
    </row>
    <row r="944" spans="1:35">
      <c r="A944" s="8" t="s">
        <v>2144</v>
      </c>
      <c r="B944" s="8" t="s">
        <v>29</v>
      </c>
      <c r="C944" s="8" t="s">
        <v>29</v>
      </c>
      <c r="D944" s="8" t="s">
        <v>168</v>
      </c>
      <c r="E944" s="8" t="s">
        <v>407</v>
      </c>
      <c r="F944" s="8" t="s">
        <v>818</v>
      </c>
      <c r="G944" s="8" t="s">
        <v>819</v>
      </c>
      <c r="H944" s="116">
        <v>5323</v>
      </c>
      <c r="I944" s="8">
        <v>5110</v>
      </c>
      <c r="J944" s="8">
        <v>-213</v>
      </c>
      <c r="K944" s="8" t="s">
        <v>3349</v>
      </c>
      <c r="L944" s="8">
        <v>23237395</v>
      </c>
      <c r="M944" s="38">
        <v>45388</v>
      </c>
      <c r="N944" s="8" t="s">
        <v>196</v>
      </c>
      <c r="O944" s="8" t="s">
        <v>43</v>
      </c>
      <c r="P944" s="8" t="s">
        <v>43</v>
      </c>
      <c r="Q944" s="8">
        <v>192256</v>
      </c>
      <c r="R944" s="8">
        <v>222638</v>
      </c>
      <c r="S944" s="8">
        <v>30382</v>
      </c>
      <c r="T944" s="8">
        <v>15920</v>
      </c>
      <c r="U944" s="8">
        <v>168</v>
      </c>
      <c r="V944" s="8" t="s">
        <v>63</v>
      </c>
      <c r="W944" s="8" t="s">
        <v>63</v>
      </c>
      <c r="X944" s="8" t="s">
        <v>277</v>
      </c>
      <c r="Z944" s="8" t="s">
        <v>3356</v>
      </c>
      <c r="AA944" s="8">
        <v>0.04</v>
      </c>
      <c r="AB944" s="8" t="s">
        <v>558</v>
      </c>
      <c r="AC944" s="8">
        <v>1.7000000000000001E-2</v>
      </c>
      <c r="AD944" s="8">
        <v>8905.52</v>
      </c>
      <c r="AE944" s="8">
        <v>1325.2261904761904</v>
      </c>
      <c r="AF944" s="8">
        <v>3784.8460000000005</v>
      </c>
      <c r="AG944" s="8">
        <v>5110.0721904761904</v>
      </c>
      <c r="AH944" s="8">
        <v>0.03</v>
      </c>
      <c r="AI944" s="8">
        <v>911.45999999999992</v>
      </c>
    </row>
    <row r="945" spans="1:35">
      <c r="A945" s="8" t="s">
        <v>2144</v>
      </c>
      <c r="B945" s="8" t="s">
        <v>37</v>
      </c>
      <c r="C945" s="8" t="s">
        <v>37</v>
      </c>
      <c r="D945" s="8" t="s">
        <v>99</v>
      </c>
      <c r="E945" s="8" t="s">
        <v>911</v>
      </c>
      <c r="F945" s="8" t="s">
        <v>3350</v>
      </c>
      <c r="G945" s="8" t="s">
        <v>961</v>
      </c>
      <c r="H945" s="116">
        <v>0</v>
      </c>
      <c r="I945" s="8">
        <v>1871</v>
      </c>
      <c r="J945" s="8">
        <v>1871</v>
      </c>
      <c r="K945" s="8" t="s">
        <v>3351</v>
      </c>
      <c r="L945" s="8">
        <v>32090689</v>
      </c>
      <c r="M945" s="38">
        <v>45388</v>
      </c>
      <c r="N945" s="8" t="s">
        <v>196</v>
      </c>
      <c r="O945" s="8" t="s">
        <v>43</v>
      </c>
      <c r="P945" s="8" t="s">
        <v>43</v>
      </c>
      <c r="Q945" s="8">
        <v>0</v>
      </c>
      <c r="R945" s="8">
        <v>50000</v>
      </c>
      <c r="S945" s="8">
        <v>50000</v>
      </c>
      <c r="T945" s="8">
        <v>46400</v>
      </c>
      <c r="U945" s="8">
        <v>96</v>
      </c>
      <c r="V945" s="8" t="s">
        <v>62</v>
      </c>
      <c r="W945" s="8" t="s">
        <v>62</v>
      </c>
      <c r="X945" s="8" t="s">
        <v>276</v>
      </c>
      <c r="Z945" s="8" t="s">
        <v>3357</v>
      </c>
      <c r="AA945" s="8">
        <v>0.03</v>
      </c>
      <c r="AB945" s="8" t="s">
        <v>558</v>
      </c>
      <c r="AC945" s="8">
        <v>2.2499999999999999E-2</v>
      </c>
      <c r="AD945" s="8">
        <v>1500</v>
      </c>
      <c r="AE945" s="8">
        <v>520.83333333333337</v>
      </c>
      <c r="AF945" s="8">
        <v>1125</v>
      </c>
      <c r="AG945" s="8">
        <v>1645.8333333333335</v>
      </c>
      <c r="AH945" s="8">
        <v>0.06</v>
      </c>
      <c r="AI945" s="8">
        <v>3000</v>
      </c>
    </row>
    <row r="946" spans="1:35">
      <c r="A946" s="8" t="s">
        <v>2144</v>
      </c>
      <c r="B946" s="8" t="s">
        <v>27</v>
      </c>
      <c r="C946" s="8" t="s">
        <v>27</v>
      </c>
      <c r="D946" s="8" t="s">
        <v>97</v>
      </c>
      <c r="E946" s="8" t="s">
        <v>209</v>
      </c>
      <c r="F946" s="8" t="s">
        <v>842</v>
      </c>
      <c r="G946" s="8" t="s">
        <v>812</v>
      </c>
      <c r="H946" s="116">
        <v>3717</v>
      </c>
      <c r="I946" s="8">
        <v>3917</v>
      </c>
      <c r="J946" s="8">
        <v>200</v>
      </c>
      <c r="K946" s="8" t="s">
        <v>3358</v>
      </c>
      <c r="L946" s="8">
        <v>32930139</v>
      </c>
      <c r="M946" s="38">
        <v>45388</v>
      </c>
      <c r="N946" s="8" t="s">
        <v>196</v>
      </c>
      <c r="O946" s="8" t="s">
        <v>43</v>
      </c>
      <c r="P946" s="8" t="s">
        <v>43</v>
      </c>
      <c r="Q946" s="8">
        <v>63350</v>
      </c>
      <c r="R946" s="8">
        <v>137952</v>
      </c>
      <c r="S946" s="8">
        <v>74602</v>
      </c>
      <c r="T946" s="8">
        <v>66604</v>
      </c>
      <c r="U946" s="8">
        <v>144</v>
      </c>
      <c r="V946" s="8" t="s">
        <v>63</v>
      </c>
      <c r="W946" s="8" t="s">
        <v>63</v>
      </c>
      <c r="X946" s="8" t="s">
        <v>277</v>
      </c>
      <c r="Z946" s="8" t="s">
        <v>3359</v>
      </c>
      <c r="AA946" s="8">
        <v>0.03</v>
      </c>
      <c r="AB946" s="8" t="s">
        <v>558</v>
      </c>
      <c r="AC946" s="8">
        <v>0.02</v>
      </c>
      <c r="AD946" s="8">
        <v>4138.5599999999995</v>
      </c>
      <c r="AE946" s="8">
        <v>958</v>
      </c>
      <c r="AF946" s="8">
        <v>2759.04</v>
      </c>
      <c r="AG946" s="8">
        <v>3717.04</v>
      </c>
      <c r="AH946" s="8">
        <v>0.06</v>
      </c>
      <c r="AI946" s="8">
        <v>4476.12</v>
      </c>
    </row>
    <row r="947" spans="1:35" s="180" customFormat="1">
      <c r="A947" s="8" t="s">
        <v>2144</v>
      </c>
      <c r="B947" s="180" t="s">
        <v>20</v>
      </c>
      <c r="C947" s="180" t="s">
        <v>184</v>
      </c>
      <c r="D947" s="180" t="s">
        <v>98</v>
      </c>
      <c r="E947" s="180" t="s">
        <v>206</v>
      </c>
      <c r="F947" s="180" t="s">
        <v>2972</v>
      </c>
      <c r="G947" s="180" t="s">
        <v>3362</v>
      </c>
      <c r="H947" s="186">
        <v>0</v>
      </c>
      <c r="I947" s="186">
        <v>5830</v>
      </c>
      <c r="J947" s="186">
        <f t="shared" ref="J947:J955" si="52">IF(H947=0,I947,(I947-H947))</f>
        <v>5830</v>
      </c>
      <c r="K947" s="180" t="s">
        <v>3360</v>
      </c>
      <c r="L947" s="180">
        <v>22842557</v>
      </c>
      <c r="M947" s="144">
        <v>45388</v>
      </c>
      <c r="N947" s="144" t="s">
        <v>196</v>
      </c>
      <c r="O947" s="180" t="s">
        <v>43</v>
      </c>
      <c r="P947" s="180" t="s">
        <v>43</v>
      </c>
      <c r="Q947" s="284">
        <v>0</v>
      </c>
      <c r="R947" s="284">
        <v>254008</v>
      </c>
      <c r="S947" s="182">
        <f t="shared" ref="S947:S955" si="53">R947-Q947</f>
        <v>254008</v>
      </c>
      <c r="T947" s="216">
        <v>237667</v>
      </c>
      <c r="U947" s="180">
        <v>168</v>
      </c>
      <c r="V947" s="180" t="s">
        <v>62</v>
      </c>
      <c r="W947" s="180" t="s">
        <v>62</v>
      </c>
      <c r="X947" s="180" t="s">
        <v>276</v>
      </c>
      <c r="Z947" s="180" t="s">
        <v>3361</v>
      </c>
      <c r="AA947" s="194">
        <v>0.04</v>
      </c>
      <c r="AB947" s="197" t="s">
        <v>558</v>
      </c>
      <c r="AC947" s="188">
        <v>1.7000000000000001E-2</v>
      </c>
      <c r="AD947" s="284">
        <f t="shared" ref="AD947:AD955" si="54">AA947*R947</f>
        <v>10160.32</v>
      </c>
      <c r="AE947" s="284">
        <f t="shared" ref="AE947:AE955" si="55">IFERROR((R947/U947),0)</f>
        <v>1511.952380952381</v>
      </c>
      <c r="AF947" s="189">
        <f t="shared" ref="AF947:AF955" si="56">AC947*R947</f>
        <v>4318.1360000000004</v>
      </c>
      <c r="AG947" s="379">
        <f t="shared" ref="AG947:AG955" si="57">AE947+AF947</f>
        <v>5830.0883809523812</v>
      </c>
      <c r="AH947" s="190">
        <v>0.03</v>
      </c>
      <c r="AI947" s="189">
        <f t="shared" ref="AI947:AI955" si="58">S947*AH947</f>
        <v>7620.24</v>
      </c>
    </row>
    <row r="948" spans="1:35">
      <c r="A948" s="8" t="s">
        <v>2144</v>
      </c>
      <c r="B948" s="180" t="s">
        <v>24</v>
      </c>
      <c r="C948" s="180" t="s">
        <v>24</v>
      </c>
      <c r="D948" s="180" t="s">
        <v>422</v>
      </c>
      <c r="E948" s="180" t="s">
        <v>407</v>
      </c>
      <c r="F948" s="180" t="s">
        <v>602</v>
      </c>
      <c r="G948" s="180" t="s">
        <v>914</v>
      </c>
      <c r="H948" s="186">
        <v>0</v>
      </c>
      <c r="I948" s="186">
        <v>3083</v>
      </c>
      <c r="J948" s="186">
        <f t="shared" si="52"/>
        <v>3083</v>
      </c>
      <c r="K948" s="180" t="s">
        <v>3363</v>
      </c>
      <c r="L948" s="180">
        <v>22922057</v>
      </c>
      <c r="M948" s="144">
        <v>45388</v>
      </c>
      <c r="N948" s="144" t="s">
        <v>196</v>
      </c>
      <c r="O948" s="180" t="s">
        <v>173</v>
      </c>
      <c r="P948" s="21" t="s">
        <v>356</v>
      </c>
      <c r="Q948" s="284">
        <v>0</v>
      </c>
      <c r="R948" s="284">
        <v>100000</v>
      </c>
      <c r="S948" s="182">
        <f t="shared" si="53"/>
        <v>100000</v>
      </c>
      <c r="T948" s="216">
        <v>93900</v>
      </c>
      <c r="U948" s="180">
        <v>120</v>
      </c>
      <c r="V948" s="180" t="s">
        <v>62</v>
      </c>
      <c r="W948" s="180" t="s">
        <v>62</v>
      </c>
      <c r="X948" s="180" t="s">
        <v>276</v>
      </c>
      <c r="Y948" s="180"/>
      <c r="Z948" s="180" t="s">
        <v>3369</v>
      </c>
      <c r="AA948" s="194">
        <v>0.03</v>
      </c>
      <c r="AB948" s="197" t="s">
        <v>558</v>
      </c>
      <c r="AC948" s="188">
        <v>2.2499999999999999E-2</v>
      </c>
      <c r="AD948" s="284">
        <f t="shared" si="54"/>
        <v>3000</v>
      </c>
      <c r="AE948" s="284">
        <f t="shared" si="55"/>
        <v>833.33333333333337</v>
      </c>
      <c r="AF948" s="189">
        <f t="shared" si="56"/>
        <v>2250</v>
      </c>
      <c r="AG948" s="379">
        <f t="shared" si="57"/>
        <v>3083.3333333333335</v>
      </c>
      <c r="AH948" s="190">
        <v>0.06</v>
      </c>
      <c r="AI948" s="189">
        <f t="shared" si="58"/>
        <v>6000</v>
      </c>
    </row>
    <row r="949" spans="1:35">
      <c r="A949" s="8" t="s">
        <v>2144</v>
      </c>
      <c r="B949" s="180" t="s">
        <v>24</v>
      </c>
      <c r="C949" s="180" t="s">
        <v>24</v>
      </c>
      <c r="D949" s="180" t="s">
        <v>422</v>
      </c>
      <c r="E949" s="180" t="s">
        <v>407</v>
      </c>
      <c r="F949" s="180" t="s">
        <v>602</v>
      </c>
      <c r="G949" s="180" t="s">
        <v>914</v>
      </c>
      <c r="H949" s="186">
        <v>0</v>
      </c>
      <c r="I949" s="186">
        <v>2694</v>
      </c>
      <c r="J949" s="186">
        <f t="shared" si="52"/>
        <v>2694</v>
      </c>
      <c r="K949" s="180" t="s">
        <v>3364</v>
      </c>
      <c r="L949" s="180">
        <v>31991205</v>
      </c>
      <c r="M949" s="144">
        <v>45388</v>
      </c>
      <c r="N949" s="144" t="s">
        <v>196</v>
      </c>
      <c r="O949" s="180" t="s">
        <v>21</v>
      </c>
      <c r="P949" s="180" t="s">
        <v>21</v>
      </c>
      <c r="Q949" s="284">
        <v>0</v>
      </c>
      <c r="R949" s="284">
        <v>100000</v>
      </c>
      <c r="S949" s="182">
        <f t="shared" si="53"/>
        <v>100000</v>
      </c>
      <c r="T949" s="216">
        <v>91900</v>
      </c>
      <c r="U949" s="180">
        <v>144</v>
      </c>
      <c r="V949" s="180" t="s">
        <v>62</v>
      </c>
      <c r="W949" s="180" t="s">
        <v>62</v>
      </c>
      <c r="X949" s="180" t="s">
        <v>276</v>
      </c>
      <c r="Y949" s="180"/>
      <c r="Z949" s="180" t="s">
        <v>3370</v>
      </c>
      <c r="AA949" s="194">
        <v>0.03</v>
      </c>
      <c r="AB949" s="197" t="s">
        <v>558</v>
      </c>
      <c r="AC949" s="188">
        <v>0.02</v>
      </c>
      <c r="AD949" s="284">
        <f t="shared" si="54"/>
        <v>3000</v>
      </c>
      <c r="AE949" s="284">
        <f t="shared" si="55"/>
        <v>694.44444444444446</v>
      </c>
      <c r="AF949" s="189">
        <f t="shared" si="56"/>
        <v>2000</v>
      </c>
      <c r="AG949" s="379">
        <f t="shared" si="57"/>
        <v>2694.4444444444443</v>
      </c>
      <c r="AH949" s="190">
        <v>0.06</v>
      </c>
      <c r="AI949" s="189">
        <f t="shared" si="58"/>
        <v>6000</v>
      </c>
    </row>
    <row r="950" spans="1:35">
      <c r="A950" s="8" t="s">
        <v>2144</v>
      </c>
      <c r="B950" s="180" t="s">
        <v>39</v>
      </c>
      <c r="C950" s="180" t="s">
        <v>39</v>
      </c>
      <c r="D950" s="180" t="s">
        <v>167</v>
      </c>
      <c r="E950" s="180" t="s">
        <v>453</v>
      </c>
      <c r="F950" s="8" t="s">
        <v>842</v>
      </c>
      <c r="G950" s="180" t="s">
        <v>812</v>
      </c>
      <c r="H950" s="186">
        <v>0</v>
      </c>
      <c r="I950" s="186">
        <v>9381</v>
      </c>
      <c r="J950" s="186">
        <f t="shared" si="52"/>
        <v>9381</v>
      </c>
      <c r="K950" s="180" t="s">
        <v>3365</v>
      </c>
      <c r="L950" s="180">
        <v>23592725</v>
      </c>
      <c r="M950" s="144">
        <v>45388</v>
      </c>
      <c r="N950" s="144" t="s">
        <v>196</v>
      </c>
      <c r="O950" s="180" t="s">
        <v>173</v>
      </c>
      <c r="P950" s="180" t="s">
        <v>466</v>
      </c>
      <c r="Q950" s="284">
        <v>0</v>
      </c>
      <c r="R950" s="284">
        <v>400008</v>
      </c>
      <c r="S950" s="182">
        <f t="shared" si="53"/>
        <v>400008</v>
      </c>
      <c r="T950" s="216">
        <v>374900</v>
      </c>
      <c r="U950" s="180">
        <v>168</v>
      </c>
      <c r="V950" s="180" t="s">
        <v>62</v>
      </c>
      <c r="W950" s="180" t="s">
        <v>62</v>
      </c>
      <c r="X950" s="180" t="s">
        <v>276</v>
      </c>
      <c r="Y950" s="180"/>
      <c r="Z950" s="180" t="s">
        <v>3371</v>
      </c>
      <c r="AA950" s="194">
        <v>0.04</v>
      </c>
      <c r="AB950" s="197" t="s">
        <v>558</v>
      </c>
      <c r="AC950" s="188">
        <v>1.7000000000000001E-2</v>
      </c>
      <c r="AD950" s="284">
        <f t="shared" si="54"/>
        <v>16000.32</v>
      </c>
      <c r="AE950" s="284">
        <f t="shared" si="55"/>
        <v>2381</v>
      </c>
      <c r="AF950" s="189">
        <f t="shared" si="56"/>
        <v>6800.1360000000004</v>
      </c>
      <c r="AG950" s="379">
        <f t="shared" si="57"/>
        <v>9181.1360000000004</v>
      </c>
      <c r="AH950" s="190">
        <v>0.03</v>
      </c>
      <c r="AI950" s="189">
        <f t="shared" si="58"/>
        <v>12000.24</v>
      </c>
    </row>
    <row r="951" spans="1:35">
      <c r="A951" s="8" t="s">
        <v>2144</v>
      </c>
      <c r="B951" s="180" t="s">
        <v>184</v>
      </c>
      <c r="C951" s="180" t="s">
        <v>184</v>
      </c>
      <c r="D951" s="180" t="s">
        <v>98</v>
      </c>
      <c r="E951" s="180" t="s">
        <v>419</v>
      </c>
      <c r="F951" s="8" t="s">
        <v>888</v>
      </c>
      <c r="G951" s="180" t="s">
        <v>676</v>
      </c>
      <c r="H951" s="186">
        <v>0</v>
      </c>
      <c r="I951" s="186">
        <v>7458</v>
      </c>
      <c r="J951" s="186">
        <f t="shared" si="52"/>
        <v>7458</v>
      </c>
      <c r="K951" s="180" t="s">
        <v>1791</v>
      </c>
      <c r="L951" s="180">
        <v>29298780</v>
      </c>
      <c r="M951" s="144">
        <v>45388</v>
      </c>
      <c r="N951" s="144" t="s">
        <v>196</v>
      </c>
      <c r="O951" s="180" t="s">
        <v>43</v>
      </c>
      <c r="P951" s="180" t="s">
        <v>43</v>
      </c>
      <c r="Q951" s="284">
        <v>0</v>
      </c>
      <c r="R951" s="284">
        <v>324939</v>
      </c>
      <c r="S951" s="182">
        <f t="shared" si="53"/>
        <v>324939</v>
      </c>
      <c r="T951" s="216">
        <v>12088</v>
      </c>
      <c r="U951" s="180">
        <v>168</v>
      </c>
      <c r="V951" s="180" t="s">
        <v>64</v>
      </c>
      <c r="W951" s="180" t="s">
        <v>64</v>
      </c>
      <c r="X951" s="180" t="s">
        <v>276</v>
      </c>
      <c r="Y951" s="180" t="s">
        <v>115</v>
      </c>
      <c r="Z951" s="180" t="s">
        <v>2970</v>
      </c>
      <c r="AA951" s="194">
        <v>0.04</v>
      </c>
      <c r="AB951" s="197" t="s">
        <v>558</v>
      </c>
      <c r="AC951" s="188">
        <v>1.7000000000000001E-2</v>
      </c>
      <c r="AD951" s="284">
        <f t="shared" si="54"/>
        <v>12997.56</v>
      </c>
      <c r="AE951" s="284">
        <f t="shared" si="55"/>
        <v>1934.1607142857142</v>
      </c>
      <c r="AF951" s="189">
        <f t="shared" si="56"/>
        <v>5523.9630000000006</v>
      </c>
      <c r="AG951" s="379">
        <f t="shared" si="57"/>
        <v>7458.1237142857153</v>
      </c>
      <c r="AH951" s="190">
        <v>0.03</v>
      </c>
      <c r="AI951" s="189">
        <f t="shared" si="58"/>
        <v>9748.17</v>
      </c>
    </row>
    <row r="952" spans="1:35">
      <c r="A952" s="8" t="s">
        <v>2144</v>
      </c>
      <c r="B952" s="180" t="s">
        <v>184</v>
      </c>
      <c r="C952" s="180" t="s">
        <v>184</v>
      </c>
      <c r="D952" s="180" t="s">
        <v>98</v>
      </c>
      <c r="E952" s="180" t="s">
        <v>212</v>
      </c>
      <c r="F952" s="8" t="s">
        <v>840</v>
      </c>
      <c r="G952" s="180" t="s">
        <v>634</v>
      </c>
      <c r="H952" s="186">
        <v>7778</v>
      </c>
      <c r="I952" s="186">
        <v>7671</v>
      </c>
      <c r="J952" s="186">
        <f t="shared" si="52"/>
        <v>-107</v>
      </c>
      <c r="K952" s="180" t="s">
        <v>3366</v>
      </c>
      <c r="L952" s="180">
        <v>25651719</v>
      </c>
      <c r="M952" s="144">
        <v>45388</v>
      </c>
      <c r="N952" s="144" t="s">
        <v>196</v>
      </c>
      <c r="O952" s="180" t="s">
        <v>43</v>
      </c>
      <c r="P952" s="180" t="s">
        <v>43</v>
      </c>
      <c r="Q952" s="284">
        <v>158819.70000000001</v>
      </c>
      <c r="R952" s="284">
        <v>334219</v>
      </c>
      <c r="S952" s="182">
        <f>R952-Q952</f>
        <v>175399.3</v>
      </c>
      <c r="T952" s="216">
        <v>154246</v>
      </c>
      <c r="U952" s="180">
        <v>168</v>
      </c>
      <c r="V952" s="180" t="s">
        <v>63</v>
      </c>
      <c r="W952" s="180" t="s">
        <v>63</v>
      </c>
      <c r="X952" s="180" t="s">
        <v>277</v>
      </c>
      <c r="Y952" s="180"/>
      <c r="Z952" s="180" t="s">
        <v>3372</v>
      </c>
      <c r="AA952" s="194">
        <v>0.04</v>
      </c>
      <c r="AB952" s="197" t="s">
        <v>558</v>
      </c>
      <c r="AC952" s="188">
        <v>1.7000000000000001E-2</v>
      </c>
      <c r="AD952" s="284">
        <f>AA952*R952</f>
        <v>13368.76</v>
      </c>
      <c r="AE952" s="284">
        <f>IFERROR((R952/U952),0)</f>
        <v>1989.3988095238096</v>
      </c>
      <c r="AF952" s="189">
        <f>AC952*R952</f>
        <v>5681.723</v>
      </c>
      <c r="AG952" s="379">
        <f t="shared" si="57"/>
        <v>7671.1218095238091</v>
      </c>
      <c r="AH952" s="190">
        <v>0.03</v>
      </c>
      <c r="AI952" s="189">
        <f t="shared" si="58"/>
        <v>5261.9789999999994</v>
      </c>
    </row>
    <row r="953" spans="1:35">
      <c r="A953" s="8" t="s">
        <v>2144</v>
      </c>
      <c r="B953" s="180" t="s">
        <v>39</v>
      </c>
      <c r="C953" s="180" t="s">
        <v>39</v>
      </c>
      <c r="D953" s="180" t="s">
        <v>167</v>
      </c>
      <c r="E953" s="180" t="s">
        <v>453</v>
      </c>
      <c r="F953" s="180" t="s">
        <v>867</v>
      </c>
      <c r="G953" s="180" t="s">
        <v>590</v>
      </c>
      <c r="H953" s="186">
        <v>5328</v>
      </c>
      <c r="I953" s="186">
        <v>5828</v>
      </c>
      <c r="J953" s="186">
        <f t="shared" si="52"/>
        <v>500</v>
      </c>
      <c r="K953" s="180" t="s">
        <v>3367</v>
      </c>
      <c r="L953" s="180">
        <v>23314179</v>
      </c>
      <c r="M953" s="144">
        <v>45388</v>
      </c>
      <c r="N953" s="144" t="s">
        <v>196</v>
      </c>
      <c r="O953" s="180" t="s">
        <v>43</v>
      </c>
      <c r="P953" s="180" t="s">
        <v>43</v>
      </c>
      <c r="Q953" s="284">
        <v>169292</v>
      </c>
      <c r="R953" s="284">
        <v>245207</v>
      </c>
      <c r="S953" s="182">
        <f t="shared" si="53"/>
        <v>75915</v>
      </c>
      <c r="T953" s="216">
        <v>60101</v>
      </c>
      <c r="U953" s="180">
        <v>168</v>
      </c>
      <c r="V953" s="180" t="s">
        <v>63</v>
      </c>
      <c r="W953" s="180" t="s">
        <v>63</v>
      </c>
      <c r="X953" s="180" t="s">
        <v>277</v>
      </c>
      <c r="Y953" s="180"/>
      <c r="Z953" s="180" t="s">
        <v>3373</v>
      </c>
      <c r="AA953" s="194">
        <v>0.04</v>
      </c>
      <c r="AB953" s="197" t="s">
        <v>558</v>
      </c>
      <c r="AC953" s="188">
        <v>1.7000000000000001E-2</v>
      </c>
      <c r="AD953" s="284">
        <f t="shared" si="54"/>
        <v>9808.2800000000007</v>
      </c>
      <c r="AE953" s="284">
        <f t="shared" si="55"/>
        <v>1459.5654761904761</v>
      </c>
      <c r="AF953" s="189">
        <f t="shared" si="56"/>
        <v>4168.5190000000002</v>
      </c>
      <c r="AG953" s="379">
        <f t="shared" si="57"/>
        <v>5628.0844761904764</v>
      </c>
      <c r="AH953" s="190">
        <v>0.03</v>
      </c>
      <c r="AI953" s="189">
        <f t="shared" si="58"/>
        <v>2277.4499999999998</v>
      </c>
    </row>
    <row r="954" spans="1:35">
      <c r="A954" s="8" t="s">
        <v>2144</v>
      </c>
      <c r="B954" s="180" t="s">
        <v>39</v>
      </c>
      <c r="C954" s="180" t="s">
        <v>39</v>
      </c>
      <c r="D954" s="180" t="s">
        <v>167</v>
      </c>
      <c r="E954" s="180" t="s">
        <v>407</v>
      </c>
      <c r="F954" s="608" t="s">
        <v>3171</v>
      </c>
      <c r="G954" s="180" t="s">
        <v>3196</v>
      </c>
      <c r="H954" s="186">
        <v>0</v>
      </c>
      <c r="I954" s="186">
        <v>2358</v>
      </c>
      <c r="J954" s="186">
        <f t="shared" si="52"/>
        <v>2358</v>
      </c>
      <c r="K954" s="180" t="s">
        <v>3368</v>
      </c>
      <c r="L954" s="180">
        <v>24666661</v>
      </c>
      <c r="M954" s="144">
        <v>45388</v>
      </c>
      <c r="N954" s="144" t="s">
        <v>196</v>
      </c>
      <c r="O954" s="180" t="s">
        <v>148</v>
      </c>
      <c r="P954" s="180" t="s">
        <v>258</v>
      </c>
      <c r="Q954" s="284">
        <v>0</v>
      </c>
      <c r="R954" s="284">
        <v>70000</v>
      </c>
      <c r="S954" s="182">
        <f t="shared" si="53"/>
        <v>70000</v>
      </c>
      <c r="T954" s="216">
        <v>65400</v>
      </c>
      <c r="U954" s="180">
        <v>120</v>
      </c>
      <c r="V954" s="180" t="s">
        <v>62</v>
      </c>
      <c r="W954" s="180" t="s">
        <v>62</v>
      </c>
      <c r="X954" s="180" t="s">
        <v>276</v>
      </c>
      <c r="Y954" s="180"/>
      <c r="Z954" s="180" t="s">
        <v>3374</v>
      </c>
      <c r="AA954" s="194">
        <v>0.03</v>
      </c>
      <c r="AB954" s="197" t="s">
        <v>558</v>
      </c>
      <c r="AC954" s="188">
        <v>2.2499999999999999E-2</v>
      </c>
      <c r="AD954" s="284">
        <f t="shared" si="54"/>
        <v>2100</v>
      </c>
      <c r="AE954" s="284">
        <f t="shared" si="55"/>
        <v>583.33333333333337</v>
      </c>
      <c r="AF954" s="189">
        <f t="shared" si="56"/>
        <v>1575</v>
      </c>
      <c r="AG954" s="379">
        <f t="shared" si="57"/>
        <v>2158.3333333333335</v>
      </c>
      <c r="AH954" s="190">
        <v>0.06</v>
      </c>
      <c r="AI954" s="189">
        <f t="shared" si="58"/>
        <v>4200</v>
      </c>
    </row>
    <row r="955" spans="1:35">
      <c r="A955" s="8" t="s">
        <v>2144</v>
      </c>
      <c r="B955" s="180" t="s">
        <v>23</v>
      </c>
      <c r="C955" s="180" t="s">
        <v>23</v>
      </c>
      <c r="D955" s="180" t="s">
        <v>97</v>
      </c>
      <c r="E955" s="180" t="s">
        <v>982</v>
      </c>
      <c r="F955" s="180" t="s">
        <v>3375</v>
      </c>
      <c r="G955" s="180" t="s">
        <v>3376</v>
      </c>
      <c r="H955" s="186">
        <v>0</v>
      </c>
      <c r="I955" s="186">
        <v>21412</v>
      </c>
      <c r="J955" s="186">
        <f t="shared" si="52"/>
        <v>21412</v>
      </c>
      <c r="K955" s="180" t="s">
        <v>2884</v>
      </c>
      <c r="L955" s="180">
        <v>28201052</v>
      </c>
      <c r="M955" s="144">
        <v>45388</v>
      </c>
      <c r="N955" s="144" t="s">
        <v>196</v>
      </c>
      <c r="O955" s="180" t="s">
        <v>173</v>
      </c>
      <c r="P955" s="180" t="s">
        <v>466</v>
      </c>
      <c r="Q955" s="284">
        <v>0</v>
      </c>
      <c r="R955" s="284">
        <v>932908</v>
      </c>
      <c r="S955" s="182">
        <f t="shared" si="53"/>
        <v>932908</v>
      </c>
      <c r="T955" s="216">
        <v>6765</v>
      </c>
      <c r="U955" s="180">
        <v>168</v>
      </c>
      <c r="V955" s="180" t="s">
        <v>64</v>
      </c>
      <c r="W955" s="180" t="s">
        <v>64</v>
      </c>
      <c r="X955" s="180" t="s">
        <v>276</v>
      </c>
      <c r="Y955" s="180" t="s">
        <v>115</v>
      </c>
      <c r="Z955" s="180" t="s">
        <v>2963</v>
      </c>
      <c r="AA955" s="194">
        <v>0.04</v>
      </c>
      <c r="AB955" s="197" t="s">
        <v>558</v>
      </c>
      <c r="AC955" s="188">
        <v>1.7000000000000001E-2</v>
      </c>
      <c r="AD955" s="284">
        <f t="shared" si="54"/>
        <v>37316.32</v>
      </c>
      <c r="AE955" s="284">
        <f t="shared" si="55"/>
        <v>5553.0238095238092</v>
      </c>
      <c r="AF955" s="189">
        <f t="shared" si="56"/>
        <v>15859.436000000002</v>
      </c>
      <c r="AG955" s="379">
        <f t="shared" si="57"/>
        <v>21412.459809523811</v>
      </c>
      <c r="AH955" s="190">
        <v>0.03</v>
      </c>
      <c r="AI955" s="189">
        <f t="shared" si="58"/>
        <v>27987.239999999998</v>
      </c>
    </row>
    <row r="956" spans="1:35">
      <c r="A956" s="8" t="s">
        <v>2144</v>
      </c>
      <c r="B956" s="8" t="s">
        <v>184</v>
      </c>
      <c r="C956" s="8" t="s">
        <v>184</v>
      </c>
      <c r="D956" s="8" t="s">
        <v>98</v>
      </c>
      <c r="E956" s="8" t="s">
        <v>206</v>
      </c>
      <c r="F956" s="8" t="s">
        <v>2972</v>
      </c>
      <c r="G956" s="8" t="s">
        <v>3362</v>
      </c>
      <c r="H956" s="116">
        <v>0</v>
      </c>
      <c r="I956" s="8">
        <v>21170</v>
      </c>
      <c r="J956" s="8">
        <v>21170</v>
      </c>
      <c r="K956" s="8" t="s">
        <v>3380</v>
      </c>
      <c r="L956" s="8">
        <v>23678843</v>
      </c>
      <c r="M956" s="38">
        <v>45390</v>
      </c>
      <c r="N956" s="8" t="s">
        <v>210</v>
      </c>
      <c r="O956" s="8" t="s">
        <v>43</v>
      </c>
      <c r="P956" s="8" t="s">
        <v>43</v>
      </c>
      <c r="Q956" s="8">
        <v>0</v>
      </c>
      <c r="R956" s="8">
        <v>922359</v>
      </c>
      <c r="S956" s="8">
        <v>922359</v>
      </c>
      <c r="T956" s="8">
        <v>27532</v>
      </c>
      <c r="U956" s="8">
        <v>168</v>
      </c>
      <c r="V956" s="8" t="s">
        <v>64</v>
      </c>
      <c r="W956" s="8" t="s">
        <v>64</v>
      </c>
      <c r="X956" s="8" t="s">
        <v>276</v>
      </c>
      <c r="Y956" s="8" t="s">
        <v>3119</v>
      </c>
      <c r="Z956" s="8" t="s">
        <v>2973</v>
      </c>
      <c r="AA956" s="8">
        <v>0.04</v>
      </c>
      <c r="AB956" s="8" t="s">
        <v>558</v>
      </c>
      <c r="AC956" s="8">
        <v>1.7000000000000001E-2</v>
      </c>
      <c r="AD956" s="8">
        <v>36894.36</v>
      </c>
      <c r="AE956" s="8">
        <v>5490.2321428571431</v>
      </c>
      <c r="AF956" s="8">
        <v>15680.103000000001</v>
      </c>
      <c r="AG956" s="8">
        <v>21170.335142857144</v>
      </c>
      <c r="AH956" s="8">
        <v>0.03</v>
      </c>
      <c r="AI956" s="8">
        <v>27670.77</v>
      </c>
    </row>
    <row r="957" spans="1:35">
      <c r="A957" s="8" t="s">
        <v>2144</v>
      </c>
      <c r="B957" s="8" t="s">
        <v>27</v>
      </c>
      <c r="C957" s="8" t="s">
        <v>27</v>
      </c>
      <c r="D957" s="8" t="s">
        <v>97</v>
      </c>
      <c r="E957" s="8" t="s">
        <v>209</v>
      </c>
      <c r="F957" s="8" t="s">
        <v>1414</v>
      </c>
      <c r="G957" s="8" t="s">
        <v>713</v>
      </c>
      <c r="H957" s="116">
        <v>2135</v>
      </c>
      <c r="I957" s="8">
        <v>2495</v>
      </c>
      <c r="J957" s="8">
        <v>360</v>
      </c>
      <c r="K957" s="8" t="s">
        <v>3381</v>
      </c>
      <c r="L957" s="8">
        <v>32632616</v>
      </c>
      <c r="M957" s="38">
        <v>45390</v>
      </c>
      <c r="N957" s="8" t="s">
        <v>210</v>
      </c>
      <c r="O957" s="8" t="s">
        <v>43</v>
      </c>
      <c r="P957" s="8" t="s">
        <v>43</v>
      </c>
      <c r="Q957" s="8">
        <v>69007</v>
      </c>
      <c r="R957" s="8">
        <v>100000</v>
      </c>
      <c r="S957" s="8">
        <v>30993</v>
      </c>
      <c r="T957" s="8">
        <v>23599</v>
      </c>
      <c r="U957" s="8">
        <v>168</v>
      </c>
      <c r="V957" s="8" t="s">
        <v>63</v>
      </c>
      <c r="W957" s="8" t="s">
        <v>63</v>
      </c>
      <c r="X957" s="8" t="s">
        <v>277</v>
      </c>
      <c r="Z957" s="8" t="s">
        <v>3392</v>
      </c>
      <c r="AA957" s="8">
        <v>0.04</v>
      </c>
      <c r="AB957" s="8" t="s">
        <v>558</v>
      </c>
      <c r="AC957" s="8">
        <v>1.7000000000000001E-2</v>
      </c>
      <c r="AD957" s="8">
        <v>4000</v>
      </c>
      <c r="AE957" s="8">
        <v>595.23809523809518</v>
      </c>
      <c r="AF957" s="8">
        <v>1700.0000000000002</v>
      </c>
      <c r="AG957" s="8">
        <v>2295.2380952380954</v>
      </c>
      <c r="AH957" s="8">
        <v>0.03</v>
      </c>
      <c r="AI957" s="8">
        <v>929.79</v>
      </c>
    </row>
    <row r="958" spans="1:35">
      <c r="A958" s="8" t="s">
        <v>2144</v>
      </c>
      <c r="B958" s="8" t="s">
        <v>39</v>
      </c>
      <c r="C958" s="8" t="s">
        <v>39</v>
      </c>
      <c r="D958" s="8" t="s">
        <v>167</v>
      </c>
      <c r="E958" s="8" t="s">
        <v>453</v>
      </c>
      <c r="F958" s="8" t="s">
        <v>3382</v>
      </c>
      <c r="G958" s="8" t="s">
        <v>1247</v>
      </c>
      <c r="H958" s="116">
        <v>766</v>
      </c>
      <c r="I958" s="8">
        <v>726</v>
      </c>
      <c r="J958" s="8">
        <v>-40</v>
      </c>
      <c r="K958" s="8" t="s">
        <v>3383</v>
      </c>
      <c r="L958" s="8">
        <v>24724492</v>
      </c>
      <c r="M958" s="38">
        <v>45390</v>
      </c>
      <c r="N958" s="8" t="s">
        <v>210</v>
      </c>
      <c r="O958" s="8" t="s">
        <v>43</v>
      </c>
      <c r="P958" s="8" t="s">
        <v>43</v>
      </c>
      <c r="Q958" s="8">
        <v>5483</v>
      </c>
      <c r="R958" s="8">
        <v>15815</v>
      </c>
      <c r="S958" s="8">
        <v>10332</v>
      </c>
      <c r="T958" s="8">
        <v>8440</v>
      </c>
      <c r="U958" s="8">
        <v>108</v>
      </c>
      <c r="V958" s="8" t="s">
        <v>63</v>
      </c>
      <c r="W958" s="8" t="s">
        <v>63</v>
      </c>
      <c r="X958" s="8" t="s">
        <v>277</v>
      </c>
      <c r="Z958" s="8" t="s">
        <v>3393</v>
      </c>
      <c r="AA958" s="8">
        <v>0.03</v>
      </c>
      <c r="AB958" s="8" t="s">
        <v>558</v>
      </c>
      <c r="AC958" s="8">
        <v>2.4E-2</v>
      </c>
      <c r="AD958" s="8">
        <v>474.45</v>
      </c>
      <c r="AE958" s="8">
        <v>146.43518518518519</v>
      </c>
      <c r="AF958" s="8">
        <v>379.56</v>
      </c>
      <c r="AG958" s="8">
        <v>525.99518518518516</v>
      </c>
      <c r="AH958" s="8">
        <v>0.03</v>
      </c>
      <c r="AI958" s="8">
        <v>309.95999999999998</v>
      </c>
    </row>
    <row r="959" spans="1:35">
      <c r="A959" s="8" t="s">
        <v>2144</v>
      </c>
      <c r="B959" s="8" t="s">
        <v>23</v>
      </c>
      <c r="C959" s="8" t="s">
        <v>23</v>
      </c>
      <c r="D959" s="8" t="s">
        <v>97</v>
      </c>
      <c r="E959" s="8" t="s">
        <v>407</v>
      </c>
      <c r="F959" s="8" t="s">
        <v>3384</v>
      </c>
      <c r="G959" s="8" t="s">
        <v>3395</v>
      </c>
      <c r="H959" s="116">
        <v>848</v>
      </c>
      <c r="I959" s="8">
        <v>978</v>
      </c>
      <c r="J959" s="8">
        <v>130</v>
      </c>
      <c r="K959" s="8" t="s">
        <v>3385</v>
      </c>
      <c r="L959" s="8">
        <v>22206253</v>
      </c>
      <c r="M959" s="38">
        <v>45390</v>
      </c>
      <c r="N959" s="8" t="s">
        <v>210</v>
      </c>
      <c r="O959" s="8" t="s">
        <v>43</v>
      </c>
      <c r="P959" s="8" t="s">
        <v>43</v>
      </c>
      <c r="Q959" s="8">
        <v>14120</v>
      </c>
      <c r="R959" s="8">
        <v>23392</v>
      </c>
      <c r="S959" s="8">
        <v>9272</v>
      </c>
      <c r="T959" s="8">
        <v>7002</v>
      </c>
      <c r="U959" s="8">
        <v>108</v>
      </c>
      <c r="V959" s="8" t="s">
        <v>63</v>
      </c>
      <c r="W959" s="8" t="s">
        <v>63</v>
      </c>
      <c r="X959" s="8" t="s">
        <v>277</v>
      </c>
      <c r="Z959" s="8" t="s">
        <v>3394</v>
      </c>
      <c r="AA959" s="8">
        <v>0.03</v>
      </c>
      <c r="AB959" s="8" t="s">
        <v>558</v>
      </c>
      <c r="AC959" s="8">
        <v>2.4E-2</v>
      </c>
      <c r="AD959" s="8">
        <v>701.76</v>
      </c>
      <c r="AE959" s="8">
        <v>216.59259259259258</v>
      </c>
      <c r="AF959" s="8">
        <v>561.40800000000002</v>
      </c>
      <c r="AG959" s="8">
        <v>778.00059259259262</v>
      </c>
      <c r="AH959" s="8">
        <v>0.06</v>
      </c>
      <c r="AI959" s="8">
        <v>556.31999999999994</v>
      </c>
    </row>
    <row r="960" spans="1:35">
      <c r="A960" s="8" t="s">
        <v>2144</v>
      </c>
      <c r="B960" s="8" t="s">
        <v>20</v>
      </c>
      <c r="C960" s="8" t="s">
        <v>184</v>
      </c>
      <c r="D960" s="8" t="s">
        <v>98</v>
      </c>
      <c r="E960" s="8" t="s">
        <v>407</v>
      </c>
      <c r="F960" s="8" t="s">
        <v>3386</v>
      </c>
      <c r="G960" s="8" t="s">
        <v>3397</v>
      </c>
      <c r="H960" s="116">
        <v>0</v>
      </c>
      <c r="I960" s="8">
        <v>557</v>
      </c>
      <c r="J960" s="8">
        <v>557</v>
      </c>
      <c r="K960" s="8" t="s">
        <v>3387</v>
      </c>
      <c r="L960" s="8">
        <v>21141681</v>
      </c>
      <c r="M960" s="38">
        <v>45390</v>
      </c>
      <c r="N960" s="8" t="s">
        <v>210</v>
      </c>
      <c r="O960" s="8" t="s">
        <v>148</v>
      </c>
      <c r="P960" s="8" t="s">
        <v>334</v>
      </c>
      <c r="Q960" s="8">
        <v>0</v>
      </c>
      <c r="R960" s="8">
        <v>16747</v>
      </c>
      <c r="S960" s="8">
        <v>16747</v>
      </c>
      <c r="T960" s="8">
        <v>14809</v>
      </c>
      <c r="U960" s="8">
        <v>108</v>
      </c>
      <c r="V960" s="8" t="s">
        <v>62</v>
      </c>
      <c r="W960" s="8" t="s">
        <v>62</v>
      </c>
      <c r="X960" s="8" t="s">
        <v>276</v>
      </c>
      <c r="Z960" s="8" t="s">
        <v>3396</v>
      </c>
      <c r="AA960" s="8">
        <v>0.03</v>
      </c>
      <c r="AB960" s="8" t="s">
        <v>558</v>
      </c>
      <c r="AC960" s="8">
        <v>2.5000000000000001E-2</v>
      </c>
      <c r="AD960" s="8">
        <v>502.40999999999997</v>
      </c>
      <c r="AE960" s="8">
        <v>155.06481481481481</v>
      </c>
      <c r="AF960" s="8">
        <v>418.67500000000001</v>
      </c>
      <c r="AG960" s="8">
        <v>573.73981481481485</v>
      </c>
      <c r="AH960" s="8">
        <v>0.06</v>
      </c>
      <c r="AI960" s="8">
        <v>1004.8199999999999</v>
      </c>
    </row>
    <row r="961" spans="1:35">
      <c r="A961" s="8" t="s">
        <v>2144</v>
      </c>
      <c r="B961" s="8" t="s">
        <v>38</v>
      </c>
      <c r="C961" s="8" t="s">
        <v>38</v>
      </c>
      <c r="D961" s="8" t="s">
        <v>101</v>
      </c>
      <c r="E961" s="8" t="s">
        <v>407</v>
      </c>
      <c r="F961" s="8" t="s">
        <v>2979</v>
      </c>
      <c r="G961" s="8" t="s">
        <v>3398</v>
      </c>
      <c r="H961" s="116">
        <v>0</v>
      </c>
      <c r="I961" s="8">
        <v>4181</v>
      </c>
      <c r="J961" s="8">
        <v>4181</v>
      </c>
      <c r="K961" s="8" t="s">
        <v>3388</v>
      </c>
      <c r="L961" s="8">
        <v>23328554</v>
      </c>
      <c r="M961" s="38">
        <v>45390</v>
      </c>
      <c r="N961" s="8" t="s">
        <v>210</v>
      </c>
      <c r="O961" s="8" t="s">
        <v>43</v>
      </c>
      <c r="P961" s="8" t="s">
        <v>43</v>
      </c>
      <c r="Q961" s="8">
        <v>0</v>
      </c>
      <c r="R961" s="8">
        <v>173448</v>
      </c>
      <c r="S961" s="8">
        <v>173448</v>
      </c>
      <c r="T961" s="8">
        <v>120731</v>
      </c>
      <c r="U961" s="8">
        <v>168</v>
      </c>
      <c r="V961" s="8" t="s">
        <v>64</v>
      </c>
      <c r="W961" s="8" t="s">
        <v>64</v>
      </c>
      <c r="X961" s="8" t="s">
        <v>276</v>
      </c>
      <c r="Y961" s="8" t="s">
        <v>3389</v>
      </c>
      <c r="Z961" s="8" t="s">
        <v>2980</v>
      </c>
      <c r="AA961" s="8">
        <v>0.04</v>
      </c>
      <c r="AB961" s="8" t="s">
        <v>558</v>
      </c>
      <c r="AC961" s="8">
        <v>1.7000000000000001E-2</v>
      </c>
      <c r="AD961" s="8">
        <v>6937.92</v>
      </c>
      <c r="AE961" s="8">
        <v>1032.4285714285713</v>
      </c>
      <c r="AF961" s="8">
        <v>2948.616</v>
      </c>
      <c r="AG961" s="8">
        <v>3981.0445714285715</v>
      </c>
      <c r="AH961" s="8">
        <v>0.03</v>
      </c>
      <c r="AI961" s="8">
        <v>5203.4399999999996</v>
      </c>
    </row>
    <row r="962" spans="1:35">
      <c r="A962" s="8" t="s">
        <v>2144</v>
      </c>
      <c r="B962" s="8" t="s">
        <v>37</v>
      </c>
      <c r="C962" s="8" t="s">
        <v>37</v>
      </c>
      <c r="D962" s="8" t="s">
        <v>99</v>
      </c>
      <c r="E962" s="8" t="s">
        <v>407</v>
      </c>
      <c r="F962" s="8" t="s">
        <v>737</v>
      </c>
      <c r="G962" s="8">
        <v>66</v>
      </c>
      <c r="H962" s="116">
        <v>7840</v>
      </c>
      <c r="I962" s="8">
        <v>7840</v>
      </c>
      <c r="J962" s="8">
        <v>0</v>
      </c>
      <c r="K962" s="8" t="s">
        <v>3390</v>
      </c>
      <c r="L962" s="8">
        <v>20384502</v>
      </c>
      <c r="M962" s="38">
        <v>45390</v>
      </c>
      <c r="N962" s="8" t="s">
        <v>210</v>
      </c>
      <c r="O962" s="8" t="s">
        <v>173</v>
      </c>
      <c r="P962" s="8" t="s">
        <v>466</v>
      </c>
      <c r="Q962" s="8">
        <v>276567</v>
      </c>
      <c r="R962" s="8">
        <v>312986</v>
      </c>
      <c r="S962" s="8">
        <v>36419</v>
      </c>
      <c r="T962" s="8">
        <v>16539</v>
      </c>
      <c r="U962" s="8">
        <v>156</v>
      </c>
      <c r="V962" s="8" t="s">
        <v>63</v>
      </c>
      <c r="W962" s="8" t="s">
        <v>63</v>
      </c>
      <c r="X962" s="8" t="s">
        <v>277</v>
      </c>
      <c r="Z962" s="8" t="s">
        <v>3399</v>
      </c>
      <c r="AA962" s="8">
        <v>0.04</v>
      </c>
      <c r="AB962" s="8" t="s">
        <v>558</v>
      </c>
      <c r="AC962" s="8">
        <v>1.7999999999999999E-2</v>
      </c>
      <c r="AD962" s="8">
        <v>12519.44</v>
      </c>
      <c r="AE962" s="8">
        <v>2006.3205128205129</v>
      </c>
      <c r="AF962" s="8">
        <v>5633.7479999999996</v>
      </c>
      <c r="AG962" s="8">
        <v>7640.0685128205123</v>
      </c>
      <c r="AH962" s="8">
        <v>0.03</v>
      </c>
      <c r="AI962" s="8">
        <v>1092.57</v>
      </c>
    </row>
    <row r="963" spans="1:35">
      <c r="A963" s="8" t="s">
        <v>2144</v>
      </c>
      <c r="B963" s="8" t="s">
        <v>39</v>
      </c>
      <c r="C963" s="8" t="s">
        <v>39</v>
      </c>
      <c r="D963" s="8" t="s">
        <v>99</v>
      </c>
      <c r="E963" s="8" t="s">
        <v>407</v>
      </c>
      <c r="F963" s="8" t="s">
        <v>3171</v>
      </c>
      <c r="G963" s="8" t="s">
        <v>3196</v>
      </c>
      <c r="H963" s="116">
        <v>0</v>
      </c>
      <c r="I963" s="8">
        <v>13956</v>
      </c>
      <c r="J963" s="8">
        <v>13956</v>
      </c>
      <c r="K963" s="8" t="s">
        <v>3391</v>
      </c>
      <c r="L963" s="8">
        <v>24105395</v>
      </c>
      <c r="M963" s="38">
        <v>45390</v>
      </c>
      <c r="N963" s="8" t="s">
        <v>210</v>
      </c>
      <c r="O963" s="8" t="s">
        <v>43</v>
      </c>
      <c r="P963" s="8" t="s">
        <v>43</v>
      </c>
      <c r="Q963" s="8">
        <v>0</v>
      </c>
      <c r="R963" s="8">
        <v>510540</v>
      </c>
      <c r="S963" s="8">
        <v>510540</v>
      </c>
      <c r="T963" s="8">
        <v>94291</v>
      </c>
      <c r="U963" s="8">
        <v>144</v>
      </c>
      <c r="V963" s="8" t="s">
        <v>64</v>
      </c>
      <c r="W963" s="8" t="s">
        <v>64</v>
      </c>
      <c r="X963" s="8" t="s">
        <v>276</v>
      </c>
      <c r="Y963" s="8" t="s">
        <v>2343</v>
      </c>
      <c r="Z963" s="8" t="s">
        <v>3400</v>
      </c>
      <c r="AA963" s="8">
        <v>0.04</v>
      </c>
      <c r="AB963" s="8" t="s">
        <v>558</v>
      </c>
      <c r="AC963" s="8">
        <v>1.7000000000000001E-2</v>
      </c>
      <c r="AD963" s="8">
        <v>20421.600000000002</v>
      </c>
      <c r="AE963" s="8">
        <v>3545.4166666666665</v>
      </c>
      <c r="AF963" s="8">
        <v>8679.18</v>
      </c>
      <c r="AG963" s="8">
        <v>12224.596666666666</v>
      </c>
      <c r="AH963" s="8">
        <v>0.03</v>
      </c>
      <c r="AI963" s="8">
        <v>15316.199999999999</v>
      </c>
    </row>
    <row r="964" spans="1:35">
      <c r="A964" s="8" t="s">
        <v>2144</v>
      </c>
      <c r="B964" s="8" t="s">
        <v>31</v>
      </c>
      <c r="C964" s="8" t="s">
        <v>31</v>
      </c>
      <c r="D964" s="8" t="s">
        <v>101</v>
      </c>
      <c r="E964" s="8" t="s">
        <v>458</v>
      </c>
      <c r="F964" s="8" t="s">
        <v>562</v>
      </c>
      <c r="G964" s="8" t="s">
        <v>567</v>
      </c>
      <c r="H964" s="116">
        <v>12107</v>
      </c>
      <c r="I964" s="8">
        <v>10890</v>
      </c>
      <c r="J964" s="8">
        <v>-1217</v>
      </c>
      <c r="K964" s="8" t="s">
        <v>3401</v>
      </c>
      <c r="L964" s="8">
        <v>27921586</v>
      </c>
      <c r="M964" s="38">
        <v>45390</v>
      </c>
      <c r="N964" s="8" t="s">
        <v>210</v>
      </c>
      <c r="O964" s="8" t="s">
        <v>21</v>
      </c>
      <c r="P964" s="8" t="s">
        <v>21</v>
      </c>
      <c r="Q964" s="8">
        <v>293460</v>
      </c>
      <c r="R964" s="8">
        <v>474468</v>
      </c>
      <c r="S964" s="8">
        <v>181008</v>
      </c>
      <c r="T964" s="8">
        <v>32465</v>
      </c>
      <c r="U964" s="8">
        <v>168</v>
      </c>
      <c r="V964" s="8" t="s">
        <v>64</v>
      </c>
      <c r="W964" s="8" t="s">
        <v>64</v>
      </c>
      <c r="X964" s="8" t="s">
        <v>276</v>
      </c>
      <c r="Y964" s="8" t="s">
        <v>3402</v>
      </c>
      <c r="Z964" s="8" t="s">
        <v>3406</v>
      </c>
      <c r="AA964" s="8">
        <v>0.04</v>
      </c>
      <c r="AB964" s="8" t="s">
        <v>558</v>
      </c>
      <c r="AC964" s="8">
        <v>1.7000000000000001E-2</v>
      </c>
      <c r="AD964" s="8">
        <v>18978.72</v>
      </c>
      <c r="AE964" s="8">
        <v>2824.2142857142858</v>
      </c>
      <c r="AF964" s="8">
        <v>8065.9560000000001</v>
      </c>
      <c r="AG964" s="8">
        <v>10890.170285714286</v>
      </c>
      <c r="AH964" s="8">
        <v>0.03</v>
      </c>
      <c r="AI964" s="8">
        <v>5430.24</v>
      </c>
    </row>
    <row r="965" spans="1:35">
      <c r="A965" s="8" t="s">
        <v>2144</v>
      </c>
      <c r="B965" s="8" t="s">
        <v>37</v>
      </c>
      <c r="C965" s="8" t="s">
        <v>37</v>
      </c>
      <c r="D965" s="8" t="s">
        <v>99</v>
      </c>
      <c r="E965" s="8" t="s">
        <v>911</v>
      </c>
      <c r="F965" s="8" t="s">
        <v>1382</v>
      </c>
      <c r="G965" s="8" t="s">
        <v>2202</v>
      </c>
      <c r="H965" s="116">
        <v>0</v>
      </c>
      <c r="I965" s="8">
        <v>9205</v>
      </c>
      <c r="J965" s="8">
        <v>9205</v>
      </c>
      <c r="K965" s="8" t="s">
        <v>3403</v>
      </c>
      <c r="L965" s="8">
        <v>21800209</v>
      </c>
      <c r="M965" s="38">
        <v>45390</v>
      </c>
      <c r="N965" s="8" t="s">
        <v>210</v>
      </c>
      <c r="O965" s="8" t="s">
        <v>173</v>
      </c>
      <c r="P965" s="8" t="s">
        <v>466</v>
      </c>
      <c r="Q965" s="8">
        <v>0</v>
      </c>
      <c r="R965" s="8">
        <v>401054</v>
      </c>
      <c r="S965" s="8">
        <v>401054</v>
      </c>
      <c r="T965" s="8">
        <v>29994.86</v>
      </c>
      <c r="U965" s="8">
        <v>168</v>
      </c>
      <c r="V965" s="8" t="s">
        <v>64</v>
      </c>
      <c r="W965" s="8" t="s">
        <v>64</v>
      </c>
      <c r="X965" s="8" t="s">
        <v>276</v>
      </c>
      <c r="Y965" s="8" t="s">
        <v>3404</v>
      </c>
      <c r="Z965" s="8" t="s">
        <v>2967</v>
      </c>
      <c r="AA965" s="8">
        <v>0.04</v>
      </c>
      <c r="AB965" s="8" t="s">
        <v>558</v>
      </c>
      <c r="AC965" s="8">
        <v>1.7000000000000001E-2</v>
      </c>
      <c r="AD965" s="8">
        <v>16042.16</v>
      </c>
      <c r="AE965" s="8">
        <v>2387.2261904761904</v>
      </c>
      <c r="AF965" s="8">
        <v>6817.9180000000006</v>
      </c>
      <c r="AG965" s="8">
        <v>9205.1441904761905</v>
      </c>
      <c r="AH965" s="8">
        <v>0.03</v>
      </c>
      <c r="AI965" s="8">
        <v>12031.619999999999</v>
      </c>
    </row>
    <row r="966" spans="1:35">
      <c r="A966" s="8" t="s">
        <v>2144</v>
      </c>
      <c r="B966" s="8" t="s">
        <v>241</v>
      </c>
      <c r="C966" s="8" t="s">
        <v>241</v>
      </c>
      <c r="D966" s="8" t="s">
        <v>101</v>
      </c>
      <c r="E966" s="8" t="s">
        <v>492</v>
      </c>
      <c r="F966" s="8" t="s">
        <v>844</v>
      </c>
      <c r="G966" s="8" t="s">
        <v>612</v>
      </c>
      <c r="H966" s="116">
        <v>0</v>
      </c>
      <c r="I966" s="8">
        <v>4738</v>
      </c>
      <c r="J966" s="8">
        <v>4738</v>
      </c>
      <c r="K966" s="8" t="s">
        <v>2881</v>
      </c>
      <c r="L966" s="8">
        <v>32853623</v>
      </c>
      <c r="M966" s="38">
        <v>45390</v>
      </c>
      <c r="N966" s="8" t="s">
        <v>210</v>
      </c>
      <c r="O966" s="8" t="s">
        <v>173</v>
      </c>
      <c r="P966" s="8" t="s">
        <v>466</v>
      </c>
      <c r="Q966" s="8">
        <v>0</v>
      </c>
      <c r="R966" s="8">
        <v>206430</v>
      </c>
      <c r="S966" s="8">
        <v>206430</v>
      </c>
      <c r="T966" s="8">
        <v>18066.2</v>
      </c>
      <c r="U966" s="8">
        <v>168</v>
      </c>
      <c r="V966" s="8" t="s">
        <v>64</v>
      </c>
      <c r="W966" s="8" t="s">
        <v>64</v>
      </c>
      <c r="X966" s="8" t="s">
        <v>276</v>
      </c>
      <c r="Y966" s="8" t="s">
        <v>3119</v>
      </c>
      <c r="Z966" s="8" t="s">
        <v>2932</v>
      </c>
      <c r="AA966" s="8">
        <v>0.04</v>
      </c>
      <c r="AB966" s="8" t="s">
        <v>558</v>
      </c>
      <c r="AC966" s="8">
        <v>1.7000000000000001E-2</v>
      </c>
      <c r="AD966" s="8">
        <v>8257.2000000000007</v>
      </c>
      <c r="AE966" s="8">
        <v>1228.75</v>
      </c>
      <c r="AF966" s="8">
        <v>3509.3100000000004</v>
      </c>
      <c r="AG966" s="8">
        <v>4738.0600000000004</v>
      </c>
      <c r="AH966" s="8">
        <v>0.03</v>
      </c>
      <c r="AI966" s="8">
        <v>6192.9</v>
      </c>
    </row>
    <row r="967" spans="1:35">
      <c r="A967" s="8" t="s">
        <v>2144</v>
      </c>
      <c r="B967" s="8" t="s">
        <v>23</v>
      </c>
      <c r="C967" s="8" t="s">
        <v>23</v>
      </c>
      <c r="D967" s="8" t="s">
        <v>97</v>
      </c>
      <c r="E967" s="8" t="s">
        <v>449</v>
      </c>
      <c r="F967" s="8" t="s">
        <v>865</v>
      </c>
      <c r="G967" s="8" t="s">
        <v>671</v>
      </c>
      <c r="H967" s="116">
        <v>3787</v>
      </c>
      <c r="I967" s="8">
        <v>3887</v>
      </c>
      <c r="J967" s="8">
        <v>100</v>
      </c>
      <c r="K967" s="8" t="s">
        <v>3405</v>
      </c>
      <c r="L967" s="8">
        <v>30817980</v>
      </c>
      <c r="M967" s="38">
        <v>45390</v>
      </c>
      <c r="N967" s="8" t="s">
        <v>210</v>
      </c>
      <c r="O967" s="8" t="s">
        <v>128</v>
      </c>
      <c r="P967" s="8" t="s">
        <v>128</v>
      </c>
      <c r="Q967" s="8">
        <v>119375</v>
      </c>
      <c r="R967" s="8">
        <v>156282</v>
      </c>
      <c r="S967" s="8">
        <v>36907</v>
      </c>
      <c r="T967" s="8">
        <v>26430</v>
      </c>
      <c r="U967" s="8">
        <v>168</v>
      </c>
      <c r="V967" s="8" t="s">
        <v>63</v>
      </c>
      <c r="W967" s="8" t="s">
        <v>63</v>
      </c>
      <c r="X967" s="8" t="s">
        <v>277</v>
      </c>
      <c r="Z967" s="8" t="s">
        <v>3407</v>
      </c>
      <c r="AA967" s="8">
        <v>0.04</v>
      </c>
      <c r="AB967" s="8" t="s">
        <v>558</v>
      </c>
      <c r="AC967" s="8">
        <v>1.7000000000000001E-2</v>
      </c>
      <c r="AD967" s="8">
        <v>6251.28</v>
      </c>
      <c r="AE967" s="8">
        <v>930.25</v>
      </c>
      <c r="AF967" s="8">
        <v>2656.7940000000003</v>
      </c>
      <c r="AG967" s="8">
        <v>3587.0440000000003</v>
      </c>
      <c r="AH967" s="8">
        <v>0.03</v>
      </c>
      <c r="AI967" s="8">
        <v>1107.21</v>
      </c>
    </row>
    <row r="968" spans="1:35">
      <c r="A968" s="8" t="s">
        <v>2144</v>
      </c>
      <c r="B968" s="8" t="s">
        <v>49</v>
      </c>
      <c r="C968" s="8" t="s">
        <v>49</v>
      </c>
      <c r="D968" s="8" t="s">
        <v>133</v>
      </c>
      <c r="E968" s="8" t="s">
        <v>460</v>
      </c>
      <c r="F968" s="8" t="s">
        <v>773</v>
      </c>
      <c r="G968" s="8" t="s">
        <v>2157</v>
      </c>
      <c r="H968" s="116">
        <v>0</v>
      </c>
      <c r="I968" s="8">
        <v>1588</v>
      </c>
      <c r="J968" s="8">
        <v>1588</v>
      </c>
      <c r="K968" s="8" t="s">
        <v>1482</v>
      </c>
      <c r="L968" s="8">
        <v>26877683</v>
      </c>
      <c r="M968" s="38">
        <v>45390</v>
      </c>
      <c r="N968" s="8" t="s">
        <v>210</v>
      </c>
      <c r="O968" s="8" t="s">
        <v>43</v>
      </c>
      <c r="P968" s="8" t="s">
        <v>43</v>
      </c>
      <c r="Q968" s="8">
        <v>0</v>
      </c>
      <c r="R968" s="8">
        <v>45000</v>
      </c>
      <c r="S968" s="8">
        <v>45000</v>
      </c>
      <c r="T968" s="8">
        <v>41650</v>
      </c>
      <c r="U968" s="8">
        <v>120</v>
      </c>
      <c r="V968" s="8" t="s">
        <v>62</v>
      </c>
      <c r="W968" s="8" t="s">
        <v>62</v>
      </c>
      <c r="X968" s="8" t="s">
        <v>276</v>
      </c>
      <c r="Z968" s="8" t="s">
        <v>3413</v>
      </c>
      <c r="AA968" s="8">
        <v>0.03</v>
      </c>
      <c r="AB968" s="8" t="s">
        <v>558</v>
      </c>
      <c r="AC968" s="8">
        <v>2.2499999999999999E-2</v>
      </c>
      <c r="AD968" s="8">
        <v>1350</v>
      </c>
      <c r="AE968" s="8">
        <v>375</v>
      </c>
      <c r="AF968" s="8">
        <v>1012.5</v>
      </c>
      <c r="AG968" s="8">
        <v>1387.5</v>
      </c>
      <c r="AH968" s="8">
        <v>0.03</v>
      </c>
      <c r="AI968" s="8">
        <v>1350</v>
      </c>
    </row>
    <row r="969" spans="1:35">
      <c r="A969" s="8" t="s">
        <v>2144</v>
      </c>
      <c r="B969" s="8" t="s">
        <v>38</v>
      </c>
      <c r="C969" s="8" t="s">
        <v>38</v>
      </c>
      <c r="D969" s="8" t="s">
        <v>101</v>
      </c>
      <c r="E969" s="8" t="s">
        <v>891</v>
      </c>
      <c r="F969" s="8" t="s">
        <v>995</v>
      </c>
      <c r="G969" s="8" t="s">
        <v>996</v>
      </c>
      <c r="H969" s="116">
        <v>0</v>
      </c>
      <c r="I969" s="8">
        <v>11920</v>
      </c>
      <c r="J969" s="8">
        <v>11920</v>
      </c>
      <c r="K969" s="8" t="s">
        <v>2883</v>
      </c>
      <c r="L969" s="8">
        <v>29004393</v>
      </c>
      <c r="M969" s="38">
        <v>45390</v>
      </c>
      <c r="N969" s="8" t="s">
        <v>210</v>
      </c>
      <c r="O969" s="8" t="s">
        <v>21</v>
      </c>
      <c r="P969" s="8" t="s">
        <v>21</v>
      </c>
      <c r="Q969" s="8">
        <v>0</v>
      </c>
      <c r="R969" s="8">
        <v>519780</v>
      </c>
      <c r="S969" s="8">
        <v>519780</v>
      </c>
      <c r="T969" s="8">
        <v>56688</v>
      </c>
      <c r="U969" s="8">
        <v>168</v>
      </c>
      <c r="V969" s="8" t="s">
        <v>64</v>
      </c>
      <c r="W969" s="8" t="s">
        <v>64</v>
      </c>
      <c r="X969" s="8" t="s">
        <v>276</v>
      </c>
      <c r="Y969" s="8" t="s">
        <v>657</v>
      </c>
      <c r="Z969" s="8" t="s">
        <v>2961</v>
      </c>
      <c r="AA969" s="8">
        <v>0.04</v>
      </c>
      <c r="AB969" s="8" t="s">
        <v>558</v>
      </c>
      <c r="AC969" s="8">
        <v>1.7000000000000001E-2</v>
      </c>
      <c r="AD969" s="8">
        <v>20791.2</v>
      </c>
      <c r="AE969" s="8">
        <v>3093.9285714285716</v>
      </c>
      <c r="AF969" s="8">
        <v>8836.26</v>
      </c>
      <c r="AG969" s="8">
        <v>11930.188571428571</v>
      </c>
      <c r="AH969" s="8">
        <v>0.03</v>
      </c>
      <c r="AI969" s="8">
        <v>15593.4</v>
      </c>
    </row>
    <row r="970" spans="1:35">
      <c r="A970" s="8" t="s">
        <v>2144</v>
      </c>
      <c r="B970" s="8" t="s">
        <v>24</v>
      </c>
      <c r="C970" s="8" t="s">
        <v>24</v>
      </c>
      <c r="D970" s="8" t="s">
        <v>422</v>
      </c>
      <c r="E970" s="8" t="s">
        <v>200</v>
      </c>
      <c r="F970" s="8" t="s">
        <v>1361</v>
      </c>
      <c r="G970" s="8" t="s">
        <v>617</v>
      </c>
      <c r="H970" s="116">
        <v>0</v>
      </c>
      <c r="I970" s="8">
        <v>3213</v>
      </c>
      <c r="J970" s="8">
        <v>3213</v>
      </c>
      <c r="K970" s="8" t="s">
        <v>3408</v>
      </c>
      <c r="L970" s="8">
        <v>33831056</v>
      </c>
      <c r="M970" s="38">
        <v>45390</v>
      </c>
      <c r="N970" s="8" t="s">
        <v>210</v>
      </c>
      <c r="O970" s="8" t="s">
        <v>148</v>
      </c>
      <c r="P970" s="8" t="s">
        <v>252</v>
      </c>
      <c r="Q970" s="8">
        <v>0</v>
      </c>
      <c r="R970" s="8">
        <v>140000</v>
      </c>
      <c r="S970" s="8">
        <v>140000</v>
      </c>
      <c r="T970" s="8">
        <v>19957</v>
      </c>
      <c r="U970" s="8">
        <v>168</v>
      </c>
      <c r="V970" s="8" t="s">
        <v>64</v>
      </c>
      <c r="W970" s="8" t="s">
        <v>64</v>
      </c>
      <c r="X970" s="8" t="s">
        <v>276</v>
      </c>
      <c r="Y970" s="8" t="s">
        <v>3119</v>
      </c>
      <c r="Z970" s="8" t="s">
        <v>3086</v>
      </c>
      <c r="AA970" s="8">
        <v>0.04</v>
      </c>
      <c r="AB970" s="8" t="s">
        <v>558</v>
      </c>
      <c r="AC970" s="8">
        <v>1.7000000000000001E-2</v>
      </c>
      <c r="AD970" s="8">
        <v>5600</v>
      </c>
      <c r="AE970" s="8">
        <v>833.33333333333337</v>
      </c>
      <c r="AF970" s="8">
        <v>2380</v>
      </c>
      <c r="AG970" s="8">
        <v>3213.3333333333335</v>
      </c>
      <c r="AH970" s="8">
        <v>0.03</v>
      </c>
      <c r="AI970" s="8">
        <v>4200</v>
      </c>
    </row>
    <row r="971" spans="1:35">
      <c r="A971" s="8" t="s">
        <v>2144</v>
      </c>
      <c r="B971" s="8" t="s">
        <v>49</v>
      </c>
      <c r="C971" s="8" t="s">
        <v>49</v>
      </c>
      <c r="D971" s="8" t="s">
        <v>133</v>
      </c>
      <c r="E971" s="8" t="s">
        <v>460</v>
      </c>
      <c r="F971" s="8" t="s">
        <v>773</v>
      </c>
      <c r="G971" s="8" t="s">
        <v>2157</v>
      </c>
      <c r="H971" s="116">
        <v>0</v>
      </c>
      <c r="I971" s="8">
        <v>3083</v>
      </c>
      <c r="J971" s="8">
        <v>3083</v>
      </c>
      <c r="K971" s="8" t="s">
        <v>3409</v>
      </c>
      <c r="L971" s="8">
        <v>38749058</v>
      </c>
      <c r="M971" s="38">
        <v>45390</v>
      </c>
      <c r="N971" s="8" t="s">
        <v>210</v>
      </c>
      <c r="O971" s="8" t="s">
        <v>21</v>
      </c>
      <c r="P971" s="8" t="s">
        <v>21</v>
      </c>
      <c r="Q971" s="8">
        <v>0</v>
      </c>
      <c r="R971" s="8">
        <v>100000</v>
      </c>
      <c r="S971" s="8">
        <v>100000</v>
      </c>
      <c r="T971" s="8">
        <v>93900</v>
      </c>
      <c r="U971" s="8">
        <v>120</v>
      </c>
      <c r="V971" s="8" t="s">
        <v>62</v>
      </c>
      <c r="W971" s="8" t="s">
        <v>62</v>
      </c>
      <c r="X971" s="8" t="s">
        <v>276</v>
      </c>
      <c r="Z971" s="8" t="s">
        <v>3414</v>
      </c>
      <c r="AA971" s="8">
        <v>0.03</v>
      </c>
      <c r="AB971" s="8" t="s">
        <v>558</v>
      </c>
      <c r="AC971" s="8">
        <v>2.4E-2</v>
      </c>
      <c r="AD971" s="8">
        <v>3000</v>
      </c>
      <c r="AE971" s="8">
        <v>833.33333333333337</v>
      </c>
      <c r="AF971" s="8">
        <v>2400</v>
      </c>
      <c r="AG971" s="8">
        <v>3233.3333333333335</v>
      </c>
      <c r="AH971" s="8">
        <v>0.06</v>
      </c>
      <c r="AI971" s="8">
        <v>6000</v>
      </c>
    </row>
    <row r="972" spans="1:35">
      <c r="A972" s="8" t="s">
        <v>2144</v>
      </c>
      <c r="B972" s="8" t="s">
        <v>31</v>
      </c>
      <c r="C972" s="8" t="s">
        <v>31</v>
      </c>
      <c r="D972" s="8" t="s">
        <v>101</v>
      </c>
      <c r="E972" s="8" t="s">
        <v>32</v>
      </c>
      <c r="F972" s="8" t="s">
        <v>649</v>
      </c>
      <c r="G972" s="8" t="s">
        <v>2012</v>
      </c>
      <c r="H972" s="116">
        <v>0</v>
      </c>
      <c r="I972" s="8">
        <v>1000</v>
      </c>
      <c r="J972" s="8">
        <v>1000</v>
      </c>
      <c r="K972" s="8" t="s">
        <v>1647</v>
      </c>
      <c r="L972" s="8">
        <v>11888789</v>
      </c>
      <c r="M972" s="38">
        <v>45390</v>
      </c>
      <c r="N972" s="8" t="s">
        <v>210</v>
      </c>
      <c r="O972" s="8" t="s">
        <v>148</v>
      </c>
      <c r="P972" s="8" t="s">
        <v>252</v>
      </c>
      <c r="Q972" s="8">
        <v>0</v>
      </c>
      <c r="R972" s="8">
        <v>30065</v>
      </c>
      <c r="S972" s="8">
        <v>30065</v>
      </c>
      <c r="T972" s="8">
        <v>28461</v>
      </c>
      <c r="U972" s="8">
        <v>108</v>
      </c>
      <c r="V972" s="8" t="s">
        <v>62</v>
      </c>
      <c r="W972" s="8" t="s">
        <v>62</v>
      </c>
      <c r="X972" s="8" t="s">
        <v>276</v>
      </c>
      <c r="Z972" s="8" t="s">
        <v>3415</v>
      </c>
      <c r="AA972" s="8">
        <v>0.03</v>
      </c>
      <c r="AB972" s="8" t="s">
        <v>558</v>
      </c>
      <c r="AC972" s="8">
        <v>1.7000000000000001E-2</v>
      </c>
      <c r="AD972" s="8">
        <v>901.94999999999993</v>
      </c>
      <c r="AE972" s="8">
        <v>278.37962962962962</v>
      </c>
      <c r="AF972" s="8">
        <v>511.10500000000002</v>
      </c>
      <c r="AG972" s="8">
        <v>789.48462962962958</v>
      </c>
      <c r="AH972" s="8">
        <v>0.06</v>
      </c>
      <c r="AI972" s="8">
        <v>1803.8999999999999</v>
      </c>
    </row>
    <row r="973" spans="1:35">
      <c r="A973" s="8" t="s">
        <v>2144</v>
      </c>
      <c r="B973" s="8" t="s">
        <v>23</v>
      </c>
      <c r="C973" s="8" t="s">
        <v>23</v>
      </c>
      <c r="D973" s="8" t="s">
        <v>97</v>
      </c>
      <c r="E973" s="8" t="s">
        <v>211</v>
      </c>
      <c r="F973" s="8" t="s">
        <v>3410</v>
      </c>
      <c r="G973" s="8" t="s">
        <v>3417</v>
      </c>
      <c r="H973" s="116">
        <v>3243</v>
      </c>
      <c r="I973" s="8">
        <v>3050</v>
      </c>
      <c r="J973" s="8">
        <v>-193</v>
      </c>
      <c r="K973" s="8" t="s">
        <v>3411</v>
      </c>
      <c r="L973" s="8">
        <v>11427278</v>
      </c>
      <c r="M973" s="38">
        <v>45390</v>
      </c>
      <c r="N973" s="8" t="s">
        <v>210</v>
      </c>
      <c r="O973" s="8" t="s">
        <v>148</v>
      </c>
      <c r="P973" s="8" t="s">
        <v>3412</v>
      </c>
      <c r="Q973" s="8">
        <v>52285</v>
      </c>
      <c r="R973" s="8">
        <v>81513</v>
      </c>
      <c r="S973" s="8">
        <v>29228</v>
      </c>
      <c r="T973" s="8">
        <v>24051</v>
      </c>
      <c r="U973" s="8">
        <v>96</v>
      </c>
      <c r="V973" s="8" t="s">
        <v>63</v>
      </c>
      <c r="W973" s="8" t="s">
        <v>63</v>
      </c>
      <c r="X973" s="8" t="s">
        <v>277</v>
      </c>
      <c r="Z973" s="8" t="s">
        <v>3416</v>
      </c>
      <c r="AA973" s="8">
        <v>0.03</v>
      </c>
      <c r="AB973" s="8" t="s">
        <v>558</v>
      </c>
      <c r="AC973" s="8">
        <v>2.7E-2</v>
      </c>
      <c r="AD973" s="8">
        <v>2445.39</v>
      </c>
      <c r="AE973" s="8">
        <v>849.09375</v>
      </c>
      <c r="AF973" s="8">
        <v>2200.8510000000001</v>
      </c>
      <c r="AG973" s="8">
        <v>3049.9447500000001</v>
      </c>
      <c r="AH973" s="8">
        <v>0.06</v>
      </c>
      <c r="AI973" s="8">
        <v>1753.6799999999998</v>
      </c>
    </row>
    <row r="974" spans="1:35">
      <c r="A974" s="8" t="s">
        <v>2144</v>
      </c>
      <c r="B974" s="8" t="s">
        <v>24</v>
      </c>
      <c r="C974" s="8" t="s">
        <v>24</v>
      </c>
      <c r="D974" s="8" t="s">
        <v>422</v>
      </c>
      <c r="E974" s="8" t="s">
        <v>200</v>
      </c>
      <c r="F974" s="8" t="s">
        <v>807</v>
      </c>
      <c r="G974" s="8" t="s">
        <v>817</v>
      </c>
      <c r="H974" s="116">
        <v>0</v>
      </c>
      <c r="I974" s="8">
        <v>11530</v>
      </c>
      <c r="J974" s="8">
        <v>11530</v>
      </c>
      <c r="K974" s="8" t="s">
        <v>3454</v>
      </c>
      <c r="L974" s="8">
        <v>23994723</v>
      </c>
      <c r="M974" s="38">
        <v>45391</v>
      </c>
      <c r="N974" s="8" t="s">
        <v>210</v>
      </c>
      <c r="O974" s="8" t="s">
        <v>148</v>
      </c>
      <c r="P974" s="8" t="s">
        <v>289</v>
      </c>
      <c r="Q974" s="8">
        <v>0</v>
      </c>
      <c r="R974" s="8">
        <v>502352</v>
      </c>
      <c r="S974" s="8">
        <v>502352</v>
      </c>
      <c r="T974" s="8">
        <v>77750.149999999994</v>
      </c>
      <c r="U974" s="8">
        <v>168</v>
      </c>
      <c r="V974" s="8" t="s">
        <v>64</v>
      </c>
      <c r="W974" s="8" t="s">
        <v>64</v>
      </c>
      <c r="X974" s="8" t="s">
        <v>276</v>
      </c>
      <c r="Y974" s="8" t="s">
        <v>3455</v>
      </c>
      <c r="Z974" s="8" t="s">
        <v>3076</v>
      </c>
      <c r="AA974" s="8">
        <v>0.04</v>
      </c>
      <c r="AB974" s="8" t="s">
        <v>558</v>
      </c>
      <c r="AC974" s="8">
        <v>1.7000000000000001E-2</v>
      </c>
      <c r="AD974" s="8">
        <v>20094.080000000002</v>
      </c>
      <c r="AE974" s="8">
        <v>2990.1904761904761</v>
      </c>
      <c r="AF974" s="8">
        <v>8539.9840000000004</v>
      </c>
      <c r="AG974" s="8">
        <v>11530.174476190477</v>
      </c>
      <c r="AH974" s="8">
        <v>0.03</v>
      </c>
      <c r="AI974" s="8">
        <v>15070.56</v>
      </c>
    </row>
    <row r="975" spans="1:35">
      <c r="A975" s="8" t="s">
        <v>2144</v>
      </c>
      <c r="B975" s="8" t="s">
        <v>24</v>
      </c>
      <c r="C975" s="8" t="s">
        <v>24</v>
      </c>
      <c r="D975" s="8" t="s">
        <v>422</v>
      </c>
      <c r="E975" s="8" t="s">
        <v>423</v>
      </c>
      <c r="F975" s="8" t="s">
        <v>2601</v>
      </c>
      <c r="G975" s="8" t="s">
        <v>2604</v>
      </c>
      <c r="H975" s="116">
        <v>0</v>
      </c>
      <c r="I975" s="8">
        <v>830</v>
      </c>
      <c r="J975" s="8">
        <v>830</v>
      </c>
      <c r="K975" s="8" t="s">
        <v>3456</v>
      </c>
      <c r="L975" s="8">
        <v>39065449</v>
      </c>
      <c r="M975" s="38">
        <v>45391</v>
      </c>
      <c r="N975" s="8" t="s">
        <v>210</v>
      </c>
      <c r="O975" s="8" t="s">
        <v>21</v>
      </c>
      <c r="P975" s="8" t="s">
        <v>21</v>
      </c>
      <c r="Q975" s="8">
        <v>0</v>
      </c>
      <c r="R975" s="8">
        <v>18942</v>
      </c>
      <c r="S975" s="8">
        <v>18942</v>
      </c>
      <c r="T975" s="8">
        <v>16894</v>
      </c>
      <c r="U975" s="8">
        <v>108</v>
      </c>
      <c r="V975" s="8" t="s">
        <v>62</v>
      </c>
      <c r="W975" s="8" t="s">
        <v>62</v>
      </c>
      <c r="X975" s="8" t="s">
        <v>276</v>
      </c>
      <c r="Z975" s="8" t="s">
        <v>3461</v>
      </c>
      <c r="AA975" s="8">
        <v>0.03</v>
      </c>
      <c r="AB975" s="8" t="s">
        <v>558</v>
      </c>
      <c r="AC975" s="8">
        <v>2.4E-2</v>
      </c>
      <c r="AD975" s="8">
        <v>568.26</v>
      </c>
      <c r="AE975" s="8">
        <v>175.38888888888889</v>
      </c>
      <c r="AF975" s="8">
        <v>454.608</v>
      </c>
      <c r="AG975" s="8">
        <v>629.99688888888886</v>
      </c>
      <c r="AH975" s="8">
        <v>0.06</v>
      </c>
      <c r="AI975" s="8">
        <v>1136.52</v>
      </c>
    </row>
    <row r="976" spans="1:35">
      <c r="A976" s="8" t="s">
        <v>2144</v>
      </c>
      <c r="B976" s="8" t="s">
        <v>38</v>
      </c>
      <c r="C976" s="8" t="s">
        <v>38</v>
      </c>
      <c r="D976" s="8" t="s">
        <v>101</v>
      </c>
      <c r="E976" s="8" t="s">
        <v>407</v>
      </c>
      <c r="F976" s="8" t="s">
        <v>737</v>
      </c>
      <c r="G976" s="8">
        <v>66</v>
      </c>
      <c r="H976" s="116">
        <v>0</v>
      </c>
      <c r="I976" s="8">
        <v>2370</v>
      </c>
      <c r="J976" s="8">
        <v>2370</v>
      </c>
      <c r="K976" s="8" t="s">
        <v>2876</v>
      </c>
      <c r="L976" s="8">
        <v>38809126</v>
      </c>
      <c r="M976" s="38">
        <v>45391</v>
      </c>
      <c r="N976" s="8" t="s">
        <v>210</v>
      </c>
      <c r="O976" s="8" t="s">
        <v>128</v>
      </c>
      <c r="P976" s="8" t="s">
        <v>128</v>
      </c>
      <c r="Q976" s="8">
        <v>0</v>
      </c>
      <c r="R976" s="8">
        <v>80537</v>
      </c>
      <c r="S976" s="8">
        <v>80537</v>
      </c>
      <c r="T976" s="8">
        <v>30734</v>
      </c>
      <c r="U976" s="8">
        <v>144</v>
      </c>
      <c r="V976" s="8" t="s">
        <v>64</v>
      </c>
      <c r="W976" s="8" t="s">
        <v>64</v>
      </c>
      <c r="X976" s="8" t="s">
        <v>276</v>
      </c>
      <c r="Y976" s="8" t="s">
        <v>3119</v>
      </c>
      <c r="Z976" s="8" t="s">
        <v>2927</v>
      </c>
      <c r="AA976" s="8">
        <v>0.03</v>
      </c>
      <c r="AB976" s="8" t="s">
        <v>558</v>
      </c>
      <c r="AC976" s="8">
        <v>0.02</v>
      </c>
      <c r="AD976" s="8">
        <v>2416.11</v>
      </c>
      <c r="AE976" s="8">
        <v>559.28472222222217</v>
      </c>
      <c r="AF976" s="8">
        <v>1610.74</v>
      </c>
      <c r="AG976" s="8">
        <v>2170.0247222222224</v>
      </c>
      <c r="AH976" s="8">
        <v>0.06</v>
      </c>
      <c r="AI976" s="8">
        <v>4832.22</v>
      </c>
    </row>
    <row r="977" spans="1:35">
      <c r="A977" s="8" t="s">
        <v>2144</v>
      </c>
      <c r="B977" s="8" t="s">
        <v>24</v>
      </c>
      <c r="C977" s="8" t="s">
        <v>24</v>
      </c>
      <c r="D977" s="8" t="s">
        <v>422</v>
      </c>
      <c r="E977" s="8" t="s">
        <v>423</v>
      </c>
      <c r="F977" s="8" t="s">
        <v>2601</v>
      </c>
      <c r="G977" s="8" t="s">
        <v>2604</v>
      </c>
      <c r="H977" s="116">
        <v>0</v>
      </c>
      <c r="I977" s="8">
        <v>1542</v>
      </c>
      <c r="J977" s="8">
        <v>1542</v>
      </c>
      <c r="K977" s="8" t="s">
        <v>3457</v>
      </c>
      <c r="L977" s="8">
        <v>32239152</v>
      </c>
      <c r="M977" s="38">
        <v>45391</v>
      </c>
      <c r="N977" s="8" t="s">
        <v>210</v>
      </c>
      <c r="O977" s="8" t="s">
        <v>21</v>
      </c>
      <c r="P977" s="8" t="s">
        <v>21</v>
      </c>
      <c r="Q977" s="8">
        <v>0</v>
      </c>
      <c r="R977" s="8">
        <v>50000</v>
      </c>
      <c r="S977" s="8">
        <v>50000</v>
      </c>
      <c r="T977" s="8">
        <v>46400</v>
      </c>
      <c r="U977" s="8">
        <v>120</v>
      </c>
      <c r="V977" s="8" t="s">
        <v>62</v>
      </c>
      <c r="W977" s="8" t="s">
        <v>62</v>
      </c>
      <c r="X977" s="8" t="s">
        <v>276</v>
      </c>
      <c r="Z977" s="8" t="s">
        <v>3462</v>
      </c>
      <c r="AA977" s="8">
        <v>0.03</v>
      </c>
      <c r="AB977" s="8" t="s">
        <v>558</v>
      </c>
      <c r="AC977" s="8">
        <v>0.02</v>
      </c>
      <c r="AD977" s="8">
        <v>1500</v>
      </c>
      <c r="AE977" s="8">
        <v>416.66666666666669</v>
      </c>
      <c r="AF977" s="8">
        <v>1000</v>
      </c>
      <c r="AG977" s="8">
        <v>1416.6666666666667</v>
      </c>
      <c r="AH977" s="8">
        <v>0.06</v>
      </c>
      <c r="AI977" s="8">
        <v>3000</v>
      </c>
    </row>
    <row r="978" spans="1:35">
      <c r="A978" s="8" t="s">
        <v>2144</v>
      </c>
      <c r="B978" s="8" t="s">
        <v>37</v>
      </c>
      <c r="C978" s="8" t="s">
        <v>37</v>
      </c>
      <c r="D978" s="8" t="s">
        <v>99</v>
      </c>
      <c r="E978" s="8" t="s">
        <v>935</v>
      </c>
      <c r="F978" s="8" t="s">
        <v>2172</v>
      </c>
      <c r="H978" s="116">
        <v>0</v>
      </c>
      <c r="I978" s="8">
        <v>5413</v>
      </c>
      <c r="J978" s="8">
        <v>5413</v>
      </c>
      <c r="K978" s="8" t="s">
        <v>3458</v>
      </c>
      <c r="L978" s="8">
        <v>8459426</v>
      </c>
      <c r="M978" s="38">
        <v>45391</v>
      </c>
      <c r="N978" s="8" t="s">
        <v>210</v>
      </c>
      <c r="O978" s="8" t="s">
        <v>43</v>
      </c>
      <c r="P978" s="8" t="s">
        <v>43</v>
      </c>
      <c r="Q978" s="8">
        <v>0</v>
      </c>
      <c r="R978" s="8">
        <v>39925</v>
      </c>
      <c r="S978" s="8">
        <v>39925</v>
      </c>
      <c r="T978" s="8">
        <v>36832.550000000003</v>
      </c>
      <c r="U978" s="8">
        <v>18</v>
      </c>
      <c r="V978" s="8" t="s">
        <v>62</v>
      </c>
      <c r="W978" s="8" t="s">
        <v>62</v>
      </c>
      <c r="X978" s="8" t="s">
        <v>276</v>
      </c>
      <c r="Z978" s="8" t="s">
        <v>3463</v>
      </c>
      <c r="AA978" s="8">
        <v>0.03</v>
      </c>
      <c r="AB978" s="8" t="s">
        <v>558</v>
      </c>
      <c r="AC978" s="8">
        <v>7.4999999999999997E-2</v>
      </c>
      <c r="AD978" s="8">
        <v>1197.75</v>
      </c>
      <c r="AE978" s="8">
        <v>2218.0555555555557</v>
      </c>
      <c r="AF978" s="8">
        <v>2994.375</v>
      </c>
      <c r="AG978" s="8">
        <v>5212.4305555555557</v>
      </c>
      <c r="AH978" s="8">
        <v>0.06</v>
      </c>
      <c r="AI978" s="8">
        <v>2395.5</v>
      </c>
    </row>
    <row r="979" spans="1:35">
      <c r="A979" s="8" t="s">
        <v>2144</v>
      </c>
      <c r="B979" s="8" t="s">
        <v>29</v>
      </c>
      <c r="C979" s="8" t="s">
        <v>29</v>
      </c>
      <c r="D979" s="8" t="s">
        <v>168</v>
      </c>
      <c r="E979" s="8" t="s">
        <v>2098</v>
      </c>
      <c r="F979" s="8" t="s">
        <v>2384</v>
      </c>
      <c r="G979" s="8" t="s">
        <v>2395</v>
      </c>
      <c r="H979" s="116">
        <v>1211</v>
      </c>
      <c r="I979" s="8">
        <v>1745</v>
      </c>
      <c r="J979" s="8">
        <v>534</v>
      </c>
      <c r="K979" s="8" t="s">
        <v>3459</v>
      </c>
      <c r="L979" s="8">
        <v>22073957</v>
      </c>
      <c r="M979" s="38">
        <v>45391</v>
      </c>
      <c r="N979" s="8" t="s">
        <v>210</v>
      </c>
      <c r="O979" s="8" t="s">
        <v>43</v>
      </c>
      <c r="P979" s="8" t="s">
        <v>43</v>
      </c>
      <c r="Q979" s="8">
        <v>34571</v>
      </c>
      <c r="R979" s="8">
        <v>50108</v>
      </c>
      <c r="S979" s="8">
        <v>15537</v>
      </c>
      <c r="T979" s="8">
        <v>11530</v>
      </c>
      <c r="U979" s="8">
        <v>120</v>
      </c>
      <c r="V979" s="8" t="s">
        <v>63</v>
      </c>
      <c r="W979" s="8" t="s">
        <v>63</v>
      </c>
      <c r="X979" s="8" t="s">
        <v>277</v>
      </c>
      <c r="Z979" s="8" t="s">
        <v>3464</v>
      </c>
      <c r="AA979" s="8">
        <v>0.03</v>
      </c>
      <c r="AB979" s="8" t="s">
        <v>558</v>
      </c>
      <c r="AC979" s="8">
        <v>2.2499999999999999E-2</v>
      </c>
      <c r="AD979" s="8">
        <v>1503.24</v>
      </c>
      <c r="AE979" s="8">
        <v>417.56666666666666</v>
      </c>
      <c r="AF979" s="8">
        <v>1127.43</v>
      </c>
      <c r="AG979" s="8">
        <v>1544.9966666666667</v>
      </c>
      <c r="AH979" s="8">
        <v>0.06</v>
      </c>
      <c r="AI979" s="8">
        <v>932.21999999999991</v>
      </c>
    </row>
    <row r="980" spans="1:35">
      <c r="A980" s="8" t="s">
        <v>2144</v>
      </c>
      <c r="B980" s="8" t="s">
        <v>49</v>
      </c>
      <c r="C980" s="8" t="s">
        <v>49</v>
      </c>
      <c r="D980" s="8" t="s">
        <v>133</v>
      </c>
      <c r="E980" s="8" t="s">
        <v>555</v>
      </c>
      <c r="F980" s="8" t="s">
        <v>860</v>
      </c>
      <c r="G980" s="8" t="s">
        <v>1565</v>
      </c>
      <c r="H980" s="116">
        <v>0</v>
      </c>
      <c r="I980" s="8">
        <v>1589</v>
      </c>
      <c r="J980" s="8">
        <v>1589</v>
      </c>
      <c r="K980" s="8" t="s">
        <v>3159</v>
      </c>
      <c r="L980" s="8">
        <v>34906176</v>
      </c>
      <c r="M980" s="38">
        <v>45391</v>
      </c>
      <c r="N980" s="8" t="s">
        <v>210</v>
      </c>
      <c r="O980" s="8" t="s">
        <v>43</v>
      </c>
      <c r="P980" s="8" t="s">
        <v>43</v>
      </c>
      <c r="Q980" s="8">
        <v>0</v>
      </c>
      <c r="R980" s="8">
        <v>45049</v>
      </c>
      <c r="S980" s="8">
        <v>45049</v>
      </c>
      <c r="T980" s="8">
        <v>41296</v>
      </c>
      <c r="U980" s="8">
        <v>120</v>
      </c>
      <c r="V980" s="8" t="s">
        <v>62</v>
      </c>
      <c r="W980" s="8" t="s">
        <v>62</v>
      </c>
      <c r="X980" s="8" t="s">
        <v>276</v>
      </c>
      <c r="Z980" s="8" t="s">
        <v>3465</v>
      </c>
      <c r="AA980" s="8">
        <v>0.03</v>
      </c>
      <c r="AB980" s="8" t="s">
        <v>558</v>
      </c>
      <c r="AC980" s="8">
        <v>2.2499999999999999E-2</v>
      </c>
      <c r="AD980" s="8">
        <v>1351.47</v>
      </c>
      <c r="AE980" s="8">
        <v>375.40833333333336</v>
      </c>
      <c r="AF980" s="8">
        <v>1013.6025</v>
      </c>
      <c r="AG980" s="8">
        <v>1389.0108333333333</v>
      </c>
      <c r="AH980" s="8">
        <v>0.06</v>
      </c>
      <c r="AI980" s="8">
        <v>2702.94</v>
      </c>
    </row>
    <row r="981" spans="1:35">
      <c r="A981" s="8" t="s">
        <v>2144</v>
      </c>
      <c r="B981" s="8" t="s">
        <v>31</v>
      </c>
      <c r="C981" s="8" t="s">
        <v>31</v>
      </c>
      <c r="D981" s="8" t="s">
        <v>101</v>
      </c>
      <c r="E981" s="8" t="s">
        <v>458</v>
      </c>
      <c r="F981" s="8" t="s">
        <v>847</v>
      </c>
      <c r="G981" s="8" t="s">
        <v>572</v>
      </c>
      <c r="H981" s="116">
        <v>0</v>
      </c>
      <c r="I981" s="8">
        <v>1817</v>
      </c>
      <c r="J981" s="8">
        <v>1817</v>
      </c>
      <c r="K981" s="8" t="s">
        <v>3460</v>
      </c>
      <c r="L981" s="8">
        <v>22504698</v>
      </c>
      <c r="M981" s="38">
        <v>45391</v>
      </c>
      <c r="N981" s="8" t="s">
        <v>210</v>
      </c>
      <c r="O981" s="8" t="s">
        <v>43</v>
      </c>
      <c r="P981" s="8" t="s">
        <v>43</v>
      </c>
      <c r="Q981" s="8">
        <v>0</v>
      </c>
      <c r="R981" s="8">
        <v>58930</v>
      </c>
      <c r="S981" s="8">
        <v>58930</v>
      </c>
      <c r="T981" s="8">
        <v>54483</v>
      </c>
      <c r="U981" s="8">
        <v>120</v>
      </c>
      <c r="V981" s="8" t="s">
        <v>62</v>
      </c>
      <c r="W981" s="8" t="s">
        <v>62</v>
      </c>
      <c r="X981" s="8" t="s">
        <v>276</v>
      </c>
      <c r="Z981" s="8" t="s">
        <v>3466</v>
      </c>
      <c r="AA981" s="8">
        <v>0.03</v>
      </c>
      <c r="AB981" s="8" t="s">
        <v>558</v>
      </c>
      <c r="AC981" s="8">
        <v>2.2499999999999999E-2</v>
      </c>
      <c r="AD981" s="8">
        <v>1767.8999999999999</v>
      </c>
      <c r="AE981" s="8">
        <v>491.08333333333331</v>
      </c>
      <c r="AF981" s="8">
        <v>1325.925</v>
      </c>
      <c r="AG981" s="8">
        <v>1817.0083333333332</v>
      </c>
      <c r="AH981" s="8">
        <v>0.06</v>
      </c>
      <c r="AI981" s="8">
        <v>3535.7999999999997</v>
      </c>
    </row>
    <row r="982" spans="1:35">
      <c r="A982" s="8" t="s">
        <v>2144</v>
      </c>
      <c r="B982" s="8" t="s">
        <v>49</v>
      </c>
      <c r="C982" s="8" t="s">
        <v>49</v>
      </c>
      <c r="D982" s="8" t="s">
        <v>133</v>
      </c>
      <c r="E982" s="8" t="s">
        <v>3253</v>
      </c>
      <c r="F982" s="8" t="s">
        <v>3467</v>
      </c>
      <c r="G982" s="8" t="s">
        <v>3470</v>
      </c>
      <c r="H982" s="116">
        <v>0</v>
      </c>
      <c r="I982" s="8">
        <v>5135</v>
      </c>
      <c r="J982" s="8">
        <v>5135</v>
      </c>
      <c r="K982" s="8" t="s">
        <v>3468</v>
      </c>
      <c r="L982" s="8">
        <v>27204619</v>
      </c>
      <c r="M982" s="38">
        <v>45391</v>
      </c>
      <c r="N982" s="8" t="s">
        <v>210</v>
      </c>
      <c r="O982" s="8" t="s">
        <v>43</v>
      </c>
      <c r="P982" s="8" t="s">
        <v>43</v>
      </c>
      <c r="Q982" s="8">
        <v>0</v>
      </c>
      <c r="R982" s="8">
        <v>215014</v>
      </c>
      <c r="S982" s="8">
        <v>215014</v>
      </c>
      <c r="T982" s="8">
        <v>201013</v>
      </c>
      <c r="U982" s="8">
        <v>168</v>
      </c>
      <c r="V982" s="8" t="s">
        <v>62</v>
      </c>
      <c r="W982" s="8" t="s">
        <v>62</v>
      </c>
      <c r="X982" s="8" t="s">
        <v>276</v>
      </c>
      <c r="Z982" s="8" t="s">
        <v>3469</v>
      </c>
      <c r="AA982" s="8">
        <v>0.04</v>
      </c>
      <c r="AB982" s="8" t="s">
        <v>558</v>
      </c>
      <c r="AC982" s="8">
        <v>1.7000000000000001E-2</v>
      </c>
      <c r="AD982" s="8">
        <v>8600.56</v>
      </c>
      <c r="AE982" s="8">
        <v>1279.8452380952381</v>
      </c>
      <c r="AF982" s="8">
        <v>3655.2380000000003</v>
      </c>
      <c r="AG982" s="8">
        <v>4935.0832380952379</v>
      </c>
      <c r="AH982" s="8">
        <v>0.03</v>
      </c>
      <c r="AI982" s="8">
        <v>6450.42</v>
      </c>
    </row>
    <row r="983" spans="1:35">
      <c r="A983" s="8" t="s">
        <v>2144</v>
      </c>
      <c r="B983" s="8" t="s">
        <v>44</v>
      </c>
      <c r="C983" s="8" t="s">
        <v>37</v>
      </c>
      <c r="D983" s="8" t="s">
        <v>99</v>
      </c>
      <c r="E983" s="8" t="s">
        <v>461</v>
      </c>
      <c r="F983" s="8" t="s">
        <v>3471</v>
      </c>
      <c r="G983" s="8" t="s">
        <v>3476</v>
      </c>
      <c r="H983" s="116">
        <v>0</v>
      </c>
      <c r="I983" s="8">
        <v>1896</v>
      </c>
      <c r="J983" s="8">
        <v>1896</v>
      </c>
      <c r="K983" s="8" t="s">
        <v>3472</v>
      </c>
      <c r="L983" s="8">
        <v>30478083</v>
      </c>
      <c r="M983" s="38">
        <v>45391</v>
      </c>
      <c r="N983" s="8" t="s">
        <v>210</v>
      </c>
      <c r="O983" s="8" t="s">
        <v>21</v>
      </c>
      <c r="P983" s="8" t="s">
        <v>21</v>
      </c>
      <c r="Q983" s="8">
        <v>0</v>
      </c>
      <c r="R983" s="8">
        <v>55000</v>
      </c>
      <c r="S983" s="8">
        <v>55000</v>
      </c>
      <c r="T983" s="8">
        <v>51150</v>
      </c>
      <c r="U983" s="8">
        <v>120</v>
      </c>
      <c r="V983" s="8" t="s">
        <v>62</v>
      </c>
      <c r="W983" s="8" t="s">
        <v>62</v>
      </c>
      <c r="X983" s="8" t="s">
        <v>276</v>
      </c>
      <c r="Z983" s="8" t="s">
        <v>3475</v>
      </c>
      <c r="AA983" s="8">
        <v>0.03</v>
      </c>
      <c r="AB983" s="8" t="s">
        <v>558</v>
      </c>
      <c r="AC983" s="8">
        <v>2.2499999999999999E-2</v>
      </c>
      <c r="AD983" s="8">
        <v>1650</v>
      </c>
      <c r="AE983" s="8">
        <v>458.33333333333331</v>
      </c>
      <c r="AF983" s="8">
        <v>1237.5</v>
      </c>
      <c r="AG983" s="8">
        <v>1695.8333333333333</v>
      </c>
      <c r="AH983" s="8">
        <v>0.06</v>
      </c>
      <c r="AI983" s="8">
        <v>3300</v>
      </c>
    </row>
    <row r="984" spans="1:35">
      <c r="A984" s="8" t="s">
        <v>2144</v>
      </c>
      <c r="B984" s="8" t="s">
        <v>38</v>
      </c>
      <c r="C984" s="8" t="s">
        <v>38</v>
      </c>
      <c r="D984" s="8" t="s">
        <v>101</v>
      </c>
      <c r="E984" s="8" t="s">
        <v>891</v>
      </c>
      <c r="F984" s="8" t="s">
        <v>995</v>
      </c>
      <c r="G984" s="8" t="s">
        <v>996</v>
      </c>
      <c r="H984" s="116">
        <v>0</v>
      </c>
      <c r="I984" s="8">
        <v>16340</v>
      </c>
      <c r="J984" s="8">
        <v>16340</v>
      </c>
      <c r="K984" s="8" t="s">
        <v>3473</v>
      </c>
      <c r="L984" s="8">
        <v>29748554</v>
      </c>
      <c r="M984" s="38">
        <v>45391</v>
      </c>
      <c r="N984" s="8" t="s">
        <v>210</v>
      </c>
      <c r="O984" s="8" t="s">
        <v>43</v>
      </c>
      <c r="P984" s="8" t="s">
        <v>43</v>
      </c>
      <c r="Q984" s="8">
        <v>0</v>
      </c>
      <c r="R984" s="8">
        <v>711920</v>
      </c>
      <c r="S984" s="8">
        <v>711920</v>
      </c>
      <c r="T984" s="8">
        <v>55480</v>
      </c>
      <c r="U984" s="8">
        <v>168</v>
      </c>
      <c r="V984" s="8" t="s">
        <v>64</v>
      </c>
      <c r="W984" s="8" t="s">
        <v>64</v>
      </c>
      <c r="X984" s="8" t="s">
        <v>276</v>
      </c>
      <c r="Y984" s="8" t="s">
        <v>3117</v>
      </c>
      <c r="Z984" s="8" t="s">
        <v>3477</v>
      </c>
      <c r="AA984" s="8">
        <v>0.04</v>
      </c>
      <c r="AB984" s="8" t="s">
        <v>558</v>
      </c>
      <c r="AC984" s="8">
        <v>1.7000000000000001E-2</v>
      </c>
      <c r="AD984" s="8">
        <v>28476.799999999999</v>
      </c>
      <c r="AE984" s="8">
        <v>4237.6190476190477</v>
      </c>
      <c r="AF984" s="8">
        <v>12102.640000000001</v>
      </c>
      <c r="AG984" s="8">
        <v>16340.259047619049</v>
      </c>
      <c r="AH984" s="8">
        <v>0.03</v>
      </c>
      <c r="AI984" s="8">
        <v>21357.599999999999</v>
      </c>
    </row>
    <row r="985" spans="1:35">
      <c r="A985" s="8" t="s">
        <v>2144</v>
      </c>
      <c r="B985" s="8" t="s">
        <v>27</v>
      </c>
      <c r="C985" s="8" t="s">
        <v>27</v>
      </c>
      <c r="D985" s="8" t="s">
        <v>97</v>
      </c>
      <c r="E985" s="8" t="s">
        <v>209</v>
      </c>
      <c r="F985" s="8" t="s">
        <v>570</v>
      </c>
      <c r="G985" s="8" t="s">
        <v>571</v>
      </c>
      <c r="H985" s="116">
        <v>2960</v>
      </c>
      <c r="I985" s="8">
        <v>3025</v>
      </c>
      <c r="J985" s="8">
        <v>65</v>
      </c>
      <c r="K985" s="8" t="s">
        <v>3474</v>
      </c>
      <c r="L985" s="8">
        <v>32273263</v>
      </c>
      <c r="M985" s="38">
        <v>45391</v>
      </c>
      <c r="N985" s="8" t="s">
        <v>210</v>
      </c>
      <c r="O985" s="8" t="s">
        <v>128</v>
      </c>
      <c r="P985" s="8" t="s">
        <v>128</v>
      </c>
      <c r="Q985" s="8">
        <v>61891</v>
      </c>
      <c r="R985" s="8">
        <v>131796</v>
      </c>
      <c r="S985" s="8">
        <v>69905</v>
      </c>
      <c r="T985" s="8">
        <v>60896</v>
      </c>
      <c r="U985" s="8">
        <v>168</v>
      </c>
      <c r="V985" s="8" t="s">
        <v>63</v>
      </c>
      <c r="W985" s="8" t="s">
        <v>63</v>
      </c>
      <c r="X985" s="8" t="s">
        <v>277</v>
      </c>
      <c r="Z985" s="8" t="s">
        <v>3478</v>
      </c>
      <c r="AA985" s="8">
        <v>0.04</v>
      </c>
      <c r="AB985" s="8" t="s">
        <v>558</v>
      </c>
      <c r="AC985" s="8">
        <v>1.7000000000000001E-2</v>
      </c>
      <c r="AD985" s="8">
        <v>5271.84</v>
      </c>
      <c r="AE985" s="8">
        <v>784.5</v>
      </c>
      <c r="AF985" s="8">
        <v>2240.5320000000002</v>
      </c>
      <c r="AG985" s="8">
        <v>3025.0320000000002</v>
      </c>
      <c r="AH985" s="8">
        <v>0.03</v>
      </c>
      <c r="AI985" s="8">
        <v>2097.15</v>
      </c>
    </row>
    <row r="986" spans="1:35">
      <c r="A986" s="8" t="s">
        <v>2144</v>
      </c>
      <c r="B986" s="8" t="s">
        <v>24</v>
      </c>
      <c r="C986" s="8" t="s">
        <v>24</v>
      </c>
      <c r="D986" s="8" t="s">
        <v>422</v>
      </c>
      <c r="E986" s="8" t="s">
        <v>423</v>
      </c>
      <c r="F986" s="8" t="s">
        <v>2601</v>
      </c>
      <c r="G986" s="8" t="s">
        <v>2604</v>
      </c>
      <c r="H986" s="116">
        <v>0</v>
      </c>
      <c r="I986" s="8">
        <v>1198</v>
      </c>
      <c r="J986" s="8">
        <v>1198</v>
      </c>
      <c r="K986" s="8" t="s">
        <v>3488</v>
      </c>
      <c r="L986" s="8">
        <v>34119671</v>
      </c>
      <c r="M986" s="38">
        <v>45391</v>
      </c>
      <c r="N986" s="8" t="s">
        <v>210</v>
      </c>
      <c r="O986" s="8" t="s">
        <v>21</v>
      </c>
      <c r="P986" s="8" t="s">
        <v>21</v>
      </c>
      <c r="Q986" s="8">
        <v>0</v>
      </c>
      <c r="R986" s="8">
        <v>30006</v>
      </c>
      <c r="S986" s="8">
        <v>30006</v>
      </c>
      <c r="T986" s="8">
        <v>27405</v>
      </c>
      <c r="U986" s="8">
        <v>120</v>
      </c>
      <c r="V986" s="8" t="s">
        <v>62</v>
      </c>
      <c r="W986" s="8" t="s">
        <v>62</v>
      </c>
      <c r="X986" s="8" t="s">
        <v>276</v>
      </c>
      <c r="Z986" s="8" t="s">
        <v>3492</v>
      </c>
      <c r="AA986" s="8">
        <v>0.03</v>
      </c>
      <c r="AB986" s="8" t="s">
        <v>558</v>
      </c>
      <c r="AC986" s="8">
        <v>2.2499999999999999E-2</v>
      </c>
      <c r="AD986" s="8">
        <v>900.18</v>
      </c>
      <c r="AE986" s="8">
        <v>250.05</v>
      </c>
      <c r="AF986" s="8">
        <v>675.13499999999999</v>
      </c>
      <c r="AG986" s="8">
        <v>925.18499999999995</v>
      </c>
      <c r="AH986" s="8">
        <v>0.06</v>
      </c>
      <c r="AI986" s="8">
        <v>1800.36</v>
      </c>
    </row>
    <row r="987" spans="1:35">
      <c r="A987" s="8" t="s">
        <v>2144</v>
      </c>
      <c r="B987" s="8" t="s">
        <v>24</v>
      </c>
      <c r="C987" s="8" t="s">
        <v>24</v>
      </c>
      <c r="D987" s="8" t="s">
        <v>422</v>
      </c>
      <c r="E987" s="8" t="s">
        <v>538</v>
      </c>
      <c r="F987" s="8" t="s">
        <v>2689</v>
      </c>
      <c r="G987" s="8" t="s">
        <v>3493</v>
      </c>
      <c r="H987" s="116">
        <v>0</v>
      </c>
      <c r="I987" s="8">
        <v>9975</v>
      </c>
      <c r="J987" s="8">
        <v>9975</v>
      </c>
      <c r="K987" s="8" t="s">
        <v>3489</v>
      </c>
      <c r="L987" s="8">
        <v>29549522</v>
      </c>
      <c r="M987" s="38">
        <v>45391</v>
      </c>
      <c r="N987" s="8" t="s">
        <v>210</v>
      </c>
      <c r="O987" s="8" t="s">
        <v>148</v>
      </c>
      <c r="P987" s="8" t="s">
        <v>289</v>
      </c>
      <c r="Q987" s="8">
        <v>0</v>
      </c>
      <c r="R987" s="8">
        <v>434602</v>
      </c>
      <c r="S987" s="8">
        <v>434602</v>
      </c>
      <c r="T987" s="8">
        <v>32027</v>
      </c>
      <c r="U987" s="8">
        <v>168</v>
      </c>
      <c r="V987" s="8" t="s">
        <v>64</v>
      </c>
      <c r="W987" s="8" t="s">
        <v>64</v>
      </c>
      <c r="X987" s="8" t="s">
        <v>276</v>
      </c>
      <c r="Y987" s="8" t="s">
        <v>3119</v>
      </c>
      <c r="Z987" s="8" t="s">
        <v>2690</v>
      </c>
      <c r="AA987" s="8">
        <v>0.04</v>
      </c>
      <c r="AB987" s="8" t="s">
        <v>558</v>
      </c>
      <c r="AC987" s="8">
        <v>1.7000000000000001E-2</v>
      </c>
      <c r="AD987" s="8">
        <v>17384.080000000002</v>
      </c>
      <c r="AE987" s="8">
        <v>2586.9166666666665</v>
      </c>
      <c r="AF987" s="8">
        <v>7388.2340000000004</v>
      </c>
      <c r="AG987" s="8">
        <v>9975.1506666666664</v>
      </c>
      <c r="AH987" s="8">
        <v>0.03</v>
      </c>
      <c r="AI987" s="8">
        <v>13038.06</v>
      </c>
    </row>
    <row r="988" spans="1:35">
      <c r="A988" s="8" t="s">
        <v>2144</v>
      </c>
      <c r="B988" s="8" t="s">
        <v>27</v>
      </c>
      <c r="C988" s="8" t="s">
        <v>27</v>
      </c>
      <c r="D988" s="8" t="s">
        <v>97</v>
      </c>
      <c r="E988" s="8" t="s">
        <v>209</v>
      </c>
      <c r="F988" s="8" t="s">
        <v>570</v>
      </c>
      <c r="G988" s="8" t="s">
        <v>571</v>
      </c>
      <c r="H988" s="116">
        <v>0</v>
      </c>
      <c r="I988" s="8">
        <v>948</v>
      </c>
      <c r="J988" s="8">
        <v>948</v>
      </c>
      <c r="K988" s="8" t="s">
        <v>3490</v>
      </c>
      <c r="L988" s="8">
        <v>23858493</v>
      </c>
      <c r="M988" s="38">
        <v>45391</v>
      </c>
      <c r="N988" s="8" t="s">
        <v>210</v>
      </c>
      <c r="O988" s="8" t="s">
        <v>56</v>
      </c>
      <c r="P988" s="8" t="s">
        <v>56</v>
      </c>
      <c r="Q988" s="8">
        <v>0</v>
      </c>
      <c r="R988" s="8">
        <v>30000</v>
      </c>
      <c r="S988" s="8">
        <v>30000</v>
      </c>
      <c r="T988" s="8">
        <v>27400</v>
      </c>
      <c r="U988" s="8">
        <v>108</v>
      </c>
      <c r="V988" s="8" t="s">
        <v>62</v>
      </c>
      <c r="W988" s="8" t="s">
        <v>62</v>
      </c>
      <c r="X988" s="8" t="s">
        <v>276</v>
      </c>
      <c r="Z988" s="8" t="s">
        <v>3494</v>
      </c>
      <c r="AA988" s="8">
        <v>0.03</v>
      </c>
      <c r="AB988" s="8" t="s">
        <v>558</v>
      </c>
      <c r="AC988" s="8">
        <v>2.4E-2</v>
      </c>
      <c r="AD988" s="8">
        <v>900</v>
      </c>
      <c r="AE988" s="8">
        <v>277.77777777777777</v>
      </c>
      <c r="AF988" s="8">
        <v>720</v>
      </c>
      <c r="AG988" s="8">
        <v>997.77777777777783</v>
      </c>
      <c r="AH988" s="8">
        <v>0.06</v>
      </c>
      <c r="AI988" s="8">
        <v>1800</v>
      </c>
    </row>
    <row r="989" spans="1:35">
      <c r="A989" s="8" t="s">
        <v>2144</v>
      </c>
      <c r="B989" s="8" t="s">
        <v>38</v>
      </c>
      <c r="C989" s="8" t="s">
        <v>38</v>
      </c>
      <c r="D989" s="8" t="s">
        <v>101</v>
      </c>
      <c r="E989" s="8" t="s">
        <v>891</v>
      </c>
      <c r="F989" s="8" t="s">
        <v>255</v>
      </c>
      <c r="G989" s="8" t="s">
        <v>3153</v>
      </c>
      <c r="H989" s="116">
        <v>0</v>
      </c>
      <c r="I989" s="8">
        <v>12000</v>
      </c>
      <c r="J989" s="8">
        <v>12000</v>
      </c>
      <c r="K989" s="8" t="s">
        <v>3491</v>
      </c>
      <c r="L989" s="8">
        <v>27254763</v>
      </c>
      <c r="M989" s="38">
        <v>45391</v>
      </c>
      <c r="N989" s="8" t="s">
        <v>210</v>
      </c>
      <c r="O989" s="8" t="s">
        <v>56</v>
      </c>
      <c r="P989" s="8" t="s">
        <v>56</v>
      </c>
      <c r="Q989" s="8">
        <v>0</v>
      </c>
      <c r="R989" s="8">
        <v>45000</v>
      </c>
      <c r="S989" s="8">
        <v>45000</v>
      </c>
      <c r="T989" s="8">
        <v>41650</v>
      </c>
      <c r="U989" s="8">
        <v>6</v>
      </c>
      <c r="V989" s="8" t="s">
        <v>62</v>
      </c>
      <c r="W989" s="8" t="s">
        <v>62</v>
      </c>
      <c r="X989" s="8" t="s">
        <v>276</v>
      </c>
      <c r="Z989" s="8" t="s">
        <v>3495</v>
      </c>
      <c r="AA989" s="8">
        <v>0.03</v>
      </c>
      <c r="AB989" s="8" t="s">
        <v>558</v>
      </c>
      <c r="AC989" s="8">
        <v>0.1</v>
      </c>
      <c r="AD989" s="8">
        <v>1350</v>
      </c>
      <c r="AE989" s="8">
        <v>7500</v>
      </c>
      <c r="AF989" s="8">
        <v>4500</v>
      </c>
      <c r="AG989" s="8">
        <v>12000</v>
      </c>
      <c r="AH989" s="8">
        <v>0.06</v>
      </c>
      <c r="AI989" s="8">
        <v>2700</v>
      </c>
    </row>
    <row r="990" spans="1:35">
      <c r="A990" s="8" t="s">
        <v>2144</v>
      </c>
      <c r="B990" s="8" t="s">
        <v>49</v>
      </c>
      <c r="C990" s="8" t="s">
        <v>49</v>
      </c>
      <c r="D990" s="8" t="s">
        <v>133</v>
      </c>
      <c r="E990" s="8" t="s">
        <v>942</v>
      </c>
      <c r="F990" s="8" t="s">
        <v>3496</v>
      </c>
      <c r="G990" s="8" t="s">
        <v>3501</v>
      </c>
      <c r="H990" s="116">
        <v>0</v>
      </c>
      <c r="I990" s="8">
        <v>20484</v>
      </c>
      <c r="J990" s="8">
        <v>20484</v>
      </c>
      <c r="K990" s="8" t="s">
        <v>3497</v>
      </c>
      <c r="L990" s="8">
        <v>30613354</v>
      </c>
      <c r="M990" s="38">
        <v>45391</v>
      </c>
      <c r="N990" s="8" t="s">
        <v>210</v>
      </c>
      <c r="O990" s="8" t="s">
        <v>148</v>
      </c>
      <c r="P990" s="8" t="s">
        <v>289</v>
      </c>
      <c r="Q990" s="8">
        <v>0</v>
      </c>
      <c r="R990" s="8">
        <v>892471</v>
      </c>
      <c r="S990" s="8">
        <v>892471</v>
      </c>
      <c r="T990" s="8">
        <v>151676</v>
      </c>
      <c r="U990" s="8">
        <v>168</v>
      </c>
      <c r="V990" s="8" t="s">
        <v>64</v>
      </c>
      <c r="W990" s="8" t="s">
        <v>64</v>
      </c>
      <c r="X990" s="8" t="s">
        <v>276</v>
      </c>
      <c r="Y990" s="8" t="s">
        <v>3117</v>
      </c>
      <c r="Z990" s="8" t="s">
        <v>3500</v>
      </c>
      <c r="AA990" s="8">
        <v>0.04</v>
      </c>
      <c r="AB990" s="8" t="s">
        <v>558</v>
      </c>
      <c r="AC990" s="8">
        <v>1.7000000000000001E-2</v>
      </c>
      <c r="AD990" s="8">
        <v>35698.840000000004</v>
      </c>
      <c r="AE990" s="8">
        <v>5312.3273809523807</v>
      </c>
      <c r="AF990" s="8">
        <v>15172.007000000001</v>
      </c>
      <c r="AG990" s="8">
        <v>20484.334380952383</v>
      </c>
      <c r="AH990" s="8">
        <v>0.03</v>
      </c>
      <c r="AI990" s="8">
        <v>26774.129999999997</v>
      </c>
    </row>
    <row r="991" spans="1:35">
      <c r="A991" s="8" t="s">
        <v>2144</v>
      </c>
      <c r="B991" s="8" t="s">
        <v>39</v>
      </c>
      <c r="C991" s="8" t="s">
        <v>39</v>
      </c>
      <c r="D991" s="8" t="s">
        <v>167</v>
      </c>
      <c r="E991" s="8" t="s">
        <v>453</v>
      </c>
      <c r="F991" s="8" t="s">
        <v>3498</v>
      </c>
      <c r="G991" s="8" t="s">
        <v>3503</v>
      </c>
      <c r="H991" s="116">
        <v>1602</v>
      </c>
      <c r="I991" s="8">
        <v>2085</v>
      </c>
      <c r="J991" s="8">
        <v>483</v>
      </c>
      <c r="K991" s="8" t="s">
        <v>3499</v>
      </c>
      <c r="L991" s="8">
        <v>25772099</v>
      </c>
      <c r="M991" s="38">
        <v>45391</v>
      </c>
      <c r="N991" s="8" t="s">
        <v>210</v>
      </c>
      <c r="O991" s="8" t="s">
        <v>43</v>
      </c>
      <c r="P991" s="8" t="s">
        <v>43</v>
      </c>
      <c r="Q991" s="8">
        <v>48349</v>
      </c>
      <c r="R991" s="8">
        <v>61135</v>
      </c>
      <c r="S991" s="8">
        <v>12786</v>
      </c>
      <c r="T991" s="8">
        <v>8629</v>
      </c>
      <c r="U991" s="8">
        <v>120</v>
      </c>
      <c r="V991" s="8" t="s">
        <v>63</v>
      </c>
      <c r="W991" s="8" t="s">
        <v>63</v>
      </c>
      <c r="X991" s="8" t="s">
        <v>277</v>
      </c>
      <c r="Z991" s="8" t="s">
        <v>3502</v>
      </c>
      <c r="AA991" s="8">
        <v>0.03</v>
      </c>
      <c r="AB991" s="8" t="s">
        <v>558</v>
      </c>
      <c r="AC991" s="8">
        <v>2.2499999999999999E-2</v>
      </c>
      <c r="AD991" s="8">
        <v>1834.05</v>
      </c>
      <c r="AE991" s="8">
        <v>509.45833333333331</v>
      </c>
      <c r="AF991" s="8">
        <v>1375.5374999999999</v>
      </c>
      <c r="AG991" s="8">
        <v>1884.9958333333332</v>
      </c>
      <c r="AH991" s="8">
        <v>0.06</v>
      </c>
      <c r="AI991" s="8">
        <v>767.16</v>
      </c>
    </row>
    <row r="992" spans="1:35">
      <c r="A992" s="8" t="s">
        <v>2144</v>
      </c>
      <c r="B992" s="8" t="s">
        <v>49</v>
      </c>
      <c r="C992" s="8" t="s">
        <v>49</v>
      </c>
      <c r="D992" s="8" t="s">
        <v>133</v>
      </c>
      <c r="E992" s="8" t="s">
        <v>460</v>
      </c>
      <c r="F992" s="8" t="s">
        <v>3504</v>
      </c>
      <c r="G992" s="8" t="s">
        <v>3520</v>
      </c>
      <c r="H992" s="116">
        <v>0</v>
      </c>
      <c r="I992" s="8">
        <v>3700</v>
      </c>
      <c r="J992" s="8">
        <v>3700</v>
      </c>
      <c r="K992" s="8" t="s">
        <v>3505</v>
      </c>
      <c r="L992" s="8">
        <v>28623245</v>
      </c>
      <c r="M992" s="38">
        <v>45393</v>
      </c>
      <c r="N992" s="8" t="s">
        <v>210</v>
      </c>
      <c r="O992" s="8" t="s">
        <v>128</v>
      </c>
      <c r="P992" s="8" t="s">
        <v>128</v>
      </c>
      <c r="Q992" s="8">
        <v>0</v>
      </c>
      <c r="R992" s="8">
        <v>50000</v>
      </c>
      <c r="S992" s="8">
        <v>50000</v>
      </c>
      <c r="T992" s="8">
        <v>46400</v>
      </c>
      <c r="U992" s="8">
        <v>40</v>
      </c>
      <c r="V992" s="8" t="s">
        <v>62</v>
      </c>
      <c r="W992" s="8" t="s">
        <v>62</v>
      </c>
      <c r="X992" s="8" t="s">
        <v>276</v>
      </c>
      <c r="Z992" s="8" t="s">
        <v>3519</v>
      </c>
      <c r="AA992" s="8">
        <v>0.03</v>
      </c>
      <c r="AB992" s="8" t="s">
        <v>558</v>
      </c>
      <c r="AC992" s="8">
        <v>2.4E-2</v>
      </c>
      <c r="AD992" s="8">
        <v>1500</v>
      </c>
      <c r="AE992" s="8">
        <v>1250</v>
      </c>
      <c r="AF992" s="8">
        <v>1200</v>
      </c>
      <c r="AG992" s="8">
        <v>2450</v>
      </c>
      <c r="AH992" s="8">
        <v>0.06</v>
      </c>
      <c r="AI992" s="8">
        <v>3000</v>
      </c>
    </row>
    <row r="993" spans="1:35">
      <c r="A993" s="8" t="s">
        <v>2144</v>
      </c>
      <c r="B993" s="8" t="s">
        <v>27</v>
      </c>
      <c r="C993" s="8" t="s">
        <v>27</v>
      </c>
      <c r="D993" s="8" t="s">
        <v>97</v>
      </c>
      <c r="E993" s="8" t="s">
        <v>407</v>
      </c>
      <c r="F993" s="8" t="s">
        <v>737</v>
      </c>
      <c r="G993" s="8">
        <v>66</v>
      </c>
      <c r="H993" s="116">
        <v>5386</v>
      </c>
      <c r="I993" s="8">
        <v>6805</v>
      </c>
      <c r="J993" s="8">
        <v>1419</v>
      </c>
      <c r="K993" s="8" t="s">
        <v>3506</v>
      </c>
      <c r="L993" s="8">
        <v>38605384</v>
      </c>
      <c r="M993" s="38">
        <v>45393</v>
      </c>
      <c r="N993" s="8" t="s">
        <v>210</v>
      </c>
      <c r="O993" s="8" t="s">
        <v>21</v>
      </c>
      <c r="P993" s="8" t="s">
        <v>21</v>
      </c>
      <c r="Q993" s="8">
        <v>179295</v>
      </c>
      <c r="R993" s="8">
        <v>287774</v>
      </c>
      <c r="S993" s="8">
        <v>108479</v>
      </c>
      <c r="T993" s="8">
        <v>90112</v>
      </c>
      <c r="U993" s="8">
        <v>168</v>
      </c>
      <c r="V993" s="8" t="s">
        <v>63</v>
      </c>
      <c r="W993" s="8" t="s">
        <v>63</v>
      </c>
      <c r="X993" s="8" t="s">
        <v>277</v>
      </c>
      <c r="Z993" s="8" t="s">
        <v>3521</v>
      </c>
      <c r="AA993" s="8">
        <v>0.04</v>
      </c>
      <c r="AB993" s="8" t="s">
        <v>558</v>
      </c>
      <c r="AC993" s="8">
        <v>1.7000000000000001E-2</v>
      </c>
      <c r="AD993" s="8">
        <v>11510.960000000001</v>
      </c>
      <c r="AE993" s="8">
        <v>1712.9404761904761</v>
      </c>
      <c r="AF993" s="8">
        <v>4892.1580000000004</v>
      </c>
      <c r="AG993" s="8">
        <v>6605.0984761904765</v>
      </c>
      <c r="AH993" s="8">
        <v>0.03</v>
      </c>
      <c r="AI993" s="8">
        <v>3254.37</v>
      </c>
    </row>
    <row r="994" spans="1:35">
      <c r="A994" s="8" t="s">
        <v>2144</v>
      </c>
      <c r="B994" s="8" t="s">
        <v>20</v>
      </c>
      <c r="C994" s="8" t="s">
        <v>184</v>
      </c>
      <c r="D994" s="8" t="s">
        <v>98</v>
      </c>
      <c r="E994" s="8" t="s">
        <v>206</v>
      </c>
      <c r="F994" s="8" t="s">
        <v>2972</v>
      </c>
      <c r="G994" s="8" t="s">
        <v>3362</v>
      </c>
      <c r="H994" s="116">
        <v>0</v>
      </c>
      <c r="I994" s="8">
        <v>4572</v>
      </c>
      <c r="J994" s="8">
        <v>4572</v>
      </c>
      <c r="K994" s="8" t="s">
        <v>3313</v>
      </c>
      <c r="L994" s="8">
        <v>28360625</v>
      </c>
      <c r="M994" s="38">
        <v>45393</v>
      </c>
      <c r="N994" s="8" t="s">
        <v>210</v>
      </c>
      <c r="O994" s="8" t="s">
        <v>43</v>
      </c>
      <c r="P994" s="8" t="s">
        <v>43</v>
      </c>
      <c r="Q994" s="8">
        <v>0</v>
      </c>
      <c r="R994" s="8">
        <v>199198</v>
      </c>
      <c r="S994" s="8">
        <v>199198</v>
      </c>
      <c r="T994" s="8">
        <v>149886</v>
      </c>
      <c r="U994" s="8">
        <v>168</v>
      </c>
      <c r="V994" s="8" t="s">
        <v>64</v>
      </c>
      <c r="W994" s="8" t="s">
        <v>64</v>
      </c>
      <c r="X994" s="8" t="s">
        <v>276</v>
      </c>
      <c r="Y994" s="8" t="s">
        <v>614</v>
      </c>
      <c r="Z994" s="8" t="s">
        <v>3328</v>
      </c>
      <c r="AA994" s="8">
        <v>0.04</v>
      </c>
      <c r="AB994" s="8" t="s">
        <v>558</v>
      </c>
      <c r="AC994" s="8">
        <v>1.7000000000000001E-2</v>
      </c>
      <c r="AD994" s="8">
        <v>7967.92</v>
      </c>
      <c r="AE994" s="8">
        <v>1185.702380952381</v>
      </c>
      <c r="AF994" s="8">
        <v>3386.3660000000004</v>
      </c>
      <c r="AG994" s="8">
        <v>4572.0683809523816</v>
      </c>
      <c r="AH994" s="8">
        <v>0.03</v>
      </c>
      <c r="AI994" s="8">
        <v>5975.94</v>
      </c>
    </row>
    <row r="995" spans="1:35">
      <c r="A995" s="8" t="s">
        <v>2144</v>
      </c>
      <c r="B995" s="8" t="s">
        <v>49</v>
      </c>
      <c r="C995" s="8" t="s">
        <v>49</v>
      </c>
      <c r="D995" s="8" t="s">
        <v>133</v>
      </c>
      <c r="E995" s="8" t="s">
        <v>460</v>
      </c>
      <c r="F995" s="8" t="s">
        <v>764</v>
      </c>
      <c r="G995" s="8" t="s">
        <v>765</v>
      </c>
      <c r="H995" s="116">
        <v>0</v>
      </c>
      <c r="I995" s="8">
        <v>14564</v>
      </c>
      <c r="J995" s="8">
        <v>14564</v>
      </c>
      <c r="K995" s="8" t="s">
        <v>3507</v>
      </c>
      <c r="L995" s="8">
        <v>22338526</v>
      </c>
      <c r="M995" s="38">
        <v>45393</v>
      </c>
      <c r="N995" s="8" t="s">
        <v>210</v>
      </c>
      <c r="O995" s="8" t="s">
        <v>21</v>
      </c>
      <c r="P995" s="8" t="s">
        <v>21</v>
      </c>
      <c r="Q995" s="8">
        <v>0</v>
      </c>
      <c r="R995" s="8">
        <v>625800</v>
      </c>
      <c r="S995" s="8">
        <v>625800</v>
      </c>
      <c r="T995" s="8">
        <v>33758</v>
      </c>
      <c r="U995" s="8">
        <v>168</v>
      </c>
      <c r="V995" s="8" t="s">
        <v>64</v>
      </c>
      <c r="W995" s="8" t="s">
        <v>64</v>
      </c>
      <c r="X995" s="8" t="s">
        <v>276</v>
      </c>
      <c r="Y995" s="8" t="s">
        <v>784</v>
      </c>
      <c r="Z995" s="8" t="s">
        <v>2925</v>
      </c>
      <c r="AA995" s="8">
        <v>0.04</v>
      </c>
      <c r="AB995" s="8" t="s">
        <v>558</v>
      </c>
      <c r="AC995" s="8">
        <v>1.7000000000000001E-2</v>
      </c>
      <c r="AD995" s="8">
        <v>25032</v>
      </c>
      <c r="AE995" s="8">
        <v>3725</v>
      </c>
      <c r="AF995" s="8">
        <v>10638.6</v>
      </c>
      <c r="AG995" s="8">
        <v>14363.6</v>
      </c>
      <c r="AH995" s="8">
        <v>0.03</v>
      </c>
      <c r="AI995" s="8">
        <v>18774</v>
      </c>
    </row>
    <row r="996" spans="1:35">
      <c r="A996" s="8" t="s">
        <v>2144</v>
      </c>
      <c r="B996" s="8" t="s">
        <v>29</v>
      </c>
      <c r="C996" s="8" t="s">
        <v>29</v>
      </c>
      <c r="D996" s="8" t="s">
        <v>168</v>
      </c>
      <c r="E996" s="8" t="s">
        <v>457</v>
      </c>
      <c r="F996" s="8" t="s">
        <v>705</v>
      </c>
      <c r="G996" s="8" t="s">
        <v>591</v>
      </c>
      <c r="H996" s="116">
        <v>0</v>
      </c>
      <c r="I996" s="8">
        <v>2548</v>
      </c>
      <c r="J996" s="8">
        <v>2548</v>
      </c>
      <c r="K996" s="8" t="s">
        <v>3516</v>
      </c>
      <c r="L996" s="8">
        <v>21985998</v>
      </c>
      <c r="M996" s="38">
        <v>45393</v>
      </c>
      <c r="N996" s="8" t="s">
        <v>210</v>
      </c>
      <c r="O996" s="8" t="s">
        <v>43</v>
      </c>
      <c r="P996" s="8" t="s">
        <v>43</v>
      </c>
      <c r="Q996" s="8">
        <v>0</v>
      </c>
      <c r="R996" s="8">
        <v>111014</v>
      </c>
      <c r="S996" s="8">
        <v>111014</v>
      </c>
      <c r="T996" s="8">
        <v>10463</v>
      </c>
      <c r="U996" s="8">
        <v>168</v>
      </c>
      <c r="V996" s="8" t="s">
        <v>64</v>
      </c>
      <c r="W996" s="8" t="s">
        <v>64</v>
      </c>
      <c r="X996" s="8" t="s">
        <v>276</v>
      </c>
      <c r="Y996" s="8" t="s">
        <v>669</v>
      </c>
      <c r="Z996" s="8" t="s">
        <v>3522</v>
      </c>
      <c r="AA996" s="8">
        <v>0.04</v>
      </c>
      <c r="AB996" s="8" t="s">
        <v>558</v>
      </c>
      <c r="AC996" s="8">
        <v>1.7000000000000001E-2</v>
      </c>
      <c r="AD996" s="8">
        <v>4440.5600000000004</v>
      </c>
      <c r="AE996" s="8">
        <v>660.79761904761904</v>
      </c>
      <c r="AF996" s="8">
        <v>1887.2380000000001</v>
      </c>
      <c r="AG996" s="8">
        <v>2548.0356190476191</v>
      </c>
      <c r="AH996" s="8">
        <v>0.03</v>
      </c>
      <c r="AI996" s="8">
        <v>3330.42</v>
      </c>
    </row>
    <row r="997" spans="1:35">
      <c r="A997" s="8" t="s">
        <v>2144</v>
      </c>
      <c r="B997" s="8" t="s">
        <v>31</v>
      </c>
      <c r="C997" s="8" t="s">
        <v>31</v>
      </c>
      <c r="D997" s="8" t="s">
        <v>101</v>
      </c>
      <c r="E997" s="8" t="s">
        <v>32</v>
      </c>
      <c r="F997" s="8" t="s">
        <v>649</v>
      </c>
      <c r="G997" s="8" t="s">
        <v>2012</v>
      </c>
      <c r="H997" s="116">
        <v>0</v>
      </c>
      <c r="I997" s="8">
        <v>17550</v>
      </c>
      <c r="J997" s="8">
        <v>17550</v>
      </c>
      <c r="K997" s="8" t="s">
        <v>1164</v>
      </c>
      <c r="L997" s="8">
        <v>23880479</v>
      </c>
      <c r="M997" s="38">
        <v>45393</v>
      </c>
      <c r="N997" s="8" t="s">
        <v>210</v>
      </c>
      <c r="O997" s="8" t="s">
        <v>174</v>
      </c>
      <c r="P997" s="8" t="s">
        <v>174</v>
      </c>
      <c r="Q997" s="8">
        <v>0</v>
      </c>
      <c r="R997" s="8">
        <v>643920</v>
      </c>
      <c r="S997" s="8">
        <v>643920</v>
      </c>
      <c r="T997" s="8">
        <v>98994</v>
      </c>
      <c r="U997" s="8">
        <v>144</v>
      </c>
      <c r="V997" s="8" t="s">
        <v>64</v>
      </c>
      <c r="W997" s="8" t="s">
        <v>64</v>
      </c>
      <c r="X997" s="8" t="s">
        <v>276</v>
      </c>
      <c r="Y997" s="8" t="s">
        <v>3517</v>
      </c>
      <c r="Z997" s="8" t="s">
        <v>1173</v>
      </c>
      <c r="AA997" s="8">
        <v>0.03</v>
      </c>
      <c r="AB997" s="8" t="s">
        <v>558</v>
      </c>
      <c r="AC997" s="8">
        <v>0.02</v>
      </c>
      <c r="AD997" s="8">
        <v>19317.599999999999</v>
      </c>
      <c r="AE997" s="8">
        <v>4471.666666666667</v>
      </c>
      <c r="AF997" s="8">
        <v>12878.4</v>
      </c>
      <c r="AG997" s="8">
        <v>17350.066666666666</v>
      </c>
      <c r="AH997" s="8">
        <v>0.06</v>
      </c>
      <c r="AI997" s="8">
        <v>38635.199999999997</v>
      </c>
    </row>
    <row r="998" spans="1:35">
      <c r="A998" s="8" t="s">
        <v>2144</v>
      </c>
      <c r="B998" s="8" t="s">
        <v>39</v>
      </c>
      <c r="C998" s="8" t="s">
        <v>39</v>
      </c>
      <c r="D998" s="8" t="s">
        <v>167</v>
      </c>
      <c r="E998" s="8" t="s">
        <v>407</v>
      </c>
      <c r="F998" s="8" t="s">
        <v>3171</v>
      </c>
      <c r="G998" s="8" t="s">
        <v>3196</v>
      </c>
      <c r="H998" s="116">
        <v>0</v>
      </c>
      <c r="I998" s="8">
        <v>1294</v>
      </c>
      <c r="J998" s="8">
        <v>1294</v>
      </c>
      <c r="K998" s="8" t="s">
        <v>3172</v>
      </c>
      <c r="L998" s="8">
        <v>28545236</v>
      </c>
      <c r="M998" s="38">
        <v>45393</v>
      </c>
      <c r="N998" s="8" t="s">
        <v>210</v>
      </c>
      <c r="O998" s="8" t="s">
        <v>43</v>
      </c>
      <c r="P998" s="8" t="s">
        <v>43</v>
      </c>
      <c r="Q998" s="8">
        <v>0</v>
      </c>
      <c r="R998" s="8">
        <v>32893</v>
      </c>
      <c r="S998" s="8">
        <v>32893</v>
      </c>
      <c r="T998" s="8">
        <v>30148</v>
      </c>
      <c r="U998" s="8">
        <v>108</v>
      </c>
      <c r="V998" s="8" t="s">
        <v>62</v>
      </c>
      <c r="W998" s="8" t="s">
        <v>62</v>
      </c>
      <c r="X998" s="8" t="s">
        <v>276</v>
      </c>
      <c r="Z998" s="8" t="s">
        <v>3523</v>
      </c>
      <c r="AA998" s="8">
        <v>0.03</v>
      </c>
      <c r="AB998" s="8" t="s">
        <v>558</v>
      </c>
      <c r="AC998" s="8">
        <v>2.4E-2</v>
      </c>
      <c r="AD998" s="8">
        <v>986.79</v>
      </c>
      <c r="AE998" s="8">
        <v>304.56481481481484</v>
      </c>
      <c r="AF998" s="8">
        <v>789.43200000000002</v>
      </c>
      <c r="AG998" s="8">
        <v>1093.9968148148148</v>
      </c>
      <c r="AH998" s="8">
        <v>0.06</v>
      </c>
      <c r="AI998" s="8">
        <v>1973.58</v>
      </c>
    </row>
    <row r="999" spans="1:35">
      <c r="A999" s="8" t="s">
        <v>2144</v>
      </c>
      <c r="B999" s="8" t="s">
        <v>39</v>
      </c>
      <c r="C999" s="8" t="s">
        <v>39</v>
      </c>
      <c r="D999" s="8" t="s">
        <v>167</v>
      </c>
      <c r="E999" s="8" t="s">
        <v>453</v>
      </c>
      <c r="F999" s="8" t="s">
        <v>854</v>
      </c>
      <c r="G999" s="8" t="s">
        <v>688</v>
      </c>
      <c r="H999" s="116">
        <v>9386</v>
      </c>
      <c r="I999" s="8">
        <v>9386</v>
      </c>
      <c r="J999" s="8">
        <v>0</v>
      </c>
      <c r="K999" s="8" t="s">
        <v>3518</v>
      </c>
      <c r="L999" s="8">
        <v>22870103</v>
      </c>
      <c r="M999" s="38">
        <v>45393</v>
      </c>
      <c r="N999" s="8" t="s">
        <v>210</v>
      </c>
      <c r="O999" s="8" t="s">
        <v>173</v>
      </c>
      <c r="P999" s="8" t="s">
        <v>466</v>
      </c>
      <c r="Q999" s="8">
        <v>334240</v>
      </c>
      <c r="R999" s="8">
        <v>400226</v>
      </c>
      <c r="S999" s="8">
        <v>65986</v>
      </c>
      <c r="T999" s="8">
        <v>40871</v>
      </c>
      <c r="U999" s="8">
        <v>168</v>
      </c>
      <c r="V999" s="8" t="s">
        <v>63</v>
      </c>
      <c r="W999" s="8" t="s">
        <v>63</v>
      </c>
      <c r="X999" s="8" t="s">
        <v>277</v>
      </c>
      <c r="Z999" s="8" t="s">
        <v>3524</v>
      </c>
      <c r="AA999" s="8">
        <v>0.04</v>
      </c>
      <c r="AB999" s="8" t="s">
        <v>558</v>
      </c>
      <c r="AC999" s="8">
        <v>1.7000000000000001E-2</v>
      </c>
      <c r="AD999" s="8">
        <v>16009.04</v>
      </c>
      <c r="AE999" s="8">
        <v>2382.2976190476193</v>
      </c>
      <c r="AF999" s="8">
        <v>6803.8420000000006</v>
      </c>
      <c r="AG999" s="8">
        <v>9186.1396190476189</v>
      </c>
      <c r="AH999" s="8">
        <v>0.03</v>
      </c>
      <c r="AI999" s="8">
        <v>1979.58</v>
      </c>
    </row>
    <row r="1000" spans="1:35">
      <c r="A1000" s="8" t="s">
        <v>2144</v>
      </c>
      <c r="B1000" s="8" t="s">
        <v>29</v>
      </c>
      <c r="C1000" s="8" t="s">
        <v>29</v>
      </c>
      <c r="D1000" s="8" t="s">
        <v>168</v>
      </c>
      <c r="E1000" s="8" t="s">
        <v>2098</v>
      </c>
      <c r="F1000" s="8" t="s">
        <v>1186</v>
      </c>
      <c r="G1000" s="8" t="s">
        <v>1196</v>
      </c>
      <c r="H1000" s="116">
        <v>0</v>
      </c>
      <c r="I1000" s="8">
        <v>1400</v>
      </c>
      <c r="J1000" s="8">
        <v>1400</v>
      </c>
      <c r="K1000" s="8" t="s">
        <v>3010</v>
      </c>
      <c r="L1000" s="8">
        <v>24404479</v>
      </c>
      <c r="M1000" s="38">
        <v>45393</v>
      </c>
      <c r="N1000" s="8" t="s">
        <v>210</v>
      </c>
      <c r="O1000" s="8" t="s">
        <v>148</v>
      </c>
      <c r="P1000" s="8" t="s">
        <v>364</v>
      </c>
      <c r="Q1000" s="8">
        <v>0</v>
      </c>
      <c r="R1000" s="8">
        <v>45405</v>
      </c>
      <c r="S1000" s="8">
        <v>45405</v>
      </c>
      <c r="T1000" s="8">
        <v>13732</v>
      </c>
      <c r="U1000" s="8">
        <v>120</v>
      </c>
      <c r="V1000" s="8" t="s">
        <v>64</v>
      </c>
      <c r="W1000" s="8" t="s">
        <v>64</v>
      </c>
      <c r="X1000" s="8" t="s">
        <v>276</v>
      </c>
      <c r="Y1000" s="8" t="s">
        <v>578</v>
      </c>
      <c r="Z1000" s="8" t="s">
        <v>3028</v>
      </c>
      <c r="AA1000" s="8">
        <v>0.03</v>
      </c>
      <c r="AB1000" s="8" t="s">
        <v>558</v>
      </c>
      <c r="AC1000" s="8">
        <v>2.2599999999999999E-2</v>
      </c>
      <c r="AD1000" s="8">
        <v>1362.1499999999999</v>
      </c>
      <c r="AE1000" s="8">
        <v>378.375</v>
      </c>
      <c r="AF1000" s="8">
        <v>1026.153</v>
      </c>
      <c r="AG1000" s="8">
        <v>1404.528</v>
      </c>
      <c r="AH1000" s="8">
        <v>0.06</v>
      </c>
      <c r="AI1000" s="8">
        <v>2724.2999999999997</v>
      </c>
    </row>
    <row r="1001" spans="1:35">
      <c r="A1001" s="8" t="s">
        <v>2144</v>
      </c>
      <c r="B1001" s="8" t="s">
        <v>29</v>
      </c>
      <c r="C1001" s="8" t="s">
        <v>29</v>
      </c>
      <c r="D1001" s="8" t="s">
        <v>168</v>
      </c>
      <c r="E1001" s="8" t="s">
        <v>2098</v>
      </c>
      <c r="F1001" s="8" t="s">
        <v>2384</v>
      </c>
      <c r="G1001" s="8" t="s">
        <v>2395</v>
      </c>
      <c r="H1001" s="116">
        <v>0</v>
      </c>
      <c r="I1001" s="8">
        <v>12900</v>
      </c>
      <c r="J1001" s="8">
        <v>12900</v>
      </c>
      <c r="K1001" s="8" t="s">
        <v>3525</v>
      </c>
      <c r="L1001" s="8">
        <v>22662942</v>
      </c>
      <c r="M1001" s="38">
        <v>45393</v>
      </c>
      <c r="N1001" s="8" t="s">
        <v>210</v>
      </c>
      <c r="O1001" s="8" t="s">
        <v>148</v>
      </c>
      <c r="P1001" s="8" t="s">
        <v>264</v>
      </c>
      <c r="Q1001" s="8">
        <v>0</v>
      </c>
      <c r="R1001" s="8">
        <v>562042</v>
      </c>
      <c r="S1001" s="8">
        <v>562042</v>
      </c>
      <c r="T1001" s="8">
        <v>140881</v>
      </c>
      <c r="U1001" s="8">
        <v>168</v>
      </c>
      <c r="V1001" s="8" t="s">
        <v>64</v>
      </c>
      <c r="W1001" s="8" t="s">
        <v>64</v>
      </c>
      <c r="X1001" s="8" t="s">
        <v>276</v>
      </c>
      <c r="Y1001" s="8" t="s">
        <v>578</v>
      </c>
      <c r="Z1001" s="8" t="s">
        <v>3526</v>
      </c>
      <c r="AA1001" s="8">
        <v>0.04</v>
      </c>
      <c r="AB1001" s="8" t="s">
        <v>558</v>
      </c>
      <c r="AC1001" s="8">
        <v>1.7000000000000001E-2</v>
      </c>
      <c r="AD1001" s="8">
        <v>22481.68</v>
      </c>
      <c r="AE1001" s="8">
        <v>3345.4880952380954</v>
      </c>
      <c r="AF1001" s="8">
        <v>9554.7139999999999</v>
      </c>
      <c r="AG1001" s="8">
        <v>12900.202095238095</v>
      </c>
      <c r="AH1001" s="8">
        <v>0.03</v>
      </c>
      <c r="AI1001" s="8">
        <v>16861.259999999998</v>
      </c>
    </row>
    <row r="1002" spans="1:35">
      <c r="A1002" s="8" t="s">
        <v>2144</v>
      </c>
      <c r="B1002" s="8" t="s">
        <v>29</v>
      </c>
      <c r="C1002" s="8" t="s">
        <v>29</v>
      </c>
      <c r="D1002" s="8" t="s">
        <v>168</v>
      </c>
      <c r="E1002" s="8" t="s">
        <v>2098</v>
      </c>
      <c r="F1002" s="8" t="s">
        <v>1186</v>
      </c>
      <c r="G1002" s="8" t="s">
        <v>1196</v>
      </c>
      <c r="H1002" s="116">
        <v>0</v>
      </c>
      <c r="I1002" s="8">
        <v>21300</v>
      </c>
      <c r="J1002" s="8">
        <v>21300</v>
      </c>
      <c r="K1002" s="8" t="s">
        <v>3257</v>
      </c>
      <c r="L1002" s="8">
        <v>22644438</v>
      </c>
      <c r="M1002" s="38">
        <v>45393</v>
      </c>
      <c r="N1002" s="8" t="s">
        <v>210</v>
      </c>
      <c r="O1002" s="8" t="s">
        <v>148</v>
      </c>
      <c r="P1002" s="8" t="s">
        <v>264</v>
      </c>
      <c r="Q1002" s="8">
        <v>0</v>
      </c>
      <c r="R1002" s="8">
        <v>928023</v>
      </c>
      <c r="S1002" s="8">
        <v>928023</v>
      </c>
      <c r="T1002" s="8">
        <v>216672</v>
      </c>
      <c r="U1002" s="8">
        <v>168</v>
      </c>
      <c r="V1002" s="8" t="s">
        <v>64</v>
      </c>
      <c r="W1002" s="8" t="s">
        <v>64</v>
      </c>
      <c r="X1002" s="8" t="s">
        <v>276</v>
      </c>
      <c r="Y1002" s="8" t="s">
        <v>121</v>
      </c>
      <c r="Z1002" s="8" t="s">
        <v>3293</v>
      </c>
      <c r="AA1002" s="8">
        <v>0.04</v>
      </c>
      <c r="AB1002" s="8" t="s">
        <v>558</v>
      </c>
      <c r="AC1002" s="8">
        <v>1.7000000000000001E-2</v>
      </c>
      <c r="AD1002" s="8">
        <v>37120.92</v>
      </c>
      <c r="AE1002" s="8">
        <v>5523.9464285714284</v>
      </c>
      <c r="AF1002" s="8">
        <v>15776.391000000001</v>
      </c>
      <c r="AG1002" s="8">
        <v>21300.337428571431</v>
      </c>
      <c r="AH1002" s="8">
        <v>0.03</v>
      </c>
      <c r="AI1002" s="8">
        <v>27840.69</v>
      </c>
    </row>
    <row r="1003" spans="1:35">
      <c r="A1003" s="8" t="s">
        <v>2144</v>
      </c>
      <c r="B1003" s="8" t="s">
        <v>49</v>
      </c>
      <c r="C1003" s="8" t="s">
        <v>49</v>
      </c>
      <c r="D1003" s="8" t="s">
        <v>133</v>
      </c>
      <c r="E1003" s="8" t="s">
        <v>940</v>
      </c>
      <c r="F1003" s="8" t="s">
        <v>882</v>
      </c>
      <c r="G1003" s="8" t="s">
        <v>1392</v>
      </c>
      <c r="H1003" s="8">
        <v>0</v>
      </c>
      <c r="I1003" s="116">
        <v>5967</v>
      </c>
      <c r="J1003" s="8">
        <v>5967</v>
      </c>
      <c r="K1003" s="8" t="s">
        <v>1224</v>
      </c>
      <c r="L1003" s="8">
        <v>29741240</v>
      </c>
      <c r="M1003" s="38">
        <v>45394</v>
      </c>
      <c r="N1003" s="38" t="s">
        <v>210</v>
      </c>
      <c r="O1003" s="8" t="s">
        <v>43</v>
      </c>
      <c r="P1003" s="8" t="s">
        <v>43</v>
      </c>
      <c r="Q1003" s="8">
        <v>0</v>
      </c>
      <c r="R1003" s="8">
        <v>251263</v>
      </c>
      <c r="S1003" s="8">
        <v>251263</v>
      </c>
      <c r="T1003" s="8">
        <v>35727.19</v>
      </c>
      <c r="U1003" s="8">
        <v>168</v>
      </c>
      <c r="V1003" s="8" t="s">
        <v>64</v>
      </c>
      <c r="W1003" s="8" t="s">
        <v>64</v>
      </c>
      <c r="X1003" s="8" t="s">
        <v>276</v>
      </c>
      <c r="Y1003" s="8" t="s">
        <v>669</v>
      </c>
      <c r="Z1003" s="8" t="s">
        <v>1233</v>
      </c>
      <c r="AA1003" s="8">
        <v>0.04</v>
      </c>
      <c r="AB1003" s="8" t="s">
        <v>558</v>
      </c>
      <c r="AC1003" s="8">
        <v>1.7000000000000001E-2</v>
      </c>
      <c r="AD1003" s="8">
        <v>10050.52</v>
      </c>
      <c r="AE1003" s="8">
        <v>1495.6130952380952</v>
      </c>
      <c r="AF1003" s="8">
        <v>4271.4710000000005</v>
      </c>
      <c r="AG1003" s="8">
        <v>5767.0840952380959</v>
      </c>
      <c r="AH1003" s="8">
        <v>0.03</v>
      </c>
      <c r="AI1003" s="8">
        <v>7537.8899999999994</v>
      </c>
    </row>
    <row r="1004" spans="1:35">
      <c r="A1004" s="8" t="s">
        <v>2144</v>
      </c>
      <c r="B1004" s="8" t="s">
        <v>24</v>
      </c>
      <c r="C1004" s="8" t="s">
        <v>24</v>
      </c>
      <c r="D1004" s="8" t="s">
        <v>422</v>
      </c>
      <c r="E1004" s="8" t="s">
        <v>538</v>
      </c>
      <c r="F1004" s="8" t="s">
        <v>861</v>
      </c>
      <c r="G1004" s="8" t="s">
        <v>862</v>
      </c>
      <c r="H1004" s="8">
        <v>0</v>
      </c>
      <c r="I1004" s="116">
        <v>7805</v>
      </c>
      <c r="J1004" s="8">
        <v>7805</v>
      </c>
      <c r="K1004" s="8" t="s">
        <v>3527</v>
      </c>
      <c r="L1004" s="8">
        <v>23647208</v>
      </c>
      <c r="M1004" s="38">
        <v>45394</v>
      </c>
      <c r="N1004" s="38" t="s">
        <v>210</v>
      </c>
      <c r="O1004" s="8" t="s">
        <v>43</v>
      </c>
      <c r="P1004" s="8" t="s">
        <v>43</v>
      </c>
      <c r="Q1004" s="8">
        <v>0</v>
      </c>
      <c r="R1004" s="8">
        <v>340057</v>
      </c>
      <c r="S1004" s="8">
        <v>340057</v>
      </c>
      <c r="T1004" s="8">
        <v>51708</v>
      </c>
      <c r="U1004" s="8">
        <v>168</v>
      </c>
      <c r="V1004" s="8" t="s">
        <v>64</v>
      </c>
      <c r="W1004" s="8" t="s">
        <v>64</v>
      </c>
      <c r="X1004" s="8" t="s">
        <v>276</v>
      </c>
      <c r="Y1004" s="8" t="s">
        <v>669</v>
      </c>
      <c r="Z1004" s="8" t="s">
        <v>3534</v>
      </c>
      <c r="AA1004" s="8">
        <v>0.04</v>
      </c>
      <c r="AB1004" s="8" t="s">
        <v>558</v>
      </c>
      <c r="AC1004" s="8">
        <v>1.7000000000000001E-2</v>
      </c>
      <c r="AD1004" s="8">
        <v>13602.28</v>
      </c>
      <c r="AE1004" s="8">
        <v>2024.1488095238096</v>
      </c>
      <c r="AF1004" s="8">
        <v>5780.9690000000001</v>
      </c>
      <c r="AG1004" s="8">
        <v>7805.1178095238101</v>
      </c>
      <c r="AH1004" s="8">
        <v>0.03</v>
      </c>
      <c r="AI1004" s="8">
        <v>10201.709999999999</v>
      </c>
    </row>
    <row r="1005" spans="1:35">
      <c r="A1005" s="8" t="s">
        <v>2144</v>
      </c>
      <c r="B1005" s="8" t="s">
        <v>38</v>
      </c>
      <c r="C1005" s="8" t="s">
        <v>38</v>
      </c>
      <c r="D1005" s="8" t="s">
        <v>101</v>
      </c>
      <c r="E1005" s="8" t="s">
        <v>407</v>
      </c>
      <c r="F1005" s="8" t="s">
        <v>3528</v>
      </c>
      <c r="G1005" s="8" t="s">
        <v>3536</v>
      </c>
      <c r="H1005" s="8">
        <v>0</v>
      </c>
      <c r="I1005" s="116">
        <v>998</v>
      </c>
      <c r="J1005" s="8">
        <v>998</v>
      </c>
      <c r="K1005" s="8" t="s">
        <v>3529</v>
      </c>
      <c r="L1005" s="8">
        <v>29993342</v>
      </c>
      <c r="M1005" s="38">
        <v>45394</v>
      </c>
      <c r="N1005" s="38" t="s">
        <v>210</v>
      </c>
      <c r="O1005" s="8" t="s">
        <v>43</v>
      </c>
      <c r="P1005" s="8" t="s">
        <v>43</v>
      </c>
      <c r="Q1005" s="8">
        <v>0</v>
      </c>
      <c r="R1005" s="8">
        <v>30000</v>
      </c>
      <c r="S1005" s="8">
        <v>30000</v>
      </c>
      <c r="T1005" s="8">
        <v>27400</v>
      </c>
      <c r="U1005" s="8">
        <v>108</v>
      </c>
      <c r="V1005" s="8" t="s">
        <v>62</v>
      </c>
      <c r="W1005" s="8" t="s">
        <v>62</v>
      </c>
      <c r="X1005" s="8" t="s">
        <v>276</v>
      </c>
      <c r="Z1005" s="8" t="s">
        <v>3535</v>
      </c>
      <c r="AA1005" s="8">
        <v>0.03</v>
      </c>
      <c r="AB1005" s="8" t="s">
        <v>558</v>
      </c>
      <c r="AC1005" s="8">
        <v>2.4E-2</v>
      </c>
      <c r="AD1005" s="8">
        <v>900</v>
      </c>
      <c r="AE1005" s="8">
        <v>277.77777777777777</v>
      </c>
      <c r="AF1005" s="8">
        <v>720</v>
      </c>
      <c r="AG1005" s="8">
        <v>997.77777777777783</v>
      </c>
      <c r="AH1005" s="8">
        <v>0.06</v>
      </c>
      <c r="AI1005" s="8">
        <v>1800</v>
      </c>
    </row>
    <row r="1006" spans="1:35">
      <c r="A1006" s="8" t="s">
        <v>2144</v>
      </c>
      <c r="B1006" s="8" t="s">
        <v>39</v>
      </c>
      <c r="C1006" s="8" t="s">
        <v>39</v>
      </c>
      <c r="D1006" s="8" t="s">
        <v>167</v>
      </c>
      <c r="E1006" s="8" t="s">
        <v>407</v>
      </c>
      <c r="F1006" s="8" t="s">
        <v>3171</v>
      </c>
      <c r="G1006" s="8" t="s">
        <v>3196</v>
      </c>
      <c r="H1006" s="8">
        <v>0</v>
      </c>
      <c r="I1006" s="116">
        <v>3510</v>
      </c>
      <c r="J1006" s="8">
        <v>3510</v>
      </c>
      <c r="K1006" s="8" t="s">
        <v>3267</v>
      </c>
      <c r="L1006" s="8">
        <v>24324055</v>
      </c>
      <c r="M1006" s="38">
        <v>45394</v>
      </c>
      <c r="N1006" s="38" t="s">
        <v>210</v>
      </c>
      <c r="O1006" s="8" t="s">
        <v>43</v>
      </c>
      <c r="P1006" s="8" t="s">
        <v>43</v>
      </c>
      <c r="Q1006" s="8">
        <v>0</v>
      </c>
      <c r="R1006" s="8">
        <v>144214</v>
      </c>
      <c r="S1006" s="8">
        <v>144214</v>
      </c>
      <c r="T1006" s="8">
        <v>31117</v>
      </c>
      <c r="U1006" s="8">
        <v>168</v>
      </c>
      <c r="V1006" s="8" t="s">
        <v>64</v>
      </c>
      <c r="W1006" s="8" t="s">
        <v>64</v>
      </c>
      <c r="X1006" s="8" t="s">
        <v>276</v>
      </c>
      <c r="Y1006" s="8" t="s">
        <v>669</v>
      </c>
      <c r="Z1006" s="8" t="s">
        <v>3537</v>
      </c>
      <c r="AA1006" s="8">
        <v>0.04</v>
      </c>
      <c r="AB1006" s="8" t="s">
        <v>558</v>
      </c>
      <c r="AC1006" s="8">
        <v>1.7000000000000001E-2</v>
      </c>
      <c r="AD1006" s="8">
        <v>5768.56</v>
      </c>
      <c r="AE1006" s="8">
        <v>858.41666666666663</v>
      </c>
      <c r="AF1006" s="8">
        <v>2451.6380000000004</v>
      </c>
      <c r="AG1006" s="8">
        <v>3310.0546666666669</v>
      </c>
      <c r="AH1006" s="8">
        <v>0.03</v>
      </c>
      <c r="AI1006" s="8">
        <v>4326.42</v>
      </c>
    </row>
    <row r="1007" spans="1:35">
      <c r="A1007" s="8" t="s">
        <v>2144</v>
      </c>
      <c r="B1007" s="8" t="s">
        <v>24</v>
      </c>
      <c r="C1007" s="8" t="s">
        <v>24</v>
      </c>
      <c r="D1007" s="8" t="s">
        <v>422</v>
      </c>
      <c r="E1007" s="8" t="s">
        <v>407</v>
      </c>
      <c r="F1007" s="8" t="s">
        <v>3290</v>
      </c>
      <c r="G1007" s="8" t="s">
        <v>3539</v>
      </c>
      <c r="H1007" s="8">
        <v>0</v>
      </c>
      <c r="I1007" s="116">
        <v>36264</v>
      </c>
      <c r="J1007" s="8">
        <v>36264</v>
      </c>
      <c r="K1007" s="8" t="s">
        <v>3265</v>
      </c>
      <c r="L1007" s="8">
        <v>29939796</v>
      </c>
      <c r="M1007" s="38">
        <v>45394</v>
      </c>
      <c r="N1007" s="38" t="s">
        <v>210</v>
      </c>
      <c r="O1007" s="8" t="s">
        <v>43</v>
      </c>
      <c r="P1007" s="8" t="s">
        <v>43</v>
      </c>
      <c r="Q1007" s="8">
        <v>0</v>
      </c>
      <c r="R1007" s="8">
        <v>1579970</v>
      </c>
      <c r="S1007" s="8">
        <v>1579970</v>
      </c>
      <c r="T1007" s="8">
        <v>244768</v>
      </c>
      <c r="U1007" s="8">
        <v>168</v>
      </c>
      <c r="V1007" s="8" t="s">
        <v>64</v>
      </c>
      <c r="W1007" s="8" t="s">
        <v>64</v>
      </c>
      <c r="X1007" s="8" t="s">
        <v>276</v>
      </c>
      <c r="Y1007" s="8" t="s">
        <v>669</v>
      </c>
      <c r="Z1007" s="8" t="s">
        <v>3538</v>
      </c>
      <c r="AA1007" s="8">
        <v>0.04</v>
      </c>
      <c r="AB1007" s="8" t="s">
        <v>558</v>
      </c>
      <c r="AC1007" s="8">
        <v>1.7000000000000001E-2</v>
      </c>
      <c r="AD1007" s="8">
        <v>63198.8</v>
      </c>
      <c r="AE1007" s="8">
        <v>9404.5833333333339</v>
      </c>
      <c r="AF1007" s="8">
        <v>26859.49</v>
      </c>
      <c r="AG1007" s="8">
        <v>36264.073333333334</v>
      </c>
      <c r="AH1007" s="8">
        <v>0.03</v>
      </c>
      <c r="AI1007" s="8">
        <v>47399.1</v>
      </c>
    </row>
    <row r="1008" spans="1:35">
      <c r="A1008" s="8" t="s">
        <v>2144</v>
      </c>
      <c r="B1008" s="8" t="s">
        <v>24</v>
      </c>
      <c r="C1008" s="8" t="s">
        <v>24</v>
      </c>
      <c r="D1008" s="8" t="s">
        <v>422</v>
      </c>
      <c r="E1008" s="8" t="s">
        <v>3530</v>
      </c>
      <c r="F1008" s="8" t="s">
        <v>3157</v>
      </c>
      <c r="G1008" s="8" t="s">
        <v>3177</v>
      </c>
      <c r="H1008" s="8">
        <v>0</v>
      </c>
      <c r="I1008" s="116">
        <v>4667</v>
      </c>
      <c r="J1008" s="8">
        <v>4667</v>
      </c>
      <c r="K1008" s="8" t="s">
        <v>3531</v>
      </c>
      <c r="L1008" s="8">
        <v>23634833</v>
      </c>
      <c r="M1008" s="38">
        <v>45394</v>
      </c>
      <c r="N1008" s="38" t="s">
        <v>210</v>
      </c>
      <c r="O1008" s="8" t="s">
        <v>43</v>
      </c>
      <c r="P1008" s="8" t="s">
        <v>43</v>
      </c>
      <c r="Q1008" s="8">
        <v>0</v>
      </c>
      <c r="R1008" s="8">
        <v>80000</v>
      </c>
      <c r="S1008" s="8">
        <v>80000</v>
      </c>
      <c r="T1008" s="8">
        <v>74900</v>
      </c>
      <c r="U1008" s="8">
        <v>48</v>
      </c>
      <c r="V1008" s="8" t="s">
        <v>62</v>
      </c>
      <c r="W1008" s="8" t="s">
        <v>62</v>
      </c>
      <c r="X1008" s="8" t="s">
        <v>276</v>
      </c>
      <c r="Z1008" s="8" t="s">
        <v>3540</v>
      </c>
      <c r="AA1008" s="8">
        <v>0.03</v>
      </c>
      <c r="AB1008" s="8" t="s">
        <v>558</v>
      </c>
      <c r="AC1008" s="8">
        <v>3.7499999999999999E-2</v>
      </c>
      <c r="AD1008" s="8">
        <v>2400</v>
      </c>
      <c r="AE1008" s="8">
        <v>1666.6666666666667</v>
      </c>
      <c r="AF1008" s="8">
        <v>3000</v>
      </c>
      <c r="AG1008" s="8">
        <v>4666.666666666667</v>
      </c>
      <c r="AH1008" s="8">
        <v>0.06</v>
      </c>
      <c r="AI1008" s="8">
        <v>4800</v>
      </c>
    </row>
    <row r="1009" spans="1:35">
      <c r="A1009" s="8" t="s">
        <v>2144</v>
      </c>
      <c r="B1009" s="8" t="s">
        <v>49</v>
      </c>
      <c r="C1009" s="8" t="s">
        <v>49</v>
      </c>
      <c r="D1009" s="8" t="s">
        <v>133</v>
      </c>
      <c r="E1009" s="8" t="s">
        <v>619</v>
      </c>
      <c r="F1009" s="8" t="s">
        <v>898</v>
      </c>
      <c r="G1009" s="8" t="s">
        <v>899</v>
      </c>
      <c r="H1009" s="8"/>
      <c r="I1009" s="116">
        <v>12558</v>
      </c>
      <c r="J1009" s="8">
        <v>12558</v>
      </c>
      <c r="K1009" s="8" t="s">
        <v>3532</v>
      </c>
      <c r="L1009" s="8">
        <v>22882820</v>
      </c>
      <c r="M1009" s="38">
        <v>45394</v>
      </c>
      <c r="N1009" s="38" t="s">
        <v>210</v>
      </c>
      <c r="O1009" s="8" t="s">
        <v>148</v>
      </c>
      <c r="P1009" s="8" t="s">
        <v>364</v>
      </c>
      <c r="Q1009" s="8">
        <v>429165.37</v>
      </c>
      <c r="R1009" s="8">
        <v>538428</v>
      </c>
      <c r="S1009" s="8">
        <v>109262.63</v>
      </c>
      <c r="U1009" s="8">
        <v>168</v>
      </c>
      <c r="V1009" s="8" t="s">
        <v>63</v>
      </c>
      <c r="W1009" s="8" t="s">
        <v>63</v>
      </c>
      <c r="X1009" s="8" t="s">
        <v>277</v>
      </c>
      <c r="Z1009" s="8" t="s">
        <v>3541</v>
      </c>
      <c r="AA1009" s="8">
        <v>0.04</v>
      </c>
      <c r="AB1009" s="8" t="s">
        <v>558</v>
      </c>
      <c r="AC1009" s="8">
        <v>1.7000000000000001E-2</v>
      </c>
      <c r="AD1009" s="8">
        <v>21537.119999999999</v>
      </c>
      <c r="AE1009" s="8">
        <v>3204.9285714285716</v>
      </c>
      <c r="AF1009" s="8">
        <v>9153.2759999999998</v>
      </c>
      <c r="AG1009" s="8">
        <v>12358.20457142857</v>
      </c>
      <c r="AH1009" s="8">
        <v>0.03</v>
      </c>
      <c r="AI1009" s="8">
        <v>3277.8789000000002</v>
      </c>
    </row>
    <row r="1010" spans="1:35">
      <c r="A1010" s="8" t="s">
        <v>2144</v>
      </c>
      <c r="B1010" s="8" t="s">
        <v>49</v>
      </c>
      <c r="C1010" s="8" t="s">
        <v>49</v>
      </c>
      <c r="D1010" s="8" t="s">
        <v>133</v>
      </c>
      <c r="E1010" s="8" t="s">
        <v>940</v>
      </c>
      <c r="F1010" s="8" t="s">
        <v>3114</v>
      </c>
      <c r="G1010" s="8" t="s">
        <v>3115</v>
      </c>
      <c r="H1010" s="8">
        <v>0</v>
      </c>
      <c r="I1010" s="116">
        <v>3192</v>
      </c>
      <c r="J1010" s="8">
        <v>3192</v>
      </c>
      <c r="K1010" s="8" t="s">
        <v>3533</v>
      </c>
      <c r="L1010" s="8">
        <v>31941789</v>
      </c>
      <c r="M1010" s="38">
        <v>45394</v>
      </c>
      <c r="N1010" s="38" t="s">
        <v>210</v>
      </c>
      <c r="O1010" s="8" t="s">
        <v>43</v>
      </c>
      <c r="P1010" s="8" t="s">
        <v>43</v>
      </c>
      <c r="Q1010" s="8">
        <v>0</v>
      </c>
      <c r="R1010" s="8">
        <v>130402</v>
      </c>
      <c r="S1010" s="8">
        <v>130402</v>
      </c>
      <c r="T1010" s="8">
        <v>18702.59</v>
      </c>
      <c r="U1010" s="8">
        <v>168</v>
      </c>
      <c r="V1010" s="8" t="s">
        <v>64</v>
      </c>
      <c r="W1010" s="8" t="s">
        <v>64</v>
      </c>
      <c r="X1010" s="8" t="s">
        <v>276</v>
      </c>
      <c r="Y1010" s="8" t="s">
        <v>669</v>
      </c>
      <c r="Z1010" s="8" t="s">
        <v>3282</v>
      </c>
      <c r="AA1010" s="8">
        <v>0.04</v>
      </c>
      <c r="AB1010" s="8" t="s">
        <v>558</v>
      </c>
      <c r="AC1010" s="8">
        <v>1.7000000000000001E-2</v>
      </c>
      <c r="AD1010" s="8">
        <v>5216.08</v>
      </c>
      <c r="AE1010" s="8">
        <v>776.20238095238096</v>
      </c>
      <c r="AF1010" s="8">
        <v>2216.8340000000003</v>
      </c>
      <c r="AG1010" s="8">
        <v>2993.0363809523815</v>
      </c>
      <c r="AH1010" s="8">
        <v>0.03</v>
      </c>
      <c r="AI1010" s="8">
        <v>3912.06</v>
      </c>
    </row>
    <row r="1011" spans="1:35">
      <c r="A1011" s="8" t="s">
        <v>2144</v>
      </c>
      <c r="B1011" s="8" t="s">
        <v>29</v>
      </c>
      <c r="C1011" s="8" t="s">
        <v>29</v>
      </c>
      <c r="D1011" s="8" t="s">
        <v>168</v>
      </c>
      <c r="E1011" s="8" t="s">
        <v>456</v>
      </c>
      <c r="F1011" s="8" t="s">
        <v>915</v>
      </c>
      <c r="G1011" s="8" t="s">
        <v>823</v>
      </c>
      <c r="H1011" s="8">
        <v>0</v>
      </c>
      <c r="I1011" s="116">
        <v>2605</v>
      </c>
      <c r="J1011" s="8">
        <v>2605</v>
      </c>
      <c r="K1011" s="8" t="s">
        <v>3542</v>
      </c>
      <c r="L1011" s="8">
        <v>25149348</v>
      </c>
      <c r="M1011" s="38">
        <v>45394</v>
      </c>
      <c r="N1011" s="38" t="s">
        <v>210</v>
      </c>
      <c r="O1011" s="8" t="s">
        <v>43</v>
      </c>
      <c r="P1011" s="8" t="s">
        <v>43</v>
      </c>
      <c r="Q1011" s="8">
        <v>0</v>
      </c>
      <c r="R1011" s="8">
        <v>113497</v>
      </c>
      <c r="S1011" s="8">
        <v>113497</v>
      </c>
      <c r="T1011" s="8">
        <v>35112</v>
      </c>
      <c r="U1011" s="8">
        <v>168</v>
      </c>
      <c r="V1011" s="8" t="s">
        <v>64</v>
      </c>
      <c r="W1011" s="8" t="s">
        <v>64</v>
      </c>
      <c r="X1011" s="8" t="s">
        <v>276</v>
      </c>
      <c r="Y1011" s="8" t="s">
        <v>3543</v>
      </c>
      <c r="Z1011" s="8" t="s">
        <v>3547</v>
      </c>
      <c r="AA1011" s="8">
        <v>0.04</v>
      </c>
      <c r="AB1011" s="8" t="s">
        <v>558</v>
      </c>
      <c r="AC1011" s="8">
        <v>1.7000000000000001E-2</v>
      </c>
      <c r="AD1011" s="8">
        <v>4539.88</v>
      </c>
      <c r="AE1011" s="8">
        <v>675.57738095238096</v>
      </c>
      <c r="AF1011" s="8">
        <v>1929.4490000000001</v>
      </c>
      <c r="AG1011" s="8">
        <v>2605.0263809523813</v>
      </c>
      <c r="AH1011" s="8">
        <v>0.03</v>
      </c>
      <c r="AI1011" s="8">
        <v>3404.91</v>
      </c>
    </row>
    <row r="1012" spans="1:35">
      <c r="A1012" s="8" t="s">
        <v>2144</v>
      </c>
      <c r="B1012" s="8" t="s">
        <v>39</v>
      </c>
      <c r="C1012" s="8" t="s">
        <v>39</v>
      </c>
      <c r="D1012" s="8" t="s">
        <v>167</v>
      </c>
      <c r="E1012" s="8" t="s">
        <v>407</v>
      </c>
      <c r="F1012" s="8" t="s">
        <v>3171</v>
      </c>
      <c r="G1012" s="8" t="s">
        <v>3196</v>
      </c>
      <c r="H1012" s="8">
        <v>0</v>
      </c>
      <c r="I1012" s="116">
        <v>3283</v>
      </c>
      <c r="J1012" s="8">
        <v>3283</v>
      </c>
      <c r="K1012" s="8" t="s">
        <v>3544</v>
      </c>
      <c r="L1012" s="8">
        <v>22800044</v>
      </c>
      <c r="M1012" s="38">
        <v>45394</v>
      </c>
      <c r="N1012" s="38" t="s">
        <v>210</v>
      </c>
      <c r="O1012" s="8" t="s">
        <v>148</v>
      </c>
      <c r="P1012" s="8" t="s">
        <v>258</v>
      </c>
      <c r="Q1012" s="8">
        <v>0</v>
      </c>
      <c r="R1012" s="8">
        <v>100000</v>
      </c>
      <c r="S1012" s="8">
        <v>100000</v>
      </c>
      <c r="T1012" s="8">
        <v>93900</v>
      </c>
      <c r="U1012" s="8">
        <v>120</v>
      </c>
      <c r="V1012" s="8" t="s">
        <v>62</v>
      </c>
      <c r="W1012" s="8" t="s">
        <v>62</v>
      </c>
      <c r="X1012" s="8" t="s">
        <v>276</v>
      </c>
      <c r="Z1012" s="8" t="s">
        <v>3548</v>
      </c>
      <c r="AA1012" s="8">
        <v>0.03</v>
      </c>
      <c r="AB1012" s="8" t="s">
        <v>558</v>
      </c>
      <c r="AC1012" s="8">
        <v>2.2499999999999999E-2</v>
      </c>
      <c r="AD1012" s="8">
        <v>3000</v>
      </c>
      <c r="AE1012" s="8">
        <v>833.33333333333337</v>
      </c>
      <c r="AF1012" s="8">
        <v>2250</v>
      </c>
      <c r="AG1012" s="8">
        <v>3083.3333333333335</v>
      </c>
      <c r="AH1012" s="8">
        <v>0.06</v>
      </c>
      <c r="AI1012" s="8">
        <v>6000</v>
      </c>
    </row>
    <row r="1013" spans="1:35">
      <c r="A1013" s="8" t="s">
        <v>2144</v>
      </c>
      <c r="B1013" s="8" t="s">
        <v>241</v>
      </c>
      <c r="C1013" s="8" t="s">
        <v>241</v>
      </c>
      <c r="D1013" s="8" t="s">
        <v>101</v>
      </c>
      <c r="E1013" s="8" t="s">
        <v>492</v>
      </c>
      <c r="F1013" s="8" t="s">
        <v>844</v>
      </c>
      <c r="G1013" s="8" t="s">
        <v>612</v>
      </c>
      <c r="H1013" s="8">
        <v>0</v>
      </c>
      <c r="I1013" s="116">
        <v>10500</v>
      </c>
      <c r="J1013" s="8">
        <v>10500</v>
      </c>
      <c r="K1013" s="8" t="s">
        <v>3066</v>
      </c>
      <c r="L1013" s="8">
        <v>30050745</v>
      </c>
      <c r="M1013" s="38">
        <v>45394</v>
      </c>
      <c r="N1013" s="38" t="s">
        <v>210</v>
      </c>
      <c r="O1013" s="8" t="s">
        <v>173</v>
      </c>
      <c r="P1013" s="8" t="s">
        <v>466</v>
      </c>
      <c r="Q1013" s="8">
        <v>0</v>
      </c>
      <c r="R1013" s="8">
        <v>457476</v>
      </c>
      <c r="S1013" s="8">
        <v>457476</v>
      </c>
      <c r="T1013" s="8">
        <v>24514.44</v>
      </c>
      <c r="U1013" s="8">
        <v>168</v>
      </c>
      <c r="V1013" s="8" t="s">
        <v>64</v>
      </c>
      <c r="W1013" s="8" t="s">
        <v>64</v>
      </c>
      <c r="X1013" s="8" t="s">
        <v>276</v>
      </c>
      <c r="Y1013" s="8" t="s">
        <v>3119</v>
      </c>
      <c r="Z1013" s="8" t="s">
        <v>3075</v>
      </c>
      <c r="AA1013" s="8">
        <v>0.04</v>
      </c>
      <c r="AB1013" s="8" t="s">
        <v>558</v>
      </c>
      <c r="AC1013" s="8">
        <v>1.7000000000000001E-2</v>
      </c>
      <c r="AD1013" s="8">
        <v>18299.04</v>
      </c>
      <c r="AE1013" s="8">
        <v>2723.0714285714284</v>
      </c>
      <c r="AF1013" s="8">
        <v>7777.0920000000006</v>
      </c>
      <c r="AG1013" s="8">
        <v>10500.163428571428</v>
      </c>
      <c r="AH1013" s="8">
        <v>0.03</v>
      </c>
      <c r="AI1013" s="8">
        <v>13724.279999999999</v>
      </c>
    </row>
    <row r="1014" spans="1:35">
      <c r="A1014" s="8" t="s">
        <v>2144</v>
      </c>
      <c r="B1014" s="8" t="s">
        <v>31</v>
      </c>
      <c r="C1014" s="8" t="s">
        <v>31</v>
      </c>
      <c r="D1014" s="8" t="s">
        <v>101</v>
      </c>
      <c r="E1014" s="8" t="s">
        <v>32</v>
      </c>
      <c r="F1014" s="8" t="s">
        <v>535</v>
      </c>
      <c r="G1014" s="8" t="s">
        <v>575</v>
      </c>
      <c r="H1014" s="8">
        <v>0</v>
      </c>
      <c r="I1014" s="116">
        <v>2120</v>
      </c>
      <c r="J1014" s="8">
        <v>2120</v>
      </c>
      <c r="K1014" s="8" t="s">
        <v>3545</v>
      </c>
      <c r="L1014" s="8">
        <v>22550453</v>
      </c>
      <c r="M1014" s="38">
        <v>45394</v>
      </c>
      <c r="N1014" s="38" t="s">
        <v>210</v>
      </c>
      <c r="O1014" s="8" t="s">
        <v>43</v>
      </c>
      <c r="P1014" s="8" t="s">
        <v>43</v>
      </c>
      <c r="Q1014" s="8">
        <v>0</v>
      </c>
      <c r="R1014" s="8">
        <v>62260</v>
      </c>
      <c r="S1014" s="8">
        <v>62260</v>
      </c>
      <c r="T1014" s="8">
        <v>58047</v>
      </c>
      <c r="U1014" s="8">
        <v>120</v>
      </c>
      <c r="V1014" s="8" t="s">
        <v>62</v>
      </c>
      <c r="W1014" s="8" t="s">
        <v>62</v>
      </c>
      <c r="X1014" s="8" t="s">
        <v>276</v>
      </c>
      <c r="Z1014" s="8" t="s">
        <v>3549</v>
      </c>
      <c r="AA1014" s="8">
        <v>0.03</v>
      </c>
      <c r="AB1014" s="8" t="s">
        <v>558</v>
      </c>
      <c r="AC1014" s="8">
        <v>2.7E-2</v>
      </c>
      <c r="AD1014" s="8">
        <v>1867.8</v>
      </c>
      <c r="AE1014" s="8">
        <v>518.83333333333337</v>
      </c>
      <c r="AF1014" s="8">
        <v>1681.02</v>
      </c>
      <c r="AG1014" s="8">
        <v>2199.8533333333335</v>
      </c>
      <c r="AH1014" s="8">
        <v>0.06</v>
      </c>
      <c r="AI1014" s="8">
        <v>3735.6</v>
      </c>
    </row>
    <row r="1015" spans="1:35">
      <c r="A1015" s="8" t="s">
        <v>2144</v>
      </c>
      <c r="B1015" s="8" t="s">
        <v>37</v>
      </c>
      <c r="C1015" s="8" t="s">
        <v>37</v>
      </c>
      <c r="D1015" s="8" t="s">
        <v>99</v>
      </c>
      <c r="E1015" s="8" t="s">
        <v>440</v>
      </c>
      <c r="F1015" s="8" t="s">
        <v>2089</v>
      </c>
      <c r="G1015" s="8" t="s">
        <v>3551</v>
      </c>
      <c r="H1015" s="8">
        <v>5089</v>
      </c>
      <c r="I1015" s="116">
        <v>5889</v>
      </c>
      <c r="J1015" s="8">
        <v>800</v>
      </c>
      <c r="K1015" s="8" t="s">
        <v>1641</v>
      </c>
      <c r="L1015" s="8">
        <v>27364616</v>
      </c>
      <c r="M1015" s="38">
        <v>45394</v>
      </c>
      <c r="N1015" s="38" t="s">
        <v>210</v>
      </c>
      <c r="O1015" s="8" t="s">
        <v>43</v>
      </c>
      <c r="P1015" s="8" t="s">
        <v>43</v>
      </c>
      <c r="Q1015" s="8">
        <v>159411</v>
      </c>
      <c r="R1015" s="8">
        <v>247865</v>
      </c>
      <c r="S1015" s="8">
        <v>88454</v>
      </c>
      <c r="T1015" s="8">
        <v>72482</v>
      </c>
      <c r="U1015" s="8">
        <v>168</v>
      </c>
      <c r="V1015" s="8" t="s">
        <v>63</v>
      </c>
      <c r="W1015" s="8" t="s">
        <v>63</v>
      </c>
      <c r="X1015" s="8" t="s">
        <v>277</v>
      </c>
      <c r="Z1015" s="8" t="s">
        <v>3550</v>
      </c>
      <c r="AA1015" s="8">
        <v>0.04</v>
      </c>
      <c r="AB1015" s="8" t="s">
        <v>558</v>
      </c>
      <c r="AC1015" s="8">
        <v>1.7000000000000001E-2</v>
      </c>
      <c r="AD1015" s="8">
        <v>9914.6</v>
      </c>
      <c r="AE1015" s="8">
        <v>1475.3869047619048</v>
      </c>
      <c r="AF1015" s="8">
        <v>4213.7049999999999</v>
      </c>
      <c r="AG1015" s="8">
        <v>5689.0919047619045</v>
      </c>
      <c r="AH1015" s="8">
        <v>0.03</v>
      </c>
      <c r="AI1015" s="8">
        <v>2653.62</v>
      </c>
    </row>
    <row r="1016" spans="1:35">
      <c r="A1016" s="8" t="s">
        <v>2144</v>
      </c>
      <c r="B1016" s="8" t="s">
        <v>23</v>
      </c>
      <c r="C1016" s="8" t="s">
        <v>23</v>
      </c>
      <c r="D1016" s="8" t="s">
        <v>97</v>
      </c>
      <c r="E1016" s="8" t="s">
        <v>211</v>
      </c>
      <c r="F1016" s="8" t="s">
        <v>3314</v>
      </c>
      <c r="G1016" s="8" t="s">
        <v>3417</v>
      </c>
      <c r="H1016" s="8">
        <v>0</v>
      </c>
      <c r="I1016" s="116">
        <v>15917</v>
      </c>
      <c r="J1016" s="8">
        <v>15917</v>
      </c>
      <c r="K1016" s="8" t="s">
        <v>3304</v>
      </c>
      <c r="L1016" s="8">
        <v>25972008</v>
      </c>
      <c r="M1016" s="38">
        <v>45394</v>
      </c>
      <c r="N1016" s="38" t="s">
        <v>210</v>
      </c>
      <c r="O1016" s="8" t="s">
        <v>148</v>
      </c>
      <c r="P1016" s="8" t="s">
        <v>3412</v>
      </c>
      <c r="Q1016" s="8">
        <v>0</v>
      </c>
      <c r="R1016" s="8">
        <v>693490</v>
      </c>
      <c r="S1016" s="8">
        <v>693490</v>
      </c>
      <c r="T1016" s="8">
        <v>103987</v>
      </c>
      <c r="U1016" s="8">
        <v>168</v>
      </c>
      <c r="V1016" s="8" t="s">
        <v>64</v>
      </c>
      <c r="W1016" s="8" t="s">
        <v>64</v>
      </c>
      <c r="X1016" s="8" t="s">
        <v>276</v>
      </c>
      <c r="Y1016" s="8" t="s">
        <v>669</v>
      </c>
      <c r="Z1016" s="8" t="s">
        <v>3552</v>
      </c>
      <c r="AA1016" s="8">
        <v>0.04</v>
      </c>
      <c r="AB1016" s="8" t="s">
        <v>558</v>
      </c>
      <c r="AC1016" s="8">
        <v>1.7000000000000001E-2</v>
      </c>
      <c r="AD1016" s="8">
        <v>27739.600000000002</v>
      </c>
      <c r="AE1016" s="8">
        <v>4127.916666666667</v>
      </c>
      <c r="AF1016" s="8">
        <v>11789.330000000002</v>
      </c>
      <c r="AG1016" s="8">
        <v>15917.24666666667</v>
      </c>
      <c r="AH1016" s="8">
        <v>0.03</v>
      </c>
      <c r="AI1016" s="8">
        <v>20804.7</v>
      </c>
    </row>
    <row r="1017" spans="1:35">
      <c r="A1017" s="8" t="s">
        <v>2144</v>
      </c>
      <c r="B1017" s="8" t="s">
        <v>184</v>
      </c>
      <c r="C1017" s="8" t="s">
        <v>184</v>
      </c>
      <c r="D1017" s="8" t="s">
        <v>98</v>
      </c>
      <c r="E1017" s="8" t="s">
        <v>419</v>
      </c>
      <c r="F1017" s="8" t="s">
        <v>499</v>
      </c>
      <c r="G1017" s="8" t="s">
        <v>707</v>
      </c>
      <c r="H1017" s="8">
        <v>0</v>
      </c>
      <c r="I1017" s="116">
        <v>7278</v>
      </c>
      <c r="J1017" s="8">
        <v>7278</v>
      </c>
      <c r="K1017" s="8" t="s">
        <v>3546</v>
      </c>
      <c r="L1017" s="8">
        <v>37185471</v>
      </c>
      <c r="M1017" s="38">
        <v>45394</v>
      </c>
      <c r="N1017" s="38" t="s">
        <v>210</v>
      </c>
      <c r="O1017" s="8" t="s">
        <v>148</v>
      </c>
      <c r="P1017" s="8" t="s">
        <v>225</v>
      </c>
      <c r="Q1017" s="8">
        <v>0</v>
      </c>
      <c r="R1017" s="8">
        <v>317097</v>
      </c>
      <c r="S1017" s="8">
        <v>317097</v>
      </c>
      <c r="T1017" s="8">
        <v>63516</v>
      </c>
      <c r="U1017" s="8">
        <v>168</v>
      </c>
      <c r="V1017" s="8" t="s">
        <v>64</v>
      </c>
      <c r="W1017" s="8" t="s">
        <v>64</v>
      </c>
      <c r="X1017" s="8" t="s">
        <v>276</v>
      </c>
      <c r="Y1017" s="8" t="s">
        <v>3119</v>
      </c>
      <c r="Z1017" s="8" t="s">
        <v>2977</v>
      </c>
      <c r="AA1017" s="8">
        <v>0.04</v>
      </c>
      <c r="AB1017" s="8" t="s">
        <v>558</v>
      </c>
      <c r="AC1017" s="8">
        <v>1.7000000000000001E-2</v>
      </c>
      <c r="AD1017" s="8">
        <v>12683.880000000001</v>
      </c>
      <c r="AE1017" s="8">
        <v>1887.4821428571429</v>
      </c>
      <c r="AF1017" s="8">
        <v>5390.6490000000003</v>
      </c>
      <c r="AG1017" s="8">
        <v>7278.1311428571435</v>
      </c>
      <c r="AH1017" s="8">
        <v>0.03</v>
      </c>
      <c r="AI1017" s="8">
        <v>9512.91</v>
      </c>
    </row>
    <row r="1018" spans="1:35">
      <c r="A1018" s="8" t="s">
        <v>2144</v>
      </c>
      <c r="B1018" s="8" t="s">
        <v>29</v>
      </c>
      <c r="C1018" s="8" t="s">
        <v>29</v>
      </c>
      <c r="D1018" s="8" t="s">
        <v>168</v>
      </c>
      <c r="E1018" s="8" t="s">
        <v>457</v>
      </c>
      <c r="F1018" s="8" t="s">
        <v>3132</v>
      </c>
      <c r="G1018" s="8" t="s">
        <v>3137</v>
      </c>
      <c r="H1018" s="8">
        <v>0</v>
      </c>
      <c r="I1018" s="116">
        <v>13994</v>
      </c>
      <c r="J1018" s="8">
        <v>13994</v>
      </c>
      <c r="K1018" s="8" t="s">
        <v>3553</v>
      </c>
      <c r="L1018" s="8">
        <v>27450687</v>
      </c>
      <c r="M1018" s="38">
        <v>45394</v>
      </c>
      <c r="N1018" s="38" t="s">
        <v>210</v>
      </c>
      <c r="O1018" s="8" t="s">
        <v>43</v>
      </c>
      <c r="P1018" s="8" t="s">
        <v>43</v>
      </c>
      <c r="Q1018" s="8">
        <v>0</v>
      </c>
      <c r="R1018" s="8">
        <v>606707</v>
      </c>
      <c r="S1018" s="8">
        <v>606707</v>
      </c>
      <c r="T1018" s="8">
        <v>60361</v>
      </c>
      <c r="U1018" s="8">
        <v>168</v>
      </c>
      <c r="V1018" s="8" t="s">
        <v>64</v>
      </c>
      <c r="W1018" s="8" t="s">
        <v>64</v>
      </c>
      <c r="X1018" s="8" t="s">
        <v>276</v>
      </c>
      <c r="Y1018" s="8" t="s">
        <v>669</v>
      </c>
      <c r="Z1018" s="8" t="s">
        <v>3270</v>
      </c>
      <c r="AA1018" s="8">
        <v>0.04</v>
      </c>
      <c r="AB1018" s="8" t="s">
        <v>558</v>
      </c>
      <c r="AC1018" s="8">
        <v>1.7000000000000001E-2</v>
      </c>
      <c r="AD1018" s="8">
        <v>24268.28</v>
      </c>
      <c r="AE1018" s="8">
        <v>3611.3511904761904</v>
      </c>
      <c r="AF1018" s="8">
        <v>10314.019</v>
      </c>
      <c r="AG1018" s="8">
        <v>13925.370190476191</v>
      </c>
      <c r="AH1018" s="8">
        <v>0.03</v>
      </c>
      <c r="AI1018" s="8">
        <v>18201.21</v>
      </c>
    </row>
    <row r="1019" spans="1:35">
      <c r="A1019" s="8" t="s">
        <v>2144</v>
      </c>
      <c r="B1019" s="8" t="s">
        <v>23</v>
      </c>
      <c r="C1019" s="8" t="s">
        <v>23</v>
      </c>
      <c r="D1019" s="8" t="s">
        <v>97</v>
      </c>
      <c r="E1019" s="8" t="s">
        <v>449</v>
      </c>
      <c r="F1019" s="8" t="s">
        <v>2413</v>
      </c>
      <c r="G1019" s="8" t="s">
        <v>2789</v>
      </c>
      <c r="H1019" s="8">
        <v>0</v>
      </c>
      <c r="I1019" s="116">
        <v>5335</v>
      </c>
      <c r="J1019" s="8">
        <v>5335</v>
      </c>
      <c r="K1019" s="8" t="s">
        <v>3554</v>
      </c>
      <c r="L1019" s="8">
        <v>29263536</v>
      </c>
      <c r="M1019" s="38">
        <v>45394</v>
      </c>
      <c r="N1019" s="38" t="s">
        <v>210</v>
      </c>
      <c r="O1019" s="8" t="s">
        <v>128</v>
      </c>
      <c r="P1019" s="8" t="s">
        <v>128</v>
      </c>
      <c r="Q1019" s="8">
        <v>0</v>
      </c>
      <c r="R1019" s="8">
        <v>232441</v>
      </c>
      <c r="S1019" s="8">
        <v>232441</v>
      </c>
      <c r="T1019" s="8">
        <v>27394</v>
      </c>
      <c r="U1019" s="8">
        <v>168</v>
      </c>
      <c r="V1019" s="8" t="s">
        <v>64</v>
      </c>
      <c r="W1019" s="8" t="s">
        <v>64</v>
      </c>
      <c r="X1019" s="8" t="s">
        <v>276</v>
      </c>
      <c r="Y1019" s="8" t="s">
        <v>3119</v>
      </c>
      <c r="Z1019" s="8" t="s">
        <v>3555</v>
      </c>
      <c r="AA1019" s="8">
        <v>0.04</v>
      </c>
      <c r="AB1019" s="8" t="s">
        <v>558</v>
      </c>
      <c r="AC1019" s="8">
        <v>1.7000000000000001E-2</v>
      </c>
      <c r="AD1019" s="8">
        <v>9297.64</v>
      </c>
      <c r="AE1019" s="8">
        <v>1383.577380952381</v>
      </c>
      <c r="AF1019" s="8">
        <v>3951.4970000000003</v>
      </c>
      <c r="AG1019" s="8">
        <v>5335.074380952381</v>
      </c>
      <c r="AH1019" s="8">
        <v>0.03</v>
      </c>
      <c r="AI1019" s="8">
        <v>6973.23</v>
      </c>
    </row>
    <row r="1020" spans="1:35">
      <c r="A1020" s="8" t="s">
        <v>2144</v>
      </c>
      <c r="B1020" s="8" t="s">
        <v>38</v>
      </c>
      <c r="C1020" s="8" t="s">
        <v>38</v>
      </c>
      <c r="D1020" s="8" t="s">
        <v>101</v>
      </c>
      <c r="E1020" s="8" t="s">
        <v>891</v>
      </c>
      <c r="F1020" s="8" t="s">
        <v>2271</v>
      </c>
      <c r="G1020" s="8" t="s">
        <v>2803</v>
      </c>
      <c r="H1020" s="8">
        <v>0</v>
      </c>
      <c r="I1020" s="116">
        <v>4000</v>
      </c>
      <c r="J1020" s="8">
        <v>4000</v>
      </c>
      <c r="K1020" s="8" t="s">
        <v>3556</v>
      </c>
      <c r="L1020" s="8">
        <v>22088821</v>
      </c>
      <c r="M1020" s="38">
        <v>45394</v>
      </c>
      <c r="N1020" s="38" t="s">
        <v>210</v>
      </c>
      <c r="O1020" s="8" t="s">
        <v>174</v>
      </c>
      <c r="P1020" s="8" t="s">
        <v>174</v>
      </c>
      <c r="Q1020" s="8">
        <v>0</v>
      </c>
      <c r="R1020" s="8">
        <v>141033</v>
      </c>
      <c r="S1020" s="8">
        <v>141033</v>
      </c>
      <c r="T1020" s="8">
        <v>130060</v>
      </c>
      <c r="U1020" s="8">
        <v>144</v>
      </c>
      <c r="V1020" s="8" t="s">
        <v>62</v>
      </c>
      <c r="W1020" s="8" t="s">
        <v>62</v>
      </c>
      <c r="X1020" s="8" t="s">
        <v>276</v>
      </c>
      <c r="Z1020" s="8" t="s">
        <v>3575</v>
      </c>
      <c r="AA1020" s="8">
        <v>0.03</v>
      </c>
      <c r="AB1020" s="8" t="s">
        <v>558</v>
      </c>
      <c r="AC1020" s="8">
        <v>0.02</v>
      </c>
      <c r="AD1020" s="8">
        <v>4230.99</v>
      </c>
      <c r="AE1020" s="8">
        <v>979.39583333333337</v>
      </c>
      <c r="AF1020" s="8">
        <v>2820.66</v>
      </c>
      <c r="AG1020" s="8">
        <v>3800.0558333333333</v>
      </c>
      <c r="AH1020" s="8">
        <v>0.06</v>
      </c>
      <c r="AI1020" s="8">
        <v>8461.98</v>
      </c>
    </row>
    <row r="1021" spans="1:35">
      <c r="A1021" s="8" t="s">
        <v>2144</v>
      </c>
      <c r="B1021" s="8" t="s">
        <v>49</v>
      </c>
      <c r="C1021" s="8" t="s">
        <v>49</v>
      </c>
      <c r="D1021" s="8" t="s">
        <v>133</v>
      </c>
      <c r="E1021" s="8" t="s">
        <v>942</v>
      </c>
      <c r="F1021" s="8" t="s">
        <v>3432</v>
      </c>
      <c r="G1021" s="8" t="s">
        <v>2006</v>
      </c>
      <c r="H1021" s="8">
        <v>0</v>
      </c>
      <c r="I1021" s="116">
        <v>7734</v>
      </c>
      <c r="J1021" s="8">
        <v>7734</v>
      </c>
      <c r="K1021" s="8" t="s">
        <v>3557</v>
      </c>
      <c r="L1021" s="8">
        <v>30262998</v>
      </c>
      <c r="M1021" s="38">
        <v>45394</v>
      </c>
      <c r="N1021" s="38" t="s">
        <v>210</v>
      </c>
      <c r="O1021" s="8" t="s">
        <v>43</v>
      </c>
      <c r="P1021" s="8" t="s">
        <v>43</v>
      </c>
      <c r="Q1021" s="8">
        <v>0</v>
      </c>
      <c r="R1021" s="8">
        <v>328250</v>
      </c>
      <c r="S1021" s="8">
        <v>328250</v>
      </c>
      <c r="T1021" s="8">
        <v>29030</v>
      </c>
      <c r="U1021" s="8">
        <v>168</v>
      </c>
      <c r="V1021" s="8" t="s">
        <v>64</v>
      </c>
      <c r="W1021" s="8" t="s">
        <v>64</v>
      </c>
      <c r="X1021" s="8" t="s">
        <v>276</v>
      </c>
      <c r="Y1021" s="8" t="s">
        <v>3117</v>
      </c>
      <c r="Z1021" s="8" t="s">
        <v>3576</v>
      </c>
      <c r="AA1021" s="8">
        <v>0.04</v>
      </c>
      <c r="AB1021" s="8" t="s">
        <v>558</v>
      </c>
      <c r="AC1021" s="8">
        <v>1.7000000000000001E-2</v>
      </c>
      <c r="AD1021" s="8">
        <v>13130</v>
      </c>
      <c r="AE1021" s="8">
        <v>1953.8690476190477</v>
      </c>
      <c r="AF1021" s="8">
        <v>5580.25</v>
      </c>
      <c r="AG1021" s="8">
        <v>7534.1190476190477</v>
      </c>
      <c r="AH1021" s="8">
        <v>0.03</v>
      </c>
      <c r="AI1021" s="8">
        <v>9847.5</v>
      </c>
    </row>
    <row r="1022" spans="1:35">
      <c r="A1022" s="8" t="s">
        <v>2144</v>
      </c>
      <c r="B1022" s="8" t="s">
        <v>47</v>
      </c>
      <c r="C1022" s="8" t="s">
        <v>47</v>
      </c>
      <c r="D1022" s="8" t="s">
        <v>99</v>
      </c>
      <c r="E1022" s="8" t="s">
        <v>407</v>
      </c>
      <c r="F1022" s="8" t="s">
        <v>3558</v>
      </c>
      <c r="G1022" s="8" t="s">
        <v>2618</v>
      </c>
      <c r="H1022" s="8">
        <v>0</v>
      </c>
      <c r="I1022" s="116">
        <v>2840</v>
      </c>
      <c r="J1022" s="8">
        <v>2840</v>
      </c>
      <c r="K1022" s="8" t="s">
        <v>3559</v>
      </c>
      <c r="L1022" s="8">
        <v>33608573</v>
      </c>
      <c r="M1022" s="38">
        <v>45394</v>
      </c>
      <c r="N1022" s="38" t="s">
        <v>210</v>
      </c>
      <c r="O1022" s="8" t="s">
        <v>21</v>
      </c>
      <c r="P1022" s="8" t="s">
        <v>21</v>
      </c>
      <c r="Q1022" s="8">
        <v>0</v>
      </c>
      <c r="R1022" s="8">
        <v>85622</v>
      </c>
      <c r="S1022" s="8">
        <v>85622</v>
      </c>
      <c r="T1022" s="8">
        <v>80240.899999999994</v>
      </c>
      <c r="U1022" s="8">
        <v>120</v>
      </c>
      <c r="V1022" s="8" t="s">
        <v>62</v>
      </c>
      <c r="W1022" s="8" t="s">
        <v>62</v>
      </c>
      <c r="X1022" s="8" t="s">
        <v>276</v>
      </c>
      <c r="Z1022" s="8" t="s">
        <v>3577</v>
      </c>
      <c r="AA1022" s="8">
        <v>0.03</v>
      </c>
      <c r="AB1022" s="8" t="s">
        <v>558</v>
      </c>
      <c r="AC1022" s="8">
        <v>2.2499999999999999E-2</v>
      </c>
      <c r="AD1022" s="8">
        <v>2568.66</v>
      </c>
      <c r="AE1022" s="8">
        <v>713.51666666666665</v>
      </c>
      <c r="AF1022" s="8">
        <v>1926.4949999999999</v>
      </c>
      <c r="AG1022" s="8">
        <v>2640.0116666666663</v>
      </c>
      <c r="AH1022" s="8">
        <v>0.06</v>
      </c>
      <c r="AI1022" s="8">
        <v>5137.32</v>
      </c>
    </row>
    <row r="1023" spans="1:35">
      <c r="A1023" s="8" t="s">
        <v>2144</v>
      </c>
      <c r="B1023" s="8" t="s">
        <v>31</v>
      </c>
      <c r="C1023" s="8" t="s">
        <v>31</v>
      </c>
      <c r="D1023" s="8" t="s">
        <v>101</v>
      </c>
      <c r="E1023" s="8" t="s">
        <v>458</v>
      </c>
      <c r="F1023" s="8" t="s">
        <v>847</v>
      </c>
      <c r="G1023" s="8" t="s">
        <v>572</v>
      </c>
      <c r="H1023" s="8">
        <v>7100</v>
      </c>
      <c r="I1023" s="116">
        <v>14921</v>
      </c>
      <c r="J1023" s="8">
        <v>7821</v>
      </c>
      <c r="K1023" s="8" t="s">
        <v>1687</v>
      </c>
      <c r="L1023" s="8">
        <v>27859464</v>
      </c>
      <c r="M1023" s="38">
        <v>45394</v>
      </c>
      <c r="N1023" s="38" t="s">
        <v>210</v>
      </c>
      <c r="O1023" s="8" t="s">
        <v>43</v>
      </c>
      <c r="P1023" s="8" t="s">
        <v>43</v>
      </c>
      <c r="Q1023" s="8">
        <v>271778</v>
      </c>
      <c r="R1023" s="8">
        <v>650080</v>
      </c>
      <c r="S1023" s="8">
        <v>378302</v>
      </c>
      <c r="T1023" s="8">
        <v>32193</v>
      </c>
      <c r="U1023" s="8">
        <v>168</v>
      </c>
      <c r="V1023" s="8" t="s">
        <v>64</v>
      </c>
      <c r="W1023" s="8" t="s">
        <v>64</v>
      </c>
      <c r="X1023" s="8" t="s">
        <v>276</v>
      </c>
      <c r="Y1023" s="8" t="s">
        <v>3119</v>
      </c>
      <c r="Z1023" s="8" t="s">
        <v>3578</v>
      </c>
      <c r="AA1023" s="8">
        <v>0.04</v>
      </c>
      <c r="AB1023" s="8" t="s">
        <v>558</v>
      </c>
      <c r="AC1023" s="8">
        <v>1.7000000000000001E-2</v>
      </c>
      <c r="AD1023" s="8">
        <v>26003.200000000001</v>
      </c>
      <c r="AE1023" s="8">
        <v>3869.5238095238096</v>
      </c>
      <c r="AF1023" s="8">
        <v>11051.36</v>
      </c>
      <c r="AG1023" s="8">
        <v>14920.88380952381</v>
      </c>
      <c r="AH1023" s="8">
        <v>0.03</v>
      </c>
      <c r="AI1023" s="8">
        <v>11349.06</v>
      </c>
    </row>
    <row r="1024" spans="1:35">
      <c r="A1024" s="8" t="s">
        <v>2144</v>
      </c>
      <c r="B1024" s="8" t="s">
        <v>20</v>
      </c>
      <c r="C1024" s="8" t="s">
        <v>184</v>
      </c>
      <c r="D1024" s="8" t="s">
        <v>98</v>
      </c>
      <c r="E1024" s="8" t="s">
        <v>206</v>
      </c>
      <c r="F1024" s="8" t="s">
        <v>3560</v>
      </c>
      <c r="G1024" s="8" t="s">
        <v>3580</v>
      </c>
      <c r="H1024" s="8">
        <v>0</v>
      </c>
      <c r="I1024" s="116">
        <v>825</v>
      </c>
      <c r="J1024" s="8">
        <v>825</v>
      </c>
      <c r="K1024" s="8" t="s">
        <v>3561</v>
      </c>
      <c r="L1024" s="8">
        <v>24751036</v>
      </c>
      <c r="M1024" s="38">
        <v>45394</v>
      </c>
      <c r="N1024" s="38" t="s">
        <v>210</v>
      </c>
      <c r="O1024" s="8" t="s">
        <v>43</v>
      </c>
      <c r="P1024" s="8" t="s">
        <v>43</v>
      </c>
      <c r="Q1024" s="8">
        <v>0</v>
      </c>
      <c r="R1024" s="8">
        <v>24805</v>
      </c>
      <c r="S1024" s="8">
        <v>24805</v>
      </c>
      <c r="T1024" s="8">
        <v>22464</v>
      </c>
      <c r="U1024" s="8">
        <v>108</v>
      </c>
      <c r="V1024" s="8" t="s">
        <v>62</v>
      </c>
      <c r="W1024" s="8" t="s">
        <v>62</v>
      </c>
      <c r="X1024" s="8" t="s">
        <v>276</v>
      </c>
      <c r="Z1024" s="8" t="s">
        <v>3579</v>
      </c>
      <c r="AA1024" s="8">
        <v>0.03</v>
      </c>
      <c r="AB1024" s="8" t="s">
        <v>558</v>
      </c>
      <c r="AC1024" s="8">
        <v>2.4E-2</v>
      </c>
      <c r="AD1024" s="8">
        <v>744.15</v>
      </c>
      <c r="AE1024" s="8">
        <v>229.67592592592592</v>
      </c>
      <c r="AF1024" s="8">
        <v>595.32000000000005</v>
      </c>
      <c r="AG1024" s="8">
        <v>824.99592592592603</v>
      </c>
      <c r="AH1024" s="8">
        <v>0.06</v>
      </c>
      <c r="AI1024" s="8">
        <v>1488.3</v>
      </c>
    </row>
    <row r="1025" spans="1:35">
      <c r="A1025" s="8" t="s">
        <v>2144</v>
      </c>
      <c r="B1025" s="8" t="s">
        <v>27</v>
      </c>
      <c r="C1025" s="8" t="s">
        <v>27</v>
      </c>
      <c r="D1025" s="8" t="s">
        <v>97</v>
      </c>
      <c r="E1025" s="8" t="s">
        <v>209</v>
      </c>
      <c r="F1025" s="8" t="s">
        <v>570</v>
      </c>
      <c r="G1025" s="8" t="s">
        <v>571</v>
      </c>
      <c r="H1025" s="8">
        <v>29111</v>
      </c>
      <c r="I1025" s="116">
        <v>28552</v>
      </c>
      <c r="J1025" s="8">
        <v>-559</v>
      </c>
      <c r="K1025" s="8" t="s">
        <v>3562</v>
      </c>
      <c r="L1025" s="8">
        <v>27227477</v>
      </c>
      <c r="M1025" s="38">
        <v>45394</v>
      </c>
      <c r="N1025" s="38" t="s">
        <v>210</v>
      </c>
      <c r="O1025" s="8" t="s">
        <v>43</v>
      </c>
      <c r="P1025" s="8" t="s">
        <v>43</v>
      </c>
      <c r="Q1025" s="8">
        <v>1081766</v>
      </c>
      <c r="R1025" s="8">
        <v>1243987</v>
      </c>
      <c r="S1025" s="8">
        <v>162221</v>
      </c>
      <c r="T1025" s="8">
        <v>86481</v>
      </c>
      <c r="U1025" s="8">
        <v>168</v>
      </c>
      <c r="V1025" s="8" t="s">
        <v>63</v>
      </c>
      <c r="W1025" s="8" t="s">
        <v>63</v>
      </c>
      <c r="X1025" s="8" t="s">
        <v>277</v>
      </c>
      <c r="Z1025" s="8" t="s">
        <v>3581</v>
      </c>
      <c r="AA1025" s="8">
        <v>0.04</v>
      </c>
      <c r="AB1025" s="8" t="s">
        <v>558</v>
      </c>
      <c r="AC1025" s="8">
        <v>1.7000000000000001E-2</v>
      </c>
      <c r="AD1025" s="8">
        <v>49759.48</v>
      </c>
      <c r="AE1025" s="8">
        <v>7404.6845238095239</v>
      </c>
      <c r="AF1025" s="8">
        <v>21147.779000000002</v>
      </c>
      <c r="AG1025" s="8">
        <v>28552.463523809525</v>
      </c>
      <c r="AH1025" s="8">
        <v>0.03</v>
      </c>
      <c r="AI1025" s="8">
        <v>4866.63</v>
      </c>
    </row>
    <row r="1026" spans="1:35">
      <c r="A1026" s="8" t="s">
        <v>2144</v>
      </c>
      <c r="B1026" s="8" t="s">
        <v>29</v>
      </c>
      <c r="C1026" s="8" t="s">
        <v>29</v>
      </c>
      <c r="D1026" s="8" t="s">
        <v>168</v>
      </c>
      <c r="E1026" s="8" t="s">
        <v>407</v>
      </c>
      <c r="F1026" s="8" t="s">
        <v>818</v>
      </c>
      <c r="G1026" s="8" t="s">
        <v>819</v>
      </c>
      <c r="H1026" s="8">
        <v>0</v>
      </c>
      <c r="I1026" s="116">
        <v>837</v>
      </c>
      <c r="J1026" s="8">
        <v>837</v>
      </c>
      <c r="K1026" s="8" t="s">
        <v>3563</v>
      </c>
      <c r="L1026" s="8">
        <v>23203797</v>
      </c>
      <c r="M1026" s="38">
        <v>45394</v>
      </c>
      <c r="N1026" s="38" t="s">
        <v>210</v>
      </c>
      <c r="O1026" s="8" t="s">
        <v>173</v>
      </c>
      <c r="P1026" s="8" t="s">
        <v>466</v>
      </c>
      <c r="Q1026" s="8">
        <v>0</v>
      </c>
      <c r="R1026" s="8">
        <v>19152</v>
      </c>
      <c r="S1026" s="8">
        <v>19152</v>
      </c>
      <c r="T1026" s="8">
        <v>17094</v>
      </c>
      <c r="U1026" s="8">
        <v>108</v>
      </c>
      <c r="V1026" s="8" t="s">
        <v>62</v>
      </c>
      <c r="W1026" s="8" t="s">
        <v>62</v>
      </c>
      <c r="X1026" s="8" t="s">
        <v>276</v>
      </c>
      <c r="Z1026" s="8" t="s">
        <v>3582</v>
      </c>
      <c r="AA1026" s="8">
        <v>0.03</v>
      </c>
      <c r="AB1026" s="8" t="s">
        <v>558</v>
      </c>
      <c r="AC1026" s="8">
        <v>2.4E-2</v>
      </c>
      <c r="AD1026" s="8">
        <v>574.55999999999995</v>
      </c>
      <c r="AE1026" s="8">
        <v>177.33333333333334</v>
      </c>
      <c r="AF1026" s="8">
        <v>459.64800000000002</v>
      </c>
      <c r="AG1026" s="8">
        <v>636.9813333333334</v>
      </c>
      <c r="AH1026" s="8">
        <v>0.06</v>
      </c>
      <c r="AI1026" s="8">
        <v>1149.1199999999999</v>
      </c>
    </row>
    <row r="1027" spans="1:35">
      <c r="A1027" s="8" t="s">
        <v>2144</v>
      </c>
      <c r="B1027" s="8" t="s">
        <v>31</v>
      </c>
      <c r="C1027" s="8" t="s">
        <v>31</v>
      </c>
      <c r="D1027" s="8" t="s">
        <v>101</v>
      </c>
      <c r="E1027" s="8" t="s">
        <v>32</v>
      </c>
      <c r="F1027" s="8" t="s">
        <v>535</v>
      </c>
      <c r="G1027" s="8" t="s">
        <v>575</v>
      </c>
      <c r="H1027" s="8">
        <v>1535</v>
      </c>
      <c r="I1027" s="116">
        <v>2420</v>
      </c>
      <c r="J1027" s="8">
        <v>885</v>
      </c>
      <c r="K1027" s="8" t="s">
        <v>3583</v>
      </c>
      <c r="L1027" s="8">
        <v>29750996</v>
      </c>
      <c r="M1027" s="38">
        <v>45394</v>
      </c>
      <c r="N1027" s="38" t="s">
        <v>210</v>
      </c>
      <c r="O1027" s="8" t="s">
        <v>128</v>
      </c>
      <c r="P1027" s="8" t="s">
        <v>128</v>
      </c>
      <c r="Q1027" s="8">
        <v>42257</v>
      </c>
      <c r="R1027" s="8">
        <v>82390</v>
      </c>
      <c r="S1027" s="8">
        <v>40133</v>
      </c>
      <c r="T1027" s="8">
        <v>34913</v>
      </c>
      <c r="U1027" s="8">
        <v>144</v>
      </c>
      <c r="V1027" s="8" t="s">
        <v>63</v>
      </c>
      <c r="W1027" s="8" t="s">
        <v>63</v>
      </c>
      <c r="X1027" s="8" t="s">
        <v>277</v>
      </c>
      <c r="Z1027" s="8" t="s">
        <v>3584</v>
      </c>
      <c r="AA1027" s="8">
        <v>0.03</v>
      </c>
      <c r="AB1027" s="8" t="s">
        <v>558</v>
      </c>
      <c r="AC1027" s="8">
        <v>0.02</v>
      </c>
      <c r="AD1027" s="8">
        <v>2471.6999999999998</v>
      </c>
      <c r="AE1027" s="8">
        <v>572.15277777777783</v>
      </c>
      <c r="AF1027" s="8">
        <v>1647.8</v>
      </c>
      <c r="AG1027" s="8">
        <v>2219.9527777777776</v>
      </c>
      <c r="AH1027" s="8">
        <v>0.06</v>
      </c>
      <c r="AI1027" s="8">
        <v>2407.98</v>
      </c>
    </row>
    <row r="1028" spans="1:35">
      <c r="A1028" s="8" t="s">
        <v>2144</v>
      </c>
      <c r="B1028" s="8" t="s">
        <v>31</v>
      </c>
      <c r="C1028" s="8" t="s">
        <v>31</v>
      </c>
      <c r="D1028" s="8" t="s">
        <v>101</v>
      </c>
      <c r="E1028" s="8" t="s">
        <v>458</v>
      </c>
      <c r="F1028" s="8" t="s">
        <v>3051</v>
      </c>
      <c r="G1028" s="8" t="s">
        <v>3053</v>
      </c>
      <c r="H1028" s="8">
        <v>6460</v>
      </c>
      <c r="I1028" s="116">
        <v>6820</v>
      </c>
      <c r="J1028" s="8">
        <v>360</v>
      </c>
      <c r="K1028" s="8" t="s">
        <v>3585</v>
      </c>
      <c r="L1028" s="8">
        <v>26570472</v>
      </c>
      <c r="M1028" s="38">
        <v>45395</v>
      </c>
      <c r="N1028" s="38" t="s">
        <v>210</v>
      </c>
      <c r="O1028" s="8" t="s">
        <v>43</v>
      </c>
      <c r="P1028" s="8" t="s">
        <v>43</v>
      </c>
      <c r="Q1028" s="8">
        <v>232640</v>
      </c>
      <c r="R1028" s="8">
        <v>288428</v>
      </c>
      <c r="S1028" s="8">
        <v>55788</v>
      </c>
      <c r="T1028" s="8">
        <v>37382</v>
      </c>
      <c r="U1028" s="8">
        <v>168</v>
      </c>
      <c r="V1028" s="8" t="s">
        <v>63</v>
      </c>
      <c r="W1028" s="8" t="s">
        <v>63</v>
      </c>
      <c r="X1028" s="8" t="s">
        <v>277</v>
      </c>
      <c r="Z1028" s="8" t="s">
        <v>3593</v>
      </c>
      <c r="AA1028" s="8">
        <v>0.04</v>
      </c>
      <c r="AB1028" s="8" t="s">
        <v>558</v>
      </c>
      <c r="AC1028" s="8">
        <v>1.7000000000000001E-2</v>
      </c>
      <c r="AD1028" s="8">
        <v>11537.12</v>
      </c>
      <c r="AE1028" s="8">
        <v>1716.8333333333333</v>
      </c>
      <c r="AF1028" s="8">
        <v>4903.2760000000007</v>
      </c>
      <c r="AG1028" s="8">
        <v>6620.1093333333338</v>
      </c>
      <c r="AH1028" s="8">
        <v>0.03</v>
      </c>
      <c r="AI1028" s="8">
        <v>1673.6399999999999</v>
      </c>
    </row>
    <row r="1029" spans="1:35">
      <c r="A1029" s="8" t="s">
        <v>2144</v>
      </c>
      <c r="B1029" s="8" t="s">
        <v>49</v>
      </c>
      <c r="C1029" s="8" t="s">
        <v>49</v>
      </c>
      <c r="D1029" s="8" t="s">
        <v>133</v>
      </c>
      <c r="E1029" s="8" t="s">
        <v>940</v>
      </c>
      <c r="F1029" s="8" t="s">
        <v>3114</v>
      </c>
      <c r="G1029" s="8" t="s">
        <v>3115</v>
      </c>
      <c r="H1029" s="8">
        <v>0</v>
      </c>
      <c r="I1029" s="116">
        <v>2693</v>
      </c>
      <c r="J1029" s="8">
        <v>2693</v>
      </c>
      <c r="K1029" s="8" t="s">
        <v>3586</v>
      </c>
      <c r="L1029" s="8">
        <v>23788134</v>
      </c>
      <c r="M1029" s="38">
        <v>45395</v>
      </c>
      <c r="N1029" s="38" t="s">
        <v>210</v>
      </c>
      <c r="O1029" s="8" t="s">
        <v>43</v>
      </c>
      <c r="P1029" s="8" t="s">
        <v>43</v>
      </c>
      <c r="Q1029" s="8">
        <v>0</v>
      </c>
      <c r="R1029" s="8">
        <v>108617</v>
      </c>
      <c r="S1029" s="8">
        <v>108617</v>
      </c>
      <c r="T1029" s="8">
        <v>31509</v>
      </c>
      <c r="U1029" s="8">
        <v>168</v>
      </c>
      <c r="V1029" s="8" t="s">
        <v>64</v>
      </c>
      <c r="W1029" s="8" t="s">
        <v>64</v>
      </c>
      <c r="X1029" s="8" t="s">
        <v>276</v>
      </c>
      <c r="Y1029" s="8" t="s">
        <v>680</v>
      </c>
      <c r="Z1029" s="8" t="s">
        <v>3594</v>
      </c>
      <c r="AA1029" s="8">
        <v>0.04</v>
      </c>
      <c r="AB1029" s="8" t="s">
        <v>558</v>
      </c>
      <c r="AC1029" s="8">
        <v>1.7000000000000001E-2</v>
      </c>
      <c r="AD1029" s="8">
        <v>4344.68</v>
      </c>
      <c r="AE1029" s="8">
        <v>646.52976190476193</v>
      </c>
      <c r="AF1029" s="8">
        <v>1846.489</v>
      </c>
      <c r="AG1029" s="8">
        <v>2493.018761904762</v>
      </c>
      <c r="AH1029" s="8">
        <v>0.03</v>
      </c>
      <c r="AI1029" s="8">
        <v>3258.5099999999998</v>
      </c>
    </row>
    <row r="1030" spans="1:35">
      <c r="A1030" s="8" t="s">
        <v>2144</v>
      </c>
      <c r="B1030" s="8" t="s">
        <v>45</v>
      </c>
      <c r="C1030" s="8" t="s">
        <v>184</v>
      </c>
      <c r="D1030" s="8" t="s">
        <v>98</v>
      </c>
      <c r="E1030" s="8" t="s">
        <v>212</v>
      </c>
      <c r="F1030" s="8" t="s">
        <v>738</v>
      </c>
      <c r="G1030" s="8" t="s">
        <v>740</v>
      </c>
      <c r="H1030" s="8">
        <v>0</v>
      </c>
      <c r="I1030" s="116">
        <v>3480</v>
      </c>
      <c r="J1030" s="8">
        <v>3480</v>
      </c>
      <c r="K1030" s="8" t="s">
        <v>3587</v>
      </c>
      <c r="L1030" s="8">
        <v>12740545</v>
      </c>
      <c r="M1030" s="38">
        <v>45395</v>
      </c>
      <c r="N1030" s="38" t="s">
        <v>210</v>
      </c>
      <c r="O1030" s="8" t="s">
        <v>21</v>
      </c>
      <c r="P1030" s="8" t="s">
        <v>21</v>
      </c>
      <c r="Q1030" s="8">
        <v>0</v>
      </c>
      <c r="R1030" s="8">
        <v>90867</v>
      </c>
      <c r="S1030" s="8">
        <v>90867</v>
      </c>
      <c r="T1030" s="8">
        <v>82177</v>
      </c>
      <c r="U1030" s="8">
        <v>96</v>
      </c>
      <c r="V1030" s="8" t="s">
        <v>62</v>
      </c>
      <c r="W1030" s="8" t="s">
        <v>62</v>
      </c>
      <c r="X1030" s="8" t="s">
        <v>276</v>
      </c>
      <c r="Z1030" s="8" t="s">
        <v>3595</v>
      </c>
      <c r="AA1030" s="8">
        <v>0.03</v>
      </c>
      <c r="AB1030" s="8" t="s">
        <v>558</v>
      </c>
      <c r="AC1030" s="8">
        <v>2.7E-2</v>
      </c>
      <c r="AD1030" s="8">
        <v>2726.0099999999998</v>
      </c>
      <c r="AE1030" s="8">
        <v>946.53125</v>
      </c>
      <c r="AF1030" s="8">
        <v>2453.4090000000001</v>
      </c>
      <c r="AG1030" s="8">
        <v>3399.9402500000001</v>
      </c>
      <c r="AH1030" s="8">
        <v>0.06</v>
      </c>
      <c r="AI1030" s="8">
        <v>5452.0199999999995</v>
      </c>
    </row>
    <row r="1031" spans="1:35">
      <c r="A1031" s="8" t="s">
        <v>2144</v>
      </c>
      <c r="B1031" s="8" t="s">
        <v>29</v>
      </c>
      <c r="C1031" s="8" t="s">
        <v>29</v>
      </c>
      <c r="D1031" s="8" t="s">
        <v>168</v>
      </c>
      <c r="E1031" s="8" t="s">
        <v>457</v>
      </c>
      <c r="F1031" s="8" t="s">
        <v>1234</v>
      </c>
      <c r="G1031" s="8" t="s">
        <v>2050</v>
      </c>
      <c r="H1031" s="8">
        <v>0</v>
      </c>
      <c r="I1031" s="116">
        <v>4900</v>
      </c>
      <c r="J1031" s="8">
        <v>4900</v>
      </c>
      <c r="K1031" s="8" t="s">
        <v>3588</v>
      </c>
      <c r="L1031" s="8">
        <v>29654880</v>
      </c>
      <c r="M1031" s="38">
        <v>45395</v>
      </c>
      <c r="N1031" s="38" t="s">
        <v>210</v>
      </c>
      <c r="O1031" s="8" t="s">
        <v>43</v>
      </c>
      <c r="P1031" s="8" t="s">
        <v>43</v>
      </c>
      <c r="Q1031" s="8">
        <v>0</v>
      </c>
      <c r="R1031" s="8">
        <v>213489</v>
      </c>
      <c r="S1031" s="8">
        <v>213489</v>
      </c>
      <c r="T1031" s="8">
        <v>86048</v>
      </c>
      <c r="U1031" s="8">
        <v>168</v>
      </c>
      <c r="V1031" s="8" t="s">
        <v>64</v>
      </c>
      <c r="W1031" s="8" t="s">
        <v>64</v>
      </c>
      <c r="X1031" s="8" t="s">
        <v>276</v>
      </c>
      <c r="Y1031" s="8" t="s">
        <v>679</v>
      </c>
      <c r="Z1031" s="8" t="s">
        <v>3596</v>
      </c>
      <c r="AA1031" s="8">
        <v>0.04</v>
      </c>
      <c r="AB1031" s="8" t="s">
        <v>558</v>
      </c>
      <c r="AC1031" s="8">
        <v>1.7000000000000001E-2</v>
      </c>
      <c r="AD1031" s="8">
        <v>8539.56</v>
      </c>
      <c r="AE1031" s="8">
        <v>1270.7678571428571</v>
      </c>
      <c r="AF1031" s="8">
        <v>3629.3130000000001</v>
      </c>
      <c r="AG1031" s="8">
        <v>4900.080857142857</v>
      </c>
      <c r="AH1031" s="8">
        <v>0.03</v>
      </c>
      <c r="AI1031" s="8">
        <v>6404.67</v>
      </c>
    </row>
    <row r="1032" spans="1:35">
      <c r="A1032" s="8" t="s">
        <v>2144</v>
      </c>
      <c r="B1032" s="8" t="s">
        <v>44</v>
      </c>
      <c r="C1032" s="8" t="s">
        <v>37</v>
      </c>
      <c r="D1032" s="8" t="s">
        <v>99</v>
      </c>
      <c r="E1032" s="8" t="s">
        <v>461</v>
      </c>
      <c r="F1032" s="8" t="s">
        <v>951</v>
      </c>
      <c r="G1032" s="8" t="s">
        <v>645</v>
      </c>
      <c r="H1032" s="8">
        <v>3183</v>
      </c>
      <c r="I1032" s="116">
        <v>3870</v>
      </c>
      <c r="J1032" s="8">
        <v>687</v>
      </c>
      <c r="K1032" s="8" t="s">
        <v>3589</v>
      </c>
      <c r="L1032" s="8">
        <v>22417620</v>
      </c>
      <c r="M1032" s="38">
        <v>45395</v>
      </c>
      <c r="N1032" s="38" t="s">
        <v>210</v>
      </c>
      <c r="O1032" s="8" t="s">
        <v>43</v>
      </c>
      <c r="P1032" s="8" t="s">
        <v>43</v>
      </c>
      <c r="Q1032" s="8">
        <v>93417</v>
      </c>
      <c r="R1032" s="8">
        <v>159898</v>
      </c>
      <c r="S1032" s="8">
        <v>66481</v>
      </c>
      <c r="T1032" s="8">
        <v>55786</v>
      </c>
      <c r="U1032" s="8">
        <v>168</v>
      </c>
      <c r="V1032" s="8" t="s">
        <v>63</v>
      </c>
      <c r="W1032" s="8" t="s">
        <v>63</v>
      </c>
      <c r="X1032" s="8" t="s">
        <v>277</v>
      </c>
      <c r="Z1032" s="8" t="s">
        <v>3597</v>
      </c>
      <c r="AA1032" s="8">
        <v>0.04</v>
      </c>
      <c r="AB1032" s="8" t="s">
        <v>558</v>
      </c>
      <c r="AC1032" s="8">
        <v>1.7000000000000001E-2</v>
      </c>
      <c r="AD1032" s="8">
        <v>6395.92</v>
      </c>
      <c r="AE1032" s="8">
        <v>951.77380952380952</v>
      </c>
      <c r="AF1032" s="8">
        <v>2718.2660000000001</v>
      </c>
      <c r="AG1032" s="8">
        <v>3670.0398095238097</v>
      </c>
      <c r="AH1032" s="8">
        <v>0.03</v>
      </c>
      <c r="AI1032" s="8">
        <v>1994.4299999999998</v>
      </c>
    </row>
    <row r="1033" spans="1:35">
      <c r="A1033" s="8" t="s">
        <v>2144</v>
      </c>
      <c r="B1033" s="8" t="s">
        <v>23</v>
      </c>
      <c r="C1033" s="8" t="s">
        <v>23</v>
      </c>
      <c r="D1033" s="8" t="s">
        <v>97</v>
      </c>
      <c r="E1033" s="8" t="s">
        <v>211</v>
      </c>
      <c r="F1033" s="8" t="s">
        <v>856</v>
      </c>
      <c r="G1033" s="8" t="s">
        <v>647</v>
      </c>
      <c r="H1033" s="8">
        <v>12571</v>
      </c>
      <c r="I1033" s="116">
        <v>12360</v>
      </c>
      <c r="J1033" s="8">
        <v>-211</v>
      </c>
      <c r="K1033" s="8" t="s">
        <v>1778</v>
      </c>
      <c r="L1033" s="8">
        <v>23679782</v>
      </c>
      <c r="M1033" s="38">
        <v>45395</v>
      </c>
      <c r="N1033" s="38" t="s">
        <v>210</v>
      </c>
      <c r="O1033" s="8" t="s">
        <v>43</v>
      </c>
      <c r="P1033" s="8" t="s">
        <v>43</v>
      </c>
      <c r="Q1033" s="8">
        <v>463812</v>
      </c>
      <c r="R1033" s="8">
        <v>538515</v>
      </c>
      <c r="S1033" s="8">
        <v>74703</v>
      </c>
      <c r="T1033" s="8">
        <v>41291</v>
      </c>
      <c r="U1033" s="8">
        <v>168</v>
      </c>
      <c r="V1033" s="8" t="s">
        <v>63</v>
      </c>
      <c r="W1033" s="8" t="s">
        <v>63</v>
      </c>
      <c r="X1033" s="8" t="s">
        <v>277</v>
      </c>
      <c r="Z1033" s="8" t="s">
        <v>3598</v>
      </c>
      <c r="AA1033" s="8">
        <v>0.04</v>
      </c>
      <c r="AB1033" s="8" t="s">
        <v>558</v>
      </c>
      <c r="AC1033" s="8">
        <v>1.7000000000000001E-2</v>
      </c>
      <c r="AD1033" s="8">
        <v>21540.600000000002</v>
      </c>
      <c r="AE1033" s="8">
        <v>3205.4464285714284</v>
      </c>
      <c r="AF1033" s="8">
        <v>9154.755000000001</v>
      </c>
      <c r="AG1033" s="8">
        <v>12360.201428571429</v>
      </c>
      <c r="AH1033" s="8">
        <v>0.03</v>
      </c>
      <c r="AI1033" s="8">
        <v>2241.0899999999997</v>
      </c>
    </row>
    <row r="1034" spans="1:35">
      <c r="A1034" s="8" t="s">
        <v>2144</v>
      </c>
      <c r="B1034" s="8" t="s">
        <v>20</v>
      </c>
      <c r="C1034" s="8" t="s">
        <v>184</v>
      </c>
      <c r="D1034" s="8" t="s">
        <v>98</v>
      </c>
      <c r="E1034" s="8" t="s">
        <v>206</v>
      </c>
      <c r="F1034" s="8" t="s">
        <v>3081</v>
      </c>
      <c r="G1034" s="8" t="s">
        <v>3600</v>
      </c>
      <c r="H1034" s="8">
        <v>0</v>
      </c>
      <c r="I1034" s="116">
        <v>14869</v>
      </c>
      <c r="J1034" s="8">
        <v>14869</v>
      </c>
      <c r="K1034" s="8" t="s">
        <v>3069</v>
      </c>
      <c r="L1034" s="8">
        <v>28614251</v>
      </c>
      <c r="M1034" s="38">
        <v>45395</v>
      </c>
      <c r="N1034" s="38" t="s">
        <v>210</v>
      </c>
      <c r="O1034" s="8" t="s">
        <v>43</v>
      </c>
      <c r="P1034" s="8" t="s">
        <v>43</v>
      </c>
      <c r="Q1034" s="8">
        <v>0</v>
      </c>
      <c r="R1034" s="8">
        <v>639116</v>
      </c>
      <c r="S1034" s="8">
        <v>639116</v>
      </c>
      <c r="T1034" s="8">
        <v>36886</v>
      </c>
      <c r="U1034" s="8">
        <v>168</v>
      </c>
      <c r="V1034" s="8" t="s">
        <v>64</v>
      </c>
      <c r="W1034" s="8" t="s">
        <v>64</v>
      </c>
      <c r="X1034" s="8" t="s">
        <v>276</v>
      </c>
      <c r="Y1034" s="8" t="s">
        <v>3119</v>
      </c>
      <c r="Z1034" s="8" t="s">
        <v>3599</v>
      </c>
      <c r="AA1034" s="8">
        <v>0.04</v>
      </c>
      <c r="AB1034" s="8" t="s">
        <v>558</v>
      </c>
      <c r="AC1034" s="8">
        <v>1.7000000000000001E-2</v>
      </c>
      <c r="AD1034" s="8">
        <v>25564.639999999999</v>
      </c>
      <c r="AE1034" s="8">
        <v>3804.2619047619046</v>
      </c>
      <c r="AF1034" s="8">
        <v>10864.972000000002</v>
      </c>
      <c r="AG1034" s="8">
        <v>14669.233904761906</v>
      </c>
      <c r="AH1034" s="8">
        <v>0.03</v>
      </c>
      <c r="AI1034" s="8">
        <v>19173.48</v>
      </c>
    </row>
    <row r="1035" spans="1:35">
      <c r="A1035" s="8" t="s">
        <v>2144</v>
      </c>
      <c r="B1035" s="8" t="s">
        <v>38</v>
      </c>
      <c r="C1035" s="8" t="s">
        <v>38</v>
      </c>
      <c r="D1035" s="8" t="s">
        <v>101</v>
      </c>
      <c r="E1035" s="8" t="s">
        <v>3590</v>
      </c>
      <c r="F1035" s="8" t="s">
        <v>3591</v>
      </c>
      <c r="G1035" s="8" t="s">
        <v>3602</v>
      </c>
      <c r="H1035" s="8">
        <v>0</v>
      </c>
      <c r="I1035" s="116">
        <v>7760</v>
      </c>
      <c r="J1035" s="8">
        <v>7760</v>
      </c>
      <c r="K1035" s="8" t="s">
        <v>3592</v>
      </c>
      <c r="L1035" s="8">
        <v>12536228</v>
      </c>
      <c r="M1035" s="38">
        <v>45395</v>
      </c>
      <c r="N1035" s="38" t="s">
        <v>210</v>
      </c>
      <c r="O1035" s="8" t="s">
        <v>148</v>
      </c>
      <c r="P1035" s="8" t="s">
        <v>260</v>
      </c>
      <c r="Q1035" s="8">
        <v>0</v>
      </c>
      <c r="R1035" s="8">
        <v>207392</v>
      </c>
      <c r="S1035" s="8">
        <v>207392</v>
      </c>
      <c r="T1035" s="8">
        <v>195922</v>
      </c>
      <c r="U1035" s="8">
        <v>96</v>
      </c>
      <c r="V1035" s="8" t="s">
        <v>62</v>
      </c>
      <c r="W1035" s="8" t="s">
        <v>62</v>
      </c>
      <c r="X1035" s="8" t="s">
        <v>276</v>
      </c>
      <c r="Z1035" s="8" t="s">
        <v>3601</v>
      </c>
      <c r="AA1035" s="8">
        <v>0.03</v>
      </c>
      <c r="AB1035" s="8" t="s">
        <v>558</v>
      </c>
      <c r="AC1035" s="8">
        <v>2.7E-2</v>
      </c>
      <c r="AD1035" s="8">
        <v>6221.76</v>
      </c>
      <c r="AE1035" s="8">
        <v>2160.3333333333335</v>
      </c>
      <c r="AF1035" s="8">
        <v>5599.5839999999998</v>
      </c>
      <c r="AG1035" s="8">
        <v>7759.9173333333329</v>
      </c>
      <c r="AH1035" s="8">
        <v>0.06</v>
      </c>
      <c r="AI1035" s="8">
        <v>12443.52</v>
      </c>
    </row>
    <row r="1036" spans="1:35">
      <c r="A1036" s="8" t="s">
        <v>2144</v>
      </c>
      <c r="B1036" s="8" t="s">
        <v>37</v>
      </c>
      <c r="C1036" s="8" t="s">
        <v>37</v>
      </c>
      <c r="D1036" s="8" t="s">
        <v>99</v>
      </c>
      <c r="E1036" s="8" t="s">
        <v>440</v>
      </c>
      <c r="F1036" s="8" t="s">
        <v>568</v>
      </c>
      <c r="G1036" s="8" t="s">
        <v>569</v>
      </c>
      <c r="H1036" s="8">
        <v>0</v>
      </c>
      <c r="I1036" s="116">
        <v>6900</v>
      </c>
      <c r="J1036" s="8">
        <v>6900</v>
      </c>
      <c r="K1036" s="8" t="s">
        <v>3259</v>
      </c>
      <c r="L1036" s="8">
        <v>23746847</v>
      </c>
      <c r="M1036" s="38">
        <v>45394</v>
      </c>
      <c r="N1036" s="38" t="s">
        <v>210</v>
      </c>
      <c r="O1036" s="8" t="s">
        <v>148</v>
      </c>
      <c r="P1036" s="8" t="s">
        <v>543</v>
      </c>
      <c r="Q1036" s="8">
        <v>0</v>
      </c>
      <c r="R1036" s="8">
        <v>300627</v>
      </c>
      <c r="S1036" s="8">
        <v>300627</v>
      </c>
      <c r="T1036" s="8">
        <v>85375</v>
      </c>
      <c r="U1036" s="8">
        <v>168</v>
      </c>
      <c r="V1036" s="8" t="s">
        <v>64</v>
      </c>
      <c r="W1036" s="8" t="s">
        <v>64</v>
      </c>
      <c r="X1036" s="8" t="s">
        <v>276</v>
      </c>
      <c r="Y1036" s="8" t="s">
        <v>3517</v>
      </c>
      <c r="Z1036" s="8" t="s">
        <v>3275</v>
      </c>
      <c r="AA1036" s="8">
        <v>0.04</v>
      </c>
      <c r="AB1036" s="8" t="s">
        <v>558</v>
      </c>
      <c r="AC1036" s="8">
        <v>1.7000000000000001E-2</v>
      </c>
      <c r="AD1036" s="8">
        <v>12025.08</v>
      </c>
      <c r="AE1036" s="8">
        <v>1789.4464285714287</v>
      </c>
      <c r="AF1036" s="8">
        <v>5110.6590000000006</v>
      </c>
      <c r="AG1036" s="8">
        <v>6900.105428571429</v>
      </c>
      <c r="AH1036" s="8">
        <v>0.03</v>
      </c>
      <c r="AI1036" s="8">
        <v>9018.81</v>
      </c>
    </row>
    <row r="1037" spans="1:35">
      <c r="A1037" s="8" t="s">
        <v>2144</v>
      </c>
      <c r="B1037" s="8" t="s">
        <v>184</v>
      </c>
      <c r="C1037" s="8" t="s">
        <v>184</v>
      </c>
      <c r="D1037" s="8" t="s">
        <v>98</v>
      </c>
      <c r="E1037" s="8" t="s">
        <v>419</v>
      </c>
      <c r="F1037" s="8" t="s">
        <v>499</v>
      </c>
      <c r="G1037" s="8" t="s">
        <v>707</v>
      </c>
      <c r="H1037" s="8">
        <v>0</v>
      </c>
      <c r="I1037" s="116">
        <v>10738</v>
      </c>
      <c r="J1037" s="8">
        <v>10738</v>
      </c>
      <c r="K1037" s="8" t="s">
        <v>2877</v>
      </c>
      <c r="L1037" s="8">
        <v>34982052</v>
      </c>
      <c r="M1037" s="38">
        <v>45395</v>
      </c>
      <c r="N1037" s="38" t="s">
        <v>210</v>
      </c>
      <c r="O1037" s="8" t="s">
        <v>148</v>
      </c>
      <c r="P1037" s="8" t="s">
        <v>225</v>
      </c>
      <c r="Q1037" s="8">
        <v>0</v>
      </c>
      <c r="R1037" s="8">
        <v>467845</v>
      </c>
      <c r="S1037" s="8">
        <v>467845</v>
      </c>
      <c r="T1037" s="8">
        <v>38066</v>
      </c>
      <c r="U1037" s="8">
        <v>168</v>
      </c>
      <c r="V1037" s="8" t="s">
        <v>64</v>
      </c>
      <c r="W1037" s="8" t="s">
        <v>64</v>
      </c>
      <c r="X1037" s="8" t="s">
        <v>276</v>
      </c>
      <c r="Y1037" s="8" t="s">
        <v>3119</v>
      </c>
      <c r="Z1037" s="8" t="s">
        <v>2926</v>
      </c>
      <c r="AA1037" s="8">
        <v>0.04</v>
      </c>
      <c r="AB1037" s="8" t="s">
        <v>558</v>
      </c>
      <c r="AC1037" s="8">
        <v>1.7000000000000001E-2</v>
      </c>
      <c r="AD1037" s="8">
        <v>18713.8</v>
      </c>
      <c r="AE1037" s="8">
        <v>2784.7916666666665</v>
      </c>
      <c r="AF1037" s="8">
        <v>7953.3650000000007</v>
      </c>
      <c r="AG1037" s="8">
        <v>10738.156666666668</v>
      </c>
      <c r="AH1037" s="8">
        <v>0.03</v>
      </c>
      <c r="AI1037" s="8">
        <v>14035.35</v>
      </c>
    </row>
    <row r="1038" spans="1:35">
      <c r="A1038" s="8" t="s">
        <v>2144</v>
      </c>
      <c r="B1038" s="8" t="s">
        <v>24</v>
      </c>
      <c r="C1038" s="8" t="s">
        <v>24</v>
      </c>
      <c r="D1038" s="8" t="s">
        <v>422</v>
      </c>
      <c r="E1038" s="8" t="s">
        <v>200</v>
      </c>
      <c r="F1038" s="8" t="s">
        <v>2601</v>
      </c>
      <c r="G1038" s="8" t="s">
        <v>2604</v>
      </c>
      <c r="H1038" s="8">
        <v>0</v>
      </c>
      <c r="I1038" s="116">
        <v>5490</v>
      </c>
      <c r="J1038" s="8">
        <v>5490</v>
      </c>
      <c r="K1038" s="8" t="s">
        <v>2429</v>
      </c>
      <c r="L1038" s="8">
        <v>23523993</v>
      </c>
      <c r="M1038" s="38">
        <v>45397</v>
      </c>
      <c r="N1038" s="38" t="s">
        <v>197</v>
      </c>
      <c r="O1038" s="8" t="s">
        <v>148</v>
      </c>
      <c r="P1038" s="8" t="s">
        <v>289</v>
      </c>
      <c r="Q1038" s="8">
        <v>0</v>
      </c>
      <c r="R1038" s="8">
        <v>230481</v>
      </c>
      <c r="S1038" s="8">
        <v>230481</v>
      </c>
      <c r="T1038" s="8">
        <v>52346</v>
      </c>
      <c r="U1038" s="8">
        <v>168</v>
      </c>
      <c r="V1038" s="8" t="s">
        <v>64</v>
      </c>
      <c r="W1038" s="8" t="s">
        <v>64</v>
      </c>
      <c r="X1038" s="8" t="s">
        <v>276</v>
      </c>
      <c r="Y1038" s="8" t="s">
        <v>3517</v>
      </c>
      <c r="Z1038" s="8" t="s">
        <v>2451</v>
      </c>
      <c r="AA1038" s="8">
        <v>0.04</v>
      </c>
      <c r="AB1038" s="8" t="s">
        <v>558</v>
      </c>
      <c r="AC1038" s="8">
        <v>1.7000000000000001E-2</v>
      </c>
      <c r="AD1038" s="8">
        <v>9219.24</v>
      </c>
      <c r="AE1038" s="8">
        <v>1371.9107142857142</v>
      </c>
      <c r="AF1038" s="8">
        <v>3918.1770000000001</v>
      </c>
      <c r="AG1038" s="8">
        <v>5290.0877142857144</v>
      </c>
      <c r="AH1038" s="8">
        <v>0.03</v>
      </c>
      <c r="AI1038" s="8">
        <v>6914.4299999999994</v>
      </c>
    </row>
    <row r="1039" spans="1:35">
      <c r="A1039" s="8" t="s">
        <v>2144</v>
      </c>
      <c r="B1039" s="8" t="s">
        <v>44</v>
      </c>
      <c r="C1039" s="8" t="s">
        <v>37</v>
      </c>
      <c r="D1039" s="8" t="s">
        <v>99</v>
      </c>
      <c r="E1039" s="8" t="s">
        <v>461</v>
      </c>
      <c r="F1039" s="8" t="s">
        <v>897</v>
      </c>
      <c r="H1039" s="8">
        <v>2320</v>
      </c>
      <c r="I1039" s="116">
        <v>2680</v>
      </c>
      <c r="J1039" s="8">
        <v>360</v>
      </c>
      <c r="K1039" s="8" t="s">
        <v>3603</v>
      </c>
      <c r="L1039" s="8">
        <v>4659692</v>
      </c>
      <c r="M1039" s="38">
        <v>45397</v>
      </c>
      <c r="N1039" s="38" t="s">
        <v>197</v>
      </c>
      <c r="O1039" s="8" t="s">
        <v>148</v>
      </c>
      <c r="P1039" s="8" t="s">
        <v>252</v>
      </c>
      <c r="Q1039" s="8">
        <v>0</v>
      </c>
      <c r="R1039" s="8">
        <v>108051</v>
      </c>
      <c r="S1039" s="8">
        <v>108051</v>
      </c>
      <c r="T1039" s="8">
        <v>14847</v>
      </c>
      <c r="U1039" s="8">
        <v>168</v>
      </c>
      <c r="V1039" s="8" t="s">
        <v>63</v>
      </c>
      <c r="W1039" s="8" t="s">
        <v>63</v>
      </c>
      <c r="X1039" s="8" t="s">
        <v>277</v>
      </c>
      <c r="Z1039" s="8" t="s">
        <v>3605</v>
      </c>
      <c r="AA1039" s="8">
        <v>0.04</v>
      </c>
      <c r="AB1039" s="8" t="s">
        <v>558</v>
      </c>
      <c r="AC1039" s="8">
        <v>1.7000000000000001E-2</v>
      </c>
      <c r="AD1039" s="8">
        <v>4322.04</v>
      </c>
      <c r="AE1039" s="8">
        <v>643.16071428571433</v>
      </c>
      <c r="AF1039" s="8">
        <v>1836.8670000000002</v>
      </c>
      <c r="AG1039" s="8">
        <v>2480.0277142857144</v>
      </c>
      <c r="AH1039" s="8">
        <v>0.03</v>
      </c>
      <c r="AI1039" s="8">
        <v>3241.5299999999997</v>
      </c>
    </row>
    <row r="1040" spans="1:35">
      <c r="A1040" s="8" t="s">
        <v>2144</v>
      </c>
      <c r="B1040" s="8" t="s">
        <v>29</v>
      </c>
      <c r="C1040" s="8" t="s">
        <v>29</v>
      </c>
      <c r="D1040" s="8" t="s">
        <v>168</v>
      </c>
      <c r="E1040" s="8" t="s">
        <v>457</v>
      </c>
      <c r="F1040" s="8" t="s">
        <v>3437</v>
      </c>
      <c r="G1040" s="8" t="s">
        <v>3606</v>
      </c>
      <c r="H1040" s="8">
        <v>0</v>
      </c>
      <c r="I1040" s="116">
        <v>11348</v>
      </c>
      <c r="J1040" s="8">
        <v>11348</v>
      </c>
      <c r="K1040" s="8" t="s">
        <v>3604</v>
      </c>
      <c r="L1040" s="8">
        <v>21540308</v>
      </c>
      <c r="M1040" s="38">
        <v>45397</v>
      </c>
      <c r="N1040" s="38" t="s">
        <v>197</v>
      </c>
      <c r="O1040" s="8" t="s">
        <v>43</v>
      </c>
      <c r="P1040" s="8" t="s">
        <v>43</v>
      </c>
      <c r="Q1040" s="8">
        <v>0</v>
      </c>
      <c r="R1040" s="8">
        <v>383689</v>
      </c>
      <c r="S1040" s="8">
        <v>383689</v>
      </c>
      <c r="T1040" s="8">
        <v>19588</v>
      </c>
      <c r="U1040" s="8">
        <v>132</v>
      </c>
      <c r="V1040" s="8" t="s">
        <v>64</v>
      </c>
      <c r="W1040" s="8" t="s">
        <v>64</v>
      </c>
      <c r="X1040" s="8" t="s">
        <v>276</v>
      </c>
      <c r="Y1040" s="8" t="s">
        <v>669</v>
      </c>
      <c r="Z1040" s="8" t="s">
        <v>3438</v>
      </c>
      <c r="AA1040" s="8">
        <v>0.03</v>
      </c>
      <c r="AB1040" s="8" t="s">
        <v>558</v>
      </c>
      <c r="AC1040" s="8">
        <v>2.1999999999999999E-2</v>
      </c>
      <c r="AD1040" s="8">
        <v>11510.67</v>
      </c>
      <c r="AE1040" s="8">
        <v>2906.7348484848485</v>
      </c>
      <c r="AF1040" s="8">
        <v>8441.1579999999994</v>
      </c>
      <c r="AG1040" s="8">
        <v>11347.892848484847</v>
      </c>
      <c r="AH1040" s="8">
        <v>0.06</v>
      </c>
      <c r="AI1040" s="8">
        <v>23021.34</v>
      </c>
    </row>
    <row r="1041" spans="1:35">
      <c r="A1041" s="8" t="s">
        <v>2144</v>
      </c>
      <c r="B1041" s="8" t="s">
        <v>37</v>
      </c>
      <c r="C1041" s="8" t="s">
        <v>37</v>
      </c>
      <c r="D1041" s="8" t="s">
        <v>99</v>
      </c>
      <c r="E1041" s="8" t="s">
        <v>440</v>
      </c>
      <c r="F1041" s="8" t="s">
        <v>684</v>
      </c>
      <c r="G1041" s="8" t="s">
        <v>661</v>
      </c>
      <c r="H1041" s="8">
        <v>5542</v>
      </c>
      <c r="I1041" s="116">
        <v>5400</v>
      </c>
      <c r="J1041" s="8">
        <v>-142</v>
      </c>
      <c r="K1041" s="8" t="s">
        <v>1512</v>
      </c>
      <c r="L1041" s="8">
        <v>29199674</v>
      </c>
      <c r="M1041" s="38">
        <v>45397</v>
      </c>
      <c r="N1041" s="38" t="s">
        <v>197</v>
      </c>
      <c r="O1041" s="8" t="s">
        <v>43</v>
      </c>
      <c r="P1041" s="8" t="s">
        <v>43</v>
      </c>
      <c r="Q1041" s="8">
        <v>101739</v>
      </c>
      <c r="R1041" s="8">
        <v>138974</v>
      </c>
      <c r="S1041" s="8">
        <v>37235</v>
      </c>
      <c r="T1041" s="8">
        <v>29000</v>
      </c>
      <c r="U1041" s="8">
        <v>96</v>
      </c>
      <c r="V1041" s="8" t="s">
        <v>63</v>
      </c>
      <c r="W1041" s="8" t="s">
        <v>63</v>
      </c>
      <c r="X1041" s="8" t="s">
        <v>277</v>
      </c>
      <c r="Z1041" s="8" t="s">
        <v>3607</v>
      </c>
      <c r="AA1041" s="8">
        <v>0.03</v>
      </c>
      <c r="AB1041" s="8" t="s">
        <v>558</v>
      </c>
      <c r="AC1041" s="8">
        <v>2.7E-2</v>
      </c>
      <c r="AD1041" s="8">
        <v>4169.22</v>
      </c>
      <c r="AE1041" s="8">
        <v>1447.6458333333333</v>
      </c>
      <c r="AF1041" s="8">
        <v>3752.2979999999998</v>
      </c>
      <c r="AG1041" s="8">
        <v>5199.9438333333328</v>
      </c>
      <c r="AH1041" s="8">
        <v>0.06</v>
      </c>
      <c r="AI1041" s="8">
        <v>2234.1</v>
      </c>
    </row>
    <row r="1042" spans="1:35">
      <c r="A1042" s="8" t="s">
        <v>2144</v>
      </c>
      <c r="B1042" s="8" t="s">
        <v>184</v>
      </c>
      <c r="C1042" s="8" t="s">
        <v>184</v>
      </c>
      <c r="D1042" s="8" t="s">
        <v>98</v>
      </c>
      <c r="E1042" s="8" t="s">
        <v>419</v>
      </c>
      <c r="F1042" s="8" t="s">
        <v>888</v>
      </c>
      <c r="G1042" s="8" t="s">
        <v>676</v>
      </c>
      <c r="H1042" s="8">
        <v>0</v>
      </c>
      <c r="I1042" s="116">
        <v>33363</v>
      </c>
      <c r="J1042" s="8">
        <v>33363</v>
      </c>
      <c r="K1042" s="8" t="s">
        <v>917</v>
      </c>
      <c r="L1042" s="8">
        <v>22971209</v>
      </c>
      <c r="M1042" s="38">
        <v>45397</v>
      </c>
      <c r="N1042" s="38" t="s">
        <v>197</v>
      </c>
      <c r="O1042" s="8" t="s">
        <v>173</v>
      </c>
      <c r="P1042" s="8" t="s">
        <v>354</v>
      </c>
      <c r="Q1042" s="8">
        <v>0</v>
      </c>
      <c r="R1042" s="8">
        <v>1453598</v>
      </c>
      <c r="S1042" s="8">
        <v>1453598</v>
      </c>
      <c r="T1042" s="8">
        <v>85797</v>
      </c>
      <c r="U1042" s="8">
        <v>168</v>
      </c>
      <c r="V1042" s="8" t="s">
        <v>64</v>
      </c>
      <c r="W1042" s="8" t="s">
        <v>64</v>
      </c>
      <c r="X1042" s="8" t="s">
        <v>276</v>
      </c>
      <c r="Y1042" s="8" t="s">
        <v>3119</v>
      </c>
      <c r="Z1042" s="8" t="s">
        <v>3025</v>
      </c>
      <c r="AA1042" s="8">
        <v>0.04</v>
      </c>
      <c r="AB1042" s="8" t="s">
        <v>558</v>
      </c>
      <c r="AC1042" s="8">
        <v>1.7000000000000001E-2</v>
      </c>
      <c r="AD1042" s="8">
        <v>58143.92</v>
      </c>
      <c r="AE1042" s="8">
        <v>8652.3690476190477</v>
      </c>
      <c r="AF1042" s="8">
        <v>24711.166000000001</v>
      </c>
      <c r="AG1042" s="8">
        <v>33363.535047619051</v>
      </c>
      <c r="AH1042" s="8">
        <v>0.03</v>
      </c>
      <c r="AI1042" s="8">
        <v>43607.939999999995</v>
      </c>
    </row>
    <row r="1043" spans="1:35">
      <c r="A1043" s="8" t="s">
        <v>2144</v>
      </c>
      <c r="B1043" s="8" t="s">
        <v>49</v>
      </c>
      <c r="C1043" s="8" t="s">
        <v>49</v>
      </c>
      <c r="D1043" s="8" t="s">
        <v>133</v>
      </c>
      <c r="E1043" s="8" t="s">
        <v>189</v>
      </c>
      <c r="F1043" s="8" t="s">
        <v>3608</v>
      </c>
      <c r="G1043" s="8" t="s">
        <v>3611</v>
      </c>
      <c r="H1043" s="8"/>
      <c r="I1043" s="116">
        <v>5570</v>
      </c>
      <c r="J1043" s="8">
        <v>5570</v>
      </c>
      <c r="K1043" s="8" t="s">
        <v>3609</v>
      </c>
      <c r="L1043" s="8">
        <v>35410354</v>
      </c>
      <c r="M1043" s="38">
        <v>45397</v>
      </c>
      <c r="N1043" s="38" t="s">
        <v>197</v>
      </c>
      <c r="O1043" s="8" t="s">
        <v>21</v>
      </c>
      <c r="P1043" s="8" t="s">
        <v>21</v>
      </c>
      <c r="Q1043" s="8">
        <v>210386</v>
      </c>
      <c r="R1043" s="8">
        <v>233966</v>
      </c>
      <c r="S1043" s="8">
        <v>23580</v>
      </c>
      <c r="T1043" s="8">
        <v>8399</v>
      </c>
      <c r="U1043" s="8">
        <v>168</v>
      </c>
      <c r="V1043" s="8" t="s">
        <v>63</v>
      </c>
      <c r="W1043" s="8" t="s">
        <v>63</v>
      </c>
      <c r="X1043" s="8" t="s">
        <v>277</v>
      </c>
      <c r="Z1043" s="8" t="s">
        <v>3610</v>
      </c>
      <c r="AA1043" s="8">
        <v>0.04</v>
      </c>
      <c r="AB1043" s="8" t="s">
        <v>558</v>
      </c>
      <c r="AC1043" s="8">
        <v>1.7000000000000001E-2</v>
      </c>
      <c r="AD1043" s="8">
        <v>9358.64</v>
      </c>
      <c r="AE1043" s="8">
        <v>1392.6547619047619</v>
      </c>
      <c r="AF1043" s="8">
        <v>3977.4220000000005</v>
      </c>
      <c r="AG1043" s="8">
        <v>5370.076761904762</v>
      </c>
      <c r="AH1043" s="8">
        <v>0.03</v>
      </c>
      <c r="AI1043" s="8">
        <v>707.4</v>
      </c>
    </row>
    <row r="1044" spans="1:35">
      <c r="A1044" s="8" t="s">
        <v>2144</v>
      </c>
      <c r="B1044" s="8" t="s">
        <v>20</v>
      </c>
      <c r="C1044" s="8" t="s">
        <v>184</v>
      </c>
      <c r="D1044" s="8" t="s">
        <v>98</v>
      </c>
      <c r="E1044" s="8" t="s">
        <v>206</v>
      </c>
      <c r="F1044" s="8" t="s">
        <v>3081</v>
      </c>
      <c r="G1044" s="8" t="s">
        <v>3600</v>
      </c>
      <c r="H1044" s="8">
        <v>0</v>
      </c>
      <c r="I1044" s="116">
        <v>2895</v>
      </c>
      <c r="J1044" s="8">
        <v>2895</v>
      </c>
      <c r="K1044" s="8" t="s">
        <v>3612</v>
      </c>
      <c r="L1044" s="8">
        <v>29347216</v>
      </c>
      <c r="M1044" s="38">
        <v>45397</v>
      </c>
      <c r="N1044" s="38" t="s">
        <v>197</v>
      </c>
      <c r="O1044" s="8" t="s">
        <v>148</v>
      </c>
      <c r="P1044" s="8" t="s">
        <v>334</v>
      </c>
      <c r="Q1044" s="8">
        <v>0</v>
      </c>
      <c r="R1044" s="8">
        <v>117418</v>
      </c>
      <c r="S1044" s="8">
        <v>117418</v>
      </c>
      <c r="T1044" s="8">
        <v>109272</v>
      </c>
      <c r="U1044" s="8">
        <v>168</v>
      </c>
      <c r="V1044" s="8" t="s">
        <v>62</v>
      </c>
      <c r="W1044" s="8" t="s">
        <v>62</v>
      </c>
      <c r="X1044" s="8" t="s">
        <v>276</v>
      </c>
      <c r="Z1044" s="8" t="s">
        <v>3615</v>
      </c>
      <c r="AA1044" s="8">
        <v>0.04</v>
      </c>
      <c r="AB1044" s="8" t="s">
        <v>558</v>
      </c>
      <c r="AC1044" s="8">
        <v>1.7000000000000001E-2</v>
      </c>
      <c r="AD1044" s="8">
        <v>4696.72</v>
      </c>
      <c r="AE1044" s="8">
        <v>698.91666666666663</v>
      </c>
      <c r="AF1044" s="8">
        <v>1996.1060000000002</v>
      </c>
      <c r="AG1044" s="8">
        <v>2695.0226666666667</v>
      </c>
      <c r="AH1044" s="8">
        <v>0.03</v>
      </c>
      <c r="AI1044" s="8">
        <v>3522.54</v>
      </c>
    </row>
    <row r="1045" spans="1:35">
      <c r="A1045" s="8" t="s">
        <v>2144</v>
      </c>
      <c r="B1045" s="8" t="s">
        <v>31</v>
      </c>
      <c r="C1045" s="8" t="s">
        <v>31</v>
      </c>
      <c r="D1045" s="8" t="s">
        <v>101</v>
      </c>
      <c r="E1045" s="8" t="s">
        <v>32</v>
      </c>
      <c r="F1045" s="8" t="s">
        <v>583</v>
      </c>
      <c r="G1045" s="8" t="s">
        <v>625</v>
      </c>
      <c r="H1045" s="8">
        <v>0</v>
      </c>
      <c r="I1045" s="116">
        <v>7410</v>
      </c>
      <c r="J1045" s="8">
        <v>7410</v>
      </c>
      <c r="K1045" s="8" t="s">
        <v>3613</v>
      </c>
      <c r="L1045" s="8">
        <v>20647242</v>
      </c>
      <c r="M1045" s="38">
        <v>45397</v>
      </c>
      <c r="N1045" s="38" t="s">
        <v>197</v>
      </c>
      <c r="O1045" s="8" t="s">
        <v>148</v>
      </c>
      <c r="P1045" s="8" t="s">
        <v>342</v>
      </c>
      <c r="Q1045" s="8">
        <v>0</v>
      </c>
      <c r="R1045" s="8">
        <v>275000</v>
      </c>
      <c r="S1045" s="8">
        <v>275000</v>
      </c>
      <c r="T1045" s="8">
        <v>1067040</v>
      </c>
      <c r="U1045" s="8">
        <v>144</v>
      </c>
      <c r="V1045" s="8" t="s">
        <v>62</v>
      </c>
      <c r="W1045" s="8" t="s">
        <v>62</v>
      </c>
      <c r="X1045" s="8" t="s">
        <v>276</v>
      </c>
      <c r="Z1045" s="8" t="s">
        <v>3616</v>
      </c>
      <c r="AA1045" s="8">
        <v>0.03</v>
      </c>
      <c r="AB1045" s="8" t="s">
        <v>558</v>
      </c>
      <c r="AC1045" s="8">
        <v>0.02</v>
      </c>
      <c r="AD1045" s="8">
        <v>8250</v>
      </c>
      <c r="AE1045" s="8">
        <v>1909.7222222222222</v>
      </c>
      <c r="AF1045" s="8">
        <v>5500</v>
      </c>
      <c r="AG1045" s="8">
        <v>7409.7222222222226</v>
      </c>
      <c r="AH1045" s="8">
        <v>0.06</v>
      </c>
      <c r="AI1045" s="8">
        <v>16500</v>
      </c>
    </row>
    <row r="1046" spans="1:35">
      <c r="A1046" s="8" t="s">
        <v>2144</v>
      </c>
      <c r="B1046" s="8" t="s">
        <v>45</v>
      </c>
      <c r="C1046" s="8" t="s">
        <v>184</v>
      </c>
      <c r="D1046" s="8" t="s">
        <v>98</v>
      </c>
      <c r="E1046" s="8" t="s">
        <v>212</v>
      </c>
      <c r="F1046" s="8" t="s">
        <v>840</v>
      </c>
      <c r="G1046" s="8" t="s">
        <v>634</v>
      </c>
      <c r="H1046" s="8">
        <v>5400</v>
      </c>
      <c r="I1046" s="116">
        <v>5498</v>
      </c>
      <c r="J1046" s="8">
        <v>98</v>
      </c>
      <c r="K1046" s="8" t="s">
        <v>3614</v>
      </c>
      <c r="L1046" s="8">
        <v>27462856</v>
      </c>
      <c r="M1046" s="38">
        <v>45397</v>
      </c>
      <c r="N1046" s="38" t="s">
        <v>197</v>
      </c>
      <c r="O1046" s="8" t="s">
        <v>43</v>
      </c>
      <c r="P1046" s="8" t="s">
        <v>43</v>
      </c>
      <c r="Q1046" s="8">
        <v>209656.36</v>
      </c>
      <c r="R1046" s="8">
        <v>230829</v>
      </c>
      <c r="S1046" s="8">
        <v>21172.640000000014</v>
      </c>
      <c r="T1046" s="8">
        <v>6222</v>
      </c>
      <c r="U1046" s="8">
        <v>168</v>
      </c>
      <c r="V1046" s="8" t="s">
        <v>63</v>
      </c>
      <c r="W1046" s="8" t="s">
        <v>63</v>
      </c>
      <c r="X1046" s="8" t="s">
        <v>277</v>
      </c>
      <c r="Z1046" s="8" t="s">
        <v>3617</v>
      </c>
      <c r="AA1046" s="8">
        <v>0.04</v>
      </c>
      <c r="AB1046" s="8" t="s">
        <v>558</v>
      </c>
      <c r="AC1046" s="8">
        <v>1.7000000000000001E-2</v>
      </c>
      <c r="AD1046" s="8">
        <v>9233.16</v>
      </c>
      <c r="AE1046" s="8">
        <v>1373.9821428571429</v>
      </c>
      <c r="AF1046" s="8">
        <v>3924.0930000000003</v>
      </c>
      <c r="AG1046" s="8">
        <v>5298.075142857143</v>
      </c>
      <c r="AH1046" s="8">
        <v>0.03</v>
      </c>
      <c r="AI1046" s="8">
        <v>635.17920000000038</v>
      </c>
    </row>
    <row r="1047" spans="1:35">
      <c r="A1047" s="8" t="s">
        <v>2144</v>
      </c>
      <c r="B1047" s="8" t="s">
        <v>29</v>
      </c>
      <c r="C1047" s="8" t="s">
        <v>29</v>
      </c>
      <c r="D1047" s="8" t="s">
        <v>168</v>
      </c>
      <c r="E1047" s="8" t="s">
        <v>456</v>
      </c>
      <c r="F1047" s="8" t="s">
        <v>3077</v>
      </c>
      <c r="G1047" s="8" t="s">
        <v>3618</v>
      </c>
      <c r="H1047" s="8">
        <v>0</v>
      </c>
      <c r="I1047" s="116">
        <v>2295</v>
      </c>
      <c r="J1047" s="8">
        <v>2295</v>
      </c>
      <c r="K1047" s="8" t="s">
        <v>3067</v>
      </c>
      <c r="L1047" s="8">
        <v>26210429</v>
      </c>
      <c r="M1047" s="38">
        <v>45397</v>
      </c>
      <c r="N1047" s="38" t="s">
        <v>197</v>
      </c>
      <c r="O1047" s="8" t="s">
        <v>173</v>
      </c>
      <c r="P1047" s="8" t="s">
        <v>466</v>
      </c>
      <c r="Q1047" s="8">
        <v>0</v>
      </c>
      <c r="R1047" s="8">
        <v>100000</v>
      </c>
      <c r="S1047" s="8">
        <v>100000</v>
      </c>
      <c r="T1047" s="8">
        <v>5405</v>
      </c>
      <c r="U1047" s="8">
        <v>168</v>
      </c>
      <c r="V1047" s="8" t="s">
        <v>64</v>
      </c>
      <c r="W1047" s="8" t="s">
        <v>64</v>
      </c>
      <c r="X1047" s="8" t="s">
        <v>276</v>
      </c>
      <c r="Y1047" s="8" t="s">
        <v>3119</v>
      </c>
      <c r="Z1047" s="8" t="s">
        <v>3078</v>
      </c>
      <c r="AA1047" s="8">
        <v>0.04</v>
      </c>
      <c r="AB1047" s="8" t="s">
        <v>558</v>
      </c>
      <c r="AC1047" s="8">
        <v>1.7000000000000001E-2</v>
      </c>
      <c r="AD1047" s="8">
        <v>4000</v>
      </c>
      <c r="AE1047" s="8">
        <v>595.23809523809518</v>
      </c>
      <c r="AF1047" s="8">
        <v>1700.0000000000002</v>
      </c>
      <c r="AG1047" s="8">
        <v>2295.2380952380954</v>
      </c>
      <c r="AH1047" s="8">
        <v>0.03</v>
      </c>
      <c r="AI1047" s="8">
        <v>3000</v>
      </c>
    </row>
    <row r="1048" spans="1:35">
      <c r="A1048" s="8" t="s">
        <v>2144</v>
      </c>
      <c r="B1048" s="8" t="s">
        <v>38</v>
      </c>
      <c r="C1048" s="8" t="s">
        <v>38</v>
      </c>
      <c r="D1048" s="8" t="s">
        <v>101</v>
      </c>
      <c r="E1048" s="8" t="s">
        <v>891</v>
      </c>
      <c r="F1048" s="8" t="s">
        <v>2271</v>
      </c>
      <c r="G1048" s="8" t="s">
        <v>2803</v>
      </c>
      <c r="H1048" s="8">
        <v>0</v>
      </c>
      <c r="I1048" s="116">
        <v>3000</v>
      </c>
      <c r="J1048" s="8">
        <v>3000</v>
      </c>
      <c r="K1048" s="8" t="s">
        <v>3619</v>
      </c>
      <c r="L1048" s="8">
        <v>14735035</v>
      </c>
      <c r="M1048" s="38">
        <v>45398</v>
      </c>
      <c r="N1048" s="38" t="s">
        <v>197</v>
      </c>
      <c r="O1048" s="8" t="s">
        <v>148</v>
      </c>
      <c r="P1048" s="8" t="s">
        <v>2682</v>
      </c>
      <c r="Q1048" s="8">
        <v>0</v>
      </c>
      <c r="R1048" s="8">
        <v>90811</v>
      </c>
      <c r="S1048" s="8">
        <v>90811</v>
      </c>
      <c r="T1048" s="8">
        <v>85170</v>
      </c>
      <c r="U1048" s="8">
        <v>120</v>
      </c>
      <c r="V1048" s="8" t="s">
        <v>62</v>
      </c>
      <c r="W1048" s="8" t="s">
        <v>62</v>
      </c>
      <c r="X1048" s="8" t="s">
        <v>276</v>
      </c>
      <c r="Z1048" s="8" t="s">
        <v>3634</v>
      </c>
      <c r="AA1048" s="8">
        <v>0.03</v>
      </c>
      <c r="AB1048" s="8" t="s">
        <v>558</v>
      </c>
      <c r="AC1048" s="8">
        <v>2.2499999999999999E-2</v>
      </c>
      <c r="AD1048" s="8">
        <v>2724.33</v>
      </c>
      <c r="AE1048" s="8">
        <v>756.75833333333333</v>
      </c>
      <c r="AF1048" s="8">
        <v>2043.2474999999999</v>
      </c>
      <c r="AG1048" s="8">
        <v>2800.0058333333332</v>
      </c>
      <c r="AH1048" s="8">
        <v>0.06</v>
      </c>
      <c r="AI1048" s="8">
        <v>5448.66</v>
      </c>
    </row>
    <row r="1049" spans="1:35">
      <c r="A1049" s="8" t="s">
        <v>2144</v>
      </c>
      <c r="B1049" s="8" t="s">
        <v>37</v>
      </c>
      <c r="C1049" s="8" t="s">
        <v>37</v>
      </c>
      <c r="D1049" s="8" t="s">
        <v>99</v>
      </c>
      <c r="E1049" s="8" t="s">
        <v>935</v>
      </c>
      <c r="F1049" s="8" t="s">
        <v>2172</v>
      </c>
      <c r="G1049" s="8" t="s">
        <v>2551</v>
      </c>
      <c r="H1049" s="8">
        <v>10201</v>
      </c>
      <c r="I1049" s="116">
        <v>9438</v>
      </c>
      <c r="J1049" s="8">
        <v>-763</v>
      </c>
      <c r="K1049" s="8" t="s">
        <v>3620</v>
      </c>
      <c r="L1049" s="8">
        <v>31783751</v>
      </c>
      <c r="M1049" s="38">
        <v>45398</v>
      </c>
      <c r="N1049" s="38" t="s">
        <v>197</v>
      </c>
      <c r="O1049" s="8" t="s">
        <v>21</v>
      </c>
      <c r="P1049" s="8" t="s">
        <v>21</v>
      </c>
      <c r="Q1049" s="8">
        <v>360933.17</v>
      </c>
      <c r="R1049" s="8">
        <v>402492</v>
      </c>
      <c r="S1049" s="8">
        <v>41558.830000000016</v>
      </c>
      <c r="T1049" s="8">
        <v>16308.64</v>
      </c>
      <c r="U1049" s="8">
        <v>168</v>
      </c>
      <c r="V1049" s="8" t="s">
        <v>63</v>
      </c>
      <c r="W1049" s="8" t="s">
        <v>63</v>
      </c>
      <c r="X1049" s="8" t="s">
        <v>277</v>
      </c>
      <c r="Z1049" s="8" t="s">
        <v>3635</v>
      </c>
      <c r="AA1049" s="8">
        <v>0.04</v>
      </c>
      <c r="AB1049" s="8" t="s">
        <v>558</v>
      </c>
      <c r="AC1049" s="8">
        <v>1.7000000000000001E-2</v>
      </c>
      <c r="AD1049" s="8">
        <v>16099.68</v>
      </c>
      <c r="AE1049" s="8">
        <v>2395.7857142857142</v>
      </c>
      <c r="AF1049" s="8">
        <v>6842.3640000000005</v>
      </c>
      <c r="AG1049" s="8">
        <v>9238.1497142857152</v>
      </c>
      <c r="AH1049" s="8">
        <v>0.03</v>
      </c>
      <c r="AI1049" s="8">
        <v>1246.7649000000004</v>
      </c>
    </row>
    <row r="1050" spans="1:35">
      <c r="A1050" s="8" t="s">
        <v>2144</v>
      </c>
      <c r="B1050" s="8" t="s">
        <v>31</v>
      </c>
      <c r="C1050" s="8" t="s">
        <v>31</v>
      </c>
      <c r="D1050" s="8" t="s">
        <v>101</v>
      </c>
      <c r="E1050" s="8" t="s">
        <v>458</v>
      </c>
      <c r="F1050" s="8" t="s">
        <v>3440</v>
      </c>
      <c r="G1050" s="8" t="s">
        <v>3637</v>
      </c>
      <c r="H1050" s="8">
        <v>0</v>
      </c>
      <c r="I1050" s="116">
        <v>3456</v>
      </c>
      <c r="J1050" s="8">
        <v>3456</v>
      </c>
      <c r="K1050" s="8" t="s">
        <v>3621</v>
      </c>
      <c r="L1050" s="8">
        <v>22405068</v>
      </c>
      <c r="M1050" s="38">
        <v>45398</v>
      </c>
      <c r="N1050" s="38" t="s">
        <v>197</v>
      </c>
      <c r="O1050" s="8" t="s">
        <v>43</v>
      </c>
      <c r="P1050" s="8" t="s">
        <v>43</v>
      </c>
      <c r="Q1050" s="8">
        <v>0</v>
      </c>
      <c r="R1050" s="8">
        <v>141861</v>
      </c>
      <c r="S1050" s="8">
        <v>141861</v>
      </c>
      <c r="T1050" s="8">
        <v>21071</v>
      </c>
      <c r="U1050" s="8">
        <v>168</v>
      </c>
      <c r="V1050" s="8" t="s">
        <v>64</v>
      </c>
      <c r="W1050" s="8" t="s">
        <v>64</v>
      </c>
      <c r="X1050" s="8" t="s">
        <v>276</v>
      </c>
      <c r="Y1050" s="8" t="s">
        <v>669</v>
      </c>
      <c r="Z1050" s="8" t="s">
        <v>3636</v>
      </c>
      <c r="AA1050" s="8">
        <v>0.04</v>
      </c>
      <c r="AB1050" s="8" t="s">
        <v>558</v>
      </c>
      <c r="AC1050" s="8">
        <v>1.7000000000000001E-2</v>
      </c>
      <c r="AD1050" s="8">
        <v>5674.4400000000005</v>
      </c>
      <c r="AE1050" s="8">
        <v>844.41071428571433</v>
      </c>
      <c r="AF1050" s="8">
        <v>2411.6370000000002</v>
      </c>
      <c r="AG1050" s="8">
        <v>3256.0477142857144</v>
      </c>
      <c r="AH1050" s="8">
        <v>0.03</v>
      </c>
      <c r="AI1050" s="8">
        <v>4255.83</v>
      </c>
    </row>
    <row r="1051" spans="1:35">
      <c r="A1051" s="8" t="s">
        <v>2144</v>
      </c>
      <c r="B1051" s="8" t="s">
        <v>24</v>
      </c>
      <c r="C1051" s="8" t="s">
        <v>24</v>
      </c>
      <c r="D1051" s="8" t="s">
        <v>422</v>
      </c>
      <c r="E1051" s="8" t="s">
        <v>3530</v>
      </c>
      <c r="F1051" s="8" t="s">
        <v>3622</v>
      </c>
      <c r="G1051" s="8" t="s">
        <v>3639</v>
      </c>
      <c r="H1051" s="8">
        <v>0</v>
      </c>
      <c r="I1051" s="116">
        <v>2156</v>
      </c>
      <c r="J1051" s="8">
        <v>2156</v>
      </c>
      <c r="K1051" s="8" t="s">
        <v>3623</v>
      </c>
      <c r="L1051" s="8">
        <v>27068122</v>
      </c>
      <c r="M1051" s="38">
        <v>45398</v>
      </c>
      <c r="N1051" s="38" t="s">
        <v>197</v>
      </c>
      <c r="O1051" s="8" t="s">
        <v>148</v>
      </c>
      <c r="P1051" s="8" t="s">
        <v>345</v>
      </c>
      <c r="Q1051" s="8">
        <v>0</v>
      </c>
      <c r="R1051" s="8">
        <v>80000</v>
      </c>
      <c r="S1051" s="8">
        <v>80000</v>
      </c>
      <c r="T1051" s="8">
        <v>73300</v>
      </c>
      <c r="U1051" s="8">
        <v>144</v>
      </c>
      <c r="V1051" s="8" t="s">
        <v>62</v>
      </c>
      <c r="W1051" s="8" t="s">
        <v>62</v>
      </c>
      <c r="X1051" s="8" t="s">
        <v>276</v>
      </c>
      <c r="Z1051" s="8" t="s">
        <v>3638</v>
      </c>
      <c r="AA1051" s="8">
        <v>0.03</v>
      </c>
      <c r="AB1051" s="8" t="s">
        <v>558</v>
      </c>
      <c r="AC1051" s="8">
        <v>0.02</v>
      </c>
      <c r="AD1051" s="8">
        <v>2400</v>
      </c>
      <c r="AE1051" s="8">
        <v>555.55555555555554</v>
      </c>
      <c r="AF1051" s="8">
        <v>1600</v>
      </c>
      <c r="AG1051" s="8">
        <v>2155.5555555555557</v>
      </c>
      <c r="AH1051" s="8">
        <v>0.06</v>
      </c>
      <c r="AI1051" s="8">
        <v>4800</v>
      </c>
    </row>
    <row r="1052" spans="1:35">
      <c r="A1052" s="8" t="s">
        <v>2144</v>
      </c>
      <c r="B1052" s="8" t="s">
        <v>29</v>
      </c>
      <c r="C1052" s="8" t="s">
        <v>29</v>
      </c>
      <c r="D1052" s="8" t="s">
        <v>168</v>
      </c>
      <c r="E1052" s="8" t="s">
        <v>2098</v>
      </c>
      <c r="F1052" s="8" t="s">
        <v>2766</v>
      </c>
      <c r="G1052" s="8" t="s">
        <v>2771</v>
      </c>
      <c r="H1052" s="8">
        <v>0</v>
      </c>
      <c r="I1052" s="116">
        <v>7100</v>
      </c>
      <c r="J1052" s="8">
        <v>7100</v>
      </c>
      <c r="K1052" s="8" t="s">
        <v>3624</v>
      </c>
      <c r="L1052" s="8">
        <v>22339197</v>
      </c>
      <c r="M1052" s="38">
        <v>45398</v>
      </c>
      <c r="N1052" s="38" t="s">
        <v>197</v>
      </c>
      <c r="O1052" s="8" t="s">
        <v>148</v>
      </c>
      <c r="P1052" s="8" t="s">
        <v>341</v>
      </c>
      <c r="Q1052" s="8">
        <v>0</v>
      </c>
      <c r="R1052" s="8">
        <v>309341</v>
      </c>
      <c r="S1052" s="8">
        <v>309341</v>
      </c>
      <c r="T1052" s="8">
        <v>37574</v>
      </c>
      <c r="U1052" s="8">
        <v>168</v>
      </c>
      <c r="V1052" s="8" t="s">
        <v>64</v>
      </c>
      <c r="W1052" s="8" t="s">
        <v>64</v>
      </c>
      <c r="X1052" s="8" t="s">
        <v>276</v>
      </c>
      <c r="Y1052" s="8" t="s">
        <v>578</v>
      </c>
      <c r="Z1052" s="8" t="s">
        <v>3640</v>
      </c>
      <c r="AA1052" s="8">
        <v>0.04</v>
      </c>
      <c r="AB1052" s="8" t="s">
        <v>558</v>
      </c>
      <c r="AC1052" s="8">
        <v>1.7000000000000001E-2</v>
      </c>
      <c r="AD1052" s="8">
        <v>12373.64</v>
      </c>
      <c r="AE1052" s="8">
        <v>1841.3154761904761</v>
      </c>
      <c r="AF1052" s="8">
        <v>5258.7970000000005</v>
      </c>
      <c r="AG1052" s="8">
        <v>7100.1124761904766</v>
      </c>
      <c r="AH1052" s="8">
        <v>0.03</v>
      </c>
      <c r="AI1052" s="8">
        <v>9280.23</v>
      </c>
    </row>
    <row r="1053" spans="1:35">
      <c r="A1053" s="8" t="s">
        <v>2144</v>
      </c>
      <c r="B1053" s="8" t="s">
        <v>29</v>
      </c>
      <c r="C1053" s="8" t="s">
        <v>29</v>
      </c>
      <c r="D1053" s="8" t="s">
        <v>168</v>
      </c>
      <c r="E1053" s="8" t="s">
        <v>457</v>
      </c>
      <c r="F1053" s="8" t="s">
        <v>3625</v>
      </c>
      <c r="G1053" s="8" t="s">
        <v>3642</v>
      </c>
      <c r="H1053" s="8">
        <v>0</v>
      </c>
      <c r="I1053" s="116">
        <v>5360</v>
      </c>
      <c r="J1053" s="8">
        <v>5360</v>
      </c>
      <c r="K1053" s="8" t="s">
        <v>3626</v>
      </c>
      <c r="L1053" s="8">
        <v>27160692</v>
      </c>
      <c r="M1053" s="38">
        <v>45398</v>
      </c>
      <c r="N1053" s="38" t="s">
        <v>197</v>
      </c>
      <c r="O1053" s="8" t="s">
        <v>148</v>
      </c>
      <c r="P1053" s="8" t="s">
        <v>341</v>
      </c>
      <c r="Q1053" s="8">
        <v>0</v>
      </c>
      <c r="R1053" s="8">
        <v>233530</v>
      </c>
      <c r="S1053" s="8">
        <v>233530</v>
      </c>
      <c r="T1053" s="8">
        <v>36031</v>
      </c>
      <c r="U1053" s="8">
        <v>168</v>
      </c>
      <c r="V1053" s="8" t="s">
        <v>64</v>
      </c>
      <c r="W1053" s="8" t="s">
        <v>64</v>
      </c>
      <c r="X1053" s="8" t="s">
        <v>276</v>
      </c>
      <c r="Y1053" s="8" t="s">
        <v>578</v>
      </c>
      <c r="Z1053" s="8" t="s">
        <v>3641</v>
      </c>
      <c r="AA1053" s="8">
        <v>0.04</v>
      </c>
      <c r="AB1053" s="8" t="s">
        <v>558</v>
      </c>
      <c r="AC1053" s="8">
        <v>1.7000000000000001E-2</v>
      </c>
      <c r="AD1053" s="8">
        <v>9341.2000000000007</v>
      </c>
      <c r="AE1053" s="8">
        <v>1390.0595238095239</v>
      </c>
      <c r="AF1053" s="8">
        <v>3970.01</v>
      </c>
      <c r="AG1053" s="8">
        <v>5360.0695238095241</v>
      </c>
      <c r="AH1053" s="8">
        <v>0.03</v>
      </c>
      <c r="AI1053" s="8">
        <v>7005.9</v>
      </c>
    </row>
    <row r="1054" spans="1:35">
      <c r="A1054" s="8" t="s">
        <v>2144</v>
      </c>
      <c r="B1054" s="8" t="s">
        <v>23</v>
      </c>
      <c r="C1054" s="8" t="s">
        <v>23</v>
      </c>
      <c r="D1054" s="8" t="s">
        <v>97</v>
      </c>
      <c r="E1054" s="8" t="s">
        <v>449</v>
      </c>
      <c r="F1054" s="8" t="s">
        <v>592</v>
      </c>
      <c r="G1054" s="8" t="s">
        <v>597</v>
      </c>
      <c r="H1054" s="8">
        <v>13975</v>
      </c>
      <c r="I1054" s="116">
        <v>13440</v>
      </c>
      <c r="J1054" s="8">
        <v>-535</v>
      </c>
      <c r="K1054" s="8" t="s">
        <v>3627</v>
      </c>
      <c r="L1054" s="8">
        <v>28681088</v>
      </c>
      <c r="M1054" s="38">
        <v>45398</v>
      </c>
      <c r="N1054" s="38" t="s">
        <v>197</v>
      </c>
      <c r="O1054" s="8" t="s">
        <v>128</v>
      </c>
      <c r="P1054" s="8" t="s">
        <v>128</v>
      </c>
      <c r="Q1054" s="8">
        <v>450375</v>
      </c>
      <c r="R1054" s="8">
        <v>576856</v>
      </c>
      <c r="S1054" s="8">
        <v>126481</v>
      </c>
      <c r="T1054" s="8">
        <v>90769</v>
      </c>
      <c r="U1054" s="8">
        <v>168</v>
      </c>
      <c r="V1054" s="8" t="s">
        <v>63</v>
      </c>
      <c r="W1054" s="8" t="s">
        <v>63</v>
      </c>
      <c r="X1054" s="8" t="s">
        <v>277</v>
      </c>
      <c r="Z1054" s="8" t="s">
        <v>3643</v>
      </c>
      <c r="AA1054" s="8">
        <v>0.04</v>
      </c>
      <c r="AB1054" s="8" t="s">
        <v>558</v>
      </c>
      <c r="AC1054" s="8">
        <v>1.7000000000000001E-2</v>
      </c>
      <c r="AD1054" s="8">
        <v>23074.240000000002</v>
      </c>
      <c r="AE1054" s="8">
        <v>3433.6666666666665</v>
      </c>
      <c r="AF1054" s="8">
        <v>9806.5520000000015</v>
      </c>
      <c r="AG1054" s="8">
        <v>13240.218666666668</v>
      </c>
      <c r="AH1054" s="8">
        <v>0.03</v>
      </c>
      <c r="AI1054" s="8">
        <v>3794.43</v>
      </c>
    </row>
    <row r="1055" spans="1:35">
      <c r="A1055" s="8" t="s">
        <v>2144</v>
      </c>
      <c r="B1055" s="8" t="s">
        <v>38</v>
      </c>
      <c r="C1055" s="8" t="s">
        <v>38</v>
      </c>
      <c r="D1055" s="8" t="s">
        <v>101</v>
      </c>
      <c r="E1055" s="8" t="s">
        <v>407</v>
      </c>
      <c r="F1055" s="8" t="s">
        <v>2580</v>
      </c>
      <c r="G1055" s="8" t="s">
        <v>2593</v>
      </c>
      <c r="H1055" s="8">
        <v>0</v>
      </c>
      <c r="I1055" s="116">
        <v>5330</v>
      </c>
      <c r="J1055" s="8">
        <v>5330</v>
      </c>
      <c r="K1055" s="8" t="s">
        <v>3628</v>
      </c>
      <c r="L1055" s="8">
        <v>21609624</v>
      </c>
      <c r="M1055" s="38">
        <v>45398</v>
      </c>
      <c r="N1055" s="38" t="s">
        <v>197</v>
      </c>
      <c r="O1055" s="8" t="s">
        <v>148</v>
      </c>
      <c r="P1055" s="8" t="s">
        <v>225</v>
      </c>
      <c r="Q1055" s="8">
        <v>0</v>
      </c>
      <c r="R1055" s="8">
        <v>232223</v>
      </c>
      <c r="S1055" s="8">
        <v>232223</v>
      </c>
      <c r="T1055" s="8">
        <v>218289</v>
      </c>
      <c r="U1055" s="8">
        <v>168</v>
      </c>
      <c r="V1055" s="8" t="s">
        <v>62</v>
      </c>
      <c r="W1055" s="8" t="s">
        <v>62</v>
      </c>
      <c r="X1055" s="8" t="s">
        <v>276</v>
      </c>
      <c r="Z1055" s="8" t="s">
        <v>3644</v>
      </c>
      <c r="AA1055" s="8">
        <v>0.04</v>
      </c>
      <c r="AB1055" s="8" t="s">
        <v>558</v>
      </c>
      <c r="AC1055" s="8">
        <v>1.7000000000000001E-2</v>
      </c>
      <c r="AD1055" s="8">
        <v>9288.92</v>
      </c>
      <c r="AE1055" s="8">
        <v>1382.2797619047619</v>
      </c>
      <c r="AF1055" s="8">
        <v>3947.7910000000002</v>
      </c>
      <c r="AG1055" s="8">
        <v>5330.0707619047625</v>
      </c>
      <c r="AH1055" s="8">
        <v>0.03</v>
      </c>
      <c r="AI1055" s="8">
        <v>6966.69</v>
      </c>
    </row>
    <row r="1056" spans="1:35">
      <c r="A1056" s="8" t="s">
        <v>2144</v>
      </c>
      <c r="B1056" s="8" t="s">
        <v>49</v>
      </c>
      <c r="C1056" s="8" t="s">
        <v>49</v>
      </c>
      <c r="D1056" s="8" t="s">
        <v>133</v>
      </c>
      <c r="E1056" s="8" t="s">
        <v>940</v>
      </c>
      <c r="F1056" s="8" t="s">
        <v>1232</v>
      </c>
      <c r="G1056" s="8" t="s">
        <v>1392</v>
      </c>
      <c r="H1056" s="8">
        <v>0</v>
      </c>
      <c r="I1056" s="116">
        <v>12200</v>
      </c>
      <c r="J1056" s="8">
        <v>12200</v>
      </c>
      <c r="K1056" s="8" t="s">
        <v>2609</v>
      </c>
      <c r="L1056" s="8">
        <v>35071617</v>
      </c>
      <c r="M1056" s="38">
        <v>45398</v>
      </c>
      <c r="N1056" s="38" t="s">
        <v>197</v>
      </c>
      <c r="O1056" s="8" t="s">
        <v>173</v>
      </c>
      <c r="P1056" s="8" t="s">
        <v>466</v>
      </c>
      <c r="Q1056" s="8">
        <v>0</v>
      </c>
      <c r="R1056" s="8">
        <v>522830</v>
      </c>
      <c r="S1056" s="8">
        <v>522830</v>
      </c>
      <c r="T1056" s="8">
        <v>68035</v>
      </c>
      <c r="U1056" s="8">
        <v>168</v>
      </c>
      <c r="V1056" s="8" t="s">
        <v>64</v>
      </c>
      <c r="W1056" s="8" t="s">
        <v>64</v>
      </c>
      <c r="X1056" s="8" t="s">
        <v>276</v>
      </c>
      <c r="Y1056" s="8" t="s">
        <v>3119</v>
      </c>
      <c r="Z1056" s="8" t="s">
        <v>3645</v>
      </c>
      <c r="AA1056" s="8">
        <v>0.04</v>
      </c>
      <c r="AB1056" s="8" t="s">
        <v>558</v>
      </c>
      <c r="AC1056" s="8">
        <v>1.7000000000000001E-2</v>
      </c>
      <c r="AD1056" s="8">
        <v>20913.2</v>
      </c>
      <c r="AE1056" s="8">
        <v>3112.0833333333335</v>
      </c>
      <c r="AF1056" s="8">
        <v>8888.11</v>
      </c>
      <c r="AG1056" s="8">
        <v>12000.193333333335</v>
      </c>
      <c r="AH1056" s="8">
        <v>0.03</v>
      </c>
      <c r="AI1056" s="8">
        <v>15684.9</v>
      </c>
    </row>
    <row r="1057" spans="1:35">
      <c r="A1057" s="8" t="s">
        <v>2144</v>
      </c>
      <c r="B1057" s="8" t="s">
        <v>37</v>
      </c>
      <c r="C1057" s="8" t="s">
        <v>37</v>
      </c>
      <c r="D1057" s="8" t="s">
        <v>99</v>
      </c>
      <c r="E1057" s="8" t="s">
        <v>440</v>
      </c>
      <c r="F1057" s="8" t="s">
        <v>2089</v>
      </c>
      <c r="G1057" s="8" t="s">
        <v>3551</v>
      </c>
      <c r="H1057" s="8">
        <v>4323</v>
      </c>
      <c r="I1057" s="116">
        <v>7357</v>
      </c>
      <c r="J1057" s="8">
        <v>3034</v>
      </c>
      <c r="K1057" s="8" t="s">
        <v>3306</v>
      </c>
      <c r="L1057" s="8">
        <v>14606668</v>
      </c>
      <c r="M1057" s="38">
        <v>45398</v>
      </c>
      <c r="N1057" s="38" t="s">
        <v>197</v>
      </c>
      <c r="O1057" s="8" t="s">
        <v>148</v>
      </c>
      <c r="P1057" s="8" t="s">
        <v>253</v>
      </c>
      <c r="Q1057" s="8">
        <v>127541</v>
      </c>
      <c r="R1057" s="8">
        <v>273041</v>
      </c>
      <c r="S1057" s="8">
        <v>145500</v>
      </c>
      <c r="T1057" s="8">
        <v>59670</v>
      </c>
      <c r="U1057" s="8">
        <v>168</v>
      </c>
      <c r="V1057" s="8" t="s">
        <v>64</v>
      </c>
      <c r="W1057" s="8" t="s">
        <v>64</v>
      </c>
      <c r="X1057" s="8" t="s">
        <v>276</v>
      </c>
      <c r="Z1057" s="8" t="s">
        <v>3317</v>
      </c>
      <c r="AA1057" s="8">
        <v>0.03</v>
      </c>
      <c r="AB1057" s="8" t="s">
        <v>558</v>
      </c>
      <c r="AC1057" s="8">
        <v>0.02</v>
      </c>
      <c r="AD1057" s="8">
        <v>8191.23</v>
      </c>
      <c r="AE1057" s="8">
        <v>1625.2440476190477</v>
      </c>
      <c r="AF1057" s="8">
        <v>5460.82</v>
      </c>
      <c r="AG1057" s="8">
        <v>7086.0640476190474</v>
      </c>
      <c r="AH1057" s="8">
        <v>0.06</v>
      </c>
      <c r="AI1057" s="8">
        <v>8730</v>
      </c>
    </row>
    <row r="1058" spans="1:35">
      <c r="A1058" s="8" t="s">
        <v>2144</v>
      </c>
      <c r="B1058" s="8" t="s">
        <v>31</v>
      </c>
      <c r="C1058" s="8" t="s">
        <v>31</v>
      </c>
      <c r="D1058" s="8" t="s">
        <v>101</v>
      </c>
      <c r="E1058" s="8" t="s">
        <v>32</v>
      </c>
      <c r="F1058" s="8" t="s">
        <v>755</v>
      </c>
      <c r="G1058" s="8" t="s">
        <v>660</v>
      </c>
      <c r="H1058" s="8">
        <v>0</v>
      </c>
      <c r="I1058" s="116">
        <v>4280</v>
      </c>
      <c r="J1058" s="8">
        <v>4280</v>
      </c>
      <c r="K1058" s="8" t="s">
        <v>2825</v>
      </c>
      <c r="L1058" s="8">
        <v>33216605</v>
      </c>
      <c r="M1058" s="38">
        <v>45398</v>
      </c>
      <c r="N1058" s="38" t="s">
        <v>197</v>
      </c>
      <c r="O1058" s="8" t="s">
        <v>21</v>
      </c>
      <c r="P1058" s="8" t="s">
        <v>21</v>
      </c>
      <c r="Q1058" s="8">
        <v>0</v>
      </c>
      <c r="R1058" s="8">
        <v>186470</v>
      </c>
      <c r="S1058" s="8">
        <v>186470</v>
      </c>
      <c r="T1058" s="8">
        <v>58705</v>
      </c>
      <c r="U1058" s="8">
        <v>168</v>
      </c>
      <c r="V1058" s="8" t="s">
        <v>64</v>
      </c>
      <c r="W1058" s="8" t="s">
        <v>64</v>
      </c>
      <c r="X1058" s="8" t="s">
        <v>276</v>
      </c>
      <c r="Y1058" s="8" t="s">
        <v>3119</v>
      </c>
      <c r="Z1058" s="8" t="s">
        <v>3646</v>
      </c>
      <c r="AA1058" s="8">
        <v>0.04</v>
      </c>
      <c r="AB1058" s="8" t="s">
        <v>558</v>
      </c>
      <c r="AC1058" s="8">
        <v>1.7000000000000001E-2</v>
      </c>
      <c r="AD1058" s="8">
        <v>7458.8</v>
      </c>
      <c r="AE1058" s="8">
        <v>1109.9404761904761</v>
      </c>
      <c r="AF1058" s="8">
        <v>3169.9900000000002</v>
      </c>
      <c r="AG1058" s="8">
        <v>4279.9304761904768</v>
      </c>
      <c r="AH1058" s="8">
        <v>0.03</v>
      </c>
      <c r="AI1058" s="8">
        <v>5594.0999999999995</v>
      </c>
    </row>
    <row r="1059" spans="1:35">
      <c r="A1059" s="8" t="s">
        <v>2144</v>
      </c>
      <c r="B1059" s="8" t="s">
        <v>39</v>
      </c>
      <c r="C1059" s="8" t="s">
        <v>39</v>
      </c>
      <c r="D1059" s="8" t="s">
        <v>167</v>
      </c>
      <c r="E1059" s="8" t="s">
        <v>453</v>
      </c>
      <c r="F1059" s="8" t="s">
        <v>746</v>
      </c>
      <c r="G1059" s="8" t="s">
        <v>3651</v>
      </c>
      <c r="H1059" s="8">
        <v>0</v>
      </c>
      <c r="I1059" s="116">
        <v>3272</v>
      </c>
      <c r="J1059" s="8">
        <v>3272</v>
      </c>
      <c r="K1059" s="8" t="s">
        <v>3630</v>
      </c>
      <c r="L1059" s="8">
        <v>25689102</v>
      </c>
      <c r="M1059" s="38">
        <v>45398</v>
      </c>
      <c r="N1059" s="38" t="s">
        <v>197</v>
      </c>
      <c r="O1059" s="8" t="s">
        <v>173</v>
      </c>
      <c r="P1059" s="8" t="s">
        <v>354</v>
      </c>
      <c r="Q1059" s="8">
        <v>0</v>
      </c>
      <c r="R1059" s="8">
        <v>133844</v>
      </c>
      <c r="S1059" s="8">
        <v>133844</v>
      </c>
      <c r="T1059" s="8">
        <v>18278</v>
      </c>
      <c r="U1059" s="8">
        <v>168</v>
      </c>
      <c r="V1059" s="8" t="s">
        <v>64</v>
      </c>
      <c r="W1059" s="8" t="s">
        <v>64</v>
      </c>
      <c r="X1059" s="8" t="s">
        <v>276</v>
      </c>
      <c r="Y1059" s="8" t="s">
        <v>669</v>
      </c>
      <c r="Z1059" s="8" t="s">
        <v>3450</v>
      </c>
      <c r="AA1059" s="8">
        <v>0.04</v>
      </c>
      <c r="AB1059" s="8" t="s">
        <v>558</v>
      </c>
      <c r="AC1059" s="8">
        <v>1.7000000000000001E-2</v>
      </c>
      <c r="AD1059" s="8">
        <v>5353.76</v>
      </c>
      <c r="AE1059" s="8">
        <v>796.69047619047615</v>
      </c>
      <c r="AF1059" s="8">
        <v>2275.348</v>
      </c>
      <c r="AG1059" s="8">
        <v>3072.0384761904761</v>
      </c>
      <c r="AH1059" s="8">
        <v>0.03</v>
      </c>
      <c r="AI1059" s="8">
        <v>4015.3199999999997</v>
      </c>
    </row>
    <row r="1060" spans="1:35">
      <c r="A1060" s="8" t="s">
        <v>2144</v>
      </c>
      <c r="B1060" s="8" t="s">
        <v>49</v>
      </c>
      <c r="C1060" s="8" t="s">
        <v>49</v>
      </c>
      <c r="D1060" s="8" t="s">
        <v>133</v>
      </c>
      <c r="E1060" s="8" t="s">
        <v>189</v>
      </c>
      <c r="F1060" s="8" t="s">
        <v>978</v>
      </c>
      <c r="G1060" s="8" t="s">
        <v>729</v>
      </c>
      <c r="H1060" s="8">
        <v>0</v>
      </c>
      <c r="I1060" s="116">
        <v>6560</v>
      </c>
      <c r="J1060" s="8">
        <v>6560</v>
      </c>
      <c r="K1060" s="8" t="s">
        <v>3647</v>
      </c>
      <c r="L1060" s="8">
        <v>34168314</v>
      </c>
      <c r="M1060" s="38">
        <v>45398</v>
      </c>
      <c r="N1060" s="38" t="s">
        <v>197</v>
      </c>
      <c r="O1060" s="8" t="s">
        <v>21</v>
      </c>
      <c r="P1060" s="8" t="s">
        <v>21</v>
      </c>
      <c r="Q1060" s="8">
        <v>0</v>
      </c>
      <c r="R1060" s="8">
        <v>285813</v>
      </c>
      <c r="S1060" s="8">
        <v>285813</v>
      </c>
      <c r="T1060" s="8">
        <v>49071.22</v>
      </c>
      <c r="U1060" s="8">
        <v>168</v>
      </c>
      <c r="V1060" s="8" t="s">
        <v>64</v>
      </c>
      <c r="W1060" s="8" t="s">
        <v>64</v>
      </c>
      <c r="X1060" s="8" t="s">
        <v>276</v>
      </c>
      <c r="Y1060" s="8" t="s">
        <v>3648</v>
      </c>
      <c r="Z1060" s="8" t="s">
        <v>3652</v>
      </c>
      <c r="AA1060" s="8">
        <v>0.04</v>
      </c>
      <c r="AB1060" s="8" t="s">
        <v>558</v>
      </c>
      <c r="AC1060" s="8">
        <v>1.7000000000000001E-2</v>
      </c>
      <c r="AD1060" s="8">
        <v>11432.52</v>
      </c>
      <c r="AE1060" s="8">
        <v>1701.2678571428571</v>
      </c>
      <c r="AF1060" s="8">
        <v>4858.8209999999999</v>
      </c>
      <c r="AG1060" s="8">
        <v>6560.0888571428568</v>
      </c>
      <c r="AH1060" s="8">
        <v>0.03</v>
      </c>
      <c r="AI1060" s="8">
        <v>8574.39</v>
      </c>
    </row>
    <row r="1061" spans="1:35">
      <c r="A1061" s="8" t="s">
        <v>2144</v>
      </c>
      <c r="B1061" s="8" t="s">
        <v>85</v>
      </c>
      <c r="C1061" s="8" t="s">
        <v>24</v>
      </c>
      <c r="D1061" s="8" t="s">
        <v>422</v>
      </c>
      <c r="E1061" s="8" t="s">
        <v>538</v>
      </c>
      <c r="F1061" s="8" t="s">
        <v>3110</v>
      </c>
      <c r="G1061" s="8" t="s">
        <v>3124</v>
      </c>
      <c r="H1061" s="8">
        <v>0</v>
      </c>
      <c r="I1061" s="116">
        <v>5437</v>
      </c>
      <c r="J1061" s="8">
        <v>5437</v>
      </c>
      <c r="K1061" s="8" t="s">
        <v>3649</v>
      </c>
      <c r="L1061" s="8">
        <v>27297252</v>
      </c>
      <c r="M1061" s="38">
        <v>45398</v>
      </c>
      <c r="N1061" s="38" t="s">
        <v>197</v>
      </c>
      <c r="O1061" s="8" t="s">
        <v>21</v>
      </c>
      <c r="P1061" s="8" t="s">
        <v>21</v>
      </c>
      <c r="Q1061" s="8">
        <v>0</v>
      </c>
      <c r="R1061" s="8">
        <v>228172</v>
      </c>
      <c r="S1061" s="8">
        <v>228172</v>
      </c>
      <c r="T1061" s="8">
        <v>25392</v>
      </c>
      <c r="U1061" s="8">
        <v>168</v>
      </c>
      <c r="V1061" s="8" t="s">
        <v>64</v>
      </c>
      <c r="W1061" s="8" t="s">
        <v>64</v>
      </c>
      <c r="X1061" s="8" t="s">
        <v>276</v>
      </c>
      <c r="Y1061" s="8" t="s">
        <v>121</v>
      </c>
      <c r="Z1061" s="8" t="s">
        <v>3653</v>
      </c>
      <c r="AA1061" s="8">
        <v>0.04</v>
      </c>
      <c r="AB1061" s="8" t="s">
        <v>558</v>
      </c>
      <c r="AC1061" s="8">
        <v>1.7000000000000001E-2</v>
      </c>
      <c r="AD1061" s="8">
        <v>9126.880000000001</v>
      </c>
      <c r="AE1061" s="8">
        <v>1358.1666666666667</v>
      </c>
      <c r="AF1061" s="8">
        <v>3878.9240000000004</v>
      </c>
      <c r="AG1061" s="8">
        <v>5237.0906666666669</v>
      </c>
      <c r="AH1061" s="8">
        <v>0.03</v>
      </c>
      <c r="AI1061" s="8">
        <v>6845.16</v>
      </c>
    </row>
    <row r="1062" spans="1:35">
      <c r="A1062" s="8" t="s">
        <v>2144</v>
      </c>
      <c r="B1062" s="8" t="s">
        <v>27</v>
      </c>
      <c r="C1062" s="8" t="s">
        <v>27</v>
      </c>
      <c r="D1062" s="8" t="s">
        <v>97</v>
      </c>
      <c r="E1062" s="8" t="s">
        <v>209</v>
      </c>
      <c r="F1062" s="8" t="s">
        <v>570</v>
      </c>
      <c r="G1062" s="8" t="s">
        <v>571</v>
      </c>
      <c r="H1062" s="8">
        <v>3591</v>
      </c>
      <c r="I1062" s="116">
        <v>3109</v>
      </c>
      <c r="J1062" s="8">
        <v>-482</v>
      </c>
      <c r="K1062" s="8" t="s">
        <v>3650</v>
      </c>
      <c r="L1062" s="8">
        <v>30374416</v>
      </c>
      <c r="M1062" s="38">
        <v>45398</v>
      </c>
      <c r="N1062" s="38" t="s">
        <v>197</v>
      </c>
      <c r="O1062" s="8" t="s">
        <v>21</v>
      </c>
      <c r="P1062" s="8" t="s">
        <v>21</v>
      </c>
      <c r="Q1062" s="8">
        <v>103945</v>
      </c>
      <c r="R1062" s="8">
        <v>126742</v>
      </c>
      <c r="S1062" s="8">
        <v>22797</v>
      </c>
      <c r="T1062" s="8">
        <v>14091</v>
      </c>
      <c r="U1062" s="8">
        <v>168</v>
      </c>
      <c r="V1062" s="8" t="s">
        <v>63</v>
      </c>
      <c r="W1062" s="8" t="s">
        <v>63</v>
      </c>
      <c r="X1062" s="8" t="s">
        <v>277</v>
      </c>
      <c r="Z1062" s="8" t="s">
        <v>3654</v>
      </c>
      <c r="AA1062" s="8">
        <v>0.04</v>
      </c>
      <c r="AB1062" s="8" t="s">
        <v>558</v>
      </c>
      <c r="AC1062" s="8">
        <v>1.7000000000000001E-2</v>
      </c>
      <c r="AD1062" s="8">
        <v>5069.68</v>
      </c>
      <c r="AE1062" s="8">
        <v>754.41666666666663</v>
      </c>
      <c r="AF1062" s="8">
        <v>2154.614</v>
      </c>
      <c r="AG1062" s="8">
        <v>2909.0306666666665</v>
      </c>
      <c r="AH1062" s="8">
        <v>0.03</v>
      </c>
      <c r="AI1062" s="8">
        <v>683.91</v>
      </c>
    </row>
    <row r="1063" spans="1:35">
      <c r="A1063" s="8" t="s">
        <v>2144</v>
      </c>
      <c r="B1063" s="8" t="s">
        <v>49</v>
      </c>
      <c r="C1063" s="8" t="s">
        <v>49</v>
      </c>
      <c r="D1063" s="8" t="s">
        <v>133</v>
      </c>
      <c r="E1063" s="8" t="s">
        <v>938</v>
      </c>
      <c r="F1063" s="8" t="s">
        <v>1045</v>
      </c>
      <c r="G1063" s="8" t="s">
        <v>1047</v>
      </c>
      <c r="H1063" s="8">
        <v>0</v>
      </c>
      <c r="I1063" s="116">
        <v>11854</v>
      </c>
      <c r="J1063" s="8">
        <v>11854</v>
      </c>
      <c r="K1063" s="8" t="s">
        <v>3418</v>
      </c>
      <c r="L1063" s="8">
        <v>30911575</v>
      </c>
      <c r="M1063" s="38">
        <v>45398</v>
      </c>
      <c r="N1063" s="38" t="s">
        <v>197</v>
      </c>
      <c r="O1063" s="8" t="s">
        <v>43</v>
      </c>
      <c r="P1063" s="8" t="s">
        <v>43</v>
      </c>
      <c r="Q1063" s="8">
        <v>0</v>
      </c>
      <c r="R1063" s="8">
        <v>507755</v>
      </c>
      <c r="S1063" s="8">
        <v>507755</v>
      </c>
      <c r="T1063" s="8">
        <v>61605</v>
      </c>
      <c r="U1063" s="8">
        <v>168</v>
      </c>
      <c r="V1063" s="8" t="s">
        <v>64</v>
      </c>
      <c r="W1063" s="8" t="s">
        <v>64</v>
      </c>
      <c r="X1063" s="8" t="s">
        <v>276</v>
      </c>
      <c r="Y1063" s="8" t="s">
        <v>669</v>
      </c>
      <c r="Z1063" s="8" t="s">
        <v>3429</v>
      </c>
      <c r="AA1063" s="8">
        <v>0.04</v>
      </c>
      <c r="AB1063" s="8" t="s">
        <v>558</v>
      </c>
      <c r="AC1063" s="8">
        <v>1.7000000000000001E-2</v>
      </c>
      <c r="AD1063" s="8">
        <v>20310.2</v>
      </c>
      <c r="AE1063" s="8">
        <v>3022.3511904761904</v>
      </c>
      <c r="AF1063" s="8">
        <v>8631.8350000000009</v>
      </c>
      <c r="AG1063" s="8">
        <v>11654.186190476192</v>
      </c>
      <c r="AH1063" s="8">
        <v>0.03</v>
      </c>
      <c r="AI1063" s="8">
        <v>15232.65</v>
      </c>
    </row>
    <row r="1064" spans="1:35">
      <c r="A1064" s="8" t="s">
        <v>2144</v>
      </c>
      <c r="B1064" s="8" t="s">
        <v>27</v>
      </c>
      <c r="C1064" s="8" t="s">
        <v>27</v>
      </c>
      <c r="D1064" s="8" t="s">
        <v>97</v>
      </c>
      <c r="E1064" s="8" t="s">
        <v>209</v>
      </c>
      <c r="F1064" s="8" t="s">
        <v>855</v>
      </c>
      <c r="G1064" s="8" t="s">
        <v>802</v>
      </c>
      <c r="H1064" s="8">
        <v>0</v>
      </c>
      <c r="I1064" s="116">
        <v>1031</v>
      </c>
      <c r="J1064" s="8">
        <v>1031</v>
      </c>
      <c r="K1064" s="8" t="s">
        <v>3655</v>
      </c>
      <c r="L1064" s="8">
        <v>32668614</v>
      </c>
      <c r="M1064" s="38">
        <v>45398</v>
      </c>
      <c r="N1064" s="38" t="s">
        <v>197</v>
      </c>
      <c r="O1064" s="8" t="s">
        <v>43</v>
      </c>
      <c r="P1064" s="8" t="s">
        <v>43</v>
      </c>
      <c r="Q1064" s="8">
        <v>0</v>
      </c>
      <c r="R1064" s="8">
        <v>25000</v>
      </c>
      <c r="S1064" s="8">
        <v>25000</v>
      </c>
      <c r="T1064" s="8">
        <v>22650</v>
      </c>
      <c r="U1064" s="8">
        <v>108</v>
      </c>
      <c r="V1064" s="8" t="s">
        <v>62</v>
      </c>
      <c r="W1064" s="8" t="s">
        <v>62</v>
      </c>
      <c r="X1064" s="8" t="s">
        <v>276</v>
      </c>
      <c r="Z1064" s="8" t="s">
        <v>3656</v>
      </c>
      <c r="AA1064" s="8">
        <v>0.03</v>
      </c>
      <c r="AB1064" s="8" t="s">
        <v>558</v>
      </c>
      <c r="AC1064" s="8">
        <v>2.4E-2</v>
      </c>
      <c r="AD1064" s="8">
        <v>750</v>
      </c>
      <c r="AE1064" s="8">
        <v>231.4814814814815</v>
      </c>
      <c r="AF1064" s="8">
        <v>600</v>
      </c>
      <c r="AG1064" s="8">
        <v>831.48148148148152</v>
      </c>
      <c r="AH1064" s="8">
        <v>0.06</v>
      </c>
      <c r="AI1064" s="8">
        <v>1500</v>
      </c>
    </row>
    <row r="1065" spans="1:35">
      <c r="A1065" s="8" t="s">
        <v>2144</v>
      </c>
      <c r="B1065" s="8" t="s">
        <v>49</v>
      </c>
      <c r="C1065" s="8" t="s">
        <v>49</v>
      </c>
      <c r="D1065" s="8" t="s">
        <v>133</v>
      </c>
      <c r="E1065" s="8" t="s">
        <v>460</v>
      </c>
      <c r="F1065" s="8" t="s">
        <v>2085</v>
      </c>
      <c r="G1065" s="8" t="s">
        <v>2268</v>
      </c>
      <c r="H1065" s="8">
        <v>0</v>
      </c>
      <c r="I1065" s="116">
        <v>15346</v>
      </c>
      <c r="J1065" s="8">
        <v>15346</v>
      </c>
      <c r="K1065" s="8" t="s">
        <v>3266</v>
      </c>
      <c r="L1065" s="8">
        <v>25188524</v>
      </c>
      <c r="M1065" s="38">
        <v>45399</v>
      </c>
      <c r="N1065" s="38" t="s">
        <v>197</v>
      </c>
      <c r="O1065" s="8" t="s">
        <v>43</v>
      </c>
      <c r="P1065" s="8" t="s">
        <v>43</v>
      </c>
      <c r="Q1065" s="8">
        <v>0</v>
      </c>
      <c r="R1065" s="8">
        <v>659860</v>
      </c>
      <c r="S1065" s="8">
        <v>659860</v>
      </c>
      <c r="T1065" s="8">
        <v>42869</v>
      </c>
      <c r="U1065" s="8">
        <v>168</v>
      </c>
      <c r="V1065" s="8" t="s">
        <v>64</v>
      </c>
      <c r="W1065" s="8" t="s">
        <v>64</v>
      </c>
      <c r="X1065" s="8" t="s">
        <v>276</v>
      </c>
      <c r="Y1065" s="8" t="s">
        <v>3119</v>
      </c>
      <c r="Z1065" s="8" t="s">
        <v>3291</v>
      </c>
      <c r="AA1065" s="8">
        <v>0.04</v>
      </c>
      <c r="AB1065" s="8" t="s">
        <v>558</v>
      </c>
      <c r="AC1065" s="8">
        <v>1.7000000000000001E-2</v>
      </c>
      <c r="AD1065" s="8">
        <v>26394.400000000001</v>
      </c>
      <c r="AE1065" s="8">
        <v>3927.7380952380954</v>
      </c>
      <c r="AF1065" s="8">
        <v>11217.62</v>
      </c>
      <c r="AG1065" s="8">
        <v>15145.358095238096</v>
      </c>
      <c r="AH1065" s="8">
        <v>0.03</v>
      </c>
      <c r="AI1065" s="8">
        <v>19795.8</v>
      </c>
    </row>
    <row r="1066" spans="1:35">
      <c r="A1066" s="8" t="s">
        <v>2144</v>
      </c>
      <c r="B1066" s="8" t="s">
        <v>38</v>
      </c>
      <c r="C1066" s="8" t="s">
        <v>38</v>
      </c>
      <c r="D1066" s="8" t="s">
        <v>101</v>
      </c>
      <c r="E1066" s="8" t="s">
        <v>407</v>
      </c>
      <c r="F1066" s="8" t="s">
        <v>2979</v>
      </c>
      <c r="G1066" s="8" t="s">
        <v>3398</v>
      </c>
      <c r="H1066" s="8">
        <v>0</v>
      </c>
      <c r="I1066" s="116">
        <v>20800</v>
      </c>
      <c r="J1066" s="8">
        <v>20800</v>
      </c>
      <c r="K1066" s="8" t="s">
        <v>3657</v>
      </c>
      <c r="L1066" s="8">
        <v>35523923</v>
      </c>
      <c r="M1066" s="38">
        <v>45399</v>
      </c>
      <c r="N1066" s="38" t="s">
        <v>197</v>
      </c>
      <c r="O1066" s="8" t="s">
        <v>173</v>
      </c>
      <c r="Q1066" s="8">
        <v>0</v>
      </c>
      <c r="R1066" s="8">
        <v>159318</v>
      </c>
      <c r="S1066" s="8">
        <v>159318</v>
      </c>
      <c r="T1066" s="8">
        <v>150252</v>
      </c>
      <c r="U1066" s="8">
        <v>18</v>
      </c>
      <c r="V1066" s="8" t="s">
        <v>62</v>
      </c>
      <c r="W1066" s="8" t="s">
        <v>62</v>
      </c>
      <c r="X1066" s="8" t="s">
        <v>276</v>
      </c>
      <c r="Z1066" s="8" t="s">
        <v>3662</v>
      </c>
      <c r="AA1066" s="8">
        <v>0.03</v>
      </c>
      <c r="AB1066" s="8" t="s">
        <v>558</v>
      </c>
      <c r="AC1066" s="8">
        <v>7.4999999999999997E-2</v>
      </c>
      <c r="AD1066" s="8">
        <v>4779.54</v>
      </c>
      <c r="AE1066" s="8">
        <v>8851</v>
      </c>
      <c r="AF1066" s="8">
        <v>11948.85</v>
      </c>
      <c r="AG1066" s="8">
        <v>20799.849999999999</v>
      </c>
      <c r="AH1066" s="8">
        <v>0.06</v>
      </c>
      <c r="AI1066" s="8">
        <v>9559.08</v>
      </c>
    </row>
    <row r="1067" spans="1:35">
      <c r="A1067" s="8" t="s">
        <v>2144</v>
      </c>
      <c r="B1067" s="8" t="s">
        <v>24</v>
      </c>
      <c r="C1067" s="8" t="s">
        <v>24</v>
      </c>
      <c r="D1067" s="8" t="s">
        <v>422</v>
      </c>
      <c r="E1067" s="8" t="s">
        <v>407</v>
      </c>
      <c r="F1067" s="8" t="s">
        <v>602</v>
      </c>
      <c r="G1067" s="8" t="s">
        <v>914</v>
      </c>
      <c r="H1067" s="8">
        <v>0</v>
      </c>
      <c r="I1067" s="116">
        <v>6021</v>
      </c>
      <c r="J1067" s="8">
        <v>6021</v>
      </c>
      <c r="K1067" s="8" t="s">
        <v>3481</v>
      </c>
      <c r="L1067" s="8">
        <v>37029285</v>
      </c>
      <c r="M1067" s="38">
        <v>45399</v>
      </c>
      <c r="N1067" s="38" t="s">
        <v>197</v>
      </c>
      <c r="O1067" s="8" t="s">
        <v>21</v>
      </c>
      <c r="P1067" s="8" t="s">
        <v>21</v>
      </c>
      <c r="Q1067" s="8">
        <v>0</v>
      </c>
      <c r="R1067" s="8">
        <v>262330</v>
      </c>
      <c r="S1067" s="8">
        <v>262330</v>
      </c>
      <c r="T1067" s="8">
        <v>33185.440000000002</v>
      </c>
      <c r="U1067" s="8">
        <v>168</v>
      </c>
      <c r="V1067" s="8" t="s">
        <v>64</v>
      </c>
      <c r="W1067" s="8" t="s">
        <v>64</v>
      </c>
      <c r="X1067" s="8" t="s">
        <v>276</v>
      </c>
      <c r="Y1067" s="8" t="s">
        <v>669</v>
      </c>
      <c r="Z1067" s="8" t="s">
        <v>3486</v>
      </c>
      <c r="AA1067" s="8">
        <v>0.04</v>
      </c>
      <c r="AB1067" s="8" t="s">
        <v>558</v>
      </c>
      <c r="AC1067" s="8">
        <v>1.7000000000000001E-2</v>
      </c>
      <c r="AD1067" s="8">
        <v>10493.2</v>
      </c>
      <c r="AE1067" s="8">
        <v>1561.4880952380952</v>
      </c>
      <c r="AF1067" s="8">
        <v>4459.6100000000006</v>
      </c>
      <c r="AG1067" s="8">
        <v>6021.098095238096</v>
      </c>
      <c r="AH1067" s="8">
        <v>0.03</v>
      </c>
      <c r="AI1067" s="8">
        <v>7869.9</v>
      </c>
    </row>
    <row r="1068" spans="1:35">
      <c r="A1068" s="8" t="s">
        <v>2144</v>
      </c>
      <c r="B1068" s="8" t="s">
        <v>38</v>
      </c>
      <c r="C1068" s="8" t="s">
        <v>38</v>
      </c>
      <c r="D1068" s="8" t="s">
        <v>101</v>
      </c>
      <c r="E1068" s="8" t="s">
        <v>891</v>
      </c>
      <c r="F1068" s="8" t="s">
        <v>995</v>
      </c>
      <c r="G1068" s="8" t="s">
        <v>996</v>
      </c>
      <c r="H1068" s="8">
        <v>0</v>
      </c>
      <c r="I1068" s="116">
        <v>5490</v>
      </c>
      <c r="J1068" s="8">
        <v>5490</v>
      </c>
      <c r="K1068" s="8" t="s">
        <v>3663</v>
      </c>
      <c r="L1068" s="8">
        <v>34799052</v>
      </c>
      <c r="M1068" s="38">
        <v>45399</v>
      </c>
      <c r="N1068" s="38" t="s">
        <v>197</v>
      </c>
      <c r="O1068" s="8" t="s">
        <v>148</v>
      </c>
      <c r="P1068" s="8" t="s">
        <v>260</v>
      </c>
      <c r="Q1068" s="8">
        <v>0</v>
      </c>
      <c r="R1068" s="8">
        <v>239194</v>
      </c>
      <c r="S1068" s="8">
        <v>239194</v>
      </c>
      <c r="T1068" s="8">
        <v>38291</v>
      </c>
      <c r="U1068" s="8">
        <v>168</v>
      </c>
      <c r="V1068" s="8" t="s">
        <v>64</v>
      </c>
      <c r="W1068" s="8" t="s">
        <v>64</v>
      </c>
      <c r="X1068" s="8" t="s">
        <v>276</v>
      </c>
      <c r="Y1068" s="8" t="s">
        <v>3664</v>
      </c>
      <c r="Z1068" s="8" t="s">
        <v>3665</v>
      </c>
      <c r="AA1068" s="8">
        <v>0.04</v>
      </c>
      <c r="AB1068" s="8" t="s">
        <v>558</v>
      </c>
      <c r="AC1068" s="8">
        <v>1.7000000000000001E-2</v>
      </c>
      <c r="AD1068" s="8">
        <v>9567.76</v>
      </c>
      <c r="AE1068" s="8">
        <v>1423.7738095238096</v>
      </c>
      <c r="AF1068" s="8">
        <v>4066.2980000000002</v>
      </c>
      <c r="AG1068" s="8">
        <v>5490.0718095238099</v>
      </c>
      <c r="AH1068" s="8">
        <v>0.03</v>
      </c>
      <c r="AI1068" s="8">
        <v>7175.82</v>
      </c>
    </row>
    <row r="1069" spans="1:35">
      <c r="A1069" s="8" t="s">
        <v>2144</v>
      </c>
      <c r="B1069" s="8" t="s">
        <v>29</v>
      </c>
      <c r="C1069" s="8" t="s">
        <v>29</v>
      </c>
      <c r="D1069" s="8" t="s">
        <v>168</v>
      </c>
      <c r="E1069" s="8" t="s">
        <v>457</v>
      </c>
      <c r="F1069" s="8" t="s">
        <v>2502</v>
      </c>
      <c r="G1069" s="8" t="s">
        <v>2505</v>
      </c>
      <c r="H1069" s="8">
        <v>0</v>
      </c>
      <c r="I1069" s="116">
        <v>4843</v>
      </c>
      <c r="J1069" s="8">
        <v>4843</v>
      </c>
      <c r="K1069" s="8" t="s">
        <v>3672</v>
      </c>
      <c r="L1069" s="8">
        <v>25765435</v>
      </c>
      <c r="M1069" s="38">
        <v>45399</v>
      </c>
      <c r="N1069" s="38" t="s">
        <v>197</v>
      </c>
      <c r="O1069" s="8" t="s">
        <v>43</v>
      </c>
      <c r="P1069" s="8" t="s">
        <v>43</v>
      </c>
      <c r="Q1069" s="8">
        <v>0</v>
      </c>
      <c r="R1069" s="8">
        <v>202291</v>
      </c>
      <c r="S1069" s="8">
        <v>202291</v>
      </c>
      <c r="T1069" s="8">
        <v>30469</v>
      </c>
      <c r="U1069" s="8">
        <v>168</v>
      </c>
      <c r="V1069" s="8" t="s">
        <v>64</v>
      </c>
      <c r="W1069" s="8" t="s">
        <v>64</v>
      </c>
      <c r="X1069" s="8" t="s">
        <v>276</v>
      </c>
      <c r="Y1069" s="8" t="s">
        <v>669</v>
      </c>
      <c r="Z1069" s="8" t="s">
        <v>3676</v>
      </c>
      <c r="AA1069" s="8">
        <v>0.04</v>
      </c>
      <c r="AB1069" s="8" t="s">
        <v>558</v>
      </c>
      <c r="AC1069" s="8">
        <v>1.7000000000000001E-2</v>
      </c>
      <c r="AD1069" s="8">
        <v>8091.64</v>
      </c>
      <c r="AE1069" s="8">
        <v>1204.1130952380952</v>
      </c>
      <c r="AF1069" s="8">
        <v>3438.9470000000001</v>
      </c>
      <c r="AG1069" s="8">
        <v>4643.0600952380955</v>
      </c>
      <c r="AH1069" s="8">
        <v>0.03</v>
      </c>
      <c r="AI1069" s="8">
        <v>6068.73</v>
      </c>
    </row>
    <row r="1070" spans="1:35">
      <c r="A1070" s="8" t="s">
        <v>2144</v>
      </c>
      <c r="B1070" s="8" t="s">
        <v>39</v>
      </c>
      <c r="C1070" s="8" t="s">
        <v>39</v>
      </c>
      <c r="D1070" s="8" t="s">
        <v>167</v>
      </c>
      <c r="E1070" s="8" t="s">
        <v>453</v>
      </c>
      <c r="F1070" s="8" t="s">
        <v>790</v>
      </c>
      <c r="G1070" s="8" t="s">
        <v>791</v>
      </c>
      <c r="H1070" s="8">
        <v>0</v>
      </c>
      <c r="I1070" s="116">
        <v>1846</v>
      </c>
      <c r="J1070" s="8">
        <v>1846</v>
      </c>
      <c r="K1070" s="8" t="s">
        <v>3673</v>
      </c>
      <c r="L1070" s="8">
        <v>13081561</v>
      </c>
      <c r="M1070" s="38">
        <v>45399</v>
      </c>
      <c r="N1070" s="38" t="s">
        <v>197</v>
      </c>
      <c r="O1070" s="8" t="s">
        <v>43</v>
      </c>
      <c r="P1070" s="8" t="s">
        <v>43</v>
      </c>
      <c r="Q1070" s="8">
        <v>0</v>
      </c>
      <c r="R1070" s="8">
        <v>43990</v>
      </c>
      <c r="S1070" s="8">
        <v>43990</v>
      </c>
      <c r="T1070" s="8">
        <v>22789</v>
      </c>
      <c r="U1070" s="8">
        <v>108</v>
      </c>
      <c r="V1070" s="8" t="s">
        <v>64</v>
      </c>
      <c r="W1070" s="8" t="s">
        <v>64</v>
      </c>
      <c r="X1070" s="8" t="s">
        <v>276</v>
      </c>
      <c r="Y1070" s="8" t="s">
        <v>3674</v>
      </c>
      <c r="Z1070" s="8" t="s">
        <v>2934</v>
      </c>
      <c r="AA1070" s="8">
        <v>0.03</v>
      </c>
      <c r="AB1070" s="8" t="s">
        <v>558</v>
      </c>
      <c r="AC1070" s="8">
        <v>2.4E-2</v>
      </c>
      <c r="AD1070" s="8">
        <v>1319.7</v>
      </c>
      <c r="AE1070" s="8">
        <v>407.31481481481484</v>
      </c>
      <c r="AF1070" s="8">
        <v>1055.76</v>
      </c>
      <c r="AG1070" s="8">
        <v>1463.0748148148148</v>
      </c>
      <c r="AH1070" s="8">
        <v>0.06</v>
      </c>
      <c r="AI1070" s="8">
        <v>2639.4</v>
      </c>
    </row>
    <row r="1071" spans="1:35">
      <c r="A1071" s="8" t="s">
        <v>2144</v>
      </c>
      <c r="B1071" s="8" t="s">
        <v>29</v>
      </c>
      <c r="C1071" s="8" t="s">
        <v>29</v>
      </c>
      <c r="D1071" s="8" t="s">
        <v>168</v>
      </c>
      <c r="E1071" s="8" t="s">
        <v>456</v>
      </c>
      <c r="F1071" s="8" t="s">
        <v>853</v>
      </c>
      <c r="G1071" s="8" t="s">
        <v>598</v>
      </c>
      <c r="H1071" s="8">
        <v>3172</v>
      </c>
      <c r="I1071" s="116">
        <v>3433</v>
      </c>
      <c r="J1071" s="8">
        <v>261</v>
      </c>
      <c r="K1071" s="8" t="s">
        <v>3675</v>
      </c>
      <c r="L1071" s="8">
        <v>32010985</v>
      </c>
      <c r="M1071" s="38">
        <v>45399</v>
      </c>
      <c r="N1071" s="38" t="s">
        <v>197</v>
      </c>
      <c r="O1071" s="8" t="s">
        <v>43</v>
      </c>
      <c r="P1071" s="8" t="s">
        <v>43</v>
      </c>
      <c r="Q1071" s="8">
        <v>68522</v>
      </c>
      <c r="R1071" s="8">
        <v>120000</v>
      </c>
      <c r="S1071" s="8">
        <v>51478</v>
      </c>
      <c r="T1071" s="8">
        <v>44378</v>
      </c>
      <c r="U1071" s="8">
        <v>144</v>
      </c>
      <c r="V1071" s="8" t="s">
        <v>63</v>
      </c>
      <c r="W1071" s="8" t="s">
        <v>63</v>
      </c>
      <c r="X1071" s="8" t="s">
        <v>277</v>
      </c>
      <c r="Z1071" s="8" t="s">
        <v>3677</v>
      </c>
      <c r="AA1071" s="8">
        <v>0.03</v>
      </c>
      <c r="AB1071" s="8" t="s">
        <v>558</v>
      </c>
      <c r="AC1071" s="8">
        <v>0.02</v>
      </c>
      <c r="AD1071" s="8">
        <v>3600</v>
      </c>
      <c r="AE1071" s="8">
        <v>833.33333333333337</v>
      </c>
      <c r="AF1071" s="8">
        <v>2400</v>
      </c>
      <c r="AG1071" s="8">
        <v>3233.3333333333335</v>
      </c>
      <c r="AH1071" s="8">
        <v>0.06</v>
      </c>
      <c r="AI1071" s="8">
        <v>3088.68</v>
      </c>
    </row>
    <row r="1072" spans="1:35">
      <c r="A1072" s="8" t="s">
        <v>2144</v>
      </c>
      <c r="B1072" s="8" t="s">
        <v>20</v>
      </c>
      <c r="C1072" s="8" t="s">
        <v>184</v>
      </c>
      <c r="D1072" s="8" t="s">
        <v>98</v>
      </c>
      <c r="E1072" s="8" t="s">
        <v>206</v>
      </c>
      <c r="F1072" s="8" t="s">
        <v>2972</v>
      </c>
      <c r="G1072" s="8" t="s">
        <v>3362</v>
      </c>
      <c r="H1072" s="8">
        <v>0</v>
      </c>
      <c r="I1072" s="116">
        <v>3000</v>
      </c>
      <c r="J1072" s="8">
        <v>3000</v>
      </c>
      <c r="K1072" s="8" t="s">
        <v>3510</v>
      </c>
      <c r="L1072" s="8">
        <v>22890575</v>
      </c>
      <c r="M1072" s="38">
        <v>45399</v>
      </c>
      <c r="N1072" s="38" t="s">
        <v>197</v>
      </c>
      <c r="O1072" s="8" t="s">
        <v>43</v>
      </c>
      <c r="P1072" s="8" t="s">
        <v>43</v>
      </c>
      <c r="Q1072" s="8">
        <v>0</v>
      </c>
      <c r="R1072" s="8">
        <v>121993</v>
      </c>
      <c r="S1072" s="8">
        <v>121993</v>
      </c>
      <c r="T1072" s="8">
        <v>22426</v>
      </c>
      <c r="U1072" s="8">
        <v>168</v>
      </c>
      <c r="V1072" s="8" t="s">
        <v>64</v>
      </c>
      <c r="W1072" s="8" t="s">
        <v>64</v>
      </c>
      <c r="X1072" s="8" t="s">
        <v>276</v>
      </c>
      <c r="Y1072" s="8" t="s">
        <v>669</v>
      </c>
      <c r="Z1072" s="8" t="s">
        <v>3678</v>
      </c>
      <c r="AA1072" s="8">
        <v>0.04</v>
      </c>
      <c r="AB1072" s="8" t="s">
        <v>558</v>
      </c>
      <c r="AC1072" s="8">
        <v>1.7000000000000001E-2</v>
      </c>
      <c r="AD1072" s="8">
        <v>4879.72</v>
      </c>
      <c r="AE1072" s="8">
        <v>726.14880952380952</v>
      </c>
      <c r="AF1072" s="8">
        <v>2073.8810000000003</v>
      </c>
      <c r="AG1072" s="8">
        <v>2800.0298095238099</v>
      </c>
      <c r="AH1072" s="8">
        <v>0.03</v>
      </c>
      <c r="AI1072" s="8">
        <v>3659.79</v>
      </c>
    </row>
    <row r="1073" spans="1:35">
      <c r="A1073" s="8" t="s">
        <v>2144</v>
      </c>
      <c r="B1073" s="8" t="s">
        <v>31</v>
      </c>
      <c r="C1073" s="8" t="s">
        <v>31</v>
      </c>
      <c r="D1073" s="8" t="s">
        <v>101</v>
      </c>
      <c r="E1073" s="8" t="s">
        <v>32</v>
      </c>
      <c r="F1073" s="8" t="s">
        <v>535</v>
      </c>
      <c r="G1073" s="8" t="s">
        <v>575</v>
      </c>
      <c r="H1073" s="8">
        <v>3000</v>
      </c>
      <c r="I1073" s="116">
        <v>4000</v>
      </c>
      <c r="J1073" s="8">
        <v>1000</v>
      </c>
      <c r="K1073" s="8" t="s">
        <v>3679</v>
      </c>
      <c r="L1073" s="8">
        <v>22537046</v>
      </c>
      <c r="M1073" s="38">
        <v>45399</v>
      </c>
      <c r="N1073" s="38" t="s">
        <v>197</v>
      </c>
      <c r="O1073" s="8" t="s">
        <v>148</v>
      </c>
      <c r="P1073" s="8" t="s">
        <v>260</v>
      </c>
      <c r="R1073" s="8">
        <v>165550</v>
      </c>
      <c r="S1073" s="8">
        <v>165550</v>
      </c>
      <c r="T1073" s="8">
        <v>44922</v>
      </c>
      <c r="U1073" s="8">
        <v>168</v>
      </c>
      <c r="V1073" s="8" t="s">
        <v>63</v>
      </c>
      <c r="W1073" s="8" t="s">
        <v>63</v>
      </c>
      <c r="X1073" s="8" t="s">
        <v>277</v>
      </c>
      <c r="Z1073" s="8" t="s">
        <v>3681</v>
      </c>
      <c r="AA1073" s="8">
        <v>0.04</v>
      </c>
      <c r="AB1073" s="8" t="s">
        <v>558</v>
      </c>
      <c r="AC1073" s="8">
        <v>1.7000000000000001E-2</v>
      </c>
      <c r="AD1073" s="8">
        <v>6622</v>
      </c>
      <c r="AE1073" s="8">
        <v>985.41666666666663</v>
      </c>
      <c r="AF1073" s="8">
        <v>2814.3500000000004</v>
      </c>
      <c r="AG1073" s="8">
        <v>3799.7666666666669</v>
      </c>
      <c r="AH1073" s="8">
        <v>0.03</v>
      </c>
      <c r="AI1073" s="8">
        <v>4966.5</v>
      </c>
    </row>
    <row r="1074" spans="1:35">
      <c r="A1074" s="8" t="s">
        <v>2144</v>
      </c>
      <c r="B1074" s="8" t="s">
        <v>24</v>
      </c>
      <c r="C1074" s="8" t="s">
        <v>24</v>
      </c>
      <c r="D1074" s="8" t="s">
        <v>422</v>
      </c>
      <c r="E1074" s="8" t="s">
        <v>200</v>
      </c>
      <c r="F1074" s="8" t="s">
        <v>775</v>
      </c>
      <c r="G1074" s="8" t="s">
        <v>635</v>
      </c>
      <c r="H1074" s="8">
        <v>10000</v>
      </c>
      <c r="I1074" s="116">
        <v>10050</v>
      </c>
      <c r="J1074" s="8">
        <v>50</v>
      </c>
      <c r="K1074" s="8" t="s">
        <v>3680</v>
      </c>
      <c r="L1074" s="8">
        <v>13445220</v>
      </c>
      <c r="M1074" s="38">
        <v>45399</v>
      </c>
      <c r="N1074" s="38" t="s">
        <v>197</v>
      </c>
      <c r="O1074" s="8" t="s">
        <v>43</v>
      </c>
      <c r="P1074" s="8" t="s">
        <v>43</v>
      </c>
      <c r="Q1074" s="8">
        <v>332054.37</v>
      </c>
      <c r="R1074" s="8">
        <v>437870</v>
      </c>
      <c r="S1074" s="8">
        <v>105815.63</v>
      </c>
      <c r="T1074" s="8">
        <v>78443</v>
      </c>
      <c r="U1074" s="8">
        <v>168</v>
      </c>
      <c r="V1074" s="8" t="s">
        <v>63</v>
      </c>
      <c r="W1074" s="8" t="s">
        <v>63</v>
      </c>
      <c r="X1074" s="8" t="s">
        <v>277</v>
      </c>
      <c r="Z1074" s="8" t="s">
        <v>3682</v>
      </c>
      <c r="AA1074" s="8">
        <v>0.04</v>
      </c>
      <c r="AB1074" s="8" t="s">
        <v>558</v>
      </c>
      <c r="AC1074" s="8">
        <v>1.7000000000000001E-2</v>
      </c>
      <c r="AD1074" s="8">
        <v>17514.8</v>
      </c>
      <c r="AE1074" s="8">
        <v>2606.3690476190477</v>
      </c>
      <c r="AF1074" s="8">
        <v>7443.7900000000009</v>
      </c>
      <c r="AG1074" s="8">
        <v>10050.159047619049</v>
      </c>
      <c r="AH1074" s="8">
        <v>0.03</v>
      </c>
      <c r="AI1074" s="8">
        <v>3174.4688999999998</v>
      </c>
    </row>
    <row r="1075" spans="1:35">
      <c r="A1075" s="8" t="s">
        <v>2144</v>
      </c>
      <c r="B1075" s="8" t="s">
        <v>24</v>
      </c>
      <c r="C1075" s="8" t="s">
        <v>24</v>
      </c>
      <c r="D1075" s="8" t="s">
        <v>422</v>
      </c>
      <c r="E1075" s="8" t="s">
        <v>200</v>
      </c>
      <c r="F1075" s="8" t="s">
        <v>3447</v>
      </c>
      <c r="G1075" s="8" t="s">
        <v>3687</v>
      </c>
      <c r="H1075" s="8">
        <v>0</v>
      </c>
      <c r="I1075" s="116">
        <v>6820</v>
      </c>
      <c r="J1075" s="8">
        <v>6820</v>
      </c>
      <c r="K1075" s="8" t="s">
        <v>3683</v>
      </c>
      <c r="L1075" s="8">
        <v>1111979</v>
      </c>
      <c r="M1075" s="38">
        <v>45400</v>
      </c>
      <c r="N1075" s="38" t="s">
        <v>197</v>
      </c>
      <c r="O1075" s="8" t="s">
        <v>148</v>
      </c>
      <c r="P1075" s="8" t="s">
        <v>289</v>
      </c>
      <c r="Q1075" s="8">
        <v>0</v>
      </c>
      <c r="R1075" s="8">
        <v>297141</v>
      </c>
      <c r="S1075" s="8">
        <v>297141</v>
      </c>
      <c r="T1075" s="8">
        <v>23968.54</v>
      </c>
      <c r="U1075" s="8">
        <v>168</v>
      </c>
      <c r="V1075" s="8" t="s">
        <v>64</v>
      </c>
      <c r="W1075" s="8" t="s">
        <v>64</v>
      </c>
      <c r="X1075" s="8" t="s">
        <v>276</v>
      </c>
      <c r="Y1075" s="8" t="s">
        <v>115</v>
      </c>
      <c r="Z1075" s="8" t="s">
        <v>3448</v>
      </c>
      <c r="AA1075" s="8">
        <v>0.04</v>
      </c>
      <c r="AB1075" s="8" t="s">
        <v>558</v>
      </c>
      <c r="AC1075" s="8">
        <v>1.7000000000000001E-2</v>
      </c>
      <c r="AD1075" s="8">
        <v>11885.64</v>
      </c>
      <c r="AE1075" s="8">
        <v>1768.6964285714287</v>
      </c>
      <c r="AF1075" s="8">
        <v>5051.3969999999999</v>
      </c>
      <c r="AG1075" s="8">
        <v>6820.0934285714284</v>
      </c>
      <c r="AH1075" s="8">
        <v>0.03</v>
      </c>
      <c r="AI1075" s="8">
        <v>8914.23</v>
      </c>
    </row>
    <row r="1076" spans="1:35">
      <c r="A1076" s="8" t="s">
        <v>2144</v>
      </c>
      <c r="B1076" s="8" t="s">
        <v>24</v>
      </c>
      <c r="C1076" s="8" t="s">
        <v>24</v>
      </c>
      <c r="D1076" s="8" t="s">
        <v>422</v>
      </c>
      <c r="E1076" s="8" t="s">
        <v>200</v>
      </c>
      <c r="F1076" s="8" t="s">
        <v>807</v>
      </c>
      <c r="G1076" s="8" t="s">
        <v>817</v>
      </c>
      <c r="H1076" s="8">
        <v>0</v>
      </c>
      <c r="I1076" s="116">
        <v>4793</v>
      </c>
      <c r="J1076" s="8">
        <v>4793</v>
      </c>
      <c r="K1076" s="8" t="s">
        <v>3684</v>
      </c>
      <c r="L1076" s="8">
        <v>25883608</v>
      </c>
      <c r="M1076" s="38">
        <v>45400</v>
      </c>
      <c r="N1076" s="38" t="s">
        <v>197</v>
      </c>
      <c r="O1076" s="8" t="s">
        <v>148</v>
      </c>
      <c r="P1076" s="8" t="s">
        <v>289</v>
      </c>
      <c r="Q1076" s="8">
        <v>0</v>
      </c>
      <c r="R1076" s="8">
        <v>208827</v>
      </c>
      <c r="S1076" s="8">
        <v>208827</v>
      </c>
      <c r="T1076" s="8">
        <v>39057</v>
      </c>
      <c r="U1076" s="8">
        <v>168</v>
      </c>
      <c r="V1076" s="8" t="s">
        <v>64</v>
      </c>
      <c r="W1076" s="8" t="s">
        <v>64</v>
      </c>
      <c r="X1076" s="8" t="s">
        <v>276</v>
      </c>
      <c r="Y1076" s="8" t="s">
        <v>115</v>
      </c>
      <c r="Z1076" s="8" t="s">
        <v>3074</v>
      </c>
      <c r="AA1076" s="8">
        <v>0.04</v>
      </c>
      <c r="AB1076" s="8" t="s">
        <v>558</v>
      </c>
      <c r="AC1076" s="8">
        <v>1.7000000000000001E-2</v>
      </c>
      <c r="AD1076" s="8">
        <v>8353.08</v>
      </c>
      <c r="AE1076" s="8">
        <v>1243.0178571428571</v>
      </c>
      <c r="AF1076" s="8">
        <v>3550.0590000000002</v>
      </c>
      <c r="AG1076" s="8">
        <v>4793.0768571428571</v>
      </c>
      <c r="AH1076" s="8">
        <v>0.03</v>
      </c>
      <c r="AI1076" s="8">
        <v>6264.8099999999995</v>
      </c>
    </row>
    <row r="1077" spans="1:35">
      <c r="A1077" s="8" t="s">
        <v>2144</v>
      </c>
      <c r="B1077" s="8" t="s">
        <v>24</v>
      </c>
      <c r="C1077" s="8" t="s">
        <v>24</v>
      </c>
      <c r="D1077" s="8" t="s">
        <v>422</v>
      </c>
      <c r="E1077" s="8" t="s">
        <v>200</v>
      </c>
      <c r="F1077" s="8" t="s">
        <v>807</v>
      </c>
      <c r="G1077" s="8" t="s">
        <v>817</v>
      </c>
      <c r="H1077" s="8">
        <v>0</v>
      </c>
      <c r="I1077" s="116">
        <v>7470</v>
      </c>
      <c r="J1077" s="8">
        <v>7470</v>
      </c>
      <c r="K1077" s="8" t="s">
        <v>3425</v>
      </c>
      <c r="L1077" s="8">
        <v>22241116</v>
      </c>
      <c r="M1077" s="38">
        <v>45400</v>
      </c>
      <c r="N1077" s="38" t="s">
        <v>197</v>
      </c>
      <c r="O1077" s="8" t="s">
        <v>148</v>
      </c>
      <c r="P1077" s="8" t="s">
        <v>289</v>
      </c>
      <c r="Q1077" s="8">
        <v>0</v>
      </c>
      <c r="R1077" s="8">
        <v>325461</v>
      </c>
      <c r="S1077" s="8">
        <v>325461</v>
      </c>
      <c r="T1077" s="8">
        <v>17268</v>
      </c>
      <c r="U1077" s="8">
        <v>168</v>
      </c>
      <c r="V1077" s="8" t="s">
        <v>64</v>
      </c>
      <c r="W1077" s="8" t="s">
        <v>64</v>
      </c>
      <c r="X1077" s="8" t="s">
        <v>276</v>
      </c>
      <c r="Y1077" s="8" t="s">
        <v>115</v>
      </c>
      <c r="Z1077" s="8" t="s">
        <v>3441</v>
      </c>
      <c r="AA1077" s="8">
        <v>0.04</v>
      </c>
      <c r="AB1077" s="8" t="s">
        <v>558</v>
      </c>
      <c r="AC1077" s="8">
        <v>1.7000000000000001E-2</v>
      </c>
      <c r="AD1077" s="8">
        <v>13018.44</v>
      </c>
      <c r="AE1077" s="8">
        <v>1937.2678571428571</v>
      </c>
      <c r="AF1077" s="8">
        <v>5532.8370000000004</v>
      </c>
      <c r="AG1077" s="8">
        <v>7470.1048571428573</v>
      </c>
      <c r="AH1077" s="8">
        <v>0.03</v>
      </c>
      <c r="AI1077" s="8">
        <v>9763.83</v>
      </c>
    </row>
    <row r="1078" spans="1:35">
      <c r="A1078" s="8" t="s">
        <v>2144</v>
      </c>
      <c r="B1078" s="8" t="s">
        <v>38</v>
      </c>
      <c r="C1078" s="8" t="s">
        <v>38</v>
      </c>
      <c r="D1078" s="8" t="s">
        <v>101</v>
      </c>
      <c r="E1078" s="8" t="s">
        <v>407</v>
      </c>
      <c r="F1078" s="8" t="s">
        <v>1188</v>
      </c>
      <c r="G1078" s="8" t="s">
        <v>1198</v>
      </c>
      <c r="H1078" s="8">
        <v>0</v>
      </c>
      <c r="I1078" s="116">
        <v>3392</v>
      </c>
      <c r="J1078" s="8">
        <v>3392</v>
      </c>
      <c r="K1078" s="8" t="s">
        <v>3685</v>
      </c>
      <c r="L1078" s="8">
        <v>32844067</v>
      </c>
      <c r="M1078" s="38">
        <v>45400</v>
      </c>
      <c r="N1078" s="38" t="s">
        <v>197</v>
      </c>
      <c r="O1078" s="8" t="s">
        <v>43</v>
      </c>
      <c r="P1078" s="8" t="s">
        <v>43</v>
      </c>
      <c r="Q1078" s="8">
        <v>0</v>
      </c>
      <c r="R1078" s="8">
        <v>110000</v>
      </c>
      <c r="S1078" s="8">
        <v>110000</v>
      </c>
      <c r="T1078" s="8">
        <v>103400</v>
      </c>
      <c r="U1078" s="8">
        <v>120</v>
      </c>
      <c r="V1078" s="8" t="s">
        <v>62</v>
      </c>
      <c r="W1078" s="8" t="s">
        <v>62</v>
      </c>
      <c r="X1078" s="8" t="s">
        <v>276</v>
      </c>
      <c r="Z1078" s="8" t="s">
        <v>3688</v>
      </c>
      <c r="AA1078" s="8">
        <v>0.03</v>
      </c>
      <c r="AB1078" s="8" t="s">
        <v>558</v>
      </c>
      <c r="AC1078" s="8">
        <v>2.2499999999999999E-2</v>
      </c>
      <c r="AD1078" s="8">
        <v>3300</v>
      </c>
      <c r="AE1078" s="8">
        <v>916.66666666666663</v>
      </c>
      <c r="AF1078" s="8">
        <v>2475</v>
      </c>
      <c r="AG1078" s="8">
        <v>3391.6666666666665</v>
      </c>
      <c r="AH1078" s="8">
        <v>0.06</v>
      </c>
      <c r="AI1078" s="8">
        <v>6600</v>
      </c>
    </row>
    <row r="1079" spans="1:35">
      <c r="A1079" s="8" t="s">
        <v>2144</v>
      </c>
      <c r="B1079" s="8" t="s">
        <v>29</v>
      </c>
      <c r="C1079" s="8" t="s">
        <v>29</v>
      </c>
      <c r="D1079" s="8" t="s">
        <v>168</v>
      </c>
      <c r="E1079" s="8" t="s">
        <v>456</v>
      </c>
      <c r="F1079" s="8" t="s">
        <v>3442</v>
      </c>
      <c r="G1079" s="8" t="s">
        <v>3690</v>
      </c>
      <c r="H1079" s="8">
        <v>0</v>
      </c>
      <c r="I1079" s="116">
        <v>1375</v>
      </c>
      <c r="J1079" s="8">
        <v>1375</v>
      </c>
      <c r="K1079" s="8" t="s">
        <v>3686</v>
      </c>
      <c r="L1079" s="8">
        <v>26480313</v>
      </c>
      <c r="M1079" s="38">
        <v>45400</v>
      </c>
      <c r="N1079" s="38" t="s">
        <v>197</v>
      </c>
      <c r="O1079" s="8" t="s">
        <v>43</v>
      </c>
      <c r="P1079" s="8" t="s">
        <v>43</v>
      </c>
      <c r="Q1079" s="8">
        <v>0</v>
      </c>
      <c r="R1079" s="8">
        <v>35328</v>
      </c>
      <c r="S1079" s="8">
        <v>35328</v>
      </c>
      <c r="T1079" s="8">
        <v>32461</v>
      </c>
      <c r="U1079" s="8">
        <v>108</v>
      </c>
      <c r="V1079" s="8" t="s">
        <v>62</v>
      </c>
      <c r="W1079" s="8" t="s">
        <v>62</v>
      </c>
      <c r="X1079" s="8" t="s">
        <v>276</v>
      </c>
      <c r="Z1079" s="8" t="s">
        <v>3689</v>
      </c>
      <c r="AA1079" s="8">
        <v>0.03</v>
      </c>
      <c r="AB1079" s="8" t="s">
        <v>558</v>
      </c>
      <c r="AC1079" s="8">
        <v>2.4E-2</v>
      </c>
      <c r="AD1079" s="8">
        <v>1059.8399999999999</v>
      </c>
      <c r="AE1079" s="8">
        <v>327.11111111111109</v>
      </c>
      <c r="AF1079" s="8">
        <v>847.87200000000007</v>
      </c>
      <c r="AG1079" s="8">
        <v>1174.9831111111112</v>
      </c>
      <c r="AH1079" s="8">
        <v>0.06</v>
      </c>
      <c r="AI1079" s="8">
        <v>2119.6799999999998</v>
      </c>
    </row>
    <row r="1080" spans="1:35">
      <c r="A1080" s="8" t="s">
        <v>2144</v>
      </c>
      <c r="B1080" s="8" t="s">
        <v>20</v>
      </c>
      <c r="C1080" s="8" t="s">
        <v>184</v>
      </c>
      <c r="D1080" s="8" t="s">
        <v>98</v>
      </c>
      <c r="E1080" s="8" t="s">
        <v>206</v>
      </c>
      <c r="F1080" s="8" t="s">
        <v>2972</v>
      </c>
      <c r="G1080" s="8" t="s">
        <v>3362</v>
      </c>
      <c r="H1080" s="8">
        <v>0</v>
      </c>
      <c r="I1080" s="116">
        <v>10985</v>
      </c>
      <c r="J1080" s="8">
        <v>10985</v>
      </c>
      <c r="K1080" s="8" t="s">
        <v>3508</v>
      </c>
      <c r="L1080" s="8">
        <v>30228852</v>
      </c>
      <c r="M1080" s="38">
        <v>45400</v>
      </c>
      <c r="N1080" s="38" t="s">
        <v>197</v>
      </c>
      <c r="O1080" s="8" t="s">
        <v>43</v>
      </c>
      <c r="P1080" s="8" t="s">
        <v>43</v>
      </c>
      <c r="Q1080" s="8">
        <v>0</v>
      </c>
      <c r="R1080" s="8">
        <v>469893</v>
      </c>
      <c r="S1080" s="8">
        <v>469893</v>
      </c>
      <c r="T1080" s="8">
        <v>90914</v>
      </c>
      <c r="U1080" s="8">
        <v>168</v>
      </c>
      <c r="V1080" s="8" t="s">
        <v>64</v>
      </c>
      <c r="W1080" s="8" t="s">
        <v>64</v>
      </c>
      <c r="X1080" s="8" t="s">
        <v>276</v>
      </c>
      <c r="Y1080" s="8" t="s">
        <v>3664</v>
      </c>
      <c r="Z1080" s="8" t="s">
        <v>3512</v>
      </c>
      <c r="AA1080" s="8">
        <v>0.04</v>
      </c>
      <c r="AB1080" s="8" t="s">
        <v>558</v>
      </c>
      <c r="AC1080" s="8">
        <v>1.7000000000000001E-2</v>
      </c>
      <c r="AD1080" s="8">
        <v>18795.72</v>
      </c>
      <c r="AE1080" s="8">
        <v>2796.9821428571427</v>
      </c>
      <c r="AF1080" s="8">
        <v>7988.1810000000005</v>
      </c>
      <c r="AG1080" s="8">
        <v>10785.163142857144</v>
      </c>
      <c r="AH1080" s="8">
        <v>0.03</v>
      </c>
      <c r="AI1080" s="8">
        <v>14096.789999999999</v>
      </c>
    </row>
    <row r="1081" spans="1:35">
      <c r="A1081" s="8" t="s">
        <v>2144</v>
      </c>
      <c r="B1081" s="8" t="s">
        <v>24</v>
      </c>
      <c r="C1081" s="8" t="s">
        <v>24</v>
      </c>
      <c r="D1081" s="8" t="s">
        <v>422</v>
      </c>
      <c r="E1081" s="8" t="s">
        <v>200</v>
      </c>
      <c r="F1081" s="8" t="s">
        <v>3082</v>
      </c>
      <c r="G1081" s="8" t="s">
        <v>3175</v>
      </c>
      <c r="H1081" s="8">
        <v>0</v>
      </c>
      <c r="I1081" s="116">
        <v>3838</v>
      </c>
      <c r="J1081" s="8">
        <v>3838</v>
      </c>
      <c r="K1081" s="8" t="s">
        <v>3691</v>
      </c>
      <c r="L1081" s="8">
        <v>29483386</v>
      </c>
      <c r="M1081" s="38">
        <v>45400</v>
      </c>
      <c r="N1081" s="38" t="s">
        <v>197</v>
      </c>
      <c r="O1081" s="8" t="s">
        <v>148</v>
      </c>
      <c r="P1081" s="8" t="s">
        <v>289</v>
      </c>
      <c r="Q1081" s="8">
        <v>0</v>
      </c>
      <c r="R1081" s="8">
        <v>167218</v>
      </c>
      <c r="S1081" s="8">
        <v>167218</v>
      </c>
      <c r="T1081" s="8">
        <v>26077.919999999998</v>
      </c>
      <c r="U1081" s="8">
        <v>168</v>
      </c>
      <c r="V1081" s="8" t="s">
        <v>64</v>
      </c>
      <c r="W1081" s="8" t="s">
        <v>64</v>
      </c>
      <c r="X1081" s="8" t="s">
        <v>276</v>
      </c>
      <c r="Y1081" s="8" t="s">
        <v>115</v>
      </c>
      <c r="Z1081" s="8" t="s">
        <v>3083</v>
      </c>
      <c r="AA1081" s="8">
        <v>0.04</v>
      </c>
      <c r="AB1081" s="8" t="s">
        <v>558</v>
      </c>
      <c r="AC1081" s="8">
        <v>1.7000000000000001E-2</v>
      </c>
      <c r="AD1081" s="8">
        <v>6688.72</v>
      </c>
      <c r="AE1081" s="8">
        <v>995.34523809523807</v>
      </c>
      <c r="AF1081" s="8">
        <v>2842.7060000000001</v>
      </c>
      <c r="AG1081" s="8">
        <v>3838.0512380952382</v>
      </c>
      <c r="AH1081" s="8">
        <v>0.03</v>
      </c>
      <c r="AI1081" s="8">
        <v>5016.54</v>
      </c>
    </row>
    <row r="1082" spans="1:35">
      <c r="A1082" s="8" t="s">
        <v>2144</v>
      </c>
      <c r="B1082" s="8" t="s">
        <v>241</v>
      </c>
      <c r="C1082" s="8" t="s">
        <v>241</v>
      </c>
      <c r="D1082" s="8" t="s">
        <v>101</v>
      </c>
      <c r="E1082" s="8" t="s">
        <v>492</v>
      </c>
      <c r="F1082" s="8" t="s">
        <v>1230</v>
      </c>
      <c r="G1082" s="8" t="s">
        <v>1420</v>
      </c>
      <c r="H1082" s="8">
        <v>0</v>
      </c>
      <c r="I1082" s="116">
        <v>23125</v>
      </c>
      <c r="J1082" s="8">
        <v>23125</v>
      </c>
      <c r="K1082" s="8" t="s">
        <v>3692</v>
      </c>
      <c r="L1082" s="8">
        <v>33042792</v>
      </c>
      <c r="M1082" s="38">
        <v>45400</v>
      </c>
      <c r="N1082" s="38" t="s">
        <v>197</v>
      </c>
      <c r="O1082" s="8" t="s">
        <v>148</v>
      </c>
      <c r="P1082" s="8" t="s">
        <v>267</v>
      </c>
      <c r="Q1082" s="8">
        <v>0</v>
      </c>
      <c r="R1082" s="8">
        <v>750000</v>
      </c>
      <c r="S1082" s="8">
        <v>750000</v>
      </c>
      <c r="T1082" s="8">
        <v>711400</v>
      </c>
      <c r="U1082" s="8">
        <v>120</v>
      </c>
      <c r="V1082" s="8" t="s">
        <v>62</v>
      </c>
      <c r="W1082" s="8" t="s">
        <v>62</v>
      </c>
      <c r="X1082" s="8" t="s">
        <v>276</v>
      </c>
      <c r="Z1082" s="8" t="s">
        <v>3693</v>
      </c>
      <c r="AA1082" s="8">
        <v>0.03</v>
      </c>
      <c r="AB1082" s="8" t="s">
        <v>558</v>
      </c>
      <c r="AC1082" s="8">
        <v>2.2499999999999999E-2</v>
      </c>
      <c r="AD1082" s="8">
        <v>22500</v>
      </c>
      <c r="AE1082" s="8">
        <v>6250</v>
      </c>
      <c r="AF1082" s="8">
        <v>16875</v>
      </c>
      <c r="AG1082" s="8">
        <v>23125</v>
      </c>
      <c r="AH1082" s="8">
        <v>0.06</v>
      </c>
      <c r="AI1082" s="8">
        <v>45000</v>
      </c>
    </row>
    <row r="1083" spans="1:35">
      <c r="A1083" s="8" t="s">
        <v>2144</v>
      </c>
      <c r="B1083" s="8" t="s">
        <v>23</v>
      </c>
      <c r="C1083" s="8" t="s">
        <v>23</v>
      </c>
      <c r="D1083" s="8" t="s">
        <v>97</v>
      </c>
      <c r="E1083" s="8" t="s">
        <v>211</v>
      </c>
      <c r="F1083" s="8" t="s">
        <v>864</v>
      </c>
      <c r="G1083" s="8" t="s">
        <v>813</v>
      </c>
      <c r="H1083" s="8">
        <v>0</v>
      </c>
      <c r="I1083" s="116">
        <v>9328</v>
      </c>
      <c r="J1083" s="8">
        <v>9328</v>
      </c>
      <c r="K1083" s="8" t="s">
        <v>3694</v>
      </c>
      <c r="L1083" s="8">
        <v>31818976</v>
      </c>
      <c r="M1083" s="38">
        <v>45400</v>
      </c>
      <c r="N1083" s="38" t="s">
        <v>197</v>
      </c>
      <c r="O1083" s="8" t="s">
        <v>21</v>
      </c>
      <c r="P1083" s="8" t="s">
        <v>21</v>
      </c>
      <c r="Q1083" s="8">
        <v>0</v>
      </c>
      <c r="R1083" s="8">
        <v>406413</v>
      </c>
      <c r="S1083" s="8">
        <v>406413</v>
      </c>
      <c r="T1083" s="8">
        <v>82422</v>
      </c>
      <c r="U1083" s="8">
        <v>168</v>
      </c>
      <c r="V1083" s="8" t="s">
        <v>64</v>
      </c>
      <c r="W1083" s="8" t="s">
        <v>64</v>
      </c>
      <c r="X1083" s="8" t="s">
        <v>276</v>
      </c>
      <c r="Y1083" s="8" t="s">
        <v>669</v>
      </c>
      <c r="Z1083" s="8" t="s">
        <v>1371</v>
      </c>
      <c r="AA1083" s="8">
        <v>0.04</v>
      </c>
      <c r="AB1083" s="8" t="s">
        <v>558</v>
      </c>
      <c r="AC1083" s="8">
        <v>1.7000000000000001E-2</v>
      </c>
      <c r="AD1083" s="8">
        <v>16256.52</v>
      </c>
      <c r="AE1083" s="8">
        <v>2419.125</v>
      </c>
      <c r="AF1083" s="8">
        <v>6909.0210000000006</v>
      </c>
      <c r="AG1083" s="8">
        <v>9328.1460000000006</v>
      </c>
      <c r="AH1083" s="8">
        <v>0.03</v>
      </c>
      <c r="AI1083" s="8">
        <v>12192.39</v>
      </c>
    </row>
    <row r="1084" spans="1:35">
      <c r="A1084" s="8" t="s">
        <v>2144</v>
      </c>
      <c r="B1084" s="8" t="s">
        <v>49</v>
      </c>
      <c r="C1084" s="8" t="s">
        <v>49</v>
      </c>
      <c r="D1084" s="8" t="s">
        <v>133</v>
      </c>
      <c r="E1084" s="8" t="s">
        <v>189</v>
      </c>
      <c r="F1084" s="8" t="s">
        <v>978</v>
      </c>
      <c r="G1084" s="8" t="s">
        <v>729</v>
      </c>
      <c r="H1084" s="8">
        <v>0</v>
      </c>
      <c r="I1084" s="116">
        <v>4684</v>
      </c>
      <c r="J1084" s="8">
        <v>4684</v>
      </c>
      <c r="K1084" s="8" t="s">
        <v>2740</v>
      </c>
      <c r="L1084" s="8">
        <v>27412158</v>
      </c>
      <c r="M1084" s="38">
        <v>45400</v>
      </c>
      <c r="N1084" s="38" t="s">
        <v>197</v>
      </c>
      <c r="O1084" s="8" t="s">
        <v>148</v>
      </c>
      <c r="P1084" s="8" t="s">
        <v>2682</v>
      </c>
      <c r="Q1084" s="8">
        <v>0</v>
      </c>
      <c r="R1084" s="8">
        <v>195364</v>
      </c>
      <c r="S1084" s="8">
        <v>195364</v>
      </c>
      <c r="T1084" s="8">
        <v>96364</v>
      </c>
      <c r="U1084" s="8">
        <v>168</v>
      </c>
      <c r="V1084" s="8" t="s">
        <v>62</v>
      </c>
      <c r="W1084" s="8" t="s">
        <v>62</v>
      </c>
      <c r="X1084" s="8" t="s">
        <v>276</v>
      </c>
      <c r="Z1084" s="8" t="s">
        <v>3708</v>
      </c>
      <c r="AA1084" s="8">
        <v>0.04</v>
      </c>
      <c r="AB1084" s="8" t="s">
        <v>558</v>
      </c>
      <c r="AC1084" s="8">
        <v>1.7000000000000001E-2</v>
      </c>
      <c r="AD1084" s="8">
        <v>7814.56</v>
      </c>
      <c r="AE1084" s="8">
        <v>1162.8809523809523</v>
      </c>
      <c r="AF1084" s="8">
        <v>3321.1880000000001</v>
      </c>
      <c r="AG1084" s="8">
        <v>4484.0689523809524</v>
      </c>
      <c r="AH1084" s="8">
        <v>0.03</v>
      </c>
      <c r="AI1084" s="8">
        <v>5860.92</v>
      </c>
    </row>
    <row r="1085" spans="1:35">
      <c r="A1085" s="8" t="s">
        <v>2144</v>
      </c>
      <c r="B1085" s="8" t="s">
        <v>27</v>
      </c>
      <c r="C1085" s="8" t="s">
        <v>27</v>
      </c>
      <c r="D1085" s="8" t="s">
        <v>97</v>
      </c>
      <c r="E1085" s="8" t="s">
        <v>209</v>
      </c>
      <c r="F1085" s="8" t="s">
        <v>3345</v>
      </c>
      <c r="G1085" s="8" t="s">
        <v>3354</v>
      </c>
      <c r="H1085" s="8">
        <v>0</v>
      </c>
      <c r="I1085" s="116">
        <v>1310</v>
      </c>
      <c r="J1085" s="8">
        <v>1310</v>
      </c>
      <c r="K1085" s="8" t="s">
        <v>3697</v>
      </c>
      <c r="L1085" s="8">
        <v>29430900</v>
      </c>
      <c r="M1085" s="38">
        <v>45400</v>
      </c>
      <c r="N1085" s="38" t="s">
        <v>197</v>
      </c>
      <c r="O1085" s="8" t="s">
        <v>21</v>
      </c>
      <c r="P1085" s="8" t="s">
        <v>21</v>
      </c>
      <c r="Q1085" s="8">
        <v>0</v>
      </c>
      <c r="R1085" s="8">
        <v>33374</v>
      </c>
      <c r="S1085" s="8">
        <v>33374</v>
      </c>
      <c r="T1085" s="8">
        <v>30605</v>
      </c>
      <c r="U1085" s="8">
        <v>108</v>
      </c>
      <c r="V1085" s="8" t="s">
        <v>62</v>
      </c>
      <c r="W1085" s="8" t="s">
        <v>62</v>
      </c>
      <c r="X1085" s="8" t="s">
        <v>276</v>
      </c>
      <c r="Z1085" s="8" t="s">
        <v>3709</v>
      </c>
      <c r="AA1085" s="8">
        <v>0.03</v>
      </c>
      <c r="AB1085" s="8" t="s">
        <v>558</v>
      </c>
      <c r="AC1085" s="8">
        <v>2.4E-2</v>
      </c>
      <c r="AD1085" s="8">
        <v>1001.2199999999999</v>
      </c>
      <c r="AE1085" s="8">
        <v>309.01851851851853</v>
      </c>
      <c r="AF1085" s="8">
        <v>800.976</v>
      </c>
      <c r="AG1085" s="8">
        <v>1109.9945185185186</v>
      </c>
      <c r="AH1085" s="8">
        <v>0.06</v>
      </c>
      <c r="AI1085" s="8">
        <v>2002.4399999999998</v>
      </c>
    </row>
    <row r="1086" spans="1:35">
      <c r="A1086" s="8" t="s">
        <v>2144</v>
      </c>
      <c r="B1086" s="8" t="s">
        <v>24</v>
      </c>
      <c r="C1086" s="8" t="s">
        <v>24</v>
      </c>
      <c r="D1086" s="8" t="s">
        <v>422</v>
      </c>
      <c r="E1086" s="8" t="s">
        <v>200</v>
      </c>
      <c r="F1086" s="8" t="s">
        <v>2804</v>
      </c>
      <c r="G1086" s="8" t="s">
        <v>781</v>
      </c>
      <c r="H1086" s="8">
        <v>0</v>
      </c>
      <c r="I1086" s="116">
        <v>6054</v>
      </c>
      <c r="J1086" s="8">
        <v>6054</v>
      </c>
      <c r="K1086" s="8" t="s">
        <v>3704</v>
      </c>
      <c r="L1086" s="8">
        <v>38543910</v>
      </c>
      <c r="M1086" s="38">
        <v>45400</v>
      </c>
      <c r="N1086" s="38" t="s">
        <v>197</v>
      </c>
      <c r="O1086" s="8" t="s">
        <v>21</v>
      </c>
      <c r="P1086" s="8" t="s">
        <v>21</v>
      </c>
      <c r="Q1086" s="8">
        <v>0</v>
      </c>
      <c r="R1086" s="8">
        <v>255054</v>
      </c>
      <c r="S1086" s="8">
        <v>255054</v>
      </c>
      <c r="T1086" s="8">
        <v>46538.76</v>
      </c>
      <c r="U1086" s="8">
        <v>168</v>
      </c>
      <c r="V1086" s="8" t="s">
        <v>64</v>
      </c>
      <c r="W1086" s="8" t="s">
        <v>64</v>
      </c>
      <c r="X1086" s="8" t="s">
        <v>276</v>
      </c>
      <c r="Y1086" s="8" t="s">
        <v>3705</v>
      </c>
      <c r="Z1086" s="8" t="s">
        <v>3710</v>
      </c>
      <c r="AA1086" s="8">
        <v>0.04</v>
      </c>
      <c r="AB1086" s="8" t="s">
        <v>558</v>
      </c>
      <c r="AC1086" s="8">
        <v>1.7000000000000001E-2</v>
      </c>
      <c r="AD1086" s="8">
        <v>10202.16</v>
      </c>
      <c r="AE1086" s="8">
        <v>1518.1785714285713</v>
      </c>
      <c r="AF1086" s="8">
        <v>4335.9180000000006</v>
      </c>
      <c r="AG1086" s="8">
        <v>5854.0965714285721</v>
      </c>
      <c r="AH1086" s="8">
        <v>0.03</v>
      </c>
      <c r="AI1086" s="8">
        <v>7651.62</v>
      </c>
    </row>
    <row r="1087" spans="1:35">
      <c r="A1087" s="8" t="s">
        <v>2144</v>
      </c>
      <c r="B1087" s="8" t="s">
        <v>24</v>
      </c>
      <c r="C1087" s="8" t="s">
        <v>24</v>
      </c>
      <c r="D1087" s="8" t="s">
        <v>422</v>
      </c>
      <c r="E1087" s="8" t="s">
        <v>200</v>
      </c>
      <c r="F1087" s="8" t="s">
        <v>3706</v>
      </c>
      <c r="G1087" s="8" t="s">
        <v>3712</v>
      </c>
      <c r="H1087" s="8">
        <v>0</v>
      </c>
      <c r="I1087" s="116">
        <v>12480</v>
      </c>
      <c r="J1087" s="8">
        <v>12480</v>
      </c>
      <c r="K1087" s="8" t="s">
        <v>3707</v>
      </c>
      <c r="L1087" s="8">
        <v>24418311</v>
      </c>
      <c r="M1087" s="38">
        <v>45400</v>
      </c>
      <c r="N1087" s="38" t="s">
        <v>197</v>
      </c>
      <c r="O1087" s="8" t="s">
        <v>148</v>
      </c>
      <c r="P1087" s="8" t="s">
        <v>289</v>
      </c>
      <c r="Q1087" s="8">
        <v>0</v>
      </c>
      <c r="R1087" s="8">
        <v>463182</v>
      </c>
      <c r="S1087" s="8">
        <v>463182</v>
      </c>
      <c r="T1087" s="8">
        <v>122510.35</v>
      </c>
      <c r="U1087" s="8">
        <v>144</v>
      </c>
      <c r="V1087" s="8" t="s">
        <v>64</v>
      </c>
      <c r="W1087" s="8" t="s">
        <v>64</v>
      </c>
      <c r="X1087" s="8" t="s">
        <v>276</v>
      </c>
      <c r="Y1087" s="8" t="s">
        <v>578</v>
      </c>
      <c r="Z1087" s="8" t="s">
        <v>3711</v>
      </c>
      <c r="AA1087" s="8">
        <v>0.03</v>
      </c>
      <c r="AB1087" s="8" t="s">
        <v>558</v>
      </c>
      <c r="AC1087" s="8">
        <v>0.02</v>
      </c>
      <c r="AD1087" s="8">
        <v>13895.46</v>
      </c>
      <c r="AE1087" s="8">
        <v>3216.5416666666665</v>
      </c>
      <c r="AF1087" s="8">
        <v>9263.64</v>
      </c>
      <c r="AG1087" s="8">
        <v>12480.181666666665</v>
      </c>
      <c r="AH1087" s="8">
        <v>0.06</v>
      </c>
      <c r="AI1087" s="8">
        <v>27790.92</v>
      </c>
    </row>
    <row r="1088" spans="1:35">
      <c r="A1088" s="8" t="s">
        <v>2144</v>
      </c>
      <c r="B1088" s="8" t="s">
        <v>49</v>
      </c>
      <c r="C1088" s="8" t="s">
        <v>49</v>
      </c>
      <c r="D1088" s="8" t="s">
        <v>133</v>
      </c>
      <c r="E1088" s="8" t="s">
        <v>938</v>
      </c>
      <c r="F1088" s="8" t="s">
        <v>1045</v>
      </c>
      <c r="G1088" s="8" t="s">
        <v>1047</v>
      </c>
      <c r="H1088" s="8">
        <v>0</v>
      </c>
      <c r="I1088" s="116">
        <v>5855</v>
      </c>
      <c r="J1088" s="8">
        <v>5855</v>
      </c>
      <c r="K1088" s="8" t="s">
        <v>3428</v>
      </c>
      <c r="L1088" s="8">
        <v>27796998</v>
      </c>
      <c r="M1088" s="38">
        <v>45401</v>
      </c>
      <c r="N1088" s="38" t="s">
        <v>197</v>
      </c>
      <c r="O1088" s="8" t="s">
        <v>43</v>
      </c>
      <c r="P1088" s="8" t="s">
        <v>43</v>
      </c>
      <c r="Q1088" s="8">
        <v>0</v>
      </c>
      <c r="R1088" s="8">
        <v>246383</v>
      </c>
      <c r="S1088" s="8">
        <v>246383</v>
      </c>
      <c r="T1088" s="8">
        <v>24887</v>
      </c>
      <c r="U1088" s="8">
        <v>168</v>
      </c>
      <c r="V1088" s="8" t="s">
        <v>64</v>
      </c>
      <c r="W1088" s="8" t="s">
        <v>64</v>
      </c>
      <c r="X1088" s="8" t="s">
        <v>276</v>
      </c>
      <c r="Y1088" s="8" t="s">
        <v>115</v>
      </c>
      <c r="Z1088" s="8" t="s">
        <v>3451</v>
      </c>
      <c r="AA1088" s="8">
        <v>0.04</v>
      </c>
      <c r="AB1088" s="8" t="s">
        <v>558</v>
      </c>
      <c r="AC1088" s="8">
        <v>1.7000000000000001E-2</v>
      </c>
      <c r="AD1088" s="8">
        <v>9855.32</v>
      </c>
      <c r="AE1088" s="8">
        <v>1466.5654761904761</v>
      </c>
      <c r="AF1088" s="8">
        <v>4188.5110000000004</v>
      </c>
      <c r="AG1088" s="8">
        <v>5655.0764761904766</v>
      </c>
      <c r="AH1088" s="8">
        <v>0.03</v>
      </c>
      <c r="AI1088" s="8">
        <v>7391.49</v>
      </c>
    </row>
    <row r="1089" spans="1:35">
      <c r="A1089" s="8" t="s">
        <v>2144</v>
      </c>
      <c r="B1089" s="8" t="s">
        <v>184</v>
      </c>
      <c r="C1089" s="8" t="s">
        <v>184</v>
      </c>
      <c r="D1089" s="8" t="s">
        <v>98</v>
      </c>
      <c r="E1089" s="8" t="s">
        <v>407</v>
      </c>
      <c r="F1089" s="8" t="s">
        <v>2805</v>
      </c>
      <c r="G1089" s="8" t="s">
        <v>2550</v>
      </c>
      <c r="H1089" s="8">
        <v>0</v>
      </c>
      <c r="I1089" s="116">
        <v>1850</v>
      </c>
      <c r="J1089" s="8">
        <v>1850</v>
      </c>
      <c r="K1089" s="8" t="s">
        <v>3713</v>
      </c>
      <c r="L1089" s="8">
        <v>34995477</v>
      </c>
      <c r="M1089" s="38">
        <v>45401</v>
      </c>
      <c r="N1089" s="38" t="s">
        <v>197</v>
      </c>
      <c r="O1089" s="8" t="s">
        <v>21</v>
      </c>
      <c r="P1089" s="8" t="s">
        <v>21</v>
      </c>
      <c r="Q1089" s="8">
        <v>0</v>
      </c>
      <c r="R1089" s="8">
        <v>60000</v>
      </c>
      <c r="S1089" s="8">
        <v>60000</v>
      </c>
      <c r="U1089" s="8">
        <v>120</v>
      </c>
      <c r="V1089" s="8" t="s">
        <v>62</v>
      </c>
      <c r="W1089" s="8" t="s">
        <v>62</v>
      </c>
      <c r="X1089" s="8" t="s">
        <v>276</v>
      </c>
      <c r="Z1089" s="8" t="s">
        <v>3722</v>
      </c>
      <c r="AA1089" s="8">
        <v>0.03</v>
      </c>
      <c r="AB1089" s="8" t="s">
        <v>558</v>
      </c>
      <c r="AC1089" s="8">
        <v>0.02</v>
      </c>
      <c r="AD1089" s="8">
        <v>1800</v>
      </c>
      <c r="AE1089" s="8">
        <v>500</v>
      </c>
      <c r="AF1089" s="8">
        <v>1200</v>
      </c>
      <c r="AG1089" s="8">
        <v>1700</v>
      </c>
      <c r="AH1089" s="8">
        <v>0.06</v>
      </c>
      <c r="AI1089" s="8">
        <v>3600</v>
      </c>
    </row>
    <row r="1090" spans="1:35">
      <c r="A1090" s="8" t="s">
        <v>2144</v>
      </c>
      <c r="B1090" s="8" t="s">
        <v>20</v>
      </c>
      <c r="C1090" s="8" t="s">
        <v>184</v>
      </c>
      <c r="D1090" s="8" t="s">
        <v>98</v>
      </c>
      <c r="E1090" s="8" t="s">
        <v>407</v>
      </c>
      <c r="F1090" s="8" t="s">
        <v>3714</v>
      </c>
      <c r="G1090" s="8" t="s">
        <v>3724</v>
      </c>
      <c r="H1090" s="8">
        <v>0</v>
      </c>
      <c r="I1090" s="116">
        <v>1434</v>
      </c>
      <c r="J1090" s="8">
        <v>1434</v>
      </c>
      <c r="K1090" s="8" t="s">
        <v>3715</v>
      </c>
      <c r="L1090" s="8">
        <v>20636807</v>
      </c>
      <c r="M1090" s="38">
        <v>45401</v>
      </c>
      <c r="N1090" s="38" t="s">
        <v>197</v>
      </c>
      <c r="O1090" s="8" t="s">
        <v>148</v>
      </c>
      <c r="P1090" s="8" t="s">
        <v>334</v>
      </c>
      <c r="Q1090" s="8">
        <v>0</v>
      </c>
      <c r="R1090" s="8">
        <v>40022</v>
      </c>
      <c r="S1090" s="8">
        <v>40022</v>
      </c>
      <c r="T1090" s="8">
        <v>36920</v>
      </c>
      <c r="U1090" s="8">
        <v>120</v>
      </c>
      <c r="V1090" s="8" t="s">
        <v>62</v>
      </c>
      <c r="W1090" s="8" t="s">
        <v>62</v>
      </c>
      <c r="X1090" s="8" t="s">
        <v>276</v>
      </c>
      <c r="Z1090" s="8" t="s">
        <v>3723</v>
      </c>
      <c r="AA1090" s="8">
        <v>0.03</v>
      </c>
      <c r="AB1090" s="8" t="s">
        <v>558</v>
      </c>
      <c r="AC1090" s="8">
        <v>2.2499999999999999E-2</v>
      </c>
      <c r="AD1090" s="8">
        <v>1200.6599999999999</v>
      </c>
      <c r="AE1090" s="8">
        <v>333.51666666666665</v>
      </c>
      <c r="AF1090" s="8">
        <v>900.495</v>
      </c>
      <c r="AG1090" s="8">
        <v>1234.0116666666668</v>
      </c>
      <c r="AH1090" s="8">
        <v>0.06</v>
      </c>
      <c r="AI1090" s="8">
        <v>2401.3199999999997</v>
      </c>
    </row>
    <row r="1091" spans="1:35">
      <c r="A1091" s="8" t="s">
        <v>2144</v>
      </c>
      <c r="B1091" s="8" t="s">
        <v>27</v>
      </c>
      <c r="C1091" s="8" t="s">
        <v>27</v>
      </c>
      <c r="D1091" s="8" t="s">
        <v>97</v>
      </c>
      <c r="E1091" s="8" t="s">
        <v>209</v>
      </c>
      <c r="F1091" s="8" t="s">
        <v>3452</v>
      </c>
      <c r="G1091" s="8" t="s">
        <v>3725</v>
      </c>
      <c r="H1091" s="8">
        <v>0</v>
      </c>
      <c r="I1091" s="116">
        <v>19249</v>
      </c>
      <c r="J1091" s="8">
        <v>19249</v>
      </c>
      <c r="K1091" s="8" t="s">
        <v>3716</v>
      </c>
      <c r="L1091" s="8">
        <v>29321742</v>
      </c>
      <c r="M1091" s="38">
        <v>45401</v>
      </c>
      <c r="N1091" s="38" t="s">
        <v>197</v>
      </c>
      <c r="O1091" s="8" t="s">
        <v>148</v>
      </c>
      <c r="P1091" s="8" t="s">
        <v>3445</v>
      </c>
      <c r="Q1091" s="8">
        <v>0</v>
      </c>
      <c r="R1091" s="8">
        <v>832127</v>
      </c>
      <c r="S1091" s="8">
        <v>832127</v>
      </c>
      <c r="T1091" s="8">
        <v>130601</v>
      </c>
      <c r="U1091" s="8">
        <v>168</v>
      </c>
      <c r="V1091" s="8" t="s">
        <v>64</v>
      </c>
      <c r="W1091" s="8" t="s">
        <v>64</v>
      </c>
      <c r="X1091" s="8" t="s">
        <v>276</v>
      </c>
      <c r="Y1091" s="8" t="s">
        <v>669</v>
      </c>
      <c r="Z1091" s="8" t="s">
        <v>3453</v>
      </c>
      <c r="AA1091" s="8">
        <v>0.04</v>
      </c>
      <c r="AB1091" s="8" t="s">
        <v>558</v>
      </c>
      <c r="AC1091" s="8">
        <v>1.7000000000000001E-2</v>
      </c>
      <c r="AD1091" s="8">
        <v>33285.08</v>
      </c>
      <c r="AE1091" s="8">
        <v>4953.1369047619046</v>
      </c>
      <c r="AF1091" s="8">
        <v>14146.159000000001</v>
      </c>
      <c r="AG1091" s="8">
        <v>19099.295904761908</v>
      </c>
      <c r="AH1091" s="8">
        <v>0.03</v>
      </c>
      <c r="AI1091" s="8">
        <v>24963.809999999998</v>
      </c>
    </row>
    <row r="1092" spans="1:35">
      <c r="A1092" s="8" t="s">
        <v>2144</v>
      </c>
      <c r="B1092" s="8" t="s">
        <v>29</v>
      </c>
      <c r="C1092" s="8" t="s">
        <v>29</v>
      </c>
      <c r="D1092" s="8" t="s">
        <v>168</v>
      </c>
      <c r="E1092" s="8" t="s">
        <v>456</v>
      </c>
      <c r="F1092" s="8" t="s">
        <v>3717</v>
      </c>
      <c r="G1092" s="8" t="s">
        <v>3726</v>
      </c>
      <c r="H1092" s="8">
        <v>0</v>
      </c>
      <c r="I1092" s="116">
        <v>5535</v>
      </c>
      <c r="J1092" s="8">
        <v>5535</v>
      </c>
      <c r="K1092" s="8" t="s">
        <v>3718</v>
      </c>
      <c r="L1092" s="8">
        <v>21960063</v>
      </c>
      <c r="M1092" s="38">
        <v>45401</v>
      </c>
      <c r="N1092" s="38" t="s">
        <v>197</v>
      </c>
      <c r="O1092" s="8" t="s">
        <v>148</v>
      </c>
      <c r="P1092" s="8" t="s">
        <v>264</v>
      </c>
      <c r="Q1092" s="8">
        <v>0</v>
      </c>
      <c r="R1092" s="8">
        <v>241155</v>
      </c>
      <c r="S1092" s="8">
        <v>241155</v>
      </c>
      <c r="T1092" s="8">
        <v>15907</v>
      </c>
      <c r="U1092" s="8">
        <v>168</v>
      </c>
      <c r="V1092" s="8" t="s">
        <v>64</v>
      </c>
      <c r="W1092" s="8" t="s">
        <v>64</v>
      </c>
      <c r="X1092" s="8" t="s">
        <v>276</v>
      </c>
      <c r="Y1092" s="8" t="s">
        <v>3674</v>
      </c>
      <c r="Z1092" s="8" t="s">
        <v>2976</v>
      </c>
      <c r="AA1092" s="8">
        <v>0.04</v>
      </c>
      <c r="AB1092" s="8" t="s">
        <v>558</v>
      </c>
      <c r="AC1092" s="8">
        <v>1.7000000000000001E-2</v>
      </c>
      <c r="AD1092" s="8">
        <v>9646.2000000000007</v>
      </c>
      <c r="AE1092" s="8">
        <v>1435.4464285714287</v>
      </c>
      <c r="AF1092" s="8">
        <v>4099.6350000000002</v>
      </c>
      <c r="AG1092" s="8">
        <v>5535.0814285714287</v>
      </c>
      <c r="AH1092" s="8">
        <v>0.03</v>
      </c>
      <c r="AI1092" s="8">
        <v>7234.65</v>
      </c>
    </row>
    <row r="1093" spans="1:35">
      <c r="A1093" s="8" t="s">
        <v>2144</v>
      </c>
      <c r="B1093" s="8" t="s">
        <v>49</v>
      </c>
      <c r="C1093" s="8" t="s">
        <v>49</v>
      </c>
      <c r="D1093" s="8" t="s">
        <v>133</v>
      </c>
      <c r="E1093" s="8" t="s">
        <v>619</v>
      </c>
      <c r="F1093" s="8" t="s">
        <v>898</v>
      </c>
      <c r="G1093" s="8" t="s">
        <v>899</v>
      </c>
      <c r="H1093" s="8">
        <v>0</v>
      </c>
      <c r="I1093" s="116">
        <v>13500</v>
      </c>
      <c r="J1093" s="8">
        <v>13500</v>
      </c>
      <c r="K1093" s="8" t="s">
        <v>3719</v>
      </c>
      <c r="L1093" s="8">
        <v>23698113</v>
      </c>
      <c r="M1093" s="38">
        <v>45401</v>
      </c>
      <c r="N1093" s="38" t="s">
        <v>197</v>
      </c>
      <c r="O1093" s="8" t="s">
        <v>56</v>
      </c>
      <c r="P1093" s="8" t="s">
        <v>56</v>
      </c>
      <c r="Q1093" s="8">
        <v>0</v>
      </c>
      <c r="R1093" s="8">
        <v>579470</v>
      </c>
      <c r="S1093" s="8">
        <v>579470</v>
      </c>
      <c r="U1093" s="8">
        <v>168</v>
      </c>
      <c r="V1093" s="8" t="s">
        <v>64</v>
      </c>
      <c r="W1093" s="8" t="s">
        <v>64</v>
      </c>
      <c r="X1093" s="8" t="s">
        <v>276</v>
      </c>
      <c r="Y1093" s="8" t="s">
        <v>3543</v>
      </c>
      <c r="Z1093" s="8" t="s">
        <v>3030</v>
      </c>
      <c r="AA1093" s="8">
        <v>0.04</v>
      </c>
      <c r="AB1093" s="8" t="s">
        <v>558</v>
      </c>
      <c r="AC1093" s="8">
        <v>1.7000000000000001E-2</v>
      </c>
      <c r="AD1093" s="8">
        <v>23178.799999999999</v>
      </c>
      <c r="AE1093" s="8">
        <v>3449.2261904761904</v>
      </c>
      <c r="AF1093" s="8">
        <v>9850.9900000000016</v>
      </c>
      <c r="AG1093" s="8">
        <v>13300.216190476192</v>
      </c>
      <c r="AH1093" s="8">
        <v>0.03</v>
      </c>
      <c r="AI1093" s="8">
        <v>17384.099999999999</v>
      </c>
    </row>
    <row r="1094" spans="1:35">
      <c r="A1094" s="8" t="s">
        <v>2144</v>
      </c>
      <c r="B1094" s="8" t="s">
        <v>29</v>
      </c>
      <c r="C1094" s="8" t="s">
        <v>29</v>
      </c>
      <c r="D1094" s="8" t="s">
        <v>168</v>
      </c>
      <c r="E1094" s="8" t="s">
        <v>456</v>
      </c>
      <c r="F1094" s="8" t="s">
        <v>3442</v>
      </c>
      <c r="G1094" s="8" t="s">
        <v>3690</v>
      </c>
      <c r="H1094" s="8">
        <v>0</v>
      </c>
      <c r="I1094" s="116">
        <v>803</v>
      </c>
      <c r="J1094" s="8">
        <v>803</v>
      </c>
      <c r="K1094" s="8" t="s">
        <v>3720</v>
      </c>
      <c r="L1094" s="8">
        <v>28471373</v>
      </c>
      <c r="M1094" s="38">
        <v>45401</v>
      </c>
      <c r="N1094" s="38" t="s">
        <v>197</v>
      </c>
      <c r="O1094" s="8" t="s">
        <v>148</v>
      </c>
      <c r="P1094" s="8" t="s">
        <v>264</v>
      </c>
      <c r="Q1094" s="8">
        <v>0</v>
      </c>
      <c r="R1094" s="8">
        <v>18130</v>
      </c>
      <c r="S1094" s="8">
        <v>18130</v>
      </c>
      <c r="T1094" s="8">
        <v>16124</v>
      </c>
      <c r="U1094" s="8">
        <v>108</v>
      </c>
      <c r="V1094" s="8" t="s">
        <v>62</v>
      </c>
      <c r="W1094" s="8" t="s">
        <v>62</v>
      </c>
      <c r="X1094" s="8" t="s">
        <v>276</v>
      </c>
      <c r="Z1094" s="8" t="s">
        <v>3727</v>
      </c>
      <c r="AA1094" s="8">
        <v>0.03</v>
      </c>
      <c r="AB1094" s="8" t="s">
        <v>558</v>
      </c>
      <c r="AC1094" s="8">
        <v>2.4E-2</v>
      </c>
      <c r="AD1094" s="8">
        <v>543.9</v>
      </c>
      <c r="AE1094" s="8">
        <v>167.87037037037038</v>
      </c>
      <c r="AF1094" s="8">
        <v>435.12</v>
      </c>
      <c r="AG1094" s="8">
        <v>602.99037037037033</v>
      </c>
      <c r="AH1094" s="8">
        <v>0.06</v>
      </c>
      <c r="AI1094" s="8">
        <v>1087.8</v>
      </c>
    </row>
    <row r="1095" spans="1:35">
      <c r="A1095" s="8" t="s">
        <v>2144</v>
      </c>
      <c r="B1095" s="8" t="s">
        <v>27</v>
      </c>
      <c r="C1095" s="8" t="s">
        <v>27</v>
      </c>
      <c r="D1095" s="8" t="s">
        <v>97</v>
      </c>
      <c r="E1095" s="8" t="s">
        <v>209</v>
      </c>
      <c r="F1095" s="8" t="s">
        <v>3571</v>
      </c>
      <c r="G1095" s="8" t="s">
        <v>571</v>
      </c>
      <c r="H1095" s="8">
        <v>0</v>
      </c>
      <c r="I1095" s="116">
        <v>9921</v>
      </c>
      <c r="J1095" s="8">
        <v>9921</v>
      </c>
      <c r="K1095" s="8" t="s">
        <v>3566</v>
      </c>
      <c r="L1095" s="8">
        <v>34090191</v>
      </c>
      <c r="M1095" s="38">
        <v>45401</v>
      </c>
      <c r="N1095" s="38" t="s">
        <v>197</v>
      </c>
      <c r="O1095" s="8" t="s">
        <v>21</v>
      </c>
      <c r="P1095" s="8" t="s">
        <v>21</v>
      </c>
      <c r="Q1095" s="8">
        <v>0</v>
      </c>
      <c r="R1095" s="8">
        <v>423536</v>
      </c>
      <c r="S1095" s="8">
        <v>423536</v>
      </c>
      <c r="T1095" s="8">
        <v>34025</v>
      </c>
      <c r="U1095" s="8">
        <v>168</v>
      </c>
      <c r="V1095" s="8" t="s">
        <v>64</v>
      </c>
      <c r="W1095" s="8" t="s">
        <v>64</v>
      </c>
      <c r="X1095" s="8" t="s">
        <v>276</v>
      </c>
      <c r="Y1095" s="8" t="s">
        <v>3674</v>
      </c>
      <c r="Z1095" s="8" t="s">
        <v>3572</v>
      </c>
      <c r="AA1095" s="8">
        <v>0.04</v>
      </c>
      <c r="AB1095" s="8" t="s">
        <v>558</v>
      </c>
      <c r="AC1095" s="8">
        <v>1.7000000000000001E-2</v>
      </c>
      <c r="AD1095" s="8">
        <v>16941.439999999999</v>
      </c>
      <c r="AE1095" s="8">
        <v>2521.0476190476193</v>
      </c>
      <c r="AF1095" s="8">
        <v>7200.1120000000001</v>
      </c>
      <c r="AG1095" s="8">
        <v>9721.1596190476193</v>
      </c>
      <c r="AH1095" s="8">
        <v>0.03</v>
      </c>
      <c r="AI1095" s="8">
        <v>12706.08</v>
      </c>
    </row>
    <row r="1096" spans="1:35">
      <c r="A1096" s="8" t="s">
        <v>2144</v>
      </c>
      <c r="B1096" s="8" t="s">
        <v>49</v>
      </c>
      <c r="C1096" s="8" t="s">
        <v>49</v>
      </c>
      <c r="D1096" s="8" t="s">
        <v>133</v>
      </c>
      <c r="E1096" s="8" t="s">
        <v>460</v>
      </c>
      <c r="F1096" s="8" t="s">
        <v>904</v>
      </c>
      <c r="G1096" s="8" t="s">
        <v>1412</v>
      </c>
      <c r="H1096" s="8">
        <v>0</v>
      </c>
      <c r="I1096" s="116">
        <v>13253</v>
      </c>
      <c r="J1096" s="8">
        <v>13253</v>
      </c>
      <c r="K1096" s="8" t="s">
        <v>3721</v>
      </c>
      <c r="L1096" s="8">
        <v>35612034</v>
      </c>
      <c r="M1096" s="38">
        <v>45401</v>
      </c>
      <c r="N1096" s="38" t="s">
        <v>197</v>
      </c>
      <c r="O1096" s="8" t="s">
        <v>21</v>
      </c>
      <c r="P1096" s="8" t="s">
        <v>21</v>
      </c>
      <c r="Q1096" s="8">
        <v>0</v>
      </c>
      <c r="R1096" s="8">
        <v>568700</v>
      </c>
      <c r="S1096" s="8">
        <v>568700</v>
      </c>
      <c r="T1096" s="8">
        <v>72782</v>
      </c>
      <c r="U1096" s="8">
        <v>168</v>
      </c>
      <c r="V1096" s="8" t="s">
        <v>64</v>
      </c>
      <c r="W1096" s="8" t="s">
        <v>64</v>
      </c>
      <c r="X1096" s="8" t="s">
        <v>276</v>
      </c>
      <c r="Y1096" s="8" t="s">
        <v>3543</v>
      </c>
      <c r="Z1096" s="8" t="s">
        <v>3728</v>
      </c>
      <c r="AA1096" s="8">
        <v>0.04</v>
      </c>
      <c r="AB1096" s="8" t="s">
        <v>558</v>
      </c>
      <c r="AC1096" s="8">
        <v>1.7000000000000001E-2</v>
      </c>
      <c r="AD1096" s="8">
        <v>22748</v>
      </c>
      <c r="AE1096" s="8">
        <v>3385.1190476190477</v>
      </c>
      <c r="AF1096" s="8">
        <v>9667.9000000000015</v>
      </c>
      <c r="AG1096" s="8">
        <v>13053.019047619049</v>
      </c>
      <c r="AH1096" s="8">
        <v>0.03</v>
      </c>
      <c r="AI1096" s="8">
        <v>17061</v>
      </c>
    </row>
    <row r="1097" spans="1:35">
      <c r="A1097" s="8" t="s">
        <v>2144</v>
      </c>
      <c r="B1097" s="8" t="s">
        <v>37</v>
      </c>
      <c r="C1097" s="8" t="s">
        <v>37</v>
      </c>
      <c r="D1097" s="8" t="s">
        <v>99</v>
      </c>
      <c r="E1097" s="8" t="s">
        <v>440</v>
      </c>
      <c r="F1097" s="8" t="s">
        <v>684</v>
      </c>
      <c r="G1097" s="8" t="s">
        <v>661</v>
      </c>
      <c r="H1097" s="116">
        <v>9966</v>
      </c>
      <c r="I1097" s="8">
        <v>8214</v>
      </c>
      <c r="J1097" s="8">
        <v>-1752</v>
      </c>
      <c r="K1097" s="8" t="s">
        <v>3729</v>
      </c>
      <c r="L1097" s="8">
        <v>25702347</v>
      </c>
      <c r="M1097" s="38">
        <v>45401</v>
      </c>
      <c r="N1097" s="8" t="s">
        <v>197</v>
      </c>
      <c r="O1097" s="8" t="s">
        <v>21</v>
      </c>
      <c r="P1097" s="8" t="s">
        <v>21</v>
      </c>
      <c r="Q1097" s="8">
        <v>298915.58</v>
      </c>
      <c r="R1097" s="8">
        <v>349163</v>
      </c>
      <c r="S1097" s="8">
        <v>50247.419999999984</v>
      </c>
      <c r="T1097" s="8">
        <v>28197</v>
      </c>
      <c r="U1097" s="8">
        <v>168</v>
      </c>
      <c r="V1097" s="8" t="s">
        <v>63</v>
      </c>
      <c r="W1097" s="8" t="s">
        <v>63</v>
      </c>
      <c r="X1097" s="8" t="s">
        <v>277</v>
      </c>
      <c r="Z1097" s="8" t="s">
        <v>3730</v>
      </c>
      <c r="AA1097" s="8">
        <v>0.04</v>
      </c>
      <c r="AB1097" s="8" t="s">
        <v>558</v>
      </c>
      <c r="AC1097" s="8">
        <v>1.7000000000000001E-2</v>
      </c>
      <c r="AD1097" s="8">
        <v>13966.52</v>
      </c>
      <c r="AE1097" s="8">
        <v>2078.3511904761904</v>
      </c>
      <c r="AF1097" s="8">
        <v>5935.7710000000006</v>
      </c>
      <c r="AG1097" s="8">
        <v>8014.1221904761915</v>
      </c>
      <c r="AH1097" s="8">
        <v>0.03</v>
      </c>
      <c r="AI1097" s="8">
        <v>1507.4225999999994</v>
      </c>
    </row>
    <row r="1098" spans="1:35">
      <c r="A1098" s="8" t="s">
        <v>2144</v>
      </c>
      <c r="B1098" s="8" t="s">
        <v>29</v>
      </c>
      <c r="C1098" s="8" t="s">
        <v>29</v>
      </c>
      <c r="D1098" s="8" t="s">
        <v>168</v>
      </c>
      <c r="E1098" s="8" t="s">
        <v>457</v>
      </c>
      <c r="F1098" s="8" t="s">
        <v>3513</v>
      </c>
      <c r="G1098" s="8" t="s">
        <v>3758</v>
      </c>
      <c r="H1098" s="116">
        <v>0</v>
      </c>
      <c r="I1098" s="8">
        <v>26959</v>
      </c>
      <c r="J1098" s="8">
        <v>26959</v>
      </c>
      <c r="K1098" s="8" t="s">
        <v>3759</v>
      </c>
      <c r="L1098" s="8">
        <v>22378864</v>
      </c>
      <c r="M1098" s="38">
        <v>45402</v>
      </c>
      <c r="N1098" s="8" t="s">
        <v>197</v>
      </c>
      <c r="O1098" s="8" t="s">
        <v>148</v>
      </c>
      <c r="P1098" s="8" t="s">
        <v>258</v>
      </c>
      <c r="Q1098" s="8">
        <v>0</v>
      </c>
      <c r="R1098" s="8">
        <v>1165867</v>
      </c>
      <c r="S1098" s="8">
        <v>1165867</v>
      </c>
      <c r="T1098" s="8">
        <v>144475</v>
      </c>
      <c r="U1098" s="8">
        <v>168</v>
      </c>
      <c r="V1098" s="8" t="s">
        <v>64</v>
      </c>
      <c r="W1098" s="8" t="s">
        <v>64</v>
      </c>
      <c r="X1098" s="8" t="s">
        <v>276</v>
      </c>
      <c r="Y1098" s="8" t="s">
        <v>115</v>
      </c>
      <c r="Z1098" s="8" t="s">
        <v>3514</v>
      </c>
      <c r="AA1098" s="8">
        <v>0.04</v>
      </c>
      <c r="AB1098" s="8" t="s">
        <v>558</v>
      </c>
      <c r="AC1098" s="8">
        <v>1.7000000000000001E-2</v>
      </c>
      <c r="AD1098" s="8">
        <v>46634.68</v>
      </c>
      <c r="AE1098" s="8">
        <v>6939.6845238095239</v>
      </c>
      <c r="AF1098" s="8">
        <v>19819.739000000001</v>
      </c>
      <c r="AG1098" s="8">
        <v>26759.423523809524</v>
      </c>
      <c r="AH1098" s="8">
        <v>0.03</v>
      </c>
      <c r="AI1098" s="8">
        <v>34976.01</v>
      </c>
    </row>
    <row r="1099" spans="1:35">
      <c r="A1099" s="8" t="s">
        <v>2145</v>
      </c>
      <c r="B1099" s="8" t="s">
        <v>23</v>
      </c>
      <c r="C1099" s="8" t="s">
        <v>23</v>
      </c>
      <c r="D1099" s="8" t="s">
        <v>97</v>
      </c>
      <c r="E1099" s="8" t="s">
        <v>449</v>
      </c>
      <c r="F1099" s="8" t="s">
        <v>863</v>
      </c>
      <c r="G1099" s="8" t="s">
        <v>1217</v>
      </c>
      <c r="H1099" s="116">
        <v>0</v>
      </c>
      <c r="I1099" s="8">
        <v>33260</v>
      </c>
      <c r="J1099" s="8">
        <v>33260</v>
      </c>
      <c r="K1099" s="8" t="s">
        <v>3766</v>
      </c>
      <c r="L1099" s="8">
        <v>23757198</v>
      </c>
      <c r="M1099" s="38">
        <v>45404</v>
      </c>
      <c r="N1099" s="8" t="s">
        <v>195</v>
      </c>
      <c r="O1099" s="8" t="s">
        <v>173</v>
      </c>
      <c r="P1099" s="8" t="s">
        <v>473</v>
      </c>
      <c r="Q1099" s="8">
        <v>417722</v>
      </c>
      <c r="R1099" s="8">
        <v>1440380</v>
      </c>
      <c r="S1099" s="8">
        <v>1022658</v>
      </c>
      <c r="T1099" s="8">
        <v>106235</v>
      </c>
      <c r="U1099" s="8">
        <v>168</v>
      </c>
      <c r="V1099" s="8" t="s">
        <v>64</v>
      </c>
      <c r="W1099" s="8" t="s">
        <v>64</v>
      </c>
      <c r="X1099" s="8" t="s">
        <v>276</v>
      </c>
      <c r="Y1099" s="8" t="s">
        <v>115</v>
      </c>
      <c r="Z1099" s="8" t="s">
        <v>3567</v>
      </c>
      <c r="AA1099" s="8">
        <v>0.04</v>
      </c>
      <c r="AB1099" s="8" t="s">
        <v>558</v>
      </c>
      <c r="AC1099" s="8">
        <v>1.7000000000000001E-2</v>
      </c>
      <c r="AD1099" s="8">
        <v>57615.200000000004</v>
      </c>
      <c r="AE1099" s="8">
        <v>8573.6904761904771</v>
      </c>
      <c r="AF1099" s="8">
        <v>24486.460000000003</v>
      </c>
      <c r="AG1099" s="8">
        <v>33060.15047619048</v>
      </c>
      <c r="AH1099" s="8">
        <v>0.03</v>
      </c>
      <c r="AI1099" s="8">
        <v>30679.739999999998</v>
      </c>
    </row>
    <row r="1100" spans="1:35">
      <c r="A1100" s="8" t="s">
        <v>2145</v>
      </c>
      <c r="B1100" s="8" t="s">
        <v>39</v>
      </c>
      <c r="C1100" s="8" t="s">
        <v>39</v>
      </c>
      <c r="D1100" s="8" t="s">
        <v>167</v>
      </c>
      <c r="E1100" s="8" t="s">
        <v>453</v>
      </c>
      <c r="F1100" s="8" t="s">
        <v>867</v>
      </c>
      <c r="G1100" s="8" t="s">
        <v>590</v>
      </c>
      <c r="H1100" s="116">
        <v>0</v>
      </c>
      <c r="I1100" s="8">
        <v>6372</v>
      </c>
      <c r="J1100" s="8">
        <v>6372</v>
      </c>
      <c r="K1100" s="8" t="s">
        <v>3565</v>
      </c>
      <c r="L1100" s="8">
        <v>30631981</v>
      </c>
      <c r="M1100" s="38">
        <v>45404</v>
      </c>
      <c r="N1100" s="8" t="s">
        <v>195</v>
      </c>
      <c r="O1100" s="8" t="s">
        <v>148</v>
      </c>
      <c r="P1100" s="8" t="s">
        <v>258</v>
      </c>
      <c r="Q1100" s="8">
        <v>0</v>
      </c>
      <c r="R1100" s="8">
        <v>268909</v>
      </c>
      <c r="S1100" s="8">
        <v>268909</v>
      </c>
      <c r="T1100" s="8">
        <v>72839</v>
      </c>
      <c r="U1100" s="8">
        <v>168</v>
      </c>
      <c r="V1100" s="8" t="s">
        <v>64</v>
      </c>
      <c r="W1100" s="8" t="s">
        <v>64</v>
      </c>
      <c r="X1100" s="8" t="s">
        <v>276</v>
      </c>
      <c r="Y1100" s="8" t="s">
        <v>3767</v>
      </c>
      <c r="Z1100" s="8" t="s">
        <v>3570</v>
      </c>
      <c r="AA1100" s="8">
        <v>0.04</v>
      </c>
      <c r="AB1100" s="8" t="s">
        <v>558</v>
      </c>
      <c r="AC1100" s="8">
        <v>1.7000000000000001E-2</v>
      </c>
      <c r="AD1100" s="8">
        <v>10756.36</v>
      </c>
      <c r="AE1100" s="8">
        <v>1600.6488095238096</v>
      </c>
      <c r="AF1100" s="8">
        <v>4571.4530000000004</v>
      </c>
      <c r="AG1100" s="8">
        <v>6172.1018095238105</v>
      </c>
      <c r="AH1100" s="8">
        <v>0.03</v>
      </c>
      <c r="AI1100" s="8">
        <v>8067.2699999999995</v>
      </c>
    </row>
    <row r="1101" spans="1:35">
      <c r="A1101" s="8" t="s">
        <v>2145</v>
      </c>
      <c r="B1101" s="8" t="s">
        <v>184</v>
      </c>
      <c r="C1101" s="8" t="s">
        <v>184</v>
      </c>
      <c r="D1101" s="8" t="s">
        <v>98</v>
      </c>
      <c r="E1101" s="8" t="s">
        <v>419</v>
      </c>
      <c r="F1101" s="8" t="s">
        <v>3768</v>
      </c>
      <c r="G1101" s="8" t="s">
        <v>3339</v>
      </c>
      <c r="H1101" s="116">
        <v>0</v>
      </c>
      <c r="I1101" s="8">
        <v>9603</v>
      </c>
      <c r="J1101" s="8">
        <v>9603</v>
      </c>
      <c r="K1101" s="8" t="s">
        <v>3511</v>
      </c>
      <c r="L1101" s="8">
        <v>23663712</v>
      </c>
      <c r="M1101" s="38">
        <v>45405</v>
      </c>
      <c r="N1101" s="8" t="s">
        <v>195</v>
      </c>
      <c r="O1101" s="8" t="s">
        <v>148</v>
      </c>
      <c r="P1101" s="8" t="s">
        <v>225</v>
      </c>
      <c r="Q1101" s="8">
        <v>0</v>
      </c>
      <c r="R1101" s="8">
        <v>409670</v>
      </c>
      <c r="S1101" s="8">
        <v>409670</v>
      </c>
      <c r="T1101" s="8">
        <v>45817</v>
      </c>
      <c r="U1101" s="8">
        <v>168</v>
      </c>
      <c r="V1101" s="8" t="s">
        <v>64</v>
      </c>
      <c r="W1101" s="8" t="s">
        <v>64</v>
      </c>
      <c r="X1101" s="8" t="s">
        <v>276</v>
      </c>
      <c r="Y1101" s="8" t="s">
        <v>115</v>
      </c>
      <c r="Z1101" s="8" t="s">
        <v>3515</v>
      </c>
      <c r="AA1101" s="8">
        <v>0.04</v>
      </c>
      <c r="AB1101" s="8" t="s">
        <v>558</v>
      </c>
      <c r="AC1101" s="8">
        <v>1.7000000000000001E-2</v>
      </c>
      <c r="AD1101" s="8">
        <v>16386.8</v>
      </c>
      <c r="AE1101" s="8">
        <v>2438.5119047619046</v>
      </c>
      <c r="AF1101" s="8">
        <v>6964.39</v>
      </c>
      <c r="AG1101" s="8">
        <v>9402.901904761904</v>
      </c>
      <c r="AH1101" s="8">
        <v>0.03</v>
      </c>
      <c r="AI1101" s="8">
        <v>12290.1</v>
      </c>
    </row>
    <row r="1102" spans="1:35">
      <c r="A1102" s="8" t="s">
        <v>2145</v>
      </c>
      <c r="B1102" s="8" t="s">
        <v>49</v>
      </c>
      <c r="C1102" s="8" t="s">
        <v>49</v>
      </c>
      <c r="D1102" s="8" t="s">
        <v>133</v>
      </c>
      <c r="E1102" s="8" t="s">
        <v>460</v>
      </c>
      <c r="F1102" s="8" t="s">
        <v>904</v>
      </c>
      <c r="G1102" s="8" t="s">
        <v>1412</v>
      </c>
      <c r="H1102" s="116">
        <v>0</v>
      </c>
      <c r="I1102" s="8">
        <v>1034</v>
      </c>
      <c r="J1102" s="8">
        <v>1034</v>
      </c>
      <c r="K1102" s="8" t="s">
        <v>3769</v>
      </c>
      <c r="L1102" s="8">
        <v>11289459</v>
      </c>
      <c r="M1102" s="38">
        <v>45405</v>
      </c>
      <c r="N1102" s="8" t="s">
        <v>195</v>
      </c>
      <c r="O1102" s="8" t="s">
        <v>148</v>
      </c>
      <c r="P1102" s="8" t="s">
        <v>2682</v>
      </c>
      <c r="Q1102" s="8">
        <v>0</v>
      </c>
      <c r="R1102" s="8">
        <v>25100</v>
      </c>
      <c r="S1102" s="8">
        <v>25100</v>
      </c>
      <c r="T1102" s="8">
        <v>22745</v>
      </c>
      <c r="U1102" s="8">
        <v>108</v>
      </c>
      <c r="V1102" s="8" t="s">
        <v>62</v>
      </c>
      <c r="W1102" s="8" t="s">
        <v>62</v>
      </c>
      <c r="X1102" s="8" t="s">
        <v>276</v>
      </c>
      <c r="Z1102" s="8" t="s">
        <v>3770</v>
      </c>
      <c r="AA1102" s="8">
        <v>0.03</v>
      </c>
      <c r="AB1102" s="8" t="s">
        <v>558</v>
      </c>
      <c r="AC1102" s="8">
        <v>2.4E-2</v>
      </c>
      <c r="AD1102" s="8">
        <v>753</v>
      </c>
      <c r="AE1102" s="8">
        <v>232.40740740740742</v>
      </c>
      <c r="AF1102" s="8">
        <v>602.4</v>
      </c>
      <c r="AG1102" s="8">
        <v>834.80740740740737</v>
      </c>
      <c r="AH1102" s="8">
        <v>0.06</v>
      </c>
      <c r="AI1102" s="8">
        <v>1506</v>
      </c>
    </row>
    <row r="1103" spans="1:35">
      <c r="A1103" s="8" t="s">
        <v>2145</v>
      </c>
      <c r="B1103" s="8" t="s">
        <v>39</v>
      </c>
      <c r="C1103" s="8" t="s">
        <v>39</v>
      </c>
      <c r="D1103" s="8" t="s">
        <v>167</v>
      </c>
      <c r="E1103" s="8" t="s">
        <v>453</v>
      </c>
      <c r="F1103" s="8" t="s">
        <v>3382</v>
      </c>
      <c r="G1103" s="8" t="s">
        <v>1247</v>
      </c>
      <c r="H1103" s="116">
        <v>0</v>
      </c>
      <c r="I1103" s="8">
        <v>1031</v>
      </c>
      <c r="J1103" s="8">
        <v>1031</v>
      </c>
      <c r="K1103" s="8" t="s">
        <v>3775</v>
      </c>
      <c r="L1103" s="8">
        <v>26355232</v>
      </c>
      <c r="M1103" s="38">
        <v>45406</v>
      </c>
      <c r="N1103" s="8" t="s">
        <v>195</v>
      </c>
      <c r="O1103" s="8" t="s">
        <v>148</v>
      </c>
      <c r="P1103" s="8" t="s">
        <v>258</v>
      </c>
      <c r="Q1103" s="8">
        <v>0</v>
      </c>
      <c r="R1103" s="8">
        <v>25000</v>
      </c>
      <c r="S1103" s="8">
        <v>25000</v>
      </c>
      <c r="T1103" s="8">
        <v>22650</v>
      </c>
      <c r="U1103" s="8">
        <v>108</v>
      </c>
      <c r="V1103" s="8" t="s">
        <v>62</v>
      </c>
      <c r="W1103" s="8" t="s">
        <v>62</v>
      </c>
      <c r="X1103" s="8" t="s">
        <v>276</v>
      </c>
      <c r="Z1103" s="8" t="s">
        <v>3781</v>
      </c>
      <c r="AA1103" s="8">
        <v>0.03</v>
      </c>
      <c r="AB1103" s="8" t="s">
        <v>558</v>
      </c>
      <c r="AC1103" s="8">
        <v>2.4E-2</v>
      </c>
      <c r="AD1103" s="8">
        <v>750</v>
      </c>
      <c r="AE1103" s="8">
        <v>231.4814814814815</v>
      </c>
      <c r="AF1103" s="8">
        <v>600</v>
      </c>
      <c r="AG1103" s="8">
        <v>831.48148148148152</v>
      </c>
      <c r="AH1103" s="8">
        <v>0.06</v>
      </c>
      <c r="AI1103" s="8">
        <v>1500</v>
      </c>
    </row>
    <row r="1104" spans="1:35">
      <c r="A1104" s="8" t="s">
        <v>2145</v>
      </c>
      <c r="B1104" s="8" t="s">
        <v>23</v>
      </c>
      <c r="C1104" s="8" t="s">
        <v>23</v>
      </c>
      <c r="D1104" s="8" t="s">
        <v>97</v>
      </c>
      <c r="E1104" s="8" t="s">
        <v>48</v>
      </c>
      <c r="F1104" s="8" t="s">
        <v>872</v>
      </c>
      <c r="G1104" s="8" t="s">
        <v>3782</v>
      </c>
      <c r="H1104" s="116">
        <v>0</v>
      </c>
      <c r="I1104" s="8">
        <v>17642</v>
      </c>
      <c r="J1104" s="8">
        <v>17642</v>
      </c>
      <c r="K1104" s="8" t="s">
        <v>3424</v>
      </c>
      <c r="L1104" s="8">
        <v>36863017</v>
      </c>
      <c r="M1104" s="38">
        <v>45406</v>
      </c>
      <c r="N1104" s="8" t="s">
        <v>195</v>
      </c>
      <c r="O1104" s="8" t="s">
        <v>148</v>
      </c>
      <c r="P1104" s="8" t="s">
        <v>331</v>
      </c>
      <c r="Q1104" s="8">
        <v>0</v>
      </c>
      <c r="R1104" s="8">
        <v>768647</v>
      </c>
      <c r="S1104" s="8">
        <v>768647</v>
      </c>
      <c r="T1104" s="8">
        <v>80373</v>
      </c>
      <c r="U1104" s="8">
        <v>168</v>
      </c>
      <c r="V1104" s="8" t="s">
        <v>64</v>
      </c>
      <c r="W1104" s="8" t="s">
        <v>64</v>
      </c>
      <c r="X1104" s="8" t="s">
        <v>276</v>
      </c>
      <c r="Y1104" s="8" t="s">
        <v>3776</v>
      </c>
      <c r="Z1104" s="8" t="s">
        <v>3439</v>
      </c>
      <c r="AA1104" s="8">
        <v>0.04</v>
      </c>
      <c r="AB1104" s="8" t="s">
        <v>558</v>
      </c>
      <c r="AC1104" s="8">
        <v>1.7000000000000001E-2</v>
      </c>
      <c r="AD1104" s="8">
        <v>30745.88</v>
      </c>
      <c r="AE1104" s="8">
        <v>4575.2797619047615</v>
      </c>
      <c r="AF1104" s="8">
        <v>13066.999000000002</v>
      </c>
      <c r="AG1104" s="8">
        <v>17642.278761904763</v>
      </c>
      <c r="AH1104" s="8">
        <v>0.03</v>
      </c>
      <c r="AI1104" s="8">
        <v>23059.41</v>
      </c>
    </row>
    <row r="1105" spans="1:35">
      <c r="A1105" s="8" t="s">
        <v>2145</v>
      </c>
      <c r="B1105" s="8" t="s">
        <v>44</v>
      </c>
      <c r="C1105" s="8" t="s">
        <v>37</v>
      </c>
      <c r="D1105" s="8" t="s">
        <v>99</v>
      </c>
      <c r="E1105" s="8" t="s">
        <v>461</v>
      </c>
      <c r="F1105" s="8" t="s">
        <v>767</v>
      </c>
      <c r="G1105" s="8" t="s">
        <v>768</v>
      </c>
      <c r="H1105" s="116">
        <v>7446</v>
      </c>
      <c r="I1105" s="8">
        <v>10439</v>
      </c>
      <c r="J1105" s="8">
        <v>2993</v>
      </c>
      <c r="K1105" s="8" t="s">
        <v>3777</v>
      </c>
      <c r="L1105" s="8">
        <v>25053870</v>
      </c>
      <c r="M1105" s="38">
        <v>45406</v>
      </c>
      <c r="N1105" s="8" t="s">
        <v>195</v>
      </c>
      <c r="O1105" s="8" t="s">
        <v>148</v>
      </c>
      <c r="P1105" s="8" t="s">
        <v>252</v>
      </c>
      <c r="Q1105" s="8">
        <v>219195</v>
      </c>
      <c r="R1105" s="8">
        <v>380000</v>
      </c>
      <c r="S1105" s="8">
        <v>160805</v>
      </c>
      <c r="T1105" s="8">
        <v>140704</v>
      </c>
      <c r="U1105" s="8">
        <v>144</v>
      </c>
      <c r="V1105" s="8" t="s">
        <v>63</v>
      </c>
      <c r="W1105" s="8" t="s">
        <v>63</v>
      </c>
      <c r="X1105" s="8" t="s">
        <v>277</v>
      </c>
      <c r="Z1105" s="8" t="s">
        <v>3783</v>
      </c>
      <c r="AA1105" s="8">
        <v>0.03</v>
      </c>
      <c r="AB1105" s="8" t="s">
        <v>558</v>
      </c>
      <c r="AC1105" s="8">
        <v>0.02</v>
      </c>
      <c r="AD1105" s="8">
        <v>11400</v>
      </c>
      <c r="AE1105" s="8">
        <v>2638.8888888888887</v>
      </c>
      <c r="AF1105" s="8">
        <v>7600</v>
      </c>
      <c r="AG1105" s="8">
        <v>10238.888888888889</v>
      </c>
      <c r="AH1105" s="8">
        <v>0.06</v>
      </c>
      <c r="AI1105" s="8">
        <v>9648.2999999999993</v>
      </c>
    </row>
    <row r="1106" spans="1:35">
      <c r="A1106" s="8" t="s">
        <v>2145</v>
      </c>
      <c r="B1106" s="8" t="s">
        <v>184</v>
      </c>
      <c r="C1106" s="8" t="s">
        <v>184</v>
      </c>
      <c r="D1106" s="8" t="s">
        <v>98</v>
      </c>
      <c r="E1106" s="8" t="s">
        <v>212</v>
      </c>
      <c r="F1106" s="8" t="s">
        <v>811</v>
      </c>
      <c r="G1106" s="8" t="s">
        <v>574</v>
      </c>
      <c r="H1106" s="116">
        <v>0</v>
      </c>
      <c r="I1106" s="8">
        <v>9200</v>
      </c>
      <c r="J1106" s="8">
        <v>9200</v>
      </c>
      <c r="K1106" s="8" t="s">
        <v>3778</v>
      </c>
      <c r="L1106" s="8">
        <v>20015406</v>
      </c>
      <c r="M1106" s="38">
        <v>45406</v>
      </c>
      <c r="N1106" s="8" t="s">
        <v>195</v>
      </c>
      <c r="O1106" s="8" t="s">
        <v>148</v>
      </c>
      <c r="P1106" s="8" t="s">
        <v>252</v>
      </c>
      <c r="Q1106" s="8">
        <v>0</v>
      </c>
      <c r="R1106" s="8">
        <v>334026</v>
      </c>
      <c r="S1106" s="8">
        <v>334026</v>
      </c>
      <c r="T1106" s="8">
        <v>316224</v>
      </c>
      <c r="U1106" s="8">
        <v>144</v>
      </c>
      <c r="V1106" s="8" t="s">
        <v>62</v>
      </c>
      <c r="W1106" s="8" t="s">
        <v>62</v>
      </c>
      <c r="X1106" s="8" t="s">
        <v>276</v>
      </c>
      <c r="Z1106" s="8" t="s">
        <v>3784</v>
      </c>
      <c r="AA1106" s="8">
        <v>0.03</v>
      </c>
      <c r="AB1106" s="8" t="s">
        <v>558</v>
      </c>
      <c r="AC1106" s="8">
        <v>0.02</v>
      </c>
      <c r="AD1106" s="8">
        <v>10020.779999999999</v>
      </c>
      <c r="AE1106" s="8">
        <v>2319.625</v>
      </c>
      <c r="AF1106" s="8">
        <v>6680.52</v>
      </c>
      <c r="AG1106" s="8">
        <v>9000.1450000000004</v>
      </c>
      <c r="AH1106" s="8">
        <v>0.06</v>
      </c>
      <c r="AI1106" s="8">
        <v>20041.559999999998</v>
      </c>
    </row>
    <row r="1107" spans="1:35">
      <c r="A1107" s="8" t="s">
        <v>2145</v>
      </c>
      <c r="B1107" s="8" t="s">
        <v>49</v>
      </c>
      <c r="C1107" s="8" t="s">
        <v>49</v>
      </c>
      <c r="D1107" s="8" t="s">
        <v>133</v>
      </c>
      <c r="E1107" s="8" t="s">
        <v>619</v>
      </c>
      <c r="F1107" s="8" t="s">
        <v>3779</v>
      </c>
      <c r="G1107" s="8" t="s">
        <v>3786</v>
      </c>
      <c r="H1107" s="116">
        <v>0</v>
      </c>
      <c r="I1107" s="8">
        <v>1524</v>
      </c>
      <c r="J1107" s="8">
        <v>1524</v>
      </c>
      <c r="K1107" s="8" t="s">
        <v>3780</v>
      </c>
      <c r="L1107" s="8">
        <v>34228315</v>
      </c>
      <c r="M1107" s="38">
        <v>45406</v>
      </c>
      <c r="N1107" s="8" t="s">
        <v>195</v>
      </c>
      <c r="O1107" s="8" t="s">
        <v>21</v>
      </c>
      <c r="P1107" s="8" t="s">
        <v>21</v>
      </c>
      <c r="Q1107" s="8">
        <v>0</v>
      </c>
      <c r="R1107" s="8">
        <v>42941</v>
      </c>
      <c r="S1107" s="8">
        <v>42941</v>
      </c>
      <c r="T1107" s="8">
        <v>39693</v>
      </c>
      <c r="U1107" s="8">
        <v>120</v>
      </c>
      <c r="V1107" s="8" t="s">
        <v>62</v>
      </c>
      <c r="W1107" s="8" t="s">
        <v>62</v>
      </c>
      <c r="X1107" s="8" t="s">
        <v>276</v>
      </c>
      <c r="Z1107" s="8" t="s">
        <v>3785</v>
      </c>
      <c r="AA1107" s="8">
        <v>0.03</v>
      </c>
      <c r="AB1107" s="8" t="s">
        <v>558</v>
      </c>
      <c r="AC1107" s="8">
        <v>2.2499999999999999E-2</v>
      </c>
      <c r="AD1107" s="8">
        <v>1288.23</v>
      </c>
      <c r="AE1107" s="8">
        <v>357.84166666666664</v>
      </c>
      <c r="AF1107" s="8">
        <v>966.17250000000001</v>
      </c>
      <c r="AG1107" s="8">
        <v>1324.0141666666666</v>
      </c>
      <c r="AH1107" s="8">
        <v>0.06</v>
      </c>
      <c r="AI1107" s="8">
        <v>2576.46</v>
      </c>
    </row>
    <row r="1108" spans="1:35">
      <c r="A1108" s="8" t="s">
        <v>2145</v>
      </c>
      <c r="B1108" s="8" t="s">
        <v>37</v>
      </c>
      <c r="C1108" s="8" t="s">
        <v>37</v>
      </c>
      <c r="D1108" s="8" t="s">
        <v>99</v>
      </c>
      <c r="E1108" s="8" t="s">
        <v>911</v>
      </c>
      <c r="F1108" s="8" t="s">
        <v>3350</v>
      </c>
      <c r="G1108" s="8" t="s">
        <v>961</v>
      </c>
      <c r="H1108" s="116">
        <v>0</v>
      </c>
      <c r="I1108" s="8">
        <v>6837</v>
      </c>
      <c r="J1108" s="8">
        <v>6837</v>
      </c>
      <c r="K1108" s="8" t="s">
        <v>3564</v>
      </c>
      <c r="L1108" s="8">
        <v>13474607</v>
      </c>
      <c r="M1108" s="38">
        <v>45406</v>
      </c>
      <c r="N1108" s="8" t="s">
        <v>195</v>
      </c>
      <c r="O1108" s="8" t="s">
        <v>148</v>
      </c>
      <c r="P1108" s="8" t="s">
        <v>253</v>
      </c>
      <c r="Q1108" s="8">
        <v>0</v>
      </c>
      <c r="R1108" s="8">
        <v>215256</v>
      </c>
      <c r="S1108" s="8">
        <v>215256</v>
      </c>
      <c r="T1108" s="8">
        <v>136893.20000000001</v>
      </c>
      <c r="U1108" s="8">
        <v>120</v>
      </c>
      <c r="V1108" s="8" t="s">
        <v>64</v>
      </c>
      <c r="W1108" s="8" t="s">
        <v>64</v>
      </c>
      <c r="X1108" s="8" t="s">
        <v>276</v>
      </c>
      <c r="Y1108" s="8" t="s">
        <v>3330</v>
      </c>
      <c r="Z1108" s="8" t="s">
        <v>3569</v>
      </c>
      <c r="AA1108" s="8">
        <v>0.03</v>
      </c>
      <c r="AB1108" s="8" t="s">
        <v>558</v>
      </c>
      <c r="AC1108" s="8">
        <v>2.2499999999999999E-2</v>
      </c>
      <c r="AD1108" s="8">
        <v>6457.6799999999994</v>
      </c>
      <c r="AE1108" s="8">
        <v>1793.8</v>
      </c>
      <c r="AF1108" s="8">
        <v>4843.26</v>
      </c>
      <c r="AG1108" s="8">
        <v>6637.06</v>
      </c>
      <c r="AH1108" s="8">
        <v>0.06</v>
      </c>
      <c r="AI1108" s="8">
        <v>12915.359999999999</v>
      </c>
    </row>
    <row r="1109" spans="1:35">
      <c r="A1109" s="8" t="s">
        <v>2145</v>
      </c>
      <c r="B1109" s="8" t="s">
        <v>23</v>
      </c>
      <c r="C1109" s="8" t="s">
        <v>23</v>
      </c>
      <c r="D1109" s="8" t="s">
        <v>97</v>
      </c>
      <c r="E1109" s="8" t="s">
        <v>48</v>
      </c>
      <c r="F1109" s="8" t="s">
        <v>2764</v>
      </c>
      <c r="G1109" s="8" t="s">
        <v>2768</v>
      </c>
      <c r="H1109" s="116">
        <v>0</v>
      </c>
      <c r="I1109" s="8">
        <v>3733</v>
      </c>
      <c r="J1109" s="8">
        <v>3733</v>
      </c>
      <c r="K1109" s="8" t="s">
        <v>3787</v>
      </c>
      <c r="L1109" s="8">
        <v>23636682</v>
      </c>
      <c r="M1109" s="38">
        <v>45407</v>
      </c>
      <c r="N1109" s="8" t="s">
        <v>195</v>
      </c>
      <c r="O1109" s="8" t="s">
        <v>148</v>
      </c>
      <c r="P1109" s="8" t="s">
        <v>331</v>
      </c>
      <c r="Q1109" s="8">
        <v>0</v>
      </c>
      <c r="R1109" s="8">
        <v>35000</v>
      </c>
      <c r="S1109" s="8">
        <v>35000</v>
      </c>
      <c r="T1109" s="8">
        <v>32150</v>
      </c>
      <c r="U1109" s="8">
        <v>24</v>
      </c>
      <c r="V1109" s="8" t="s">
        <v>62</v>
      </c>
      <c r="W1109" s="8" t="s">
        <v>62</v>
      </c>
      <c r="X1109" s="8" t="s">
        <v>276</v>
      </c>
      <c r="Z1109" s="8" t="s">
        <v>3790</v>
      </c>
      <c r="AA1109" s="8">
        <v>0.03</v>
      </c>
      <c r="AB1109" s="8" t="s">
        <v>558</v>
      </c>
      <c r="AC1109" s="8">
        <v>6.5000000000000002E-2</v>
      </c>
      <c r="AD1109" s="8">
        <v>1050</v>
      </c>
      <c r="AE1109" s="8">
        <v>1458.3333333333333</v>
      </c>
      <c r="AF1109" s="8">
        <v>2275</v>
      </c>
      <c r="AG1109" s="8">
        <v>3733.333333333333</v>
      </c>
      <c r="AH1109" s="8">
        <v>0.06</v>
      </c>
      <c r="AI1109" s="8">
        <v>2100</v>
      </c>
    </row>
    <row r="1110" spans="1:35">
      <c r="A1110" s="8" t="s">
        <v>2145</v>
      </c>
      <c r="B1110" s="8" t="s">
        <v>38</v>
      </c>
      <c r="C1110" s="8" t="s">
        <v>38</v>
      </c>
      <c r="D1110" s="8" t="s">
        <v>101</v>
      </c>
      <c r="E1110" s="8" t="s">
        <v>891</v>
      </c>
      <c r="F1110" s="8" t="s">
        <v>3430</v>
      </c>
      <c r="G1110" s="8" t="s">
        <v>3792</v>
      </c>
      <c r="H1110" s="116">
        <v>0</v>
      </c>
      <c r="I1110" s="8">
        <v>6460</v>
      </c>
      <c r="J1110" s="8">
        <v>6460</v>
      </c>
      <c r="K1110" s="8" t="s">
        <v>3419</v>
      </c>
      <c r="L1110" s="8">
        <v>31603347</v>
      </c>
      <c r="M1110" s="38">
        <v>45407</v>
      </c>
      <c r="N1110" s="8" t="s">
        <v>195</v>
      </c>
      <c r="O1110" s="8" t="s">
        <v>21</v>
      </c>
      <c r="P1110" s="8" t="s">
        <v>21</v>
      </c>
      <c r="Q1110" s="8">
        <v>0</v>
      </c>
      <c r="R1110" s="8">
        <v>281456</v>
      </c>
      <c r="S1110" s="8">
        <v>281456</v>
      </c>
      <c r="T1110" s="8">
        <v>44263</v>
      </c>
      <c r="U1110" s="8">
        <v>168</v>
      </c>
      <c r="V1110" s="8" t="s">
        <v>64</v>
      </c>
      <c r="W1110" s="8" t="s">
        <v>64</v>
      </c>
      <c r="X1110" s="8" t="s">
        <v>276</v>
      </c>
      <c r="Y1110" s="8" t="s">
        <v>3788</v>
      </c>
      <c r="Z1110" s="8" t="s">
        <v>3791</v>
      </c>
      <c r="AA1110" s="8">
        <v>0.04</v>
      </c>
      <c r="AB1110" s="8" t="s">
        <v>558</v>
      </c>
      <c r="AC1110" s="8">
        <v>1.7000000000000001E-2</v>
      </c>
      <c r="AD1110" s="8">
        <v>11258.24</v>
      </c>
      <c r="AE1110" s="8">
        <v>1675.3333333333333</v>
      </c>
      <c r="AF1110" s="8">
        <v>4784.7520000000004</v>
      </c>
      <c r="AG1110" s="8">
        <v>6460.0853333333334</v>
      </c>
      <c r="AH1110" s="8">
        <v>0.03</v>
      </c>
      <c r="AI1110" s="8">
        <v>8443.68</v>
      </c>
    </row>
    <row r="1111" spans="1:35">
      <c r="A1111" s="8" t="s">
        <v>2145</v>
      </c>
      <c r="B1111" s="8" t="s">
        <v>184</v>
      </c>
      <c r="C1111" s="8" t="s">
        <v>184</v>
      </c>
      <c r="D1111" s="8" t="s">
        <v>98</v>
      </c>
      <c r="E1111" s="8" t="s">
        <v>407</v>
      </c>
      <c r="F1111" s="8" t="s">
        <v>1188</v>
      </c>
      <c r="G1111" s="8" t="s">
        <v>1198</v>
      </c>
      <c r="H1111" s="116">
        <v>0</v>
      </c>
      <c r="I1111" s="8">
        <v>168</v>
      </c>
      <c r="J1111" s="8">
        <v>168</v>
      </c>
      <c r="K1111" s="8" t="s">
        <v>2583</v>
      </c>
      <c r="L1111" s="8">
        <v>31827474</v>
      </c>
      <c r="M1111" s="38">
        <v>45407</v>
      </c>
      <c r="N1111" s="8" t="s">
        <v>195</v>
      </c>
      <c r="O1111" s="8" t="s">
        <v>21</v>
      </c>
      <c r="P1111" s="8" t="s">
        <v>21</v>
      </c>
      <c r="Q1111" s="8">
        <v>0</v>
      </c>
      <c r="R1111" s="8">
        <v>141512</v>
      </c>
      <c r="S1111" s="8">
        <v>141512</v>
      </c>
      <c r="T1111" s="8">
        <v>41015</v>
      </c>
      <c r="U1111" s="8">
        <v>168</v>
      </c>
      <c r="V1111" s="8" t="s">
        <v>64</v>
      </c>
      <c r="W1111" s="8" t="s">
        <v>64</v>
      </c>
      <c r="X1111" s="8" t="s">
        <v>276</v>
      </c>
      <c r="Y1111" s="8" t="s">
        <v>513</v>
      </c>
      <c r="Z1111" s="8" t="s">
        <v>3793</v>
      </c>
      <c r="AA1111" s="8">
        <v>0.04</v>
      </c>
      <c r="AB1111" s="8" t="s">
        <v>558</v>
      </c>
      <c r="AC1111" s="8">
        <v>1.7000000000000001E-2</v>
      </c>
      <c r="AD1111" s="8">
        <v>5660.4800000000005</v>
      </c>
      <c r="AE1111" s="8">
        <v>842.33333333333337</v>
      </c>
      <c r="AF1111" s="8">
        <v>2405.7040000000002</v>
      </c>
      <c r="AG1111" s="8">
        <v>3248.0373333333337</v>
      </c>
      <c r="AH1111" s="8">
        <v>0.03</v>
      </c>
      <c r="AI1111" s="8">
        <v>4245.3599999999997</v>
      </c>
    </row>
    <row r="1112" spans="1:35">
      <c r="A1112" s="8" t="s">
        <v>2145</v>
      </c>
      <c r="B1112" s="8" t="s">
        <v>37</v>
      </c>
      <c r="C1112" s="8" t="s">
        <v>37</v>
      </c>
      <c r="D1112" s="8" t="s">
        <v>99</v>
      </c>
      <c r="E1112" s="8" t="s">
        <v>440</v>
      </c>
      <c r="F1112" s="8" t="s">
        <v>684</v>
      </c>
      <c r="G1112" s="8" t="s">
        <v>661</v>
      </c>
      <c r="H1112" s="116">
        <v>0</v>
      </c>
      <c r="I1112" s="8">
        <v>950</v>
      </c>
      <c r="J1112" s="8">
        <v>950</v>
      </c>
      <c r="K1112" s="8" t="s">
        <v>3789</v>
      </c>
      <c r="L1112" s="8">
        <v>29832534</v>
      </c>
      <c r="M1112" s="38">
        <v>45407</v>
      </c>
      <c r="N1112" s="8" t="s">
        <v>195</v>
      </c>
      <c r="O1112" s="8" t="s">
        <v>21</v>
      </c>
      <c r="P1112" s="8" t="s">
        <v>21</v>
      </c>
      <c r="Q1112" s="8">
        <v>0</v>
      </c>
      <c r="R1112" s="8">
        <v>22550</v>
      </c>
      <c r="S1112" s="8">
        <v>22550</v>
      </c>
      <c r="T1112" s="8">
        <v>20500</v>
      </c>
      <c r="U1112" s="8">
        <v>108</v>
      </c>
      <c r="V1112" s="8" t="s">
        <v>62</v>
      </c>
      <c r="W1112" s="8" t="s">
        <v>62</v>
      </c>
      <c r="X1112" s="8" t="s">
        <v>276</v>
      </c>
      <c r="Z1112" s="8" t="s">
        <v>3794</v>
      </c>
      <c r="AA1112" s="8">
        <v>0.03</v>
      </c>
      <c r="AB1112" s="8" t="s">
        <v>558</v>
      </c>
      <c r="AC1112" s="8">
        <v>2.4E-2</v>
      </c>
      <c r="AD1112" s="8">
        <v>676.5</v>
      </c>
      <c r="AE1112" s="8">
        <v>208.7962962962963</v>
      </c>
      <c r="AF1112" s="8">
        <v>541.20000000000005</v>
      </c>
      <c r="AG1112" s="8">
        <v>749.99629629629635</v>
      </c>
      <c r="AH1112" s="8">
        <v>0.06</v>
      </c>
      <c r="AI1112" s="8">
        <v>1353</v>
      </c>
    </row>
    <row r="1113" spans="1:35">
      <c r="A1113" s="8" t="s">
        <v>2145</v>
      </c>
      <c r="B1113" s="8" t="s">
        <v>49</v>
      </c>
      <c r="C1113" s="8" t="s">
        <v>49</v>
      </c>
      <c r="D1113" s="8" t="s">
        <v>133</v>
      </c>
      <c r="E1113" s="8" t="s">
        <v>940</v>
      </c>
      <c r="F1113" s="8" t="s">
        <v>3795</v>
      </c>
      <c r="G1113" s="8" t="s">
        <v>1278</v>
      </c>
      <c r="H1113" s="116">
        <v>0</v>
      </c>
      <c r="I1113" s="8">
        <v>1070</v>
      </c>
      <c r="J1113" s="8">
        <v>1070</v>
      </c>
      <c r="K1113" s="8" t="s">
        <v>3796</v>
      </c>
      <c r="L1113" s="8">
        <v>27533356</v>
      </c>
      <c r="M1113" s="38">
        <v>45407</v>
      </c>
      <c r="N1113" s="8" t="s">
        <v>195</v>
      </c>
      <c r="O1113" s="8" t="s">
        <v>148</v>
      </c>
      <c r="P1113" s="8" t="s">
        <v>1269</v>
      </c>
      <c r="Q1113" s="8">
        <v>0</v>
      </c>
      <c r="R1113" s="8">
        <v>26158</v>
      </c>
      <c r="S1113" s="8">
        <v>26158</v>
      </c>
      <c r="T1113" s="8">
        <v>23350</v>
      </c>
      <c r="U1113" s="8">
        <v>108</v>
      </c>
      <c r="V1113" s="8" t="s">
        <v>62</v>
      </c>
      <c r="W1113" s="8" t="s">
        <v>62</v>
      </c>
      <c r="X1113" s="8" t="s">
        <v>276</v>
      </c>
      <c r="Z1113" s="8" t="s">
        <v>3797</v>
      </c>
      <c r="AA1113" s="8">
        <v>0.03</v>
      </c>
      <c r="AB1113" s="8" t="s">
        <v>558</v>
      </c>
      <c r="AC1113" s="8">
        <v>2.4E-2</v>
      </c>
      <c r="AD1113" s="8">
        <v>784.74</v>
      </c>
      <c r="AE1113" s="8">
        <v>242.2037037037037</v>
      </c>
      <c r="AF1113" s="8">
        <v>627.79200000000003</v>
      </c>
      <c r="AG1113" s="8">
        <v>869.99570370370373</v>
      </c>
      <c r="AH1113" s="8">
        <v>0.06</v>
      </c>
      <c r="AI1113" s="8">
        <v>1569.48</v>
      </c>
    </row>
    <row r="1114" spans="1:35">
      <c r="A1114" s="8" t="s">
        <v>2145</v>
      </c>
      <c r="B1114" s="8" t="s">
        <v>47</v>
      </c>
      <c r="C1114" s="8" t="s">
        <v>47</v>
      </c>
      <c r="D1114" s="8" t="s">
        <v>99</v>
      </c>
      <c r="E1114" s="8" t="s">
        <v>3737</v>
      </c>
      <c r="F1114" s="8" t="s">
        <v>3274</v>
      </c>
      <c r="G1114" s="8" t="s">
        <v>2202</v>
      </c>
      <c r="H1114" s="116">
        <v>0</v>
      </c>
      <c r="I1114" s="8">
        <v>13800</v>
      </c>
      <c r="J1114" s="8">
        <v>13800</v>
      </c>
      <c r="K1114" s="8" t="s">
        <v>2922</v>
      </c>
      <c r="L1114" s="8">
        <v>34014417</v>
      </c>
      <c r="M1114" s="38">
        <v>45407</v>
      </c>
      <c r="N1114" s="8" t="s">
        <v>195</v>
      </c>
      <c r="O1114" s="8" t="s">
        <v>56</v>
      </c>
      <c r="P1114" s="8" t="s">
        <v>56</v>
      </c>
      <c r="Q1114" s="8">
        <v>0</v>
      </c>
      <c r="R1114" s="8">
        <v>601254</v>
      </c>
      <c r="S1114" s="8">
        <v>601254</v>
      </c>
      <c r="T1114" s="8">
        <v>44926.36</v>
      </c>
      <c r="U1114" s="8">
        <v>168</v>
      </c>
      <c r="V1114" s="8" t="s">
        <v>64</v>
      </c>
      <c r="W1114" s="8" t="s">
        <v>64</v>
      </c>
      <c r="X1114" s="8" t="s">
        <v>276</v>
      </c>
      <c r="Y1114" s="8" t="s">
        <v>3798</v>
      </c>
      <c r="Z1114" s="8" t="s">
        <v>2969</v>
      </c>
      <c r="AA1114" s="8">
        <v>0.04</v>
      </c>
      <c r="AB1114" s="8" t="s">
        <v>558</v>
      </c>
      <c r="AC1114" s="8">
        <v>1.7000000000000001E-2</v>
      </c>
      <c r="AD1114" s="8">
        <v>24050.16</v>
      </c>
      <c r="AE1114" s="8">
        <v>3578.8928571428573</v>
      </c>
      <c r="AF1114" s="8">
        <v>10221.318000000001</v>
      </c>
      <c r="AG1114" s="8">
        <v>13800.210857142858</v>
      </c>
      <c r="AH1114" s="8">
        <v>0.03</v>
      </c>
      <c r="AI1114" s="8">
        <v>18037.62</v>
      </c>
    </row>
    <row r="1115" spans="1:35">
      <c r="A1115" s="8" t="s">
        <v>2145</v>
      </c>
      <c r="B1115" s="8" t="s">
        <v>38</v>
      </c>
      <c r="C1115" s="8" t="s">
        <v>38</v>
      </c>
      <c r="D1115" s="8" t="s">
        <v>101</v>
      </c>
      <c r="E1115" s="8" t="s">
        <v>407</v>
      </c>
      <c r="F1115" s="8" t="s">
        <v>1076</v>
      </c>
      <c r="G1115" s="8" t="s">
        <v>623</v>
      </c>
      <c r="H1115" s="116">
        <v>0</v>
      </c>
      <c r="I1115" s="8">
        <v>3056</v>
      </c>
      <c r="J1115" s="8">
        <v>3056</v>
      </c>
      <c r="K1115" s="8" t="s">
        <v>3799</v>
      </c>
      <c r="L1115" s="8">
        <v>7420356</v>
      </c>
      <c r="M1115" s="38">
        <v>45407</v>
      </c>
      <c r="N1115" s="8" t="s">
        <v>195</v>
      </c>
      <c r="O1115" s="8" t="s">
        <v>21</v>
      </c>
      <c r="P1115" s="8" t="s">
        <v>21</v>
      </c>
      <c r="Q1115" s="8">
        <v>0</v>
      </c>
      <c r="R1115" s="8">
        <v>55008</v>
      </c>
      <c r="S1115" s="8">
        <v>55008</v>
      </c>
      <c r="T1115" s="8">
        <v>21136</v>
      </c>
      <c r="U1115" s="8">
        <v>18</v>
      </c>
      <c r="V1115" s="8" t="s">
        <v>62</v>
      </c>
      <c r="W1115" s="8" t="s">
        <v>62</v>
      </c>
      <c r="X1115" s="8" t="s">
        <v>276</v>
      </c>
      <c r="Z1115" s="8" t="s">
        <v>3800</v>
      </c>
      <c r="AA1115" s="8">
        <v>0.03</v>
      </c>
      <c r="AB1115" s="8" t="s">
        <v>558</v>
      </c>
      <c r="AC1115" s="8">
        <v>7.4999999999999997E-2</v>
      </c>
      <c r="AD1115" s="8">
        <v>1650.24</v>
      </c>
      <c r="AE1115" s="8">
        <v>3056</v>
      </c>
      <c r="AF1115" s="8">
        <v>4125.5999999999995</v>
      </c>
      <c r="AG1115" s="8">
        <v>7181.5999999999995</v>
      </c>
      <c r="AH1115" s="8">
        <v>0.06</v>
      </c>
      <c r="AI1115" s="8">
        <v>3300.48</v>
      </c>
    </row>
    <row r="1116" spans="1:35">
      <c r="A1116" s="8" t="s">
        <v>2145</v>
      </c>
      <c r="B1116" s="8" t="s">
        <v>39</v>
      </c>
      <c r="C1116" s="8" t="s">
        <v>39</v>
      </c>
      <c r="D1116" s="8" t="s">
        <v>167</v>
      </c>
      <c r="E1116" s="8" t="s">
        <v>453</v>
      </c>
      <c r="F1116" s="8" t="s">
        <v>3700</v>
      </c>
      <c r="G1116" s="8" t="s">
        <v>673</v>
      </c>
      <c r="H1116" s="116">
        <v>0</v>
      </c>
      <c r="I1116" s="8">
        <v>6224</v>
      </c>
      <c r="J1116" s="8">
        <v>6224</v>
      </c>
      <c r="K1116" s="8" t="s">
        <v>3696</v>
      </c>
      <c r="L1116" s="8">
        <v>39156520</v>
      </c>
      <c r="M1116" s="38">
        <v>45407</v>
      </c>
      <c r="N1116" s="8" t="s">
        <v>195</v>
      </c>
      <c r="O1116" s="8" t="s">
        <v>148</v>
      </c>
      <c r="P1116" s="8" t="s">
        <v>258</v>
      </c>
      <c r="Q1116" s="8">
        <v>0</v>
      </c>
      <c r="R1116" s="8">
        <v>262460</v>
      </c>
      <c r="S1116" s="8">
        <v>262460</v>
      </c>
      <c r="T1116" s="8">
        <v>31296</v>
      </c>
      <c r="U1116" s="8">
        <v>168</v>
      </c>
      <c r="V1116" s="8" t="s">
        <v>64</v>
      </c>
      <c r="W1116" s="8" t="s">
        <v>64</v>
      </c>
      <c r="X1116" s="8" t="s">
        <v>276</v>
      </c>
      <c r="Y1116" s="8" t="s">
        <v>669</v>
      </c>
      <c r="Z1116" s="8" t="s">
        <v>3701</v>
      </c>
      <c r="AA1116" s="8">
        <v>0.04</v>
      </c>
      <c r="AB1116" s="8" t="s">
        <v>558</v>
      </c>
      <c r="AC1116" s="8">
        <v>1.7000000000000001E-2</v>
      </c>
      <c r="AD1116" s="8">
        <v>10498.4</v>
      </c>
      <c r="AE1116" s="8">
        <v>1562.2619047619048</v>
      </c>
      <c r="AF1116" s="8">
        <v>4461.8200000000006</v>
      </c>
      <c r="AG1116" s="8">
        <v>6024.0819047619052</v>
      </c>
      <c r="AH1116" s="8">
        <v>0.03</v>
      </c>
      <c r="AI1116" s="8">
        <v>7873.7999999999993</v>
      </c>
    </row>
    <row r="1117" spans="1:35">
      <c r="A1117" s="8" t="s">
        <v>2145</v>
      </c>
      <c r="B1117" s="8" t="s">
        <v>24</v>
      </c>
      <c r="C1117" s="8" t="s">
        <v>24</v>
      </c>
      <c r="D1117" s="8" t="s">
        <v>422</v>
      </c>
      <c r="E1117" s="8" t="s">
        <v>200</v>
      </c>
      <c r="F1117" s="8" t="s">
        <v>2804</v>
      </c>
      <c r="G1117" s="8" t="s">
        <v>781</v>
      </c>
      <c r="H1117" s="116">
        <v>0</v>
      </c>
      <c r="I1117" s="8">
        <v>3185</v>
      </c>
      <c r="J1117" s="8">
        <v>3185</v>
      </c>
      <c r="K1117" s="8" t="s">
        <v>3801</v>
      </c>
      <c r="L1117" s="8">
        <v>37797577</v>
      </c>
      <c r="M1117" s="38">
        <v>45407</v>
      </c>
      <c r="N1117" s="8" t="s">
        <v>195</v>
      </c>
      <c r="O1117" s="8" t="s">
        <v>21</v>
      </c>
      <c r="P1117" s="8" t="s">
        <v>21</v>
      </c>
      <c r="Q1117" s="8">
        <v>0</v>
      </c>
      <c r="R1117" s="8">
        <v>118208</v>
      </c>
      <c r="S1117" s="8">
        <v>118208</v>
      </c>
      <c r="T1117" s="8">
        <v>110015</v>
      </c>
      <c r="U1117" s="8">
        <v>144</v>
      </c>
      <c r="V1117" s="8" t="s">
        <v>62</v>
      </c>
      <c r="W1117" s="8" t="s">
        <v>62</v>
      </c>
      <c r="X1117" s="8" t="s">
        <v>276</v>
      </c>
      <c r="Z1117" s="8" t="s">
        <v>3802</v>
      </c>
      <c r="AA1117" s="8">
        <v>0.03</v>
      </c>
      <c r="AB1117" s="8" t="s">
        <v>558</v>
      </c>
      <c r="AC1117" s="8">
        <v>0.02</v>
      </c>
      <c r="AD1117" s="8">
        <v>3546.24</v>
      </c>
      <c r="AE1117" s="8">
        <v>820.88888888888891</v>
      </c>
      <c r="AF1117" s="8">
        <v>2364.16</v>
      </c>
      <c r="AG1117" s="8">
        <v>3185.0488888888885</v>
      </c>
      <c r="AH1117" s="8">
        <v>0.06</v>
      </c>
      <c r="AI1117" s="8">
        <v>7092.48</v>
      </c>
    </row>
    <row r="1118" spans="1:35">
      <c r="A1118" s="8" t="s">
        <v>2145</v>
      </c>
      <c r="B1118" s="8" t="s">
        <v>24</v>
      </c>
      <c r="C1118" s="8" t="s">
        <v>24</v>
      </c>
      <c r="D1118" s="8" t="s">
        <v>422</v>
      </c>
      <c r="E1118" s="8" t="s">
        <v>407</v>
      </c>
      <c r="F1118" s="8" t="s">
        <v>3803</v>
      </c>
      <c r="G1118" s="8" t="s">
        <v>3808</v>
      </c>
      <c r="H1118" s="116">
        <v>0</v>
      </c>
      <c r="I1118" s="8">
        <v>5000</v>
      </c>
      <c r="J1118" s="8">
        <v>5000</v>
      </c>
      <c r="K1118" s="8" t="s">
        <v>3804</v>
      </c>
      <c r="L1118" s="8">
        <v>24662873</v>
      </c>
      <c r="M1118" s="38">
        <v>45408</v>
      </c>
      <c r="N1118" s="8" t="s">
        <v>195</v>
      </c>
      <c r="O1118" s="8" t="s">
        <v>43</v>
      </c>
      <c r="P1118" s="8" t="s">
        <v>43</v>
      </c>
      <c r="Q1118" s="8">
        <v>0</v>
      </c>
      <c r="R1118" s="8">
        <v>209132</v>
      </c>
      <c r="S1118" s="8">
        <v>209132</v>
      </c>
      <c r="T1118" s="8">
        <v>195484.08</v>
      </c>
      <c r="U1118" s="8">
        <v>168</v>
      </c>
      <c r="V1118" s="8" t="s">
        <v>62</v>
      </c>
      <c r="W1118" s="8" t="s">
        <v>62</v>
      </c>
      <c r="X1118" s="8" t="s">
        <v>276</v>
      </c>
      <c r="Z1118" s="8" t="s">
        <v>3807</v>
      </c>
      <c r="AA1118" s="8">
        <v>0.04</v>
      </c>
      <c r="AB1118" s="8" t="s">
        <v>558</v>
      </c>
      <c r="AC1118" s="8">
        <v>1.7000000000000001E-2</v>
      </c>
      <c r="AD1118" s="8">
        <v>8365.2800000000007</v>
      </c>
      <c r="AE1118" s="8">
        <v>1244.8333333333333</v>
      </c>
      <c r="AF1118" s="8">
        <v>3555.2440000000001</v>
      </c>
      <c r="AG1118" s="8">
        <v>4800.0773333333336</v>
      </c>
      <c r="AH1118" s="8">
        <v>0.03</v>
      </c>
      <c r="AI1118" s="8">
        <v>6273.96</v>
      </c>
    </row>
    <row r="1119" spans="1:35">
      <c r="A1119" s="8" t="s">
        <v>2145</v>
      </c>
      <c r="B1119" s="8" t="s">
        <v>39</v>
      </c>
      <c r="C1119" s="8" t="s">
        <v>39</v>
      </c>
      <c r="D1119" s="8" t="s">
        <v>167</v>
      </c>
      <c r="E1119" s="8" t="s">
        <v>453</v>
      </c>
      <c r="F1119" s="8" t="s">
        <v>3668</v>
      </c>
      <c r="G1119" s="8" t="s">
        <v>3809</v>
      </c>
      <c r="H1119" s="116">
        <v>0</v>
      </c>
      <c r="I1119" s="8">
        <v>18725</v>
      </c>
      <c r="J1119" s="8">
        <v>18725</v>
      </c>
      <c r="K1119" s="8" t="s">
        <v>3660</v>
      </c>
      <c r="L1119" s="8">
        <v>22667310</v>
      </c>
      <c r="M1119" s="38">
        <v>45408</v>
      </c>
      <c r="N1119" s="8" t="s">
        <v>195</v>
      </c>
      <c r="O1119" s="8" t="s">
        <v>148</v>
      </c>
      <c r="P1119" s="8" t="s">
        <v>258</v>
      </c>
      <c r="Q1119" s="8">
        <v>0</v>
      </c>
      <c r="R1119" s="8">
        <v>807113</v>
      </c>
      <c r="S1119" s="8">
        <v>807113</v>
      </c>
      <c r="T1119" s="8">
        <v>125284</v>
      </c>
      <c r="U1119" s="8">
        <v>168</v>
      </c>
      <c r="V1119" s="8" t="s">
        <v>64</v>
      </c>
      <c r="W1119" s="8" t="s">
        <v>64</v>
      </c>
      <c r="X1119" s="8" t="s">
        <v>276</v>
      </c>
      <c r="Y1119" s="8" t="s">
        <v>672</v>
      </c>
      <c r="Z1119" s="8" t="s">
        <v>3669</v>
      </c>
      <c r="AA1119" s="8">
        <v>0.04</v>
      </c>
      <c r="AB1119" s="8" t="s">
        <v>558</v>
      </c>
      <c r="AC1119" s="8">
        <v>1.7000000000000001E-2</v>
      </c>
      <c r="AD1119" s="8">
        <v>32284.52</v>
      </c>
      <c r="AE1119" s="8">
        <v>4804.2440476190477</v>
      </c>
      <c r="AF1119" s="8">
        <v>13720.921</v>
      </c>
      <c r="AG1119" s="8">
        <v>18525.165047619048</v>
      </c>
      <c r="AH1119" s="8">
        <v>0.03</v>
      </c>
      <c r="AI1119" s="8">
        <v>24213.39</v>
      </c>
    </row>
    <row r="1120" spans="1:35">
      <c r="A1120" s="8" t="s">
        <v>2145</v>
      </c>
      <c r="B1120" s="8" t="s">
        <v>39</v>
      </c>
      <c r="C1120" s="8" t="s">
        <v>39</v>
      </c>
      <c r="D1120" s="8" t="s">
        <v>167</v>
      </c>
      <c r="E1120" s="8" t="s">
        <v>407</v>
      </c>
      <c r="F1120" s="8" t="s">
        <v>3632</v>
      </c>
      <c r="G1120" s="8" t="s">
        <v>688</v>
      </c>
      <c r="H1120" s="116">
        <v>0</v>
      </c>
      <c r="I1120" s="8">
        <v>4835</v>
      </c>
      <c r="J1120" s="8">
        <v>4835</v>
      </c>
      <c r="K1120" s="8" t="s">
        <v>3629</v>
      </c>
      <c r="L1120" s="8">
        <v>29346181</v>
      </c>
      <c r="M1120" s="38">
        <v>45408</v>
      </c>
      <c r="N1120" s="8" t="s">
        <v>195</v>
      </c>
      <c r="O1120" s="8" t="s">
        <v>43</v>
      </c>
      <c r="P1120" s="8" t="s">
        <v>43</v>
      </c>
      <c r="Q1120" s="8">
        <v>0</v>
      </c>
      <c r="R1120" s="8">
        <v>201943</v>
      </c>
      <c r="S1120" s="8">
        <v>201943</v>
      </c>
      <c r="T1120" s="8">
        <v>14567</v>
      </c>
      <c r="U1120" s="8">
        <v>168</v>
      </c>
      <c r="V1120" s="8" t="s">
        <v>64</v>
      </c>
      <c r="W1120" s="8" t="s">
        <v>64</v>
      </c>
      <c r="X1120" s="8" t="s">
        <v>276</v>
      </c>
      <c r="Y1120" s="8" t="s">
        <v>115</v>
      </c>
      <c r="Z1120" s="8" t="s">
        <v>3633</v>
      </c>
      <c r="AA1120" s="8">
        <v>0.04</v>
      </c>
      <c r="AB1120" s="8" t="s">
        <v>558</v>
      </c>
      <c r="AC1120" s="8">
        <v>1.7000000000000001E-2</v>
      </c>
      <c r="AD1120" s="8">
        <v>8077.72</v>
      </c>
      <c r="AE1120" s="8">
        <v>1202.0416666666667</v>
      </c>
      <c r="AF1120" s="8">
        <v>3433.0310000000004</v>
      </c>
      <c r="AG1120" s="8">
        <v>4635.0726666666669</v>
      </c>
      <c r="AH1120" s="8">
        <v>0.03</v>
      </c>
      <c r="AI1120" s="8">
        <v>6058.29</v>
      </c>
    </row>
    <row r="1121" spans="1:35">
      <c r="A1121" s="8" t="s">
        <v>2145</v>
      </c>
      <c r="B1121" s="8" t="s">
        <v>49</v>
      </c>
      <c r="C1121" s="8" t="s">
        <v>49</v>
      </c>
      <c r="D1121" s="8" t="s">
        <v>133</v>
      </c>
      <c r="E1121" s="8" t="s">
        <v>942</v>
      </c>
      <c r="F1121" s="8" t="s">
        <v>3324</v>
      </c>
      <c r="G1121" s="8" t="s">
        <v>3810</v>
      </c>
      <c r="H1121" s="116">
        <v>0</v>
      </c>
      <c r="I1121" s="8">
        <v>13950</v>
      </c>
      <c r="J1121" s="8">
        <v>13950</v>
      </c>
      <c r="K1121" s="8" t="s">
        <v>3805</v>
      </c>
      <c r="L1121" s="8">
        <v>28800556</v>
      </c>
      <c r="M1121" s="38">
        <v>45408</v>
      </c>
      <c r="N1121" s="8" t="s">
        <v>195</v>
      </c>
      <c r="O1121" s="8" t="s">
        <v>43</v>
      </c>
      <c r="P1121" s="8" t="s">
        <v>43</v>
      </c>
      <c r="Q1121" s="8">
        <v>0</v>
      </c>
      <c r="R1121" s="8">
        <v>607790</v>
      </c>
      <c r="S1121" s="8">
        <v>607790</v>
      </c>
      <c r="T1121" s="8">
        <v>30986</v>
      </c>
      <c r="U1121" s="8">
        <v>168</v>
      </c>
      <c r="V1121" s="8" t="s">
        <v>64</v>
      </c>
      <c r="W1121" s="8" t="s">
        <v>64</v>
      </c>
      <c r="X1121" s="8" t="s">
        <v>276</v>
      </c>
      <c r="Y1121" s="8" t="s">
        <v>3806</v>
      </c>
      <c r="Z1121" s="8" t="s">
        <v>3325</v>
      </c>
      <c r="AA1121" s="8">
        <v>0.04</v>
      </c>
      <c r="AB1121" s="8" t="s">
        <v>558</v>
      </c>
      <c r="AC1121" s="8">
        <v>1.7000000000000001E-2</v>
      </c>
      <c r="AD1121" s="8">
        <v>24311.600000000002</v>
      </c>
      <c r="AE1121" s="8">
        <v>3617.7976190476193</v>
      </c>
      <c r="AF1121" s="8">
        <v>10332.43</v>
      </c>
      <c r="AG1121" s="8">
        <v>13950.227619047619</v>
      </c>
      <c r="AH1121" s="8">
        <v>0.03</v>
      </c>
      <c r="AI1121" s="8">
        <v>18233.7</v>
      </c>
    </row>
    <row r="1122" spans="1:35">
      <c r="A1122" s="8" t="s">
        <v>2145</v>
      </c>
      <c r="B1122" s="8" t="s">
        <v>49</v>
      </c>
      <c r="C1122" s="8" t="s">
        <v>49</v>
      </c>
      <c r="D1122" s="8" t="s">
        <v>133</v>
      </c>
      <c r="E1122" s="8" t="s">
        <v>942</v>
      </c>
      <c r="F1122" s="8" t="s">
        <v>3432</v>
      </c>
      <c r="G1122" s="8" t="s">
        <v>2006</v>
      </c>
      <c r="H1122" s="116">
        <v>0</v>
      </c>
      <c r="I1122" s="8">
        <v>5623</v>
      </c>
      <c r="J1122" s="8">
        <v>5623</v>
      </c>
      <c r="K1122" s="8" t="s">
        <v>3811</v>
      </c>
      <c r="L1122" s="8">
        <v>27588788</v>
      </c>
      <c r="M1122" s="38">
        <v>45408</v>
      </c>
      <c r="N1122" s="8" t="s">
        <v>195</v>
      </c>
      <c r="O1122" s="8" t="s">
        <v>43</v>
      </c>
      <c r="P1122" s="8" t="s">
        <v>43</v>
      </c>
      <c r="Q1122" s="8">
        <v>0</v>
      </c>
      <c r="R1122" s="8">
        <v>244989</v>
      </c>
      <c r="S1122" s="8">
        <v>244989</v>
      </c>
      <c r="T1122" s="8">
        <v>16675</v>
      </c>
      <c r="U1122" s="8">
        <v>168</v>
      </c>
      <c r="V1122" s="8" t="s">
        <v>64</v>
      </c>
      <c r="W1122" s="8" t="s">
        <v>64</v>
      </c>
      <c r="X1122" s="8" t="s">
        <v>276</v>
      </c>
      <c r="Y1122" s="8" t="s">
        <v>115</v>
      </c>
      <c r="Z1122" s="8" t="s">
        <v>3433</v>
      </c>
      <c r="AA1122" s="8">
        <v>0.04</v>
      </c>
      <c r="AB1122" s="8" t="s">
        <v>558</v>
      </c>
      <c r="AC1122" s="8">
        <v>1.7000000000000001E-2</v>
      </c>
      <c r="AD1122" s="8">
        <v>9799.56</v>
      </c>
      <c r="AE1122" s="8">
        <v>1458.2678571428571</v>
      </c>
      <c r="AF1122" s="8">
        <v>4164.8130000000001</v>
      </c>
      <c r="AG1122" s="8">
        <v>5623.080857142857</v>
      </c>
      <c r="AH1122" s="8">
        <v>0.03</v>
      </c>
      <c r="AI1122" s="8">
        <v>7349.67</v>
      </c>
    </row>
    <row r="1123" spans="1:35">
      <c r="A1123" s="8" t="s">
        <v>2145</v>
      </c>
      <c r="B1123" s="8" t="s">
        <v>38</v>
      </c>
      <c r="C1123" s="8" t="s">
        <v>38</v>
      </c>
      <c r="D1123" s="8" t="s">
        <v>101</v>
      </c>
      <c r="E1123" s="8" t="s">
        <v>407</v>
      </c>
      <c r="F1123" s="8" t="s">
        <v>552</v>
      </c>
      <c r="G1123" s="8" t="s">
        <v>596</v>
      </c>
      <c r="H1123" s="116">
        <v>0</v>
      </c>
      <c r="I1123" s="8">
        <v>14933</v>
      </c>
      <c r="J1123" s="8">
        <v>14933</v>
      </c>
      <c r="K1123" s="8" t="s">
        <v>3812</v>
      </c>
      <c r="L1123" s="8">
        <v>28869041</v>
      </c>
      <c r="M1123" s="38">
        <v>45409</v>
      </c>
      <c r="N1123" s="8" t="s">
        <v>195</v>
      </c>
      <c r="O1123" s="8" t="s">
        <v>148</v>
      </c>
      <c r="P1123" s="8" t="s">
        <v>331</v>
      </c>
      <c r="Q1123" s="8">
        <v>0</v>
      </c>
      <c r="R1123" s="8">
        <v>140000</v>
      </c>
      <c r="S1123" s="8">
        <v>140000</v>
      </c>
      <c r="T1123" s="8">
        <v>131900</v>
      </c>
      <c r="U1123" s="8">
        <v>24</v>
      </c>
      <c r="V1123" s="8" t="s">
        <v>62</v>
      </c>
      <c r="W1123" s="8" t="s">
        <v>62</v>
      </c>
      <c r="X1123" s="8" t="s">
        <v>276</v>
      </c>
      <c r="Z1123" s="8" t="s">
        <v>3813</v>
      </c>
      <c r="AA1123" s="8">
        <v>0.03</v>
      </c>
      <c r="AB1123" s="8" t="s">
        <v>558</v>
      </c>
      <c r="AC1123" s="8">
        <v>6.5000000000000002E-2</v>
      </c>
      <c r="AD1123" s="8">
        <v>4200</v>
      </c>
      <c r="AE1123" s="8">
        <v>5833.333333333333</v>
      </c>
      <c r="AF1123" s="8">
        <v>9100</v>
      </c>
      <c r="AG1123" s="8">
        <v>14933.333333333332</v>
      </c>
      <c r="AH1123" s="8">
        <v>0.06</v>
      </c>
      <c r="AI1123" s="8">
        <v>8400</v>
      </c>
    </row>
    <row r="1124" spans="1:35">
      <c r="A1124" s="8" t="s">
        <v>2145</v>
      </c>
      <c r="B1124" s="8" t="s">
        <v>20</v>
      </c>
      <c r="C1124" s="8" t="s">
        <v>20</v>
      </c>
      <c r="D1124" s="8" t="s">
        <v>98</v>
      </c>
      <c r="E1124" s="8" t="s">
        <v>206</v>
      </c>
      <c r="F1124" s="8" t="s">
        <v>2092</v>
      </c>
      <c r="G1124" s="8" t="s">
        <v>2139</v>
      </c>
      <c r="H1124" s="116">
        <v>0</v>
      </c>
      <c r="I1124" s="8">
        <v>7462</v>
      </c>
      <c r="J1124" s="8">
        <v>7462</v>
      </c>
      <c r="K1124" s="8" t="s">
        <v>3771</v>
      </c>
      <c r="L1124" s="8">
        <v>7945388</v>
      </c>
      <c r="M1124" s="38">
        <v>45409</v>
      </c>
      <c r="N1124" s="8" t="s">
        <v>195</v>
      </c>
      <c r="O1124" s="8" t="s">
        <v>43</v>
      </c>
      <c r="P1124" s="8" t="s">
        <v>43</v>
      </c>
      <c r="Q1124" s="8">
        <v>0</v>
      </c>
      <c r="R1124" s="8">
        <v>140553</v>
      </c>
      <c r="S1124" s="8">
        <v>140553</v>
      </c>
      <c r="T1124" s="8">
        <v>72296</v>
      </c>
      <c r="U1124" s="8">
        <v>60</v>
      </c>
      <c r="V1124" s="8" t="s">
        <v>64</v>
      </c>
      <c r="W1124" s="8" t="s">
        <v>64</v>
      </c>
      <c r="X1124" s="8" t="s">
        <v>276</v>
      </c>
      <c r="Y1124" s="8" t="s">
        <v>614</v>
      </c>
      <c r="Z1124" s="8" t="s">
        <v>3773</v>
      </c>
      <c r="AA1124" s="8">
        <v>0.03</v>
      </c>
      <c r="AB1124" s="8" t="s">
        <v>558</v>
      </c>
      <c r="AC1124" s="8">
        <v>3.5000000000000003E-2</v>
      </c>
      <c r="AD1124" s="8">
        <v>4216.59</v>
      </c>
      <c r="AE1124" s="8">
        <v>2342.5500000000002</v>
      </c>
      <c r="AF1124" s="8">
        <v>4919.3550000000005</v>
      </c>
      <c r="AG1124" s="8">
        <v>7261.9050000000007</v>
      </c>
      <c r="AH1124" s="8">
        <v>0.06</v>
      </c>
      <c r="AI1124" s="8">
        <v>8433.18</v>
      </c>
    </row>
    <row r="1125" spans="1:35">
      <c r="A1125" s="8" t="s">
        <v>2145</v>
      </c>
      <c r="B1125" s="8" t="s">
        <v>20</v>
      </c>
      <c r="C1125" s="8" t="s">
        <v>20</v>
      </c>
      <c r="D1125" s="8" t="s">
        <v>98</v>
      </c>
      <c r="E1125" s="8" t="s">
        <v>206</v>
      </c>
      <c r="F1125" s="8" t="s">
        <v>2972</v>
      </c>
      <c r="G1125" s="8" t="s">
        <v>3362</v>
      </c>
      <c r="H1125" s="116">
        <v>0</v>
      </c>
      <c r="I1125" s="8">
        <v>15880</v>
      </c>
      <c r="J1125" s="8">
        <v>15880</v>
      </c>
      <c r="K1125" s="8" t="s">
        <v>3420</v>
      </c>
      <c r="L1125" s="8">
        <v>24754463</v>
      </c>
      <c r="M1125" s="38">
        <v>45409</v>
      </c>
      <c r="N1125" s="8" t="s">
        <v>195</v>
      </c>
      <c r="O1125" s="8" t="s">
        <v>43</v>
      </c>
      <c r="P1125" s="8" t="s">
        <v>43</v>
      </c>
      <c r="Q1125" s="8">
        <v>0</v>
      </c>
      <c r="R1125" s="8">
        <v>683164</v>
      </c>
      <c r="S1125" s="8">
        <v>683164</v>
      </c>
      <c r="T1125" s="8">
        <v>136396</v>
      </c>
      <c r="U1125" s="8">
        <v>168</v>
      </c>
      <c r="V1125" s="8" t="s">
        <v>64</v>
      </c>
      <c r="W1125" s="8" t="s">
        <v>64</v>
      </c>
      <c r="X1125" s="8" t="s">
        <v>276</v>
      </c>
      <c r="Y1125" s="8" t="s">
        <v>3814</v>
      </c>
      <c r="Z1125" s="8" t="s">
        <v>3431</v>
      </c>
      <c r="AA1125" s="8">
        <v>0.04</v>
      </c>
      <c r="AB1125" s="8" t="s">
        <v>558</v>
      </c>
      <c r="AC1125" s="8">
        <v>1.7000000000000001E-2</v>
      </c>
      <c r="AD1125" s="8">
        <v>27326.560000000001</v>
      </c>
      <c r="AE1125" s="8">
        <v>4066.4523809523807</v>
      </c>
      <c r="AF1125" s="8">
        <v>11613.788</v>
      </c>
      <c r="AG1125" s="8">
        <v>15680.240380952382</v>
      </c>
      <c r="AH1125" s="8">
        <v>0.03</v>
      </c>
      <c r="AI1125" s="8">
        <v>20494.919999999998</v>
      </c>
    </row>
    <row r="1126" spans="1:35">
      <c r="A1126" s="8" t="s">
        <v>2145</v>
      </c>
      <c r="B1126" s="8" t="s">
        <v>29</v>
      </c>
      <c r="C1126" s="8" t="s">
        <v>29</v>
      </c>
      <c r="D1126" s="8" t="s">
        <v>168</v>
      </c>
      <c r="E1126" s="8" t="s">
        <v>457</v>
      </c>
      <c r="F1126" s="8" t="s">
        <v>3442</v>
      </c>
      <c r="G1126" s="8" t="s">
        <v>3690</v>
      </c>
      <c r="H1126" s="116">
        <v>0</v>
      </c>
      <c r="I1126" s="8">
        <v>3022</v>
      </c>
      <c r="J1126" s="8">
        <v>3022</v>
      </c>
      <c r="K1126" s="8" t="s">
        <v>3815</v>
      </c>
      <c r="L1126" s="8">
        <v>24538124</v>
      </c>
      <c r="M1126" s="38">
        <v>45409</v>
      </c>
      <c r="N1126" s="8" t="s">
        <v>195</v>
      </c>
      <c r="O1126" s="8" t="s">
        <v>43</v>
      </c>
      <c r="P1126" s="8" t="s">
        <v>43</v>
      </c>
      <c r="Q1126" s="8">
        <v>0</v>
      </c>
      <c r="R1126" s="8">
        <v>131666</v>
      </c>
      <c r="S1126" s="8">
        <v>131666</v>
      </c>
      <c r="T1126" s="8">
        <v>18930</v>
      </c>
      <c r="U1126" s="8">
        <v>168</v>
      </c>
      <c r="V1126" s="8" t="s">
        <v>64</v>
      </c>
      <c r="W1126" s="8" t="s">
        <v>64</v>
      </c>
      <c r="X1126" s="8" t="s">
        <v>276</v>
      </c>
      <c r="Y1126" s="8" t="s">
        <v>669</v>
      </c>
      <c r="Z1126" s="8" t="s">
        <v>3443</v>
      </c>
      <c r="AA1126" s="8">
        <v>0.04</v>
      </c>
      <c r="AB1126" s="8" t="s">
        <v>558</v>
      </c>
      <c r="AC1126" s="8">
        <v>1.7000000000000001E-2</v>
      </c>
      <c r="AD1126" s="8">
        <v>5266.64</v>
      </c>
      <c r="AE1126" s="8">
        <v>783.72619047619048</v>
      </c>
      <c r="AF1126" s="8">
        <v>2238.3220000000001</v>
      </c>
      <c r="AG1126" s="8">
        <v>3022.0481904761905</v>
      </c>
      <c r="AH1126" s="8">
        <v>0.03</v>
      </c>
      <c r="AI1126" s="8">
        <v>3949.98</v>
      </c>
    </row>
    <row r="1127" spans="1:35">
      <c r="A1127" s="8" t="s">
        <v>2145</v>
      </c>
      <c r="B1127" s="8" t="s">
        <v>23</v>
      </c>
      <c r="C1127" s="8" t="s">
        <v>23</v>
      </c>
      <c r="D1127" s="8" t="s">
        <v>97</v>
      </c>
      <c r="E1127" s="8" t="s">
        <v>449</v>
      </c>
      <c r="F1127" s="8" t="s">
        <v>2015</v>
      </c>
      <c r="G1127" s="8" t="s">
        <v>2021</v>
      </c>
      <c r="H1127" s="116">
        <v>0</v>
      </c>
      <c r="I1127" s="8">
        <v>2893</v>
      </c>
      <c r="J1127" s="8">
        <v>2893</v>
      </c>
      <c r="K1127" s="8" t="s">
        <v>3816</v>
      </c>
      <c r="L1127" s="8">
        <v>28585603</v>
      </c>
      <c r="M1127" s="38">
        <v>45411</v>
      </c>
      <c r="N1127" s="8" t="s">
        <v>196</v>
      </c>
      <c r="O1127" s="8" t="s">
        <v>43</v>
      </c>
      <c r="P1127" s="8" t="s">
        <v>43</v>
      </c>
      <c r="Q1127" s="8">
        <v>0</v>
      </c>
      <c r="R1127" s="8">
        <v>126045</v>
      </c>
      <c r="S1127" s="8">
        <v>126045</v>
      </c>
      <c r="T1127" s="8">
        <v>14406</v>
      </c>
      <c r="U1127" s="8">
        <v>168</v>
      </c>
      <c r="V1127" s="8" t="s">
        <v>64</v>
      </c>
      <c r="W1127" s="8" t="s">
        <v>64</v>
      </c>
      <c r="X1127" s="8" t="s">
        <v>276</v>
      </c>
      <c r="Y1127" s="8" t="s">
        <v>115</v>
      </c>
      <c r="Z1127" s="8" t="s">
        <v>3292</v>
      </c>
      <c r="AA1127" s="8">
        <v>0.04</v>
      </c>
      <c r="AB1127" s="8" t="s">
        <v>558</v>
      </c>
      <c r="AC1127" s="8">
        <v>1.7000000000000001E-2</v>
      </c>
      <c r="AD1127" s="8">
        <v>5041.8</v>
      </c>
      <c r="AE1127" s="8">
        <v>750.26785714285711</v>
      </c>
      <c r="AF1127" s="8">
        <v>2142.7650000000003</v>
      </c>
      <c r="AG1127" s="8">
        <v>2893.0328571428572</v>
      </c>
      <c r="AH1127" s="8">
        <v>0.03</v>
      </c>
      <c r="AI1127" s="8">
        <v>3781.35</v>
      </c>
    </row>
    <row r="1128" spans="1:35">
      <c r="A1128" s="8" t="s">
        <v>2145</v>
      </c>
      <c r="B1128" s="8" t="s">
        <v>37</v>
      </c>
      <c r="C1128" s="8" t="s">
        <v>37</v>
      </c>
      <c r="D1128" s="8" t="s">
        <v>99</v>
      </c>
      <c r="E1128" s="8" t="s">
        <v>926</v>
      </c>
      <c r="F1128" s="8" t="s">
        <v>2172</v>
      </c>
      <c r="G1128" s="8" t="s">
        <v>2551</v>
      </c>
      <c r="I1128" s="8">
        <v>1749</v>
      </c>
      <c r="J1128" s="8">
        <v>1749</v>
      </c>
      <c r="K1128" s="8" t="s">
        <v>1536</v>
      </c>
      <c r="L1128" s="8">
        <v>24305743</v>
      </c>
      <c r="M1128" s="38">
        <v>45411</v>
      </c>
      <c r="N1128" s="8" t="s">
        <v>196</v>
      </c>
      <c r="O1128" s="8" t="s">
        <v>43</v>
      </c>
      <c r="P1128" s="8" t="s">
        <v>43</v>
      </c>
      <c r="Q1128" s="8">
        <v>35002.959999999999</v>
      </c>
      <c r="R1128" s="8">
        <v>50253</v>
      </c>
      <c r="S1128" s="8">
        <v>15250.04</v>
      </c>
      <c r="T1128" s="8">
        <v>11637</v>
      </c>
      <c r="U1128" s="8">
        <v>120</v>
      </c>
      <c r="V1128" s="8" t="s">
        <v>63</v>
      </c>
      <c r="W1128" s="8" t="s">
        <v>63</v>
      </c>
      <c r="X1128" s="8" t="s">
        <v>277</v>
      </c>
      <c r="Z1128" s="8" t="s">
        <v>3831</v>
      </c>
      <c r="AA1128" s="8">
        <v>0.03</v>
      </c>
      <c r="AB1128" s="8" t="s">
        <v>558</v>
      </c>
      <c r="AC1128" s="8">
        <v>2.2499999999999999E-2</v>
      </c>
      <c r="AD1128" s="8">
        <v>1507.59</v>
      </c>
      <c r="AE1128" s="8">
        <v>418.77499999999998</v>
      </c>
      <c r="AF1128" s="8">
        <v>1130.6924999999999</v>
      </c>
      <c r="AG1128" s="8">
        <v>1549.4674999999997</v>
      </c>
      <c r="AH1128" s="8">
        <v>0.06</v>
      </c>
      <c r="AI1128" s="8">
        <v>915.00239999999997</v>
      </c>
    </row>
    <row r="1129" spans="1:35">
      <c r="A1129" s="8" t="s">
        <v>2145</v>
      </c>
      <c r="B1129" s="8" t="s">
        <v>29</v>
      </c>
      <c r="C1129" s="8" t="s">
        <v>29</v>
      </c>
      <c r="D1129" s="8" t="s">
        <v>168</v>
      </c>
      <c r="E1129" s="8" t="s">
        <v>457</v>
      </c>
      <c r="F1129" s="8" t="s">
        <v>3573</v>
      </c>
      <c r="G1129" s="8" t="s">
        <v>3832</v>
      </c>
      <c r="H1129" s="116">
        <v>0</v>
      </c>
      <c r="I1129" s="8">
        <v>1514</v>
      </c>
      <c r="J1129" s="8">
        <v>1514</v>
      </c>
      <c r="K1129" s="8" t="s">
        <v>3817</v>
      </c>
      <c r="L1129" s="8">
        <v>23752705</v>
      </c>
      <c r="M1129" s="38">
        <v>45411</v>
      </c>
      <c r="N1129" s="8" t="s">
        <v>196</v>
      </c>
      <c r="O1129" s="8" t="s">
        <v>43</v>
      </c>
      <c r="P1129" s="8" t="s">
        <v>43</v>
      </c>
      <c r="Q1129" s="8">
        <v>0</v>
      </c>
      <c r="R1129" s="8">
        <v>42616</v>
      </c>
      <c r="S1129" s="8">
        <v>42616</v>
      </c>
      <c r="T1129" s="8">
        <v>6781</v>
      </c>
      <c r="U1129" s="8">
        <v>120</v>
      </c>
      <c r="V1129" s="8" t="s">
        <v>64</v>
      </c>
      <c r="W1129" s="8" t="s">
        <v>64</v>
      </c>
      <c r="X1129" s="8" t="s">
        <v>276</v>
      </c>
      <c r="Y1129" s="8" t="s">
        <v>618</v>
      </c>
      <c r="Z1129" s="8" t="s">
        <v>3574</v>
      </c>
      <c r="AA1129" s="8">
        <v>0.03</v>
      </c>
      <c r="AB1129" s="8" t="s">
        <v>558</v>
      </c>
      <c r="AC1129" s="8">
        <v>2.2499999999999999E-2</v>
      </c>
      <c r="AD1129" s="8">
        <v>1278.48</v>
      </c>
      <c r="AE1129" s="8">
        <v>355.13333333333333</v>
      </c>
      <c r="AF1129" s="8">
        <v>958.86</v>
      </c>
      <c r="AG1129" s="8">
        <v>1313.9933333333333</v>
      </c>
      <c r="AH1129" s="8">
        <v>0.06</v>
      </c>
      <c r="AI1129" s="8">
        <v>2556.96</v>
      </c>
    </row>
    <row r="1130" spans="1:35">
      <c r="A1130" s="8" t="s">
        <v>2145</v>
      </c>
      <c r="B1130" s="8" t="s">
        <v>27</v>
      </c>
      <c r="C1130" s="8" t="s">
        <v>27</v>
      </c>
      <c r="D1130" s="8" t="s">
        <v>97</v>
      </c>
      <c r="E1130" s="8" t="s">
        <v>209</v>
      </c>
      <c r="F1130" s="8" t="s">
        <v>570</v>
      </c>
      <c r="G1130" s="8" t="s">
        <v>571</v>
      </c>
      <c r="H1130" s="116">
        <v>0</v>
      </c>
      <c r="I1130" s="8">
        <v>1588</v>
      </c>
      <c r="J1130" s="8">
        <v>1588</v>
      </c>
      <c r="K1130" s="8" t="s">
        <v>3818</v>
      </c>
      <c r="L1130" s="8">
        <v>23154474</v>
      </c>
      <c r="M1130" s="38">
        <v>45411</v>
      </c>
      <c r="N1130" s="8" t="s">
        <v>196</v>
      </c>
      <c r="O1130" s="8" t="s">
        <v>43</v>
      </c>
      <c r="P1130" s="8" t="s">
        <v>43</v>
      </c>
      <c r="Q1130" s="8">
        <v>0</v>
      </c>
      <c r="R1130" s="8">
        <v>45000</v>
      </c>
      <c r="S1130" s="8">
        <v>45000</v>
      </c>
      <c r="T1130" s="8">
        <v>41650</v>
      </c>
      <c r="U1130" s="8">
        <v>120</v>
      </c>
      <c r="V1130" s="8" t="s">
        <v>62</v>
      </c>
      <c r="W1130" s="8" t="s">
        <v>62</v>
      </c>
      <c r="X1130" s="8" t="s">
        <v>276</v>
      </c>
      <c r="Z1130" s="8" t="s">
        <v>3833</v>
      </c>
      <c r="AA1130" s="8">
        <v>0.03</v>
      </c>
      <c r="AB1130" s="8" t="s">
        <v>558</v>
      </c>
      <c r="AC1130" s="8">
        <v>2.2499999999999999E-2</v>
      </c>
      <c r="AD1130" s="8">
        <v>1350</v>
      </c>
      <c r="AE1130" s="8">
        <v>375</v>
      </c>
      <c r="AF1130" s="8">
        <v>1012.5</v>
      </c>
      <c r="AG1130" s="8">
        <v>1387.5</v>
      </c>
      <c r="AH1130" s="8">
        <v>0.06</v>
      </c>
      <c r="AI1130" s="8">
        <v>2700</v>
      </c>
    </row>
    <row r="1131" spans="1:35">
      <c r="A1131" s="8" t="s">
        <v>2145</v>
      </c>
      <c r="B1131" s="8" t="s">
        <v>241</v>
      </c>
      <c r="C1131" s="8" t="s">
        <v>241</v>
      </c>
      <c r="D1131" s="8" t="s">
        <v>101</v>
      </c>
      <c r="E1131" s="8" t="s">
        <v>407</v>
      </c>
      <c r="F1131" s="8" t="s">
        <v>3819</v>
      </c>
      <c r="G1131" s="8" t="s">
        <v>3835</v>
      </c>
      <c r="H1131" s="116">
        <v>14052</v>
      </c>
      <c r="I1131" s="8">
        <v>13874.98</v>
      </c>
      <c r="J1131" s="8">
        <v>-177.02000000000044</v>
      </c>
      <c r="K1131" s="8" t="s">
        <v>3820</v>
      </c>
      <c r="L1131" s="8">
        <v>20091228</v>
      </c>
      <c r="M1131" s="38">
        <v>45411</v>
      </c>
      <c r="N1131" s="8" t="s">
        <v>196</v>
      </c>
      <c r="O1131" s="8" t="s">
        <v>43</v>
      </c>
      <c r="P1131" s="8" t="s">
        <v>43</v>
      </c>
      <c r="Q1131" s="8">
        <v>470315.89</v>
      </c>
      <c r="R1131" s="8">
        <v>514953.98</v>
      </c>
      <c r="S1131" s="8">
        <v>44638.089999999967</v>
      </c>
      <c r="T1131" s="8">
        <v>17790.28</v>
      </c>
      <c r="U1131" s="8">
        <v>144</v>
      </c>
      <c r="V1131" s="8" t="s">
        <v>63</v>
      </c>
      <c r="W1131" s="8" t="s">
        <v>63</v>
      </c>
      <c r="X1131" s="8" t="s">
        <v>277</v>
      </c>
      <c r="Z1131" s="8" t="s">
        <v>3834</v>
      </c>
      <c r="AA1131" s="8">
        <v>0.03</v>
      </c>
      <c r="AB1131" s="8" t="s">
        <v>558</v>
      </c>
      <c r="AC1131" s="8">
        <v>0.02</v>
      </c>
      <c r="AD1131" s="8">
        <v>15448.6194</v>
      </c>
      <c r="AE1131" s="8">
        <v>3576.0693055555553</v>
      </c>
      <c r="AF1131" s="8">
        <v>10299.079599999999</v>
      </c>
      <c r="AG1131" s="8">
        <v>13875.148905555554</v>
      </c>
      <c r="AH1131" s="8">
        <v>0.06</v>
      </c>
      <c r="AI1131" s="8">
        <v>2678.2853999999979</v>
      </c>
    </row>
    <row r="1132" spans="1:35">
      <c r="A1132" s="8" t="s">
        <v>2145</v>
      </c>
      <c r="B1132" s="8" t="s">
        <v>29</v>
      </c>
      <c r="C1132" s="8" t="s">
        <v>29</v>
      </c>
      <c r="D1132" s="8" t="s">
        <v>168</v>
      </c>
      <c r="E1132" s="8" t="s">
        <v>456</v>
      </c>
      <c r="F1132" s="8" t="s">
        <v>895</v>
      </c>
      <c r="G1132" s="8" t="s">
        <v>576</v>
      </c>
      <c r="H1132" s="116">
        <v>0</v>
      </c>
      <c r="I1132" s="8">
        <v>1876</v>
      </c>
      <c r="J1132" s="8">
        <v>1876</v>
      </c>
      <c r="K1132" s="8" t="s">
        <v>3821</v>
      </c>
      <c r="L1132" s="8">
        <v>28739967</v>
      </c>
      <c r="M1132" s="38">
        <v>45411</v>
      </c>
      <c r="N1132" s="8" t="s">
        <v>196</v>
      </c>
      <c r="O1132" s="8" t="s">
        <v>43</v>
      </c>
      <c r="P1132" s="8" t="s">
        <v>43</v>
      </c>
      <c r="Q1132" s="8">
        <v>0</v>
      </c>
      <c r="R1132" s="8">
        <v>54357</v>
      </c>
      <c r="S1132" s="8">
        <v>54357</v>
      </c>
      <c r="T1132" s="8">
        <v>50539.15</v>
      </c>
      <c r="U1132" s="8">
        <v>120</v>
      </c>
      <c r="V1132" s="8" t="s">
        <v>62</v>
      </c>
      <c r="W1132" s="8" t="s">
        <v>62</v>
      </c>
      <c r="X1132" s="8" t="s">
        <v>276</v>
      </c>
      <c r="Z1132" s="8" t="s">
        <v>3836</v>
      </c>
      <c r="AA1132" s="8">
        <v>0.03</v>
      </c>
      <c r="AB1132" s="8" t="s">
        <v>558</v>
      </c>
      <c r="AC1132" s="8">
        <v>2.2499999999999999E-2</v>
      </c>
      <c r="AD1132" s="8">
        <v>1630.71</v>
      </c>
      <c r="AE1132" s="8">
        <v>452.97500000000002</v>
      </c>
      <c r="AF1132" s="8">
        <v>1223.0325</v>
      </c>
      <c r="AG1132" s="8">
        <v>1676.0075000000002</v>
      </c>
      <c r="AH1132" s="8">
        <v>0.06</v>
      </c>
      <c r="AI1132" s="8">
        <v>3261.42</v>
      </c>
    </row>
    <row r="1133" spans="1:35">
      <c r="A1133" s="8" t="s">
        <v>2145</v>
      </c>
      <c r="B1133" s="8" t="s">
        <v>39</v>
      </c>
      <c r="C1133" s="8" t="s">
        <v>39</v>
      </c>
      <c r="D1133" s="8" t="s">
        <v>167</v>
      </c>
      <c r="E1133" s="8" t="s">
        <v>407</v>
      </c>
      <c r="F1133" s="8" t="s">
        <v>3171</v>
      </c>
      <c r="G1133" s="8" t="s">
        <v>3196</v>
      </c>
      <c r="H1133" s="116">
        <v>0</v>
      </c>
      <c r="I1133" s="8">
        <v>5028</v>
      </c>
      <c r="J1133" s="8">
        <v>5028</v>
      </c>
      <c r="K1133" s="8" t="s">
        <v>3822</v>
      </c>
      <c r="L1133" s="8">
        <v>25666231</v>
      </c>
      <c r="M1133" s="38">
        <v>45411</v>
      </c>
      <c r="N1133" s="8" t="s">
        <v>196</v>
      </c>
      <c r="O1133" s="8" t="s">
        <v>43</v>
      </c>
      <c r="P1133" s="8" t="s">
        <v>43</v>
      </c>
      <c r="Q1133" s="8">
        <v>0</v>
      </c>
      <c r="R1133" s="8">
        <v>110000</v>
      </c>
      <c r="S1133" s="8">
        <v>110000</v>
      </c>
      <c r="T1133" s="8">
        <v>103400</v>
      </c>
      <c r="U1133" s="8">
        <v>72</v>
      </c>
      <c r="V1133" s="8" t="s">
        <v>62</v>
      </c>
      <c r="W1133" s="8" t="s">
        <v>62</v>
      </c>
      <c r="X1133" s="8" t="s">
        <v>276</v>
      </c>
      <c r="Z1133" s="8" t="s">
        <v>3837</v>
      </c>
      <c r="AA1133" s="8">
        <v>0.03</v>
      </c>
      <c r="AB1133" s="8" t="s">
        <v>558</v>
      </c>
      <c r="AC1133" s="8">
        <v>0.03</v>
      </c>
      <c r="AD1133" s="8">
        <v>3300</v>
      </c>
      <c r="AE1133" s="8">
        <v>1527.7777777777778</v>
      </c>
      <c r="AF1133" s="8">
        <v>3300</v>
      </c>
      <c r="AG1133" s="8">
        <v>4827.7777777777774</v>
      </c>
      <c r="AH1133" s="8">
        <v>0.06</v>
      </c>
      <c r="AI1133" s="8">
        <v>6600</v>
      </c>
    </row>
    <row r="1134" spans="1:35">
      <c r="A1134" s="8" t="s">
        <v>2145</v>
      </c>
      <c r="B1134" s="8" t="s">
        <v>29</v>
      </c>
      <c r="C1134" s="8" t="s">
        <v>29</v>
      </c>
      <c r="D1134" s="8" t="s">
        <v>168</v>
      </c>
      <c r="E1134" s="8" t="s">
        <v>457</v>
      </c>
      <c r="F1134" s="8" t="s">
        <v>593</v>
      </c>
      <c r="G1134" s="8" t="s">
        <v>953</v>
      </c>
      <c r="H1134" s="116">
        <v>0</v>
      </c>
      <c r="I1134" s="8">
        <v>11179</v>
      </c>
      <c r="J1134" s="8">
        <v>11179</v>
      </c>
      <c r="K1134" s="8" t="s">
        <v>3823</v>
      </c>
      <c r="L1134" s="8">
        <v>24451463</v>
      </c>
      <c r="M1134" s="38">
        <v>45411</v>
      </c>
      <c r="N1134" s="8" t="s">
        <v>196</v>
      </c>
      <c r="O1134" s="8" t="s">
        <v>43</v>
      </c>
      <c r="P1134" s="8" t="s">
        <v>43</v>
      </c>
      <c r="Q1134" s="8">
        <v>0</v>
      </c>
      <c r="R1134" s="8">
        <v>478346</v>
      </c>
      <c r="S1134" s="8">
        <v>478346</v>
      </c>
      <c r="T1134" s="8">
        <v>32602</v>
      </c>
      <c r="U1134" s="8">
        <v>168</v>
      </c>
      <c r="V1134" s="8" t="s">
        <v>64</v>
      </c>
      <c r="W1134" s="8" t="s">
        <v>64</v>
      </c>
      <c r="X1134" s="8" t="s">
        <v>276</v>
      </c>
      <c r="Y1134" s="8" t="s">
        <v>677</v>
      </c>
      <c r="Z1134" s="8" t="s">
        <v>3838</v>
      </c>
      <c r="AA1134" s="8">
        <v>0.04</v>
      </c>
      <c r="AB1134" s="8" t="s">
        <v>558</v>
      </c>
      <c r="AC1134" s="8">
        <v>1.7000000000000001E-2</v>
      </c>
      <c r="AD1134" s="8">
        <v>19133.84</v>
      </c>
      <c r="AE1134" s="8">
        <v>2847.2976190476193</v>
      </c>
      <c r="AF1134" s="8">
        <v>8131.8820000000005</v>
      </c>
      <c r="AG1134" s="8">
        <v>10979.17961904762</v>
      </c>
      <c r="AH1134" s="8">
        <v>0.03</v>
      </c>
      <c r="AI1134" s="8">
        <v>14350.38</v>
      </c>
    </row>
    <row r="1135" spans="1:35">
      <c r="A1135" s="8" t="s">
        <v>2145</v>
      </c>
      <c r="B1135" s="8" t="s">
        <v>37</v>
      </c>
      <c r="C1135" s="8" t="s">
        <v>37</v>
      </c>
      <c r="D1135" s="8" t="s">
        <v>99</v>
      </c>
      <c r="E1135" s="8" t="s">
        <v>407</v>
      </c>
      <c r="F1135" s="8" t="s">
        <v>766</v>
      </c>
      <c r="G1135" s="8" t="s">
        <v>770</v>
      </c>
      <c r="H1135" s="116">
        <v>0</v>
      </c>
      <c r="I1135" s="8">
        <v>1164</v>
      </c>
      <c r="J1135" s="8">
        <v>1164</v>
      </c>
      <c r="K1135" s="8" t="s">
        <v>3824</v>
      </c>
      <c r="L1135" s="8">
        <v>29148185</v>
      </c>
      <c r="M1135" s="38">
        <v>45411</v>
      </c>
      <c r="N1135" s="8" t="s">
        <v>196</v>
      </c>
      <c r="O1135" s="8" t="s">
        <v>43</v>
      </c>
      <c r="P1135" s="8" t="s">
        <v>43</v>
      </c>
      <c r="Q1135" s="8">
        <v>0</v>
      </c>
      <c r="R1135" s="8">
        <v>35000</v>
      </c>
      <c r="S1135" s="8">
        <v>35000</v>
      </c>
      <c r="T1135" s="8">
        <v>32150</v>
      </c>
      <c r="U1135" s="8">
        <v>108</v>
      </c>
      <c r="V1135" s="8" t="s">
        <v>62</v>
      </c>
      <c r="W1135" s="8" t="s">
        <v>62</v>
      </c>
      <c r="X1135" s="8" t="s">
        <v>276</v>
      </c>
      <c r="Z1135" s="8" t="s">
        <v>3839</v>
      </c>
      <c r="AA1135" s="8">
        <v>0.03</v>
      </c>
      <c r="AB1135" s="8" t="s">
        <v>558</v>
      </c>
      <c r="AC1135" s="8">
        <v>2.4E-2</v>
      </c>
      <c r="AD1135" s="8">
        <v>1050</v>
      </c>
      <c r="AE1135" s="8">
        <v>324.07407407407408</v>
      </c>
      <c r="AF1135" s="8">
        <v>840</v>
      </c>
      <c r="AG1135" s="8">
        <v>1164.0740740740741</v>
      </c>
      <c r="AH1135" s="8">
        <v>0.06</v>
      </c>
      <c r="AI1135" s="8">
        <v>2100</v>
      </c>
    </row>
    <row r="1136" spans="1:35">
      <c r="A1136" s="8" t="s">
        <v>2145</v>
      </c>
      <c r="B1136" s="8" t="s">
        <v>29</v>
      </c>
      <c r="C1136" s="8" t="s">
        <v>29</v>
      </c>
      <c r="D1136" s="8" t="s">
        <v>168</v>
      </c>
      <c r="E1136" s="8" t="s">
        <v>456</v>
      </c>
      <c r="F1136" s="8" t="s">
        <v>642</v>
      </c>
      <c r="G1136" s="8" t="s">
        <v>643</v>
      </c>
      <c r="H1136" s="116">
        <v>14583</v>
      </c>
      <c r="I1136" s="8">
        <v>15104</v>
      </c>
      <c r="J1136" s="8">
        <v>521</v>
      </c>
      <c r="K1136" s="8" t="s">
        <v>3825</v>
      </c>
      <c r="L1136" s="8">
        <v>20019194</v>
      </c>
      <c r="M1136" s="38">
        <v>45411</v>
      </c>
      <c r="N1136" s="8" t="s">
        <v>196</v>
      </c>
      <c r="O1136" s="8" t="s">
        <v>43</v>
      </c>
      <c r="P1136" s="8" t="s">
        <v>43</v>
      </c>
      <c r="Q1136" s="8">
        <v>336783.33</v>
      </c>
      <c r="R1136" s="8">
        <v>503922</v>
      </c>
      <c r="S1136" s="8">
        <v>167138.66999999998</v>
      </c>
      <c r="T1136" s="8">
        <v>135803.35</v>
      </c>
      <c r="U1136" s="8">
        <v>132</v>
      </c>
      <c r="V1136" s="8" t="s">
        <v>63</v>
      </c>
      <c r="W1136" s="8" t="s">
        <v>63</v>
      </c>
      <c r="X1136" s="8" t="s">
        <v>277</v>
      </c>
      <c r="Z1136" s="8" t="s">
        <v>3840</v>
      </c>
      <c r="AA1136" s="8">
        <v>0.03</v>
      </c>
      <c r="AB1136" s="8" t="s">
        <v>558</v>
      </c>
      <c r="AC1136" s="8">
        <v>2.1999999999999999E-2</v>
      </c>
      <c r="AD1136" s="8">
        <v>15117.66</v>
      </c>
      <c r="AE1136" s="8">
        <v>3817.590909090909</v>
      </c>
      <c r="AF1136" s="8">
        <v>11086.284</v>
      </c>
      <c r="AG1136" s="8">
        <v>14903.874909090908</v>
      </c>
      <c r="AH1136" s="8">
        <v>0.06</v>
      </c>
      <c r="AI1136" s="8">
        <v>10028.320199999998</v>
      </c>
    </row>
    <row r="1137" spans="1:35">
      <c r="A1137" s="8" t="s">
        <v>2145</v>
      </c>
      <c r="B1137" s="8" t="s">
        <v>29</v>
      </c>
      <c r="C1137" s="8" t="s">
        <v>29</v>
      </c>
      <c r="D1137" s="8" t="s">
        <v>168</v>
      </c>
      <c r="E1137" s="8" t="s">
        <v>456</v>
      </c>
      <c r="F1137" s="8" t="s">
        <v>827</v>
      </c>
      <c r="G1137" s="8" t="s">
        <v>2375</v>
      </c>
      <c r="H1137" s="116">
        <v>3663</v>
      </c>
      <c r="I1137" s="8">
        <v>3683</v>
      </c>
      <c r="J1137" s="8">
        <v>20</v>
      </c>
      <c r="K1137" s="8" t="s">
        <v>3826</v>
      </c>
      <c r="L1137" s="8">
        <v>27849807</v>
      </c>
      <c r="M1137" s="38">
        <v>45411</v>
      </c>
      <c r="N1137" s="8" t="s">
        <v>196</v>
      </c>
      <c r="O1137" s="8" t="s">
        <v>43</v>
      </c>
      <c r="P1137" s="8" t="s">
        <v>43</v>
      </c>
      <c r="Q1137" s="8">
        <v>99584</v>
      </c>
      <c r="R1137" s="8">
        <v>151751</v>
      </c>
      <c r="S1137" s="8">
        <v>52167</v>
      </c>
      <c r="T1137" s="8">
        <v>43478</v>
      </c>
      <c r="U1137" s="8">
        <v>168</v>
      </c>
      <c r="V1137" s="8" t="s">
        <v>63</v>
      </c>
      <c r="W1137" s="8" t="s">
        <v>63</v>
      </c>
      <c r="X1137" s="8" t="s">
        <v>277</v>
      </c>
      <c r="Z1137" s="8" t="s">
        <v>3841</v>
      </c>
      <c r="AA1137" s="8">
        <v>0.04</v>
      </c>
      <c r="AB1137" s="8" t="s">
        <v>558</v>
      </c>
      <c r="AC1137" s="8">
        <v>1.7000000000000001E-2</v>
      </c>
      <c r="AD1137" s="8">
        <v>6070.04</v>
      </c>
      <c r="AE1137" s="8">
        <v>903.27976190476193</v>
      </c>
      <c r="AF1137" s="8">
        <v>2579.7670000000003</v>
      </c>
      <c r="AG1137" s="8">
        <v>3483.0467619047622</v>
      </c>
      <c r="AH1137" s="8">
        <v>0.03</v>
      </c>
      <c r="AI1137" s="8">
        <v>1565.01</v>
      </c>
    </row>
    <row r="1138" spans="1:35">
      <c r="A1138" s="8" t="s">
        <v>2145</v>
      </c>
      <c r="B1138" s="8" t="s">
        <v>37</v>
      </c>
      <c r="C1138" s="8" t="s">
        <v>37</v>
      </c>
      <c r="D1138" s="8" t="s">
        <v>99</v>
      </c>
      <c r="E1138" s="8" t="s">
        <v>935</v>
      </c>
      <c r="F1138" s="8" t="s">
        <v>2410</v>
      </c>
      <c r="G1138" s="8" t="s">
        <v>2631</v>
      </c>
      <c r="H1138" s="116">
        <v>23700</v>
      </c>
      <c r="I1138" s="8">
        <v>23700</v>
      </c>
      <c r="J1138" s="8">
        <v>0</v>
      </c>
      <c r="K1138" s="8" t="s">
        <v>3827</v>
      </c>
      <c r="L1138" s="8">
        <v>29746975</v>
      </c>
      <c r="M1138" s="38">
        <v>45411</v>
      </c>
      <c r="N1138" s="8" t="s">
        <v>196</v>
      </c>
      <c r="O1138" s="8" t="s">
        <v>43</v>
      </c>
      <c r="P1138" s="8" t="s">
        <v>43</v>
      </c>
      <c r="Q1138" s="8">
        <v>782461.73</v>
      </c>
      <c r="R1138" s="8">
        <v>1023875</v>
      </c>
      <c r="S1138" s="8">
        <v>241413.27000000002</v>
      </c>
      <c r="T1138" s="8">
        <v>178880</v>
      </c>
      <c r="U1138" s="8">
        <v>168</v>
      </c>
      <c r="V1138" s="8" t="s">
        <v>63</v>
      </c>
      <c r="W1138" s="8" t="s">
        <v>63</v>
      </c>
      <c r="X1138" s="8" t="s">
        <v>277</v>
      </c>
      <c r="Z1138" s="8" t="s">
        <v>3842</v>
      </c>
      <c r="AA1138" s="8">
        <v>0.04</v>
      </c>
      <c r="AB1138" s="8" t="s">
        <v>558</v>
      </c>
      <c r="AC1138" s="8">
        <v>1.7000000000000001E-2</v>
      </c>
      <c r="AD1138" s="8">
        <v>40955</v>
      </c>
      <c r="AE1138" s="8">
        <v>6094.4940476190477</v>
      </c>
      <c r="AF1138" s="8">
        <v>17405.875</v>
      </c>
      <c r="AG1138" s="8">
        <v>23500.369047619046</v>
      </c>
      <c r="AH1138" s="8">
        <v>0.03</v>
      </c>
      <c r="AI1138" s="8">
        <v>7242.3981000000003</v>
      </c>
    </row>
    <row r="1139" spans="1:35">
      <c r="A1139" s="8" t="s">
        <v>2145</v>
      </c>
      <c r="B1139" s="8" t="s">
        <v>45</v>
      </c>
      <c r="C1139" s="8" t="s">
        <v>184</v>
      </c>
      <c r="D1139" s="8" t="s">
        <v>98</v>
      </c>
      <c r="E1139" s="8" t="s">
        <v>212</v>
      </c>
      <c r="F1139" s="8" t="s">
        <v>811</v>
      </c>
      <c r="G1139" s="8" t="s">
        <v>574</v>
      </c>
      <c r="H1139" s="116">
        <v>0</v>
      </c>
      <c r="I1139" s="8">
        <v>6025</v>
      </c>
      <c r="J1139" s="8">
        <v>6025</v>
      </c>
      <c r="K1139" s="8" t="s">
        <v>3828</v>
      </c>
      <c r="L1139" s="8">
        <v>27029523</v>
      </c>
      <c r="M1139" s="38">
        <v>45411</v>
      </c>
      <c r="N1139" s="8" t="s">
        <v>196</v>
      </c>
      <c r="O1139" s="8" t="s">
        <v>43</v>
      </c>
      <c r="P1139" s="8" t="s">
        <v>43</v>
      </c>
      <c r="Q1139" s="8">
        <v>0</v>
      </c>
      <c r="R1139" s="8">
        <v>253790</v>
      </c>
      <c r="S1139" s="8">
        <v>253790</v>
      </c>
      <c r="T1139" s="8">
        <v>15010</v>
      </c>
      <c r="U1139" s="8">
        <v>168</v>
      </c>
      <c r="V1139" s="8" t="s">
        <v>64</v>
      </c>
      <c r="W1139" s="8" t="s">
        <v>64</v>
      </c>
      <c r="X1139" s="8" t="s">
        <v>276</v>
      </c>
      <c r="Y1139" s="8" t="s">
        <v>115</v>
      </c>
      <c r="Z1139" s="8" t="s">
        <v>3699</v>
      </c>
      <c r="AA1139" s="8">
        <v>0.04</v>
      </c>
      <c r="AB1139" s="8" t="s">
        <v>558</v>
      </c>
      <c r="AC1139" s="8">
        <v>1.7000000000000001E-2</v>
      </c>
      <c r="AD1139" s="8">
        <v>10151.6</v>
      </c>
      <c r="AE1139" s="8">
        <v>1510.6547619047619</v>
      </c>
      <c r="AF1139" s="8">
        <v>4314.43</v>
      </c>
      <c r="AG1139" s="8">
        <v>5825.0847619047618</v>
      </c>
      <c r="AH1139" s="8">
        <v>0.03</v>
      </c>
      <c r="AI1139" s="8">
        <v>7613.7</v>
      </c>
    </row>
    <row r="1140" spans="1:35">
      <c r="A1140" s="8" t="s">
        <v>2145</v>
      </c>
      <c r="B1140" s="8" t="s">
        <v>31</v>
      </c>
      <c r="C1140" s="8" t="s">
        <v>31</v>
      </c>
      <c r="D1140" s="8" t="s">
        <v>101</v>
      </c>
      <c r="E1140" s="8" t="s">
        <v>458</v>
      </c>
      <c r="F1140" s="8" t="s">
        <v>3051</v>
      </c>
      <c r="G1140" s="8" t="s">
        <v>3053</v>
      </c>
      <c r="H1140" s="116">
        <v>1863</v>
      </c>
      <c r="I1140" s="8">
        <v>2493</v>
      </c>
      <c r="J1140" s="8">
        <v>630</v>
      </c>
      <c r="K1140" s="8" t="s">
        <v>3829</v>
      </c>
      <c r="L1140" s="8">
        <v>24207647</v>
      </c>
      <c r="M1140" s="38">
        <v>45411</v>
      </c>
      <c r="N1140" s="8" t="s">
        <v>196</v>
      </c>
      <c r="O1140" s="8" t="s">
        <v>43</v>
      </c>
      <c r="P1140" s="8" t="s">
        <v>43</v>
      </c>
      <c r="R1140" s="8">
        <v>85102</v>
      </c>
      <c r="S1140" s="8">
        <v>85102</v>
      </c>
      <c r="T1140" s="8">
        <v>23550</v>
      </c>
      <c r="U1140" s="8">
        <v>168</v>
      </c>
      <c r="V1140" s="8" t="s">
        <v>63</v>
      </c>
      <c r="W1140" s="8" t="s">
        <v>63</v>
      </c>
      <c r="X1140" s="8" t="s">
        <v>277</v>
      </c>
      <c r="Z1140" s="8" t="s">
        <v>3843</v>
      </c>
      <c r="AA1140" s="8">
        <v>0.04</v>
      </c>
      <c r="AB1140" s="8" t="s">
        <v>558</v>
      </c>
      <c r="AC1140" s="8">
        <v>1.7000000000000001E-2</v>
      </c>
      <c r="AD1140" s="8">
        <v>3404.08</v>
      </c>
      <c r="AE1140" s="8">
        <v>506.5595238095238</v>
      </c>
      <c r="AF1140" s="8">
        <v>1446.7340000000002</v>
      </c>
      <c r="AG1140" s="8">
        <v>1953.293523809524</v>
      </c>
      <c r="AH1140" s="8">
        <v>0.03</v>
      </c>
      <c r="AI1140" s="8">
        <v>2553.06</v>
      </c>
    </row>
    <row r="1141" spans="1:35">
      <c r="A1141" s="8" t="s">
        <v>2145</v>
      </c>
      <c r="B1141" s="8" t="s">
        <v>24</v>
      </c>
      <c r="C1141" s="8" t="s">
        <v>24</v>
      </c>
      <c r="D1141" s="8" t="s">
        <v>422</v>
      </c>
      <c r="E1141" s="8" t="s">
        <v>407</v>
      </c>
      <c r="F1141" s="8" t="s">
        <v>3803</v>
      </c>
      <c r="G1141" s="8" t="s">
        <v>3808</v>
      </c>
      <c r="H1141" s="116">
        <v>0</v>
      </c>
      <c r="I1141" s="8">
        <v>1250</v>
      </c>
      <c r="J1141" s="8">
        <v>1250</v>
      </c>
      <c r="K1141" s="8" t="s">
        <v>3830</v>
      </c>
      <c r="L1141" s="8">
        <v>29615397</v>
      </c>
      <c r="M1141" s="38">
        <v>45411</v>
      </c>
      <c r="N1141" s="8" t="s">
        <v>196</v>
      </c>
      <c r="O1141" s="8" t="s">
        <v>43</v>
      </c>
      <c r="P1141" s="8" t="s">
        <v>43</v>
      </c>
      <c r="Q1141" s="8">
        <v>0</v>
      </c>
      <c r="R1141" s="8">
        <v>40540</v>
      </c>
      <c r="S1141" s="8">
        <v>40540</v>
      </c>
      <c r="T1141" s="8">
        <v>36602.199999999997</v>
      </c>
      <c r="U1141" s="8">
        <v>120</v>
      </c>
      <c r="V1141" s="8" t="s">
        <v>62</v>
      </c>
      <c r="W1141" s="8" t="s">
        <v>62</v>
      </c>
      <c r="X1141" s="8" t="s">
        <v>276</v>
      </c>
      <c r="Z1141" s="8" t="s">
        <v>3844</v>
      </c>
      <c r="AA1141" s="8">
        <v>0.03</v>
      </c>
      <c r="AB1141" s="8" t="s">
        <v>558</v>
      </c>
      <c r="AC1141" s="8">
        <v>2.2499999999999999E-2</v>
      </c>
      <c r="AD1141" s="8">
        <v>1216.2</v>
      </c>
      <c r="AE1141" s="8">
        <v>337.83333333333331</v>
      </c>
      <c r="AF1141" s="8">
        <v>912.15</v>
      </c>
      <c r="AG1141" s="8">
        <v>1249.9833333333333</v>
      </c>
      <c r="AH1141" s="8">
        <v>0.06</v>
      </c>
      <c r="AI1141" s="8">
        <v>2432.4</v>
      </c>
    </row>
    <row r="1142" spans="1:35">
      <c r="A1142" s="8" t="s">
        <v>2145</v>
      </c>
      <c r="B1142" s="8" t="s">
        <v>38</v>
      </c>
      <c r="C1142" s="8" t="s">
        <v>38</v>
      </c>
      <c r="D1142" s="8" t="s">
        <v>101</v>
      </c>
      <c r="E1142" s="8" t="s">
        <v>891</v>
      </c>
      <c r="F1142" s="8" t="s">
        <v>995</v>
      </c>
      <c r="G1142" s="8" t="s">
        <v>996</v>
      </c>
      <c r="H1142" s="116">
        <v>0</v>
      </c>
      <c r="I1142" s="8">
        <v>3075</v>
      </c>
      <c r="J1142" s="8">
        <v>3075</v>
      </c>
      <c r="K1142" s="8" t="s">
        <v>3845</v>
      </c>
      <c r="L1142" s="8">
        <v>32402344</v>
      </c>
      <c r="M1142" s="38">
        <v>45411</v>
      </c>
      <c r="N1142" s="8" t="s">
        <v>196</v>
      </c>
      <c r="O1142" s="8" t="s">
        <v>43</v>
      </c>
      <c r="P1142" s="8" t="s">
        <v>43</v>
      </c>
      <c r="Q1142" s="8">
        <v>0</v>
      </c>
      <c r="R1142" s="8">
        <v>125261</v>
      </c>
      <c r="S1142" s="8">
        <v>125261</v>
      </c>
      <c r="T1142" s="8">
        <v>116645</v>
      </c>
      <c r="U1142" s="8">
        <v>168</v>
      </c>
      <c r="V1142" s="8" t="s">
        <v>62</v>
      </c>
      <c r="W1142" s="8" t="s">
        <v>62</v>
      </c>
      <c r="X1142" s="8" t="s">
        <v>276</v>
      </c>
      <c r="Z1142" s="8" t="s">
        <v>3846</v>
      </c>
      <c r="AA1142" s="8">
        <v>0.04</v>
      </c>
      <c r="AB1142" s="8" t="s">
        <v>558</v>
      </c>
      <c r="AC1142" s="8">
        <v>1.7000000000000001E-2</v>
      </c>
      <c r="AD1142" s="8">
        <v>5010.4400000000005</v>
      </c>
      <c r="AE1142" s="8">
        <v>745.60119047619048</v>
      </c>
      <c r="AF1142" s="8">
        <v>2129.4370000000004</v>
      </c>
      <c r="AG1142" s="8">
        <v>2875.0381904761907</v>
      </c>
      <c r="AH1142" s="8">
        <v>0.03</v>
      </c>
      <c r="AI1142" s="8">
        <v>3757.83</v>
      </c>
    </row>
    <row r="1143" spans="1:35">
      <c r="A1143" s="8" t="s">
        <v>2145</v>
      </c>
      <c r="B1143" s="8" t="s">
        <v>37</v>
      </c>
      <c r="C1143" s="8" t="s">
        <v>37</v>
      </c>
      <c r="D1143" s="8" t="s">
        <v>99</v>
      </c>
      <c r="E1143" s="8" t="s">
        <v>440</v>
      </c>
      <c r="F1143" s="8" t="s">
        <v>3847</v>
      </c>
      <c r="G1143" s="8" t="s">
        <v>3853</v>
      </c>
      <c r="H1143" s="116">
        <v>0</v>
      </c>
      <c r="I1143" s="8">
        <v>6800</v>
      </c>
      <c r="J1143" s="8">
        <v>6800</v>
      </c>
      <c r="K1143" s="8" t="s">
        <v>3848</v>
      </c>
      <c r="L1143" s="8">
        <v>23655530</v>
      </c>
      <c r="M1143" s="38">
        <v>45411</v>
      </c>
      <c r="N1143" s="8" t="s">
        <v>196</v>
      </c>
      <c r="O1143" s="8" t="s">
        <v>173</v>
      </c>
      <c r="P1143" s="8" t="s">
        <v>466</v>
      </c>
      <c r="Q1143" s="8">
        <v>0</v>
      </c>
      <c r="R1143" s="8">
        <v>244952</v>
      </c>
      <c r="S1143" s="8">
        <v>244952</v>
      </c>
      <c r="T1143" s="8">
        <v>225670</v>
      </c>
      <c r="U1143" s="8">
        <v>144</v>
      </c>
      <c r="V1143" s="8" t="s">
        <v>62</v>
      </c>
      <c r="W1143" s="8" t="s">
        <v>62</v>
      </c>
      <c r="X1143" s="8" t="s">
        <v>276</v>
      </c>
      <c r="Z1143" s="8" t="s">
        <v>3852</v>
      </c>
      <c r="AA1143" s="8">
        <v>0.03</v>
      </c>
      <c r="AB1143" s="8" t="s">
        <v>558</v>
      </c>
      <c r="AC1143" s="8">
        <v>0.02</v>
      </c>
      <c r="AD1143" s="8">
        <v>7348.5599999999995</v>
      </c>
      <c r="AE1143" s="8">
        <v>1701.0555555555557</v>
      </c>
      <c r="AF1143" s="8">
        <v>4899.04</v>
      </c>
      <c r="AG1143" s="8">
        <v>6600.0955555555556</v>
      </c>
      <c r="AH1143" s="8">
        <v>0.06</v>
      </c>
      <c r="AI1143" s="8">
        <v>14697.119999999999</v>
      </c>
    </row>
    <row r="1144" spans="1:35">
      <c r="A1144" s="8" t="s">
        <v>2145</v>
      </c>
      <c r="B1144" s="8" t="s">
        <v>27</v>
      </c>
      <c r="C1144" s="8" t="s">
        <v>27</v>
      </c>
      <c r="D1144" s="8" t="s">
        <v>97</v>
      </c>
      <c r="E1144" s="8" t="s">
        <v>209</v>
      </c>
      <c r="F1144" s="8" t="s">
        <v>570</v>
      </c>
      <c r="G1144" s="8" t="s">
        <v>571</v>
      </c>
      <c r="H1144" s="116">
        <v>0</v>
      </c>
      <c r="I1144" s="8">
        <v>3000</v>
      </c>
      <c r="J1144" s="8">
        <v>3000</v>
      </c>
      <c r="K1144" s="8" t="s">
        <v>3849</v>
      </c>
      <c r="L1144" s="8">
        <v>35606360</v>
      </c>
      <c r="M1144" s="38">
        <v>45411</v>
      </c>
      <c r="N1144" s="8" t="s">
        <v>196</v>
      </c>
      <c r="O1144" s="8" t="s">
        <v>21</v>
      </c>
      <c r="P1144" s="8" t="s">
        <v>21</v>
      </c>
      <c r="Q1144" s="8">
        <v>0</v>
      </c>
      <c r="R1144" s="8">
        <v>121993</v>
      </c>
      <c r="S1144" s="8">
        <v>121993</v>
      </c>
      <c r="T1144" s="8">
        <v>113573</v>
      </c>
      <c r="U1144" s="8">
        <v>168</v>
      </c>
      <c r="V1144" s="8" t="s">
        <v>62</v>
      </c>
      <c r="W1144" s="8" t="s">
        <v>62</v>
      </c>
      <c r="X1144" s="8" t="s">
        <v>276</v>
      </c>
      <c r="Z1144" s="8" t="s">
        <v>3854</v>
      </c>
      <c r="AA1144" s="8">
        <v>0.04</v>
      </c>
      <c r="AB1144" s="8" t="s">
        <v>558</v>
      </c>
      <c r="AC1144" s="8">
        <v>1.7000000000000001E-2</v>
      </c>
      <c r="AD1144" s="8">
        <v>4879.72</v>
      </c>
      <c r="AE1144" s="8">
        <v>726.14880952380952</v>
      </c>
      <c r="AF1144" s="8">
        <v>2073.8810000000003</v>
      </c>
      <c r="AG1144" s="8">
        <v>2800.0298095238099</v>
      </c>
      <c r="AH1144" s="8">
        <v>0.03</v>
      </c>
      <c r="AI1144" s="8">
        <v>3659.79</v>
      </c>
    </row>
    <row r="1145" spans="1:35">
      <c r="A1145" s="8" t="s">
        <v>2145</v>
      </c>
      <c r="B1145" s="8" t="s">
        <v>39</v>
      </c>
      <c r="C1145" s="8" t="s">
        <v>39</v>
      </c>
      <c r="D1145" s="8" t="s">
        <v>167</v>
      </c>
      <c r="E1145" s="8" t="s">
        <v>407</v>
      </c>
      <c r="F1145" s="8" t="s">
        <v>3850</v>
      </c>
      <c r="G1145" s="8" t="s">
        <v>3214</v>
      </c>
      <c r="H1145" s="116">
        <v>2863</v>
      </c>
      <c r="I1145" s="8">
        <v>2863</v>
      </c>
      <c r="J1145" s="8">
        <v>0</v>
      </c>
      <c r="K1145" s="8" t="s">
        <v>3851</v>
      </c>
      <c r="L1145" s="8">
        <v>13389025</v>
      </c>
      <c r="M1145" s="38">
        <v>45411</v>
      </c>
      <c r="N1145" s="8" t="s">
        <v>196</v>
      </c>
      <c r="O1145" s="8" t="s">
        <v>43</v>
      </c>
      <c r="P1145" s="8" t="s">
        <v>43</v>
      </c>
      <c r="Q1145" s="8">
        <v>96047</v>
      </c>
      <c r="R1145" s="8">
        <v>116024</v>
      </c>
      <c r="S1145" s="8">
        <v>19977</v>
      </c>
      <c r="T1145" s="8">
        <v>11915</v>
      </c>
      <c r="U1145" s="8">
        <v>168</v>
      </c>
      <c r="V1145" s="8" t="s">
        <v>63</v>
      </c>
      <c r="W1145" s="8" t="s">
        <v>63</v>
      </c>
      <c r="X1145" s="8" t="s">
        <v>277</v>
      </c>
      <c r="Z1145" s="8" t="s">
        <v>3855</v>
      </c>
      <c r="AA1145" s="8">
        <v>0.04</v>
      </c>
      <c r="AB1145" s="8" t="s">
        <v>558</v>
      </c>
      <c r="AC1145" s="8">
        <v>1.7000000000000001E-2</v>
      </c>
      <c r="AD1145" s="8">
        <v>4640.96</v>
      </c>
      <c r="AE1145" s="8">
        <v>690.61904761904759</v>
      </c>
      <c r="AF1145" s="8">
        <v>1972.4080000000001</v>
      </c>
      <c r="AG1145" s="8">
        <v>2663.0270476190476</v>
      </c>
      <c r="AH1145" s="8">
        <v>0.03</v>
      </c>
      <c r="AI1145" s="8">
        <v>599.30999999999995</v>
      </c>
    </row>
    <row r="1146" spans="1:35">
      <c r="A1146" s="8" t="s">
        <v>2145</v>
      </c>
      <c r="B1146" s="8" t="s">
        <v>39</v>
      </c>
      <c r="C1146" s="8" t="s">
        <v>39</v>
      </c>
      <c r="D1146" s="8" t="s">
        <v>167</v>
      </c>
      <c r="E1146" s="8" t="s">
        <v>3857</v>
      </c>
      <c r="F1146" s="8" t="s">
        <v>3856</v>
      </c>
      <c r="G1146" s="8" t="s">
        <v>3860</v>
      </c>
      <c r="H1146" s="116">
        <v>0</v>
      </c>
      <c r="I1146" s="8">
        <v>4872</v>
      </c>
      <c r="J1146" s="8">
        <v>4872</v>
      </c>
      <c r="K1146" s="8" t="s">
        <v>3858</v>
      </c>
      <c r="L1146" s="8">
        <v>7008170</v>
      </c>
      <c r="M1146" s="38">
        <v>45411</v>
      </c>
      <c r="N1146" s="8" t="s">
        <v>196</v>
      </c>
      <c r="O1146" s="8" t="s">
        <v>148</v>
      </c>
      <c r="P1146" s="8" t="s">
        <v>273</v>
      </c>
      <c r="Q1146" s="8">
        <v>0</v>
      </c>
      <c r="R1146" s="8">
        <v>90425</v>
      </c>
      <c r="S1146" s="8">
        <v>90425</v>
      </c>
      <c r="T1146" s="8">
        <v>84803</v>
      </c>
      <c r="U1146" s="8">
        <v>60</v>
      </c>
      <c r="V1146" s="8" t="s">
        <v>62</v>
      </c>
      <c r="W1146" s="8" t="s">
        <v>62</v>
      </c>
      <c r="X1146" s="8" t="s">
        <v>276</v>
      </c>
      <c r="Z1146" s="8" t="s">
        <v>3859</v>
      </c>
      <c r="AA1146" s="8">
        <v>0.03</v>
      </c>
      <c r="AB1146" s="8" t="s">
        <v>558</v>
      </c>
      <c r="AC1146" s="8">
        <v>3.5000000000000003E-2</v>
      </c>
      <c r="AD1146" s="8">
        <v>2712.75</v>
      </c>
      <c r="AE1146" s="8">
        <v>1507.0833333333333</v>
      </c>
      <c r="AF1146" s="8">
        <v>3164.8750000000005</v>
      </c>
      <c r="AG1146" s="8">
        <v>4671.9583333333339</v>
      </c>
      <c r="AH1146" s="8">
        <v>0.06</v>
      </c>
      <c r="AI1146" s="8">
        <v>5425.5</v>
      </c>
    </row>
    <row r="1147" spans="1:35">
      <c r="A1147" s="8" t="s">
        <v>2145</v>
      </c>
      <c r="B1147" s="8" t="s">
        <v>24</v>
      </c>
      <c r="C1147" s="8" t="s">
        <v>24</v>
      </c>
      <c r="D1147" s="8" t="s">
        <v>422</v>
      </c>
      <c r="E1147" s="8" t="s">
        <v>200</v>
      </c>
      <c r="F1147" s="8" t="s">
        <v>1303</v>
      </c>
      <c r="G1147" s="8" t="s">
        <v>1433</v>
      </c>
      <c r="H1147" s="116">
        <v>0</v>
      </c>
      <c r="I1147" s="8">
        <v>453</v>
      </c>
      <c r="J1147" s="8">
        <v>453</v>
      </c>
      <c r="K1147" s="8" t="s">
        <v>3861</v>
      </c>
      <c r="L1147" s="8">
        <v>12535963</v>
      </c>
      <c r="M1147" s="38">
        <v>45408</v>
      </c>
      <c r="N1147" s="8" t="s">
        <v>196</v>
      </c>
      <c r="O1147" s="8" t="s">
        <v>43</v>
      </c>
      <c r="P1147" s="8" t="s">
        <v>43</v>
      </c>
      <c r="Q1147" s="8">
        <v>0</v>
      </c>
      <c r="R1147" s="8">
        <v>10321</v>
      </c>
      <c r="S1147" s="8">
        <v>10321</v>
      </c>
      <c r="T1147" s="8">
        <v>8704</v>
      </c>
      <c r="U1147" s="8">
        <v>72</v>
      </c>
      <c r="V1147" s="8" t="s">
        <v>62</v>
      </c>
      <c r="W1147" s="8" t="s">
        <v>62</v>
      </c>
      <c r="X1147" s="8" t="s">
        <v>276</v>
      </c>
      <c r="Z1147" s="8" t="s">
        <v>3862</v>
      </c>
      <c r="AA1147" s="8">
        <v>0.03</v>
      </c>
      <c r="AB1147" s="8" t="s">
        <v>558</v>
      </c>
      <c r="AC1147" s="8">
        <v>0.03</v>
      </c>
      <c r="AD1147" s="8">
        <v>309.63</v>
      </c>
      <c r="AE1147" s="8">
        <v>143.34722222222223</v>
      </c>
      <c r="AF1147" s="8">
        <v>309.63</v>
      </c>
      <c r="AG1147" s="8">
        <v>452.97722222222222</v>
      </c>
      <c r="AH1147" s="8">
        <v>0.06</v>
      </c>
      <c r="AI1147" s="8">
        <v>619.26</v>
      </c>
    </row>
    <row r="1148" spans="1:35">
      <c r="A1148" s="8" t="s">
        <v>2145</v>
      </c>
      <c r="B1148" s="8" t="s">
        <v>29</v>
      </c>
      <c r="C1148" s="8" t="s">
        <v>29</v>
      </c>
      <c r="D1148" s="8" t="s">
        <v>168</v>
      </c>
      <c r="E1148" s="8" t="s">
        <v>457</v>
      </c>
      <c r="F1148" s="8" t="s">
        <v>593</v>
      </c>
      <c r="G1148" s="8" t="s">
        <v>953</v>
      </c>
      <c r="H1148" s="116">
        <v>1467</v>
      </c>
      <c r="I1148" s="8">
        <v>1655</v>
      </c>
      <c r="J1148" s="8">
        <v>188</v>
      </c>
      <c r="K1148" s="8" t="s">
        <v>3863</v>
      </c>
      <c r="L1148" s="8">
        <v>25236465</v>
      </c>
      <c r="M1148" s="38">
        <v>45411</v>
      </c>
      <c r="N1148" s="8" t="s">
        <v>196</v>
      </c>
      <c r="O1148" s="8" t="s">
        <v>43</v>
      </c>
      <c r="P1148" s="8" t="s">
        <v>43</v>
      </c>
      <c r="Q1148" s="8">
        <v>37971</v>
      </c>
      <c r="R1148" s="8">
        <v>47189</v>
      </c>
      <c r="S1148" s="8">
        <v>9218</v>
      </c>
      <c r="T1148" s="8">
        <v>5758</v>
      </c>
      <c r="U1148" s="8">
        <v>120</v>
      </c>
      <c r="V1148" s="8" t="s">
        <v>63</v>
      </c>
      <c r="W1148" s="8" t="s">
        <v>63</v>
      </c>
      <c r="X1148" s="8" t="s">
        <v>277</v>
      </c>
      <c r="Z1148" s="8" t="s">
        <v>3876</v>
      </c>
      <c r="AA1148" s="8">
        <v>0.03</v>
      </c>
      <c r="AB1148" s="8" t="s">
        <v>558</v>
      </c>
      <c r="AC1148" s="8">
        <v>2.2499999999999999E-2</v>
      </c>
      <c r="AD1148" s="8">
        <v>1415.6699999999998</v>
      </c>
      <c r="AE1148" s="8">
        <v>393.24166666666667</v>
      </c>
      <c r="AF1148" s="8">
        <v>1061.7525000000001</v>
      </c>
      <c r="AG1148" s="8">
        <v>1454.9941666666668</v>
      </c>
      <c r="AH1148" s="8">
        <v>0.06</v>
      </c>
      <c r="AI1148" s="8">
        <v>553.07999999999993</v>
      </c>
    </row>
    <row r="1149" spans="1:35">
      <c r="A1149" s="8" t="s">
        <v>2145</v>
      </c>
      <c r="B1149" s="8" t="s">
        <v>49</v>
      </c>
      <c r="C1149" s="8" t="s">
        <v>49</v>
      </c>
      <c r="D1149" s="8" t="s">
        <v>133</v>
      </c>
      <c r="E1149" s="8" t="s">
        <v>940</v>
      </c>
      <c r="F1149" s="8" t="s">
        <v>882</v>
      </c>
      <c r="G1149" s="8" t="s">
        <v>1276</v>
      </c>
      <c r="H1149" s="116">
        <v>0</v>
      </c>
      <c r="I1149" s="8">
        <v>9425</v>
      </c>
      <c r="J1149" s="8">
        <v>9425</v>
      </c>
      <c r="K1149" s="8" t="s">
        <v>3864</v>
      </c>
      <c r="L1149" s="8">
        <v>29379124</v>
      </c>
      <c r="M1149" s="38">
        <v>45412</v>
      </c>
      <c r="N1149" s="8" t="s">
        <v>196</v>
      </c>
      <c r="O1149" s="8" t="s">
        <v>173</v>
      </c>
      <c r="P1149" s="8" t="s">
        <v>466</v>
      </c>
      <c r="Q1149" s="8">
        <v>0</v>
      </c>
      <c r="R1149" s="8">
        <v>342374</v>
      </c>
      <c r="S1149" s="8">
        <v>342374</v>
      </c>
      <c r="T1149" s="8">
        <v>54638</v>
      </c>
      <c r="U1149" s="8">
        <v>144</v>
      </c>
      <c r="V1149" s="8" t="s">
        <v>64</v>
      </c>
      <c r="W1149" s="8" t="s">
        <v>64</v>
      </c>
      <c r="X1149" s="8" t="s">
        <v>276</v>
      </c>
      <c r="Y1149" s="8" t="s">
        <v>784</v>
      </c>
      <c r="Z1149" s="8" t="s">
        <v>3631</v>
      </c>
      <c r="AA1149" s="8">
        <v>0.03</v>
      </c>
      <c r="AB1149" s="8" t="s">
        <v>558</v>
      </c>
      <c r="AC1149" s="8">
        <v>0.02</v>
      </c>
      <c r="AD1149" s="8">
        <v>10271.219999999999</v>
      </c>
      <c r="AE1149" s="8">
        <v>2377.5972222222222</v>
      </c>
      <c r="AF1149" s="8">
        <v>6847.4800000000005</v>
      </c>
      <c r="AG1149" s="8">
        <v>9225.0772222222222</v>
      </c>
      <c r="AH1149" s="8">
        <v>0.06</v>
      </c>
      <c r="AI1149" s="8">
        <v>20542.439999999999</v>
      </c>
    </row>
    <row r="1150" spans="1:35">
      <c r="A1150" s="8" t="s">
        <v>2145</v>
      </c>
      <c r="B1150" s="8" t="s">
        <v>31</v>
      </c>
      <c r="C1150" s="8" t="s">
        <v>31</v>
      </c>
      <c r="D1150" s="8" t="s">
        <v>101</v>
      </c>
      <c r="E1150" s="8" t="s">
        <v>32</v>
      </c>
      <c r="F1150" s="8" t="s">
        <v>535</v>
      </c>
      <c r="G1150" s="8" t="s">
        <v>575</v>
      </c>
      <c r="H1150" s="116">
        <v>0</v>
      </c>
      <c r="I1150" s="8">
        <v>3283</v>
      </c>
      <c r="J1150" s="8">
        <v>3283</v>
      </c>
      <c r="K1150" s="8" t="s">
        <v>3865</v>
      </c>
      <c r="L1150" s="8">
        <v>23161299</v>
      </c>
      <c r="M1150" s="38">
        <v>45412</v>
      </c>
      <c r="N1150" s="8" t="s">
        <v>196</v>
      </c>
      <c r="O1150" s="8" t="s">
        <v>43</v>
      </c>
      <c r="P1150" s="8" t="s">
        <v>43</v>
      </c>
      <c r="Q1150" s="8">
        <v>0</v>
      </c>
      <c r="R1150" s="8">
        <v>100000</v>
      </c>
      <c r="S1150" s="8">
        <v>100000</v>
      </c>
      <c r="T1150" s="8">
        <v>93900</v>
      </c>
      <c r="U1150" s="8">
        <v>120</v>
      </c>
      <c r="V1150" s="8" t="s">
        <v>62</v>
      </c>
      <c r="W1150" s="8" t="s">
        <v>62</v>
      </c>
      <c r="X1150" s="8" t="s">
        <v>276</v>
      </c>
      <c r="Z1150" s="8" t="s">
        <v>3877</v>
      </c>
      <c r="AA1150" s="8">
        <v>0.03</v>
      </c>
      <c r="AB1150" s="8" t="s">
        <v>558</v>
      </c>
      <c r="AC1150" s="8">
        <v>2.2499999999999999E-2</v>
      </c>
      <c r="AD1150" s="8">
        <v>3000</v>
      </c>
      <c r="AE1150" s="8">
        <v>833.33333333333337</v>
      </c>
      <c r="AF1150" s="8">
        <v>2250</v>
      </c>
      <c r="AG1150" s="8">
        <v>3083.3333333333335</v>
      </c>
      <c r="AH1150" s="8">
        <v>0.06</v>
      </c>
      <c r="AI1150" s="8">
        <v>6000</v>
      </c>
    </row>
    <row r="1151" spans="1:35">
      <c r="A1151" s="8" t="s">
        <v>2145</v>
      </c>
      <c r="B1151" s="8" t="s">
        <v>44</v>
      </c>
      <c r="C1151" s="8" t="s">
        <v>37</v>
      </c>
      <c r="D1151" s="8" t="s">
        <v>99</v>
      </c>
      <c r="E1151" s="8" t="s">
        <v>461</v>
      </c>
      <c r="F1151" s="8" t="s">
        <v>767</v>
      </c>
      <c r="G1151" s="8" t="s">
        <v>768</v>
      </c>
      <c r="H1151" s="116">
        <v>0</v>
      </c>
      <c r="I1151" s="8">
        <v>733</v>
      </c>
      <c r="J1151" s="8">
        <v>733</v>
      </c>
      <c r="K1151" s="8" t="s">
        <v>3866</v>
      </c>
      <c r="L1151" s="8">
        <v>10310021</v>
      </c>
      <c r="M1151" s="38">
        <v>45412</v>
      </c>
      <c r="N1151" s="8" t="s">
        <v>196</v>
      </c>
      <c r="O1151" s="8" t="s">
        <v>43</v>
      </c>
      <c r="P1151" s="8" t="s">
        <v>43</v>
      </c>
      <c r="Q1151" s="8">
        <v>0</v>
      </c>
      <c r="R1151" s="8">
        <v>5000</v>
      </c>
      <c r="S1151" s="8">
        <v>5000</v>
      </c>
      <c r="T1151" s="8">
        <v>3650</v>
      </c>
      <c r="U1151" s="8">
        <v>24</v>
      </c>
      <c r="V1151" s="8" t="s">
        <v>62</v>
      </c>
      <c r="W1151" s="8" t="s">
        <v>62</v>
      </c>
      <c r="X1151" s="8" t="s">
        <v>276</v>
      </c>
      <c r="Z1151" s="8" t="s">
        <v>3878</v>
      </c>
      <c r="AA1151" s="8">
        <v>0.03</v>
      </c>
      <c r="AB1151" s="8" t="s">
        <v>558</v>
      </c>
      <c r="AC1151" s="8">
        <v>6.5000000000000002E-2</v>
      </c>
      <c r="AD1151" s="8">
        <v>150</v>
      </c>
      <c r="AE1151" s="8">
        <v>208.33333333333334</v>
      </c>
      <c r="AF1151" s="8">
        <v>325</v>
      </c>
      <c r="AG1151" s="8">
        <v>533.33333333333337</v>
      </c>
      <c r="AH1151" s="8">
        <v>0.06</v>
      </c>
      <c r="AI1151" s="8">
        <v>300</v>
      </c>
    </row>
    <row r="1152" spans="1:35">
      <c r="A1152" s="8" t="s">
        <v>2145</v>
      </c>
      <c r="B1152" s="8" t="s">
        <v>29</v>
      </c>
      <c r="C1152" s="8" t="s">
        <v>29</v>
      </c>
      <c r="D1152" s="8" t="s">
        <v>168</v>
      </c>
      <c r="E1152" s="8" t="s">
        <v>457</v>
      </c>
      <c r="F1152" s="8" t="s">
        <v>2331</v>
      </c>
      <c r="G1152" s="8" t="s">
        <v>2337</v>
      </c>
      <c r="H1152" s="116">
        <v>4265</v>
      </c>
      <c r="I1152" s="8">
        <v>4933</v>
      </c>
      <c r="J1152" s="8">
        <v>668</v>
      </c>
      <c r="K1152" s="8" t="s">
        <v>3867</v>
      </c>
      <c r="L1152" s="8">
        <v>20311110</v>
      </c>
      <c r="M1152" s="38">
        <v>45412</v>
      </c>
      <c r="N1152" s="8" t="s">
        <v>196</v>
      </c>
      <c r="O1152" s="8" t="s">
        <v>43</v>
      </c>
      <c r="P1152" s="8" t="s">
        <v>43</v>
      </c>
      <c r="Q1152" s="8">
        <v>140237.5</v>
      </c>
      <c r="R1152" s="8">
        <v>160028</v>
      </c>
      <c r="S1152" s="8">
        <v>19790.5</v>
      </c>
      <c r="T1152" s="8">
        <v>10689</v>
      </c>
      <c r="U1152" s="8">
        <v>132</v>
      </c>
      <c r="V1152" s="8" t="s">
        <v>63</v>
      </c>
      <c r="W1152" s="8" t="s">
        <v>63</v>
      </c>
      <c r="X1152" s="8" t="s">
        <v>277</v>
      </c>
      <c r="Z1152" s="8" t="s">
        <v>3880</v>
      </c>
      <c r="AA1152" s="8">
        <v>0.03</v>
      </c>
      <c r="AB1152" s="8" t="s">
        <v>558</v>
      </c>
      <c r="AC1152" s="8">
        <v>2.1999999999999999E-2</v>
      </c>
      <c r="AD1152" s="8">
        <v>4800.84</v>
      </c>
      <c r="AE1152" s="8">
        <v>1212.3333333333333</v>
      </c>
      <c r="AF1152" s="8">
        <v>3520.616</v>
      </c>
      <c r="AG1152" s="8">
        <v>4732.949333333333</v>
      </c>
      <c r="AH1152" s="8">
        <v>0.06</v>
      </c>
      <c r="AI1152" s="8">
        <v>1187.43</v>
      </c>
    </row>
    <row r="1153" spans="1:35">
      <c r="A1153" s="8" t="s">
        <v>2145</v>
      </c>
      <c r="B1153" s="8" t="s">
        <v>29</v>
      </c>
      <c r="C1153" s="8" t="s">
        <v>29</v>
      </c>
      <c r="D1153" s="8" t="s">
        <v>168</v>
      </c>
      <c r="E1153" s="8" t="s">
        <v>457</v>
      </c>
      <c r="F1153" s="8" t="s">
        <v>702</v>
      </c>
      <c r="G1153" s="8" t="s">
        <v>630</v>
      </c>
      <c r="H1153" s="116">
        <v>0</v>
      </c>
      <c r="I1153" s="8">
        <v>819</v>
      </c>
      <c r="J1153" s="8">
        <v>819</v>
      </c>
      <c r="K1153" s="8" t="s">
        <v>3868</v>
      </c>
      <c r="L1153" s="8">
        <v>20038734</v>
      </c>
      <c r="M1153" s="38">
        <v>45412</v>
      </c>
      <c r="N1153" s="8" t="s">
        <v>196</v>
      </c>
      <c r="O1153" s="8" t="s">
        <v>43</v>
      </c>
      <c r="P1153" s="8" t="s">
        <v>43</v>
      </c>
      <c r="Q1153" s="8">
        <v>0</v>
      </c>
      <c r="R1153" s="8">
        <v>18611</v>
      </c>
      <c r="S1153" s="8">
        <v>18611</v>
      </c>
      <c r="T1153" s="8">
        <v>16580</v>
      </c>
      <c r="U1153" s="8">
        <v>108</v>
      </c>
      <c r="V1153" s="8" t="s">
        <v>62</v>
      </c>
      <c r="W1153" s="8" t="s">
        <v>62</v>
      </c>
      <c r="X1153" s="8" t="s">
        <v>276</v>
      </c>
      <c r="Z1153" s="8" t="s">
        <v>3879</v>
      </c>
      <c r="AA1153" s="8">
        <v>0.03</v>
      </c>
      <c r="AB1153" s="8" t="s">
        <v>558</v>
      </c>
      <c r="AC1153" s="8">
        <v>2.4E-2</v>
      </c>
      <c r="AD1153" s="8">
        <v>558.32999999999993</v>
      </c>
      <c r="AE1153" s="8">
        <v>172.32407407407408</v>
      </c>
      <c r="AF1153" s="8">
        <v>446.66399999999999</v>
      </c>
      <c r="AG1153" s="8">
        <v>618.98807407407412</v>
      </c>
      <c r="AH1153" s="8">
        <v>0.06</v>
      </c>
      <c r="AI1153" s="8">
        <v>1116.6599999999999</v>
      </c>
    </row>
    <row r="1154" spans="1:35">
      <c r="A1154" s="8" t="s">
        <v>2145</v>
      </c>
      <c r="B1154" s="8" t="s">
        <v>45</v>
      </c>
      <c r="C1154" s="8" t="s">
        <v>184</v>
      </c>
      <c r="D1154" s="8" t="s">
        <v>98</v>
      </c>
      <c r="E1154" s="8" t="s">
        <v>212</v>
      </c>
      <c r="F1154" s="8" t="s">
        <v>811</v>
      </c>
      <c r="G1154" s="8" t="s">
        <v>574</v>
      </c>
      <c r="H1154" s="116">
        <v>0</v>
      </c>
      <c r="I1154" s="8">
        <v>800</v>
      </c>
      <c r="J1154" s="8">
        <v>800</v>
      </c>
      <c r="K1154" s="8" t="s">
        <v>3869</v>
      </c>
      <c r="L1154" s="8">
        <v>28913765</v>
      </c>
      <c r="M1154" s="38">
        <v>45412</v>
      </c>
      <c r="N1154" s="8" t="s">
        <v>196</v>
      </c>
      <c r="O1154" s="8" t="s">
        <v>21</v>
      </c>
      <c r="P1154" s="8" t="s">
        <v>21</v>
      </c>
      <c r="Q1154" s="8">
        <v>0</v>
      </c>
      <c r="R1154" s="8">
        <v>24053</v>
      </c>
      <c r="S1154" s="8">
        <v>24053</v>
      </c>
      <c r="T1154" s="8">
        <v>21750</v>
      </c>
      <c r="U1154" s="8">
        <v>108</v>
      </c>
      <c r="V1154" s="8" t="s">
        <v>62</v>
      </c>
      <c r="W1154" s="8" t="s">
        <v>62</v>
      </c>
      <c r="X1154" s="8" t="s">
        <v>276</v>
      </c>
      <c r="Z1154" s="8" t="s">
        <v>3881</v>
      </c>
      <c r="AA1154" s="8">
        <v>0.03</v>
      </c>
      <c r="AB1154" s="8" t="s">
        <v>558</v>
      </c>
      <c r="AC1154" s="8">
        <v>2.4E-2</v>
      </c>
      <c r="AD1154" s="8">
        <v>721.58999999999992</v>
      </c>
      <c r="AE1154" s="8">
        <v>222.71296296296296</v>
      </c>
      <c r="AF1154" s="8">
        <v>577.27200000000005</v>
      </c>
      <c r="AG1154" s="8">
        <v>799.98496296296298</v>
      </c>
      <c r="AH1154" s="8">
        <v>0.06</v>
      </c>
      <c r="AI1154" s="8">
        <v>1443.1799999999998</v>
      </c>
    </row>
    <row r="1155" spans="1:35">
      <c r="A1155" s="8" t="s">
        <v>2145</v>
      </c>
      <c r="B1155" s="8" t="s">
        <v>38</v>
      </c>
      <c r="C1155" s="8" t="s">
        <v>38</v>
      </c>
      <c r="D1155" s="8" t="s">
        <v>101</v>
      </c>
      <c r="E1155" s="8" t="s">
        <v>3590</v>
      </c>
      <c r="F1155" s="8" t="s">
        <v>3870</v>
      </c>
      <c r="G1155" s="8" t="s">
        <v>3883</v>
      </c>
      <c r="H1155" s="116">
        <v>0</v>
      </c>
      <c r="I1155" s="8">
        <v>2600</v>
      </c>
      <c r="J1155" s="8">
        <v>2600</v>
      </c>
      <c r="K1155" s="8" t="s">
        <v>3871</v>
      </c>
      <c r="L1155" s="8">
        <v>13020977</v>
      </c>
      <c r="M1155" s="38">
        <v>45412</v>
      </c>
      <c r="N1155" s="8" t="s">
        <v>196</v>
      </c>
      <c r="O1155" s="8" t="s">
        <v>43</v>
      </c>
      <c r="P1155" s="8" t="s">
        <v>43</v>
      </c>
      <c r="Q1155" s="8">
        <v>0</v>
      </c>
      <c r="R1155" s="8">
        <v>64141</v>
      </c>
      <c r="S1155" s="8">
        <v>64141</v>
      </c>
      <c r="T1155" s="8">
        <v>59833</v>
      </c>
      <c r="U1155" s="8">
        <v>96</v>
      </c>
      <c r="V1155" s="8" t="s">
        <v>62</v>
      </c>
      <c r="W1155" s="8" t="s">
        <v>62</v>
      </c>
      <c r="X1155" s="8" t="s">
        <v>276</v>
      </c>
      <c r="Z1155" s="8" t="s">
        <v>3882</v>
      </c>
      <c r="AA1155" s="8">
        <v>0.03</v>
      </c>
      <c r="AB1155" s="8" t="s">
        <v>558</v>
      </c>
      <c r="AC1155" s="8">
        <v>2.7E-2</v>
      </c>
      <c r="AD1155" s="8">
        <v>1924.23</v>
      </c>
      <c r="AE1155" s="8">
        <v>668.13541666666663</v>
      </c>
      <c r="AF1155" s="8">
        <v>1731.807</v>
      </c>
      <c r="AG1155" s="8">
        <v>2399.9424166666668</v>
      </c>
      <c r="AH1155" s="8">
        <v>0.06</v>
      </c>
      <c r="AI1155" s="8">
        <v>3848.46</v>
      </c>
    </row>
    <row r="1156" spans="1:35">
      <c r="A1156" s="8" t="s">
        <v>2145</v>
      </c>
      <c r="B1156" s="8" t="s">
        <v>184</v>
      </c>
      <c r="C1156" s="8" t="s">
        <v>184</v>
      </c>
      <c r="D1156" s="8" t="s">
        <v>98</v>
      </c>
      <c r="E1156" s="8" t="s">
        <v>407</v>
      </c>
      <c r="F1156" s="8" t="s">
        <v>654</v>
      </c>
      <c r="G1156" s="8" t="s">
        <v>655</v>
      </c>
      <c r="H1156" s="116">
        <v>2973</v>
      </c>
      <c r="I1156" s="8">
        <v>2998</v>
      </c>
      <c r="J1156" s="8">
        <v>25</v>
      </c>
      <c r="K1156" s="8" t="s">
        <v>3872</v>
      </c>
      <c r="L1156" s="8">
        <v>25181796</v>
      </c>
      <c r="M1156" s="38">
        <v>45412</v>
      </c>
      <c r="N1156" s="8" t="s">
        <v>196</v>
      </c>
      <c r="O1156" s="8" t="s">
        <v>43</v>
      </c>
      <c r="P1156" s="8" t="s">
        <v>43</v>
      </c>
      <c r="Q1156" s="8">
        <v>92484.77</v>
      </c>
      <c r="R1156" s="8">
        <v>121906</v>
      </c>
      <c r="S1156" s="8">
        <v>29421.229999999996</v>
      </c>
      <c r="T1156" s="8">
        <v>22225</v>
      </c>
      <c r="U1156" s="8">
        <v>168</v>
      </c>
      <c r="V1156" s="8" t="s">
        <v>63</v>
      </c>
      <c r="W1156" s="8" t="s">
        <v>63</v>
      </c>
      <c r="X1156" s="8" t="s">
        <v>277</v>
      </c>
      <c r="Z1156" s="8" t="s">
        <v>3884</v>
      </c>
      <c r="AA1156" s="8">
        <v>0.04</v>
      </c>
      <c r="AB1156" s="8" t="s">
        <v>558</v>
      </c>
      <c r="AC1156" s="8">
        <v>1.7000000000000001E-2</v>
      </c>
      <c r="AD1156" s="8">
        <v>4876.24</v>
      </c>
      <c r="AE1156" s="8">
        <v>725.63095238095241</v>
      </c>
      <c r="AF1156" s="8">
        <v>2072.402</v>
      </c>
      <c r="AG1156" s="8">
        <v>2798.0329523809523</v>
      </c>
      <c r="AH1156" s="8">
        <v>0.03</v>
      </c>
      <c r="AI1156" s="8">
        <v>882.63689999999986</v>
      </c>
    </row>
    <row r="1157" spans="1:35">
      <c r="A1157" s="8" t="s">
        <v>2145</v>
      </c>
      <c r="B1157" s="8" t="s">
        <v>29</v>
      </c>
      <c r="C1157" s="8" t="s">
        <v>29</v>
      </c>
      <c r="D1157" s="8" t="s">
        <v>168</v>
      </c>
      <c r="E1157" s="8" t="s">
        <v>456</v>
      </c>
      <c r="F1157" s="8" t="s">
        <v>895</v>
      </c>
      <c r="G1157" s="8" t="s">
        <v>576</v>
      </c>
      <c r="H1157" s="116">
        <v>0</v>
      </c>
      <c r="I1157" s="8">
        <v>950</v>
      </c>
      <c r="J1157" s="8">
        <v>950</v>
      </c>
      <c r="K1157" s="8" t="s">
        <v>3873</v>
      </c>
      <c r="L1157" s="8">
        <v>23237144</v>
      </c>
      <c r="M1157" s="38">
        <v>45412</v>
      </c>
      <c r="N1157" s="8" t="s">
        <v>196</v>
      </c>
      <c r="O1157" s="8" t="s">
        <v>43</v>
      </c>
      <c r="P1157" s="8" t="s">
        <v>43</v>
      </c>
      <c r="Q1157" s="8">
        <v>0</v>
      </c>
      <c r="R1157" s="8">
        <v>22550</v>
      </c>
      <c r="S1157" s="8">
        <v>22550</v>
      </c>
      <c r="T1157" s="8">
        <v>20323</v>
      </c>
      <c r="U1157" s="8">
        <v>108</v>
      </c>
      <c r="V1157" s="8" t="s">
        <v>62</v>
      </c>
      <c r="W1157" s="8" t="s">
        <v>62</v>
      </c>
      <c r="X1157" s="8" t="s">
        <v>276</v>
      </c>
      <c r="Z1157" s="8" t="s">
        <v>3885</v>
      </c>
      <c r="AA1157" s="8">
        <v>0.03</v>
      </c>
      <c r="AB1157" s="8" t="s">
        <v>558</v>
      </c>
      <c r="AC1157" s="8">
        <v>2.4E-2</v>
      </c>
      <c r="AD1157" s="8">
        <v>676.5</v>
      </c>
      <c r="AE1157" s="8">
        <v>208.7962962962963</v>
      </c>
      <c r="AF1157" s="8">
        <v>541.20000000000005</v>
      </c>
      <c r="AG1157" s="8">
        <v>749.99629629629635</v>
      </c>
      <c r="AH1157" s="8">
        <v>0.06</v>
      </c>
      <c r="AI1157" s="8">
        <v>1353</v>
      </c>
    </row>
    <row r="1158" spans="1:35">
      <c r="A1158" s="8" t="s">
        <v>2145</v>
      </c>
      <c r="B1158" s="8" t="s">
        <v>20</v>
      </c>
      <c r="C1158" s="8" t="s">
        <v>20</v>
      </c>
      <c r="D1158" s="8" t="s">
        <v>98</v>
      </c>
      <c r="E1158" s="8" t="s">
        <v>206</v>
      </c>
      <c r="F1158" s="8" t="s">
        <v>3874</v>
      </c>
      <c r="G1158" s="8" t="s">
        <v>3887</v>
      </c>
      <c r="H1158" s="116">
        <v>0</v>
      </c>
      <c r="I1158" s="8">
        <v>639</v>
      </c>
      <c r="J1158" s="8">
        <v>639</v>
      </c>
      <c r="K1158" s="8" t="s">
        <v>3875</v>
      </c>
      <c r="L1158" s="8">
        <v>25432237</v>
      </c>
      <c r="M1158" s="38">
        <v>45412</v>
      </c>
      <c r="N1158" s="8" t="s">
        <v>196</v>
      </c>
      <c r="O1158" s="8" t="s">
        <v>43</v>
      </c>
      <c r="P1158" s="8" t="s">
        <v>43</v>
      </c>
      <c r="Q1158" s="8">
        <v>0</v>
      </c>
      <c r="R1158" s="8">
        <v>10002</v>
      </c>
      <c r="S1158" s="8">
        <v>10002</v>
      </c>
      <c r="T1158" s="8">
        <v>8401</v>
      </c>
      <c r="U1158" s="8">
        <v>72</v>
      </c>
      <c r="V1158" s="8" t="s">
        <v>62</v>
      </c>
      <c r="W1158" s="8" t="s">
        <v>62</v>
      </c>
      <c r="X1158" s="8" t="s">
        <v>276</v>
      </c>
      <c r="Z1158" s="8" t="s">
        <v>3886</v>
      </c>
      <c r="AA1158" s="8">
        <v>0.03</v>
      </c>
      <c r="AB1158" s="8" t="s">
        <v>558</v>
      </c>
      <c r="AC1158" s="8">
        <v>2.2499999999999999E-2</v>
      </c>
      <c r="AD1158" s="8">
        <v>300.06</v>
      </c>
      <c r="AE1158" s="8">
        <v>138.91666666666666</v>
      </c>
      <c r="AF1158" s="8">
        <v>225.04499999999999</v>
      </c>
      <c r="AG1158" s="8">
        <v>363.96166666666664</v>
      </c>
      <c r="AH1158" s="8">
        <v>0.06</v>
      </c>
      <c r="AI1158" s="8">
        <v>600.12</v>
      </c>
    </row>
    <row r="1159" spans="1:35">
      <c r="A1159" s="8" t="s">
        <v>2145</v>
      </c>
      <c r="B1159" s="8" t="s">
        <v>38</v>
      </c>
      <c r="C1159" s="8" t="s">
        <v>38</v>
      </c>
      <c r="D1159" s="8" t="s">
        <v>101</v>
      </c>
      <c r="E1159" s="8" t="s">
        <v>407</v>
      </c>
      <c r="F1159" s="8" t="s">
        <v>585</v>
      </c>
      <c r="G1159" s="8" t="s">
        <v>586</v>
      </c>
      <c r="H1159" s="116">
        <v>0</v>
      </c>
      <c r="I1159" s="8">
        <v>1850</v>
      </c>
      <c r="J1159" s="8">
        <v>1850</v>
      </c>
      <c r="K1159" s="8" t="s">
        <v>3888</v>
      </c>
      <c r="L1159" s="8">
        <v>25659321</v>
      </c>
      <c r="M1159" s="38">
        <v>45412</v>
      </c>
      <c r="N1159" s="8" t="s">
        <v>196</v>
      </c>
      <c r="O1159" s="8" t="s">
        <v>43</v>
      </c>
      <c r="P1159" s="8" t="s">
        <v>43</v>
      </c>
      <c r="Q1159" s="8">
        <v>0</v>
      </c>
      <c r="R1159" s="8">
        <v>60000</v>
      </c>
      <c r="S1159" s="8">
        <v>60000</v>
      </c>
      <c r="T1159" s="8">
        <v>55900</v>
      </c>
      <c r="U1159" s="8">
        <v>120</v>
      </c>
      <c r="V1159" s="8" t="s">
        <v>62</v>
      </c>
      <c r="W1159" s="8" t="s">
        <v>62</v>
      </c>
      <c r="X1159" s="8" t="s">
        <v>276</v>
      </c>
      <c r="Z1159" s="8" t="s">
        <v>3889</v>
      </c>
      <c r="AA1159" s="8">
        <v>0.03</v>
      </c>
      <c r="AB1159" s="8" t="s">
        <v>558</v>
      </c>
      <c r="AC1159" s="8">
        <v>2.2499999999999999E-2</v>
      </c>
      <c r="AD1159" s="8">
        <v>1800</v>
      </c>
      <c r="AE1159" s="8">
        <v>500</v>
      </c>
      <c r="AF1159" s="8">
        <v>1350</v>
      </c>
      <c r="AG1159" s="8">
        <v>1850</v>
      </c>
      <c r="AH1159" s="8">
        <v>0.06</v>
      </c>
      <c r="AI1159" s="8">
        <v>3600</v>
      </c>
    </row>
    <row r="1160" spans="1:35">
      <c r="A1160" s="8" t="s">
        <v>2145</v>
      </c>
      <c r="B1160" s="8" t="s">
        <v>38</v>
      </c>
      <c r="C1160" s="8" t="s">
        <v>38</v>
      </c>
      <c r="D1160" s="8" t="s">
        <v>101</v>
      </c>
      <c r="E1160" s="8" t="s">
        <v>407</v>
      </c>
      <c r="F1160" s="8" t="s">
        <v>3890</v>
      </c>
      <c r="G1160" s="8" t="s">
        <v>3893</v>
      </c>
      <c r="H1160" s="116">
        <v>0</v>
      </c>
      <c r="I1160" s="8">
        <v>815</v>
      </c>
      <c r="J1160" s="8">
        <v>815</v>
      </c>
      <c r="K1160" s="8" t="s">
        <v>3891</v>
      </c>
      <c r="L1160" s="8">
        <v>23811150</v>
      </c>
      <c r="M1160" s="38">
        <v>45412</v>
      </c>
      <c r="N1160" s="8" t="s">
        <v>196</v>
      </c>
      <c r="O1160" s="8" t="s">
        <v>43</v>
      </c>
      <c r="P1160" s="8" t="s">
        <v>43</v>
      </c>
      <c r="Q1160" s="8">
        <v>0</v>
      </c>
      <c r="R1160" s="8">
        <v>24504</v>
      </c>
      <c r="S1160" s="8">
        <v>24504</v>
      </c>
      <c r="T1160" s="8">
        <v>22178</v>
      </c>
      <c r="U1160" s="8">
        <v>108</v>
      </c>
      <c r="V1160" s="8" t="s">
        <v>62</v>
      </c>
      <c r="W1160" s="8" t="s">
        <v>62</v>
      </c>
      <c r="X1160" s="8" t="s">
        <v>276</v>
      </c>
      <c r="Z1160" s="8" t="s">
        <v>3892</v>
      </c>
      <c r="AA1160" s="8">
        <v>0.03</v>
      </c>
      <c r="AB1160" s="8" t="s">
        <v>558</v>
      </c>
      <c r="AC1160" s="8">
        <v>2.4E-2</v>
      </c>
      <c r="AD1160" s="8">
        <v>735.12</v>
      </c>
      <c r="AE1160" s="8">
        <v>226.88888888888889</v>
      </c>
      <c r="AF1160" s="8">
        <v>588.096</v>
      </c>
      <c r="AG1160" s="8">
        <v>814.98488888888892</v>
      </c>
      <c r="AH1160" s="8">
        <v>0.06</v>
      </c>
      <c r="AI1160" s="8">
        <v>1470.24</v>
      </c>
    </row>
    <row r="1161" spans="1:35">
      <c r="A1161" s="8" t="s">
        <v>2145</v>
      </c>
      <c r="B1161" s="8" t="s">
        <v>38</v>
      </c>
      <c r="C1161" s="8" t="s">
        <v>38</v>
      </c>
      <c r="D1161" s="8" t="s">
        <v>101</v>
      </c>
      <c r="E1161" s="8" t="s">
        <v>407</v>
      </c>
      <c r="F1161" s="8" t="s">
        <v>2227</v>
      </c>
      <c r="G1161" s="8" t="s">
        <v>2230</v>
      </c>
      <c r="H1161" s="116">
        <v>4247</v>
      </c>
      <c r="I1161" s="8">
        <v>4447</v>
      </c>
      <c r="J1161" s="8">
        <v>200</v>
      </c>
      <c r="K1161" s="8" t="s">
        <v>3894</v>
      </c>
      <c r="L1161" s="8">
        <v>20812489</v>
      </c>
      <c r="M1161" s="38">
        <v>45412</v>
      </c>
      <c r="N1161" s="8" t="s">
        <v>196</v>
      </c>
      <c r="O1161" s="8" t="s">
        <v>173</v>
      </c>
      <c r="P1161" s="8" t="s">
        <v>466</v>
      </c>
      <c r="Q1161" s="8">
        <v>141803</v>
      </c>
      <c r="R1161" s="8">
        <v>173986</v>
      </c>
      <c r="S1161" s="8">
        <v>32183</v>
      </c>
      <c r="T1161" s="8">
        <v>20642</v>
      </c>
      <c r="U1161" s="8">
        <v>156</v>
      </c>
      <c r="V1161" s="8" t="s">
        <v>63</v>
      </c>
      <c r="W1161" s="8" t="s">
        <v>63</v>
      </c>
      <c r="X1161" s="8" t="s">
        <v>277</v>
      </c>
      <c r="Z1161" s="8" t="s">
        <v>3895</v>
      </c>
      <c r="AA1161" s="8">
        <v>0.04</v>
      </c>
      <c r="AB1161" s="8" t="s">
        <v>558</v>
      </c>
      <c r="AC1161" s="8">
        <v>1.7999999999999999E-2</v>
      </c>
      <c r="AD1161" s="8">
        <v>6959.4400000000005</v>
      </c>
      <c r="AE1161" s="8">
        <v>1115.2948717948718</v>
      </c>
      <c r="AF1161" s="8">
        <v>3131.7479999999996</v>
      </c>
      <c r="AG1161" s="8">
        <v>4247.0428717948716</v>
      </c>
      <c r="AH1161" s="8">
        <v>0.03</v>
      </c>
      <c r="AI1161" s="8">
        <v>965.49</v>
      </c>
    </row>
    <row r="1162" spans="1:35">
      <c r="A1162" s="8" t="s">
        <v>2145</v>
      </c>
      <c r="B1162" s="8" t="s">
        <v>31</v>
      </c>
      <c r="C1162" s="8" t="s">
        <v>31</v>
      </c>
      <c r="D1162" s="8" t="s">
        <v>101</v>
      </c>
      <c r="E1162" s="8" t="s">
        <v>32</v>
      </c>
      <c r="F1162" s="8" t="s">
        <v>535</v>
      </c>
      <c r="G1162" s="8" t="s">
        <v>575</v>
      </c>
      <c r="H1162" s="116">
        <v>6127</v>
      </c>
      <c r="I1162" s="8">
        <v>6180</v>
      </c>
      <c r="J1162" s="8">
        <v>53</v>
      </c>
      <c r="K1162" s="8" t="s">
        <v>3896</v>
      </c>
      <c r="L1162" s="8">
        <v>21343301</v>
      </c>
      <c r="M1162" s="38">
        <v>45412</v>
      </c>
      <c r="N1162" s="8" t="s">
        <v>196</v>
      </c>
      <c r="O1162" s="8" t="s">
        <v>173</v>
      </c>
      <c r="P1162" s="8" t="s">
        <v>330</v>
      </c>
      <c r="Q1162" s="8">
        <v>214456</v>
      </c>
      <c r="R1162" s="8">
        <v>260540</v>
      </c>
      <c r="S1162" s="8">
        <v>46084</v>
      </c>
      <c r="T1162" s="8">
        <v>29351</v>
      </c>
      <c r="U1162" s="8">
        <v>168</v>
      </c>
      <c r="V1162" s="8" t="s">
        <v>63</v>
      </c>
      <c r="W1162" s="8" t="s">
        <v>63</v>
      </c>
      <c r="X1162" s="8" t="s">
        <v>277</v>
      </c>
      <c r="Z1162" s="8" t="s">
        <v>3897</v>
      </c>
      <c r="AA1162" s="8">
        <v>0.04</v>
      </c>
      <c r="AB1162" s="8" t="s">
        <v>558</v>
      </c>
      <c r="AC1162" s="8">
        <v>1.7000000000000001E-2</v>
      </c>
      <c r="AD1162" s="8">
        <v>10421.6</v>
      </c>
      <c r="AE1162" s="8">
        <v>1550.8333333333333</v>
      </c>
      <c r="AF1162" s="8">
        <v>4429.18</v>
      </c>
      <c r="AG1162" s="8">
        <v>5980.0133333333333</v>
      </c>
      <c r="AH1162" s="8">
        <v>0.03</v>
      </c>
      <c r="AI1162" s="8">
        <v>1382.52</v>
      </c>
    </row>
    <row r="1163" spans="1:35">
      <c r="A1163" s="8" t="s">
        <v>2145</v>
      </c>
      <c r="B1163" s="8" t="s">
        <v>241</v>
      </c>
      <c r="C1163" s="8" t="s">
        <v>241</v>
      </c>
      <c r="D1163" s="8" t="s">
        <v>101</v>
      </c>
      <c r="E1163" s="8" t="s">
        <v>492</v>
      </c>
      <c r="F1163" s="8" t="s">
        <v>844</v>
      </c>
      <c r="G1163" s="8" t="s">
        <v>612</v>
      </c>
      <c r="H1163" s="116">
        <v>0</v>
      </c>
      <c r="I1163" s="8">
        <v>899</v>
      </c>
      <c r="J1163" s="8">
        <v>899</v>
      </c>
      <c r="K1163" s="8" t="s">
        <v>3898</v>
      </c>
      <c r="L1163" s="8">
        <v>22011378</v>
      </c>
      <c r="M1163" s="38">
        <v>45412</v>
      </c>
      <c r="N1163" s="8" t="s">
        <v>196</v>
      </c>
      <c r="O1163" s="8" t="s">
        <v>43</v>
      </c>
      <c r="P1163" s="8" t="s">
        <v>43</v>
      </c>
      <c r="Q1163" s="8">
        <v>0</v>
      </c>
      <c r="R1163" s="8">
        <v>27030</v>
      </c>
      <c r="S1163" s="8">
        <v>27030</v>
      </c>
      <c r="T1163" s="8">
        <v>24578</v>
      </c>
      <c r="U1163" s="8">
        <v>108</v>
      </c>
      <c r="V1163" s="8" t="s">
        <v>62</v>
      </c>
      <c r="W1163" s="8" t="s">
        <v>62</v>
      </c>
      <c r="X1163" s="8" t="s">
        <v>276</v>
      </c>
      <c r="Z1163" s="8" t="s">
        <v>3899</v>
      </c>
      <c r="AA1163" s="8">
        <v>0.03</v>
      </c>
      <c r="AB1163" s="8" t="s">
        <v>558</v>
      </c>
      <c r="AC1163" s="8">
        <v>2.4E-2</v>
      </c>
      <c r="AD1163" s="8">
        <v>810.9</v>
      </c>
      <c r="AE1163" s="8">
        <v>250.27777777777777</v>
      </c>
      <c r="AF1163" s="8">
        <v>648.72</v>
      </c>
      <c r="AG1163" s="8">
        <v>898.99777777777786</v>
      </c>
      <c r="AH1163" s="8">
        <v>0.06</v>
      </c>
      <c r="AI1163" s="8">
        <v>1621.8</v>
      </c>
    </row>
    <row r="1164" spans="1:35">
      <c r="A1164" s="8" t="s">
        <v>2145</v>
      </c>
      <c r="B1164" s="8" t="s">
        <v>20</v>
      </c>
      <c r="C1164" s="8" t="s">
        <v>20</v>
      </c>
      <c r="D1164" s="8" t="s">
        <v>98</v>
      </c>
      <c r="E1164" s="8" t="s">
        <v>206</v>
      </c>
      <c r="F1164" s="8" t="s">
        <v>2092</v>
      </c>
      <c r="G1164" s="8" t="s">
        <v>2139</v>
      </c>
      <c r="H1164" s="116">
        <v>0</v>
      </c>
      <c r="I1164" s="8">
        <v>3260</v>
      </c>
      <c r="J1164" s="8">
        <v>3260</v>
      </c>
      <c r="K1164" s="8" t="s">
        <v>3900</v>
      </c>
      <c r="L1164" s="8">
        <v>10979669</v>
      </c>
      <c r="M1164" s="38">
        <v>45412</v>
      </c>
      <c r="N1164" s="8" t="s">
        <v>196</v>
      </c>
      <c r="O1164" s="8" t="s">
        <v>43</v>
      </c>
      <c r="P1164" s="8" t="s">
        <v>43</v>
      </c>
      <c r="Q1164" s="8">
        <v>0</v>
      </c>
      <c r="R1164" s="8">
        <v>69721</v>
      </c>
      <c r="S1164" s="8">
        <v>69721</v>
      </c>
      <c r="T1164" s="8">
        <v>65134</v>
      </c>
      <c r="U1164" s="8">
        <v>72</v>
      </c>
      <c r="V1164" s="8" t="s">
        <v>62</v>
      </c>
      <c r="W1164" s="8" t="s">
        <v>62</v>
      </c>
      <c r="X1164" s="8" t="s">
        <v>276</v>
      </c>
      <c r="Z1164" s="8" t="s">
        <v>3901</v>
      </c>
      <c r="AA1164" s="8">
        <v>0.03</v>
      </c>
      <c r="AB1164" s="8" t="s">
        <v>558</v>
      </c>
      <c r="AC1164" s="8">
        <v>2.2499999999999999E-2</v>
      </c>
      <c r="AD1164" s="8">
        <v>2091.63</v>
      </c>
      <c r="AE1164" s="8">
        <v>968.34722222222217</v>
      </c>
      <c r="AF1164" s="8">
        <v>1568.7224999999999</v>
      </c>
      <c r="AG1164" s="8">
        <v>2537.069722222222</v>
      </c>
      <c r="AH1164" s="8">
        <v>0.06</v>
      </c>
      <c r="AI1164" s="8">
        <v>4183.26</v>
      </c>
    </row>
    <row r="1165" spans="1:35">
      <c r="A1165" s="8" t="s">
        <v>2145</v>
      </c>
      <c r="B1165" s="8" t="s">
        <v>31</v>
      </c>
      <c r="C1165" s="8" t="s">
        <v>31</v>
      </c>
      <c r="D1165" s="8" t="s">
        <v>101</v>
      </c>
      <c r="E1165" s="8" t="s">
        <v>458</v>
      </c>
      <c r="F1165" s="8" t="s">
        <v>847</v>
      </c>
      <c r="G1165" s="8" t="s">
        <v>572</v>
      </c>
      <c r="H1165" s="116">
        <v>0</v>
      </c>
      <c r="I1165" s="8">
        <v>2700</v>
      </c>
      <c r="J1165" s="8">
        <v>2700</v>
      </c>
      <c r="K1165" s="8" t="s">
        <v>3902</v>
      </c>
      <c r="L1165" s="8">
        <v>31694250</v>
      </c>
      <c r="M1165" s="38">
        <v>45412</v>
      </c>
      <c r="N1165" s="8" t="s">
        <v>196</v>
      </c>
      <c r="O1165" s="8" t="s">
        <v>21</v>
      </c>
      <c r="P1165" s="8" t="s">
        <v>21</v>
      </c>
      <c r="Q1165" s="8">
        <v>0</v>
      </c>
      <c r="R1165" s="8">
        <v>92785</v>
      </c>
      <c r="S1165" s="8">
        <v>92785</v>
      </c>
      <c r="T1165" s="8">
        <v>87045</v>
      </c>
      <c r="U1165" s="8">
        <v>144</v>
      </c>
      <c r="V1165" s="8" t="s">
        <v>62</v>
      </c>
      <c r="W1165" s="8" t="s">
        <v>62</v>
      </c>
      <c r="X1165" s="8" t="s">
        <v>276</v>
      </c>
      <c r="Z1165" s="8" t="s">
        <v>3904</v>
      </c>
      <c r="AA1165" s="8">
        <v>0.03</v>
      </c>
      <c r="AB1165" s="8" t="s">
        <v>558</v>
      </c>
      <c r="AC1165" s="8">
        <v>0.02</v>
      </c>
      <c r="AD1165" s="8">
        <v>2783.5499999999997</v>
      </c>
      <c r="AE1165" s="8">
        <v>644.34027777777783</v>
      </c>
      <c r="AF1165" s="8">
        <v>1855.7</v>
      </c>
      <c r="AG1165" s="8">
        <v>2500.0402777777781</v>
      </c>
      <c r="AH1165" s="8">
        <v>0.06</v>
      </c>
      <c r="AI1165" s="8">
        <v>5567.0999999999995</v>
      </c>
    </row>
    <row r="1166" spans="1:35">
      <c r="A1166" s="8" t="s">
        <v>2145</v>
      </c>
      <c r="B1166" s="8" t="s">
        <v>24</v>
      </c>
      <c r="C1166" s="8" t="s">
        <v>24</v>
      </c>
      <c r="D1166" s="8" t="s">
        <v>422</v>
      </c>
      <c r="E1166" s="8" t="s">
        <v>200</v>
      </c>
      <c r="F1166" s="8" t="s">
        <v>3702</v>
      </c>
      <c r="G1166" s="8" t="s">
        <v>3905</v>
      </c>
      <c r="H1166" s="116">
        <v>0</v>
      </c>
      <c r="I1166" s="8">
        <v>5850</v>
      </c>
      <c r="J1166" s="8">
        <v>5850</v>
      </c>
      <c r="K1166" s="8" t="s">
        <v>3903</v>
      </c>
      <c r="L1166" s="8">
        <v>22974733</v>
      </c>
      <c r="M1166" s="38">
        <v>45412</v>
      </c>
      <c r="N1166" s="8" t="s">
        <v>196</v>
      </c>
      <c r="O1166" s="8" t="s">
        <v>148</v>
      </c>
      <c r="P1166" s="8" t="s">
        <v>289</v>
      </c>
      <c r="Q1166" s="8">
        <v>0</v>
      </c>
      <c r="R1166" s="8">
        <v>254879</v>
      </c>
      <c r="S1166" s="8">
        <v>254879</v>
      </c>
      <c r="T1166" s="8">
        <v>18227.259999999998</v>
      </c>
      <c r="U1166" s="8">
        <v>168</v>
      </c>
      <c r="V1166" s="8" t="s">
        <v>64</v>
      </c>
      <c r="W1166" s="8" t="s">
        <v>64</v>
      </c>
      <c r="X1166" s="8" t="s">
        <v>276</v>
      </c>
      <c r="Y1166" s="8" t="s">
        <v>115</v>
      </c>
      <c r="Z1166" s="8" t="s">
        <v>3703</v>
      </c>
      <c r="AA1166" s="8">
        <v>0.04</v>
      </c>
      <c r="AB1166" s="8" t="s">
        <v>558</v>
      </c>
      <c r="AC1166" s="8">
        <v>1.7000000000000001E-2</v>
      </c>
      <c r="AD1166" s="8">
        <v>10195.16</v>
      </c>
      <c r="AE1166" s="8">
        <v>1517.1369047619048</v>
      </c>
      <c r="AF1166" s="8">
        <v>4332.9430000000002</v>
      </c>
      <c r="AG1166" s="8">
        <v>5850.0799047619048</v>
      </c>
      <c r="AH1166" s="8">
        <v>0.03</v>
      </c>
      <c r="AI1166" s="8">
        <v>7646.37</v>
      </c>
    </row>
    <row r="1167" spans="1:35">
      <c r="A1167" s="8" t="s">
        <v>2145</v>
      </c>
      <c r="B1167" s="8" t="s">
        <v>47</v>
      </c>
      <c r="C1167" s="8" t="s">
        <v>47</v>
      </c>
      <c r="D1167" s="8" t="s">
        <v>99</v>
      </c>
      <c r="E1167" s="8" t="s">
        <v>407</v>
      </c>
      <c r="F1167" s="8" t="s">
        <v>744</v>
      </c>
      <c r="G1167" s="8" t="s">
        <v>745</v>
      </c>
      <c r="H1167" s="116">
        <v>2922</v>
      </c>
      <c r="I1167" s="8">
        <v>4122</v>
      </c>
      <c r="J1167" s="8">
        <v>1200</v>
      </c>
      <c r="K1167" s="8" t="s">
        <v>3906</v>
      </c>
      <c r="L1167" s="8">
        <v>20381880</v>
      </c>
      <c r="M1167" s="38">
        <v>45412</v>
      </c>
      <c r="N1167" s="8" t="s">
        <v>196</v>
      </c>
      <c r="O1167" s="8" t="s">
        <v>21</v>
      </c>
      <c r="P1167" s="8" t="s">
        <v>21</v>
      </c>
      <c r="Q1167" s="8">
        <v>85151.51</v>
      </c>
      <c r="R1167" s="8">
        <v>145561</v>
      </c>
      <c r="S1167" s="8">
        <v>60409.490000000005</v>
      </c>
      <c r="T1167" s="8">
        <v>51631.56</v>
      </c>
      <c r="U1167" s="8">
        <v>144</v>
      </c>
      <c r="V1167" s="8" t="s">
        <v>63</v>
      </c>
      <c r="W1167" s="8" t="s">
        <v>63</v>
      </c>
      <c r="X1167" s="8" t="s">
        <v>277</v>
      </c>
      <c r="Z1167" s="8" t="s">
        <v>3907</v>
      </c>
      <c r="AA1167" s="8">
        <v>0.03</v>
      </c>
      <c r="AB1167" s="8" t="s">
        <v>558</v>
      </c>
      <c r="AC1167" s="8">
        <v>0.02</v>
      </c>
      <c r="AD1167" s="8">
        <v>4366.83</v>
      </c>
      <c r="AE1167" s="8">
        <v>1010.8402777777778</v>
      </c>
      <c r="AF1167" s="8">
        <v>2911.2200000000003</v>
      </c>
      <c r="AG1167" s="8">
        <v>3922.0602777777781</v>
      </c>
      <c r="AH1167" s="8">
        <v>0.06</v>
      </c>
      <c r="AI1167" s="8">
        <v>3624.5694000000003</v>
      </c>
    </row>
    <row r="1168" spans="1:35">
      <c r="A1168" s="8" t="s">
        <v>2145</v>
      </c>
      <c r="B1168" s="8" t="s">
        <v>39</v>
      </c>
      <c r="C1168" s="8" t="s">
        <v>39</v>
      </c>
      <c r="D1168" s="8" t="s">
        <v>167</v>
      </c>
      <c r="E1168" s="8" t="s">
        <v>453</v>
      </c>
      <c r="F1168" s="8" t="s">
        <v>867</v>
      </c>
      <c r="G1168" s="8" t="s">
        <v>590</v>
      </c>
      <c r="H1168" s="116">
        <v>1703</v>
      </c>
      <c r="I1168" s="8">
        <v>2214</v>
      </c>
      <c r="J1168" s="8">
        <v>511</v>
      </c>
      <c r="K1168" s="8" t="s">
        <v>3908</v>
      </c>
      <c r="L1168" s="8">
        <v>25036090</v>
      </c>
      <c r="M1168" s="38">
        <v>45412</v>
      </c>
      <c r="N1168" s="8" t="s">
        <v>196</v>
      </c>
      <c r="O1168" s="8" t="s">
        <v>43</v>
      </c>
      <c r="P1168" s="8" t="s">
        <v>43</v>
      </c>
      <c r="Q1168" s="8">
        <v>42961</v>
      </c>
      <c r="R1168" s="8">
        <v>65287</v>
      </c>
      <c r="S1168" s="8">
        <v>22326</v>
      </c>
      <c r="T1168" s="8">
        <v>17327</v>
      </c>
      <c r="U1168" s="8">
        <v>120</v>
      </c>
      <c r="V1168" s="8" t="s">
        <v>63</v>
      </c>
      <c r="W1168" s="8" t="s">
        <v>63</v>
      </c>
      <c r="X1168" s="8" t="s">
        <v>277</v>
      </c>
      <c r="Z1168" s="8" t="s">
        <v>3909</v>
      </c>
      <c r="AA1168" s="8">
        <v>0.03</v>
      </c>
      <c r="AB1168" s="8" t="s">
        <v>558</v>
      </c>
      <c r="AC1168" s="8">
        <v>2.2499999999999999E-2</v>
      </c>
      <c r="AD1168" s="8">
        <v>1958.61</v>
      </c>
      <c r="AE1168" s="8">
        <v>544.05833333333328</v>
      </c>
      <c r="AF1168" s="8">
        <v>1468.9575</v>
      </c>
      <c r="AG1168" s="8">
        <v>2013.0158333333334</v>
      </c>
      <c r="AH1168" s="8">
        <v>0.06</v>
      </c>
      <c r="AI1168" s="8">
        <v>1339.56</v>
      </c>
    </row>
    <row r="1169" spans="1:35">
      <c r="A1169" s="8" t="s">
        <v>2145</v>
      </c>
      <c r="B1169" s="8" t="s">
        <v>37</v>
      </c>
      <c r="C1169" s="8" t="s">
        <v>37</v>
      </c>
      <c r="D1169" s="8" t="s">
        <v>99</v>
      </c>
      <c r="E1169" s="8" t="s">
        <v>926</v>
      </c>
      <c r="F1169" s="8" t="s">
        <v>960</v>
      </c>
      <c r="G1169" s="8" t="s">
        <v>961</v>
      </c>
      <c r="H1169" s="116">
        <v>0</v>
      </c>
      <c r="I1169" s="8">
        <v>2200</v>
      </c>
      <c r="J1169" s="8">
        <v>2200</v>
      </c>
      <c r="K1169" s="8" t="s">
        <v>3910</v>
      </c>
      <c r="L1169" s="8">
        <v>29700698</v>
      </c>
      <c r="M1169" s="38">
        <v>45414</v>
      </c>
      <c r="N1169" s="8" t="s">
        <v>196</v>
      </c>
      <c r="O1169" s="8" t="s">
        <v>148</v>
      </c>
      <c r="P1169" s="8" t="s">
        <v>336</v>
      </c>
      <c r="Q1169" s="8">
        <v>0</v>
      </c>
      <c r="R1169" s="8">
        <v>25713</v>
      </c>
      <c r="S1169" s="8">
        <v>25713</v>
      </c>
      <c r="T1169" s="8">
        <v>23327</v>
      </c>
      <c r="U1169" s="8">
        <v>36</v>
      </c>
      <c r="V1169" s="8" t="s">
        <v>62</v>
      </c>
      <c r="W1169" s="8" t="s">
        <v>62</v>
      </c>
      <c r="X1169" s="8" t="s">
        <v>276</v>
      </c>
      <c r="Z1169" s="8" t="s">
        <v>3921</v>
      </c>
      <c r="AA1169" s="8">
        <v>0.03</v>
      </c>
      <c r="AB1169" s="8" t="s">
        <v>558</v>
      </c>
      <c r="AC1169" s="8">
        <v>0.05</v>
      </c>
      <c r="AD1169" s="8">
        <v>771.39</v>
      </c>
      <c r="AE1169" s="8">
        <v>714.25</v>
      </c>
      <c r="AF1169" s="8">
        <v>1285.6500000000001</v>
      </c>
      <c r="AG1169" s="8">
        <v>1999.9</v>
      </c>
      <c r="AH1169" s="8">
        <v>0.06</v>
      </c>
      <c r="AI1169" s="8">
        <v>1542.78</v>
      </c>
    </row>
    <row r="1170" spans="1:35">
      <c r="A1170" s="8" t="s">
        <v>2145</v>
      </c>
      <c r="B1170" s="8" t="s">
        <v>49</v>
      </c>
      <c r="C1170" s="8" t="s">
        <v>49</v>
      </c>
      <c r="D1170" s="8" t="s">
        <v>133</v>
      </c>
      <c r="E1170" s="8" t="s">
        <v>189</v>
      </c>
      <c r="F1170" s="8" t="s">
        <v>3608</v>
      </c>
      <c r="G1170" s="8" t="s">
        <v>3611</v>
      </c>
      <c r="H1170" s="116">
        <v>1038</v>
      </c>
      <c r="I1170" s="8">
        <v>1410</v>
      </c>
      <c r="J1170" s="8">
        <v>372</v>
      </c>
      <c r="K1170" s="8" t="s">
        <v>3911</v>
      </c>
      <c r="L1170" s="8">
        <v>33695951</v>
      </c>
      <c r="M1170" s="38">
        <v>45414</v>
      </c>
      <c r="N1170" s="8" t="s">
        <v>196</v>
      </c>
      <c r="O1170" s="8" t="s">
        <v>43</v>
      </c>
      <c r="P1170" s="8" t="s">
        <v>43</v>
      </c>
      <c r="Q1170" s="8">
        <v>29188</v>
      </c>
      <c r="R1170" s="8">
        <v>36381</v>
      </c>
      <c r="S1170" s="8">
        <v>7193</v>
      </c>
      <c r="T1170" s="8">
        <v>4297</v>
      </c>
      <c r="U1170" s="8">
        <v>108</v>
      </c>
      <c r="V1170" s="8" t="s">
        <v>63</v>
      </c>
      <c r="W1170" s="8" t="s">
        <v>63</v>
      </c>
      <c r="X1170" s="8" t="s">
        <v>277</v>
      </c>
      <c r="Z1170" s="8" t="s">
        <v>3922</v>
      </c>
      <c r="AA1170" s="8">
        <v>0.03</v>
      </c>
      <c r="AB1170" s="8" t="s">
        <v>558</v>
      </c>
      <c r="AC1170" s="8">
        <v>2.4E-2</v>
      </c>
      <c r="AD1170" s="8">
        <v>1091.43</v>
      </c>
      <c r="AE1170" s="8">
        <v>336.86111111111109</v>
      </c>
      <c r="AF1170" s="8">
        <v>873.14400000000001</v>
      </c>
      <c r="AG1170" s="8">
        <v>1210.0051111111111</v>
      </c>
      <c r="AH1170" s="8">
        <v>0.06</v>
      </c>
      <c r="AI1170" s="8">
        <v>431.58</v>
      </c>
    </row>
    <row r="1171" spans="1:35">
      <c r="A1171" s="8" t="s">
        <v>2145</v>
      </c>
      <c r="B1171" s="8" t="s">
        <v>38</v>
      </c>
      <c r="C1171" s="8" t="s">
        <v>38</v>
      </c>
      <c r="D1171" s="8" t="s">
        <v>101</v>
      </c>
      <c r="E1171" s="8" t="s">
        <v>407</v>
      </c>
      <c r="F1171" s="8" t="s">
        <v>3912</v>
      </c>
      <c r="G1171" s="8" t="s">
        <v>3923</v>
      </c>
      <c r="H1171" s="116">
        <v>0</v>
      </c>
      <c r="I1171" s="8">
        <v>4890</v>
      </c>
      <c r="J1171" s="8">
        <v>4890</v>
      </c>
      <c r="K1171" s="8" t="s">
        <v>3659</v>
      </c>
      <c r="L1171" s="8">
        <v>32595581</v>
      </c>
      <c r="M1171" s="38">
        <v>45414</v>
      </c>
      <c r="N1171" s="8" t="s">
        <v>196</v>
      </c>
      <c r="O1171" s="8" t="s">
        <v>43</v>
      </c>
      <c r="P1171" s="8" t="s">
        <v>43</v>
      </c>
      <c r="Q1171" s="8">
        <v>0</v>
      </c>
      <c r="R1171" s="8">
        <v>213053</v>
      </c>
      <c r="S1171" s="8">
        <v>213053</v>
      </c>
      <c r="T1171" s="8">
        <v>70360</v>
      </c>
      <c r="U1171" s="8">
        <v>168</v>
      </c>
      <c r="V1171" s="8" t="s">
        <v>64</v>
      </c>
      <c r="W1171" s="8" t="s">
        <v>64</v>
      </c>
      <c r="X1171" s="8" t="s">
        <v>276</v>
      </c>
      <c r="Y1171" s="8" t="s">
        <v>679</v>
      </c>
      <c r="Z1171" s="8" t="s">
        <v>3667</v>
      </c>
      <c r="AA1171" s="8">
        <v>0.04</v>
      </c>
      <c r="AB1171" s="8" t="s">
        <v>558</v>
      </c>
      <c r="AC1171" s="8">
        <v>1.7000000000000001E-2</v>
      </c>
      <c r="AD1171" s="8">
        <v>8522.1200000000008</v>
      </c>
      <c r="AE1171" s="8">
        <v>1268.172619047619</v>
      </c>
      <c r="AF1171" s="8">
        <v>3621.9010000000003</v>
      </c>
      <c r="AG1171" s="8">
        <v>4890.0736190476191</v>
      </c>
      <c r="AH1171" s="8">
        <v>0.03</v>
      </c>
      <c r="AI1171" s="8">
        <v>6391.59</v>
      </c>
    </row>
    <row r="1172" spans="1:35">
      <c r="A1172" s="8" t="s">
        <v>2145</v>
      </c>
      <c r="B1172" s="8" t="s">
        <v>49</v>
      </c>
      <c r="C1172" s="8" t="s">
        <v>49</v>
      </c>
      <c r="D1172" s="8" t="s">
        <v>133</v>
      </c>
      <c r="E1172" s="8" t="s">
        <v>189</v>
      </c>
      <c r="F1172" s="8" t="s">
        <v>595</v>
      </c>
      <c r="G1172" s="8" t="s">
        <v>601</v>
      </c>
      <c r="H1172" s="116">
        <v>1038</v>
      </c>
      <c r="I1172" s="8">
        <v>1183</v>
      </c>
      <c r="J1172" s="8">
        <v>145</v>
      </c>
      <c r="K1172" s="8" t="s">
        <v>3913</v>
      </c>
      <c r="L1172" s="8">
        <v>24490145</v>
      </c>
      <c r="M1172" s="38">
        <v>45414</v>
      </c>
      <c r="N1172" s="8" t="s">
        <v>196</v>
      </c>
      <c r="O1172" s="8" t="s">
        <v>43</v>
      </c>
      <c r="P1172" s="8" t="s">
        <v>43</v>
      </c>
      <c r="Q1172" s="8">
        <v>23081</v>
      </c>
      <c r="R1172" s="8">
        <v>29555</v>
      </c>
      <c r="S1172" s="8">
        <v>6474</v>
      </c>
      <c r="T1172" s="8">
        <v>3896</v>
      </c>
      <c r="U1172" s="8">
        <v>108</v>
      </c>
      <c r="V1172" s="8" t="s">
        <v>63</v>
      </c>
      <c r="W1172" s="8" t="s">
        <v>63</v>
      </c>
      <c r="X1172" s="8" t="s">
        <v>277</v>
      </c>
      <c r="Z1172" s="8" t="s">
        <v>3924</v>
      </c>
      <c r="AA1172" s="8">
        <v>0.03</v>
      </c>
      <c r="AB1172" s="8" t="s">
        <v>558</v>
      </c>
      <c r="AC1172" s="8">
        <v>2.4E-2</v>
      </c>
      <c r="AD1172" s="8">
        <v>886.65</v>
      </c>
      <c r="AE1172" s="8">
        <v>273.65740740740739</v>
      </c>
      <c r="AF1172" s="8">
        <v>709.32</v>
      </c>
      <c r="AG1172" s="8">
        <v>982.97740740740744</v>
      </c>
      <c r="AH1172" s="8">
        <v>0.06</v>
      </c>
      <c r="AI1172" s="8">
        <v>388.44</v>
      </c>
    </row>
    <row r="1173" spans="1:35">
      <c r="A1173" s="8" t="s">
        <v>2145</v>
      </c>
      <c r="B1173" s="8" t="s">
        <v>29</v>
      </c>
      <c r="C1173" s="8" t="s">
        <v>29</v>
      </c>
      <c r="D1173" s="8" t="s">
        <v>168</v>
      </c>
      <c r="E1173" s="8" t="s">
        <v>457</v>
      </c>
      <c r="F1173" s="8" t="s">
        <v>593</v>
      </c>
      <c r="G1173" s="8" t="s">
        <v>953</v>
      </c>
      <c r="H1173" s="116">
        <v>0</v>
      </c>
      <c r="I1173" s="8">
        <v>2533</v>
      </c>
      <c r="J1173" s="8">
        <v>2533</v>
      </c>
      <c r="K1173" s="8" t="s">
        <v>3914</v>
      </c>
      <c r="L1173" s="8">
        <v>13888347</v>
      </c>
      <c r="M1173" s="38">
        <v>45414</v>
      </c>
      <c r="N1173" s="8" t="s">
        <v>196</v>
      </c>
      <c r="O1173" s="8" t="s">
        <v>43</v>
      </c>
      <c r="P1173" s="8" t="s">
        <v>43</v>
      </c>
      <c r="Q1173" s="8">
        <v>0</v>
      </c>
      <c r="R1173" s="8">
        <v>25000</v>
      </c>
      <c r="S1173" s="8">
        <v>25000</v>
      </c>
      <c r="T1173" s="8">
        <v>22650</v>
      </c>
      <c r="U1173" s="8">
        <v>30</v>
      </c>
      <c r="V1173" s="8" t="s">
        <v>62</v>
      </c>
      <c r="W1173" s="8" t="s">
        <v>62</v>
      </c>
      <c r="X1173" s="8" t="s">
        <v>276</v>
      </c>
      <c r="Z1173" s="8" t="s">
        <v>3925</v>
      </c>
      <c r="AA1173" s="8">
        <v>0.03</v>
      </c>
      <c r="AB1173" s="8" t="s">
        <v>558</v>
      </c>
      <c r="AC1173" s="8">
        <v>0.06</v>
      </c>
      <c r="AD1173" s="8">
        <v>750</v>
      </c>
      <c r="AE1173" s="8">
        <v>833.33333333333337</v>
      </c>
      <c r="AF1173" s="8">
        <v>1500</v>
      </c>
      <c r="AG1173" s="8">
        <v>2333.3333333333335</v>
      </c>
      <c r="AH1173" s="8">
        <v>0.06</v>
      </c>
      <c r="AI1173" s="8">
        <v>1500</v>
      </c>
    </row>
    <row r="1174" spans="1:35">
      <c r="A1174" s="8" t="s">
        <v>2145</v>
      </c>
      <c r="B1174" s="8" t="s">
        <v>27</v>
      </c>
      <c r="C1174" s="8" t="s">
        <v>27</v>
      </c>
      <c r="D1174" s="8" t="s">
        <v>97</v>
      </c>
      <c r="E1174" s="8" t="s">
        <v>209</v>
      </c>
      <c r="F1174" s="8" t="s">
        <v>855</v>
      </c>
      <c r="G1174" s="8" t="s">
        <v>802</v>
      </c>
      <c r="H1174" s="116">
        <v>0</v>
      </c>
      <c r="I1174" s="8">
        <v>6006</v>
      </c>
      <c r="J1174" s="8">
        <v>6006</v>
      </c>
      <c r="K1174" s="8" t="s">
        <v>3915</v>
      </c>
      <c r="L1174" s="8">
        <v>29039753</v>
      </c>
      <c r="M1174" s="38">
        <v>45414</v>
      </c>
      <c r="N1174" s="8" t="s">
        <v>196</v>
      </c>
      <c r="O1174" s="8" t="s">
        <v>43</v>
      </c>
      <c r="P1174" s="8" t="s">
        <v>43</v>
      </c>
      <c r="Q1174" s="8">
        <v>0</v>
      </c>
      <c r="R1174" s="8">
        <v>252962</v>
      </c>
      <c r="S1174" s="8">
        <v>252962</v>
      </c>
      <c r="T1174" s="8">
        <v>9730</v>
      </c>
      <c r="U1174" s="8">
        <v>168</v>
      </c>
      <c r="V1174" s="8" t="s">
        <v>64</v>
      </c>
      <c r="W1174" s="8" t="s">
        <v>64</v>
      </c>
      <c r="X1174" s="8" t="s">
        <v>276</v>
      </c>
      <c r="Y1174" s="8" t="s">
        <v>677</v>
      </c>
      <c r="Z1174" s="8" t="s">
        <v>3926</v>
      </c>
      <c r="AA1174" s="8">
        <v>0.04</v>
      </c>
      <c r="AB1174" s="8" t="s">
        <v>558</v>
      </c>
      <c r="AC1174" s="8">
        <v>1.7000000000000001E-2</v>
      </c>
      <c r="AD1174" s="8">
        <v>10118.48</v>
      </c>
      <c r="AE1174" s="8">
        <v>1505.7261904761904</v>
      </c>
      <c r="AF1174" s="8">
        <v>4300.3540000000003</v>
      </c>
      <c r="AG1174" s="8">
        <v>5806.0801904761902</v>
      </c>
      <c r="AH1174" s="8">
        <v>0.03</v>
      </c>
      <c r="AI1174" s="8">
        <v>7588.86</v>
      </c>
    </row>
    <row r="1175" spans="1:35">
      <c r="A1175" s="8" t="s">
        <v>2145</v>
      </c>
      <c r="B1175" s="8" t="s">
        <v>24</v>
      </c>
      <c r="C1175" s="8" t="s">
        <v>24</v>
      </c>
      <c r="D1175" s="8" t="s">
        <v>422</v>
      </c>
      <c r="E1175" s="8" t="s">
        <v>200</v>
      </c>
      <c r="F1175" s="8" t="s">
        <v>2018</v>
      </c>
      <c r="G1175" s="8" t="s">
        <v>2023</v>
      </c>
      <c r="H1175" s="116">
        <v>0</v>
      </c>
      <c r="I1175" s="8">
        <v>10239</v>
      </c>
      <c r="J1175" s="8">
        <v>10239</v>
      </c>
      <c r="K1175" s="8" t="s">
        <v>3916</v>
      </c>
      <c r="L1175" s="8">
        <v>29462016</v>
      </c>
      <c r="M1175" s="38">
        <v>45414</v>
      </c>
      <c r="N1175" s="8" t="s">
        <v>196</v>
      </c>
      <c r="O1175" s="8" t="s">
        <v>43</v>
      </c>
      <c r="P1175" s="8" t="s">
        <v>43</v>
      </c>
      <c r="Q1175" s="8">
        <v>0</v>
      </c>
      <c r="R1175" s="8">
        <v>380010</v>
      </c>
      <c r="S1175" s="8">
        <v>380010</v>
      </c>
      <c r="T1175" s="8">
        <v>352309</v>
      </c>
      <c r="U1175" s="8">
        <v>144</v>
      </c>
      <c r="V1175" s="8" t="s">
        <v>62</v>
      </c>
      <c r="W1175" s="8" t="s">
        <v>62</v>
      </c>
      <c r="X1175" s="8" t="s">
        <v>276</v>
      </c>
      <c r="Z1175" s="8" t="s">
        <v>3927</v>
      </c>
      <c r="AA1175" s="8">
        <v>0.03</v>
      </c>
      <c r="AB1175" s="8" t="s">
        <v>558</v>
      </c>
      <c r="AC1175" s="8">
        <v>1.7000000000000001E-2</v>
      </c>
      <c r="AD1175" s="8">
        <v>11400.3</v>
      </c>
      <c r="AE1175" s="8">
        <v>2638.9583333333335</v>
      </c>
      <c r="AF1175" s="8">
        <v>6460.17</v>
      </c>
      <c r="AG1175" s="8">
        <v>9099.128333333334</v>
      </c>
      <c r="AH1175" s="8">
        <v>0.06</v>
      </c>
      <c r="AI1175" s="8">
        <v>22800.6</v>
      </c>
    </row>
    <row r="1176" spans="1:35">
      <c r="A1176" s="8" t="s">
        <v>2145</v>
      </c>
      <c r="B1176" s="8" t="s">
        <v>49</v>
      </c>
      <c r="C1176" s="8" t="s">
        <v>49</v>
      </c>
      <c r="D1176" s="8" t="s">
        <v>133</v>
      </c>
      <c r="E1176" s="8" t="s">
        <v>189</v>
      </c>
      <c r="F1176" s="8" t="s">
        <v>2862</v>
      </c>
      <c r="G1176" s="8" t="s">
        <v>3929</v>
      </c>
      <c r="H1176" s="116">
        <v>0</v>
      </c>
      <c r="I1176" s="8">
        <v>9666</v>
      </c>
      <c r="J1176" s="8">
        <v>9666</v>
      </c>
      <c r="K1176" s="8" t="s">
        <v>3917</v>
      </c>
      <c r="L1176" s="8">
        <v>13572582</v>
      </c>
      <c r="M1176" s="38">
        <v>45414</v>
      </c>
      <c r="N1176" s="8" t="s">
        <v>196</v>
      </c>
      <c r="O1176" s="8" t="s">
        <v>173</v>
      </c>
      <c r="P1176" s="8" t="s">
        <v>466</v>
      </c>
      <c r="Q1176" s="8">
        <v>0</v>
      </c>
      <c r="R1176" s="8">
        <v>320000</v>
      </c>
      <c r="S1176" s="8">
        <v>320000</v>
      </c>
      <c r="T1176" s="8">
        <v>302900</v>
      </c>
      <c r="U1176" s="8">
        <v>132</v>
      </c>
      <c r="V1176" s="8" t="s">
        <v>62</v>
      </c>
      <c r="W1176" s="8" t="s">
        <v>62</v>
      </c>
      <c r="X1176" s="8" t="s">
        <v>276</v>
      </c>
      <c r="Z1176" s="8" t="s">
        <v>3928</v>
      </c>
      <c r="AA1176" s="8">
        <v>0.03</v>
      </c>
      <c r="AB1176" s="8" t="s">
        <v>558</v>
      </c>
      <c r="AC1176" s="8">
        <v>2.1999999999999999E-2</v>
      </c>
      <c r="AD1176" s="8">
        <v>9600</v>
      </c>
      <c r="AE1176" s="8">
        <v>2424.242424242424</v>
      </c>
      <c r="AF1176" s="8">
        <v>7040</v>
      </c>
      <c r="AG1176" s="8">
        <v>9464.242424242424</v>
      </c>
      <c r="AH1176" s="8">
        <v>0.06</v>
      </c>
      <c r="AI1176" s="8">
        <v>19200</v>
      </c>
    </row>
    <row r="1177" spans="1:35">
      <c r="A1177" s="8" t="s">
        <v>2145</v>
      </c>
      <c r="B1177" s="8" t="s">
        <v>20</v>
      </c>
      <c r="C1177" s="8" t="s">
        <v>20</v>
      </c>
      <c r="D1177" s="8" t="s">
        <v>98</v>
      </c>
      <c r="E1177" s="8" t="s">
        <v>3733</v>
      </c>
      <c r="F1177" s="8" t="s">
        <v>3918</v>
      </c>
      <c r="G1177" s="8" t="s">
        <v>3931</v>
      </c>
      <c r="H1177" s="116">
        <v>0</v>
      </c>
      <c r="I1177" s="8">
        <v>2296</v>
      </c>
      <c r="J1177" s="8">
        <v>2296</v>
      </c>
      <c r="K1177" s="8" t="s">
        <v>3919</v>
      </c>
      <c r="L1177" s="8">
        <v>21779813</v>
      </c>
      <c r="M1177" s="38">
        <v>45414</v>
      </c>
      <c r="N1177" s="8" t="s">
        <v>196</v>
      </c>
      <c r="O1177" s="8" t="s">
        <v>43</v>
      </c>
      <c r="P1177" s="8" t="s">
        <v>43</v>
      </c>
      <c r="Q1177" s="8">
        <v>0</v>
      </c>
      <c r="R1177" s="8">
        <v>50017</v>
      </c>
      <c r="S1177" s="8">
        <v>50017</v>
      </c>
      <c r="T1177" s="8">
        <v>46216</v>
      </c>
      <c r="U1177" s="8">
        <v>84</v>
      </c>
      <c r="V1177" s="8" t="s">
        <v>62</v>
      </c>
      <c r="W1177" s="8" t="s">
        <v>62</v>
      </c>
      <c r="X1177" s="8" t="s">
        <v>276</v>
      </c>
      <c r="Z1177" s="8" t="s">
        <v>3930</v>
      </c>
      <c r="AA1177" s="8">
        <v>0.03</v>
      </c>
      <c r="AB1177" s="8" t="s">
        <v>558</v>
      </c>
      <c r="AC1177" s="8">
        <v>0.03</v>
      </c>
      <c r="AD1177" s="8">
        <v>1500.51</v>
      </c>
      <c r="AE1177" s="8">
        <v>595.44047619047615</v>
      </c>
      <c r="AF1177" s="8">
        <v>1500.51</v>
      </c>
      <c r="AG1177" s="8">
        <v>2095.9504761904764</v>
      </c>
      <c r="AH1177" s="8">
        <v>0.06</v>
      </c>
      <c r="AI1177" s="8">
        <v>3001.02</v>
      </c>
    </row>
    <row r="1178" spans="1:35">
      <c r="A1178" s="8" t="s">
        <v>2145</v>
      </c>
      <c r="B1178" s="8" t="s">
        <v>24</v>
      </c>
      <c r="C1178" s="8" t="s">
        <v>24</v>
      </c>
      <c r="D1178" s="8" t="s">
        <v>422</v>
      </c>
      <c r="E1178" s="8" t="s">
        <v>3734</v>
      </c>
      <c r="F1178" s="8" t="s">
        <v>3622</v>
      </c>
      <c r="G1178" s="8" t="s">
        <v>3639</v>
      </c>
      <c r="H1178" s="116">
        <v>0</v>
      </c>
      <c r="I1178" s="8">
        <v>2050</v>
      </c>
      <c r="J1178" s="8">
        <v>2050</v>
      </c>
      <c r="K1178" s="8" t="s">
        <v>3920</v>
      </c>
      <c r="L1178" s="8">
        <v>24993379</v>
      </c>
      <c r="M1178" s="38">
        <v>45414</v>
      </c>
      <c r="N1178" s="8" t="s">
        <v>196</v>
      </c>
      <c r="O1178" s="8" t="s">
        <v>43</v>
      </c>
      <c r="P1178" s="8" t="s">
        <v>43</v>
      </c>
      <c r="Q1178" s="8">
        <v>0</v>
      </c>
      <c r="R1178" s="8">
        <v>66487</v>
      </c>
      <c r="S1178" s="8">
        <v>66487</v>
      </c>
      <c r="T1178" s="8">
        <v>62062</v>
      </c>
      <c r="U1178" s="8">
        <v>120</v>
      </c>
      <c r="V1178" s="8" t="s">
        <v>62</v>
      </c>
      <c r="W1178" s="8" t="s">
        <v>62</v>
      </c>
      <c r="X1178" s="8" t="s">
        <v>276</v>
      </c>
      <c r="Z1178" s="8" t="s">
        <v>3932</v>
      </c>
      <c r="AA1178" s="8">
        <v>0.03</v>
      </c>
      <c r="AB1178" s="8" t="s">
        <v>558</v>
      </c>
      <c r="AC1178" s="8">
        <v>2.2499999999999999E-2</v>
      </c>
      <c r="AD1178" s="8">
        <v>1994.61</v>
      </c>
      <c r="AE1178" s="8">
        <v>554.05833333333328</v>
      </c>
      <c r="AF1178" s="8">
        <v>1495.9575</v>
      </c>
      <c r="AG1178" s="8">
        <v>2050.0158333333334</v>
      </c>
      <c r="AH1178" s="8">
        <v>0.06</v>
      </c>
      <c r="AI1178" s="8">
        <v>3989.22</v>
      </c>
    </row>
    <row r="1179" spans="1:35">
      <c r="A1179" s="8" t="s">
        <v>2145</v>
      </c>
      <c r="B1179" s="8" t="s">
        <v>24</v>
      </c>
      <c r="C1179" s="8" t="s">
        <v>24</v>
      </c>
      <c r="D1179" s="8" t="s">
        <v>422</v>
      </c>
      <c r="E1179" s="8" t="s">
        <v>407</v>
      </c>
      <c r="F1179" s="8" t="s">
        <v>602</v>
      </c>
      <c r="G1179" s="8" t="s">
        <v>914</v>
      </c>
      <c r="H1179" s="116">
        <v>0</v>
      </c>
      <c r="I1179" s="8">
        <v>452</v>
      </c>
      <c r="J1179" s="8">
        <v>452</v>
      </c>
      <c r="K1179" s="8" t="s">
        <v>3946</v>
      </c>
      <c r="L1179" s="8">
        <v>22947553</v>
      </c>
      <c r="M1179" s="38">
        <v>45414</v>
      </c>
      <c r="N1179" s="8" t="s">
        <v>196</v>
      </c>
      <c r="O1179" s="8" t="s">
        <v>43</v>
      </c>
      <c r="P1179" s="8" t="s">
        <v>43</v>
      </c>
      <c r="Q1179" s="8">
        <v>0</v>
      </c>
      <c r="R1179" s="8">
        <v>10317</v>
      </c>
      <c r="S1179" s="8">
        <v>10317</v>
      </c>
      <c r="U1179" s="8">
        <v>72</v>
      </c>
      <c r="V1179" s="8" t="s">
        <v>62</v>
      </c>
      <c r="W1179" s="8" t="s">
        <v>62</v>
      </c>
      <c r="X1179" s="8" t="s">
        <v>276</v>
      </c>
      <c r="Z1179" s="8" t="s">
        <v>3947</v>
      </c>
      <c r="AA1179" s="8">
        <v>0.03</v>
      </c>
      <c r="AB1179" s="8" t="s">
        <v>558</v>
      </c>
      <c r="AC1179" s="8">
        <v>0.03</v>
      </c>
      <c r="AD1179" s="8">
        <v>309.51</v>
      </c>
      <c r="AE1179" s="8">
        <v>143.29166666666666</v>
      </c>
      <c r="AF1179" s="8">
        <v>309.51</v>
      </c>
      <c r="AG1179" s="8">
        <v>452.80166666666662</v>
      </c>
      <c r="AH1179" s="8">
        <v>0.06</v>
      </c>
      <c r="AI1179" s="8">
        <v>619.02</v>
      </c>
    </row>
    <row r="1180" spans="1:35">
      <c r="A1180" s="8" t="s">
        <v>2145</v>
      </c>
      <c r="B1180" s="8" t="s">
        <v>24</v>
      </c>
      <c r="C1180" s="8" t="s">
        <v>24</v>
      </c>
      <c r="D1180" s="8" t="s">
        <v>422</v>
      </c>
      <c r="E1180" s="8" t="s">
        <v>3734</v>
      </c>
      <c r="F1180" s="8" t="s">
        <v>3157</v>
      </c>
      <c r="G1180" s="8" t="s">
        <v>3177</v>
      </c>
      <c r="H1180" s="116">
        <v>0</v>
      </c>
      <c r="I1180" s="8">
        <v>2200</v>
      </c>
      <c r="J1180" s="8">
        <v>2200</v>
      </c>
      <c r="K1180" s="8" t="s">
        <v>3948</v>
      </c>
      <c r="L1180" s="8">
        <v>23524904</v>
      </c>
      <c r="M1180" s="38">
        <v>45415</v>
      </c>
      <c r="N1180" s="8" t="s">
        <v>196</v>
      </c>
      <c r="O1180" s="8" t="s">
        <v>43</v>
      </c>
      <c r="P1180" s="8" t="s">
        <v>43</v>
      </c>
      <c r="Q1180" s="8">
        <v>0</v>
      </c>
      <c r="R1180" s="8">
        <v>82393</v>
      </c>
      <c r="S1180" s="8">
        <v>82393</v>
      </c>
      <c r="T1180" s="8">
        <v>76025</v>
      </c>
      <c r="U1180" s="8">
        <v>144</v>
      </c>
      <c r="V1180" s="8" t="s">
        <v>62</v>
      </c>
      <c r="W1180" s="8" t="s">
        <v>62</v>
      </c>
      <c r="X1180" s="8" t="s">
        <v>276</v>
      </c>
      <c r="Z1180" s="8" t="s">
        <v>3952</v>
      </c>
      <c r="AA1180" s="8">
        <v>0.03</v>
      </c>
      <c r="AB1180" s="8" t="s">
        <v>558</v>
      </c>
      <c r="AC1180" s="8">
        <v>0.02</v>
      </c>
      <c r="AD1180" s="8">
        <v>2471.79</v>
      </c>
      <c r="AE1180" s="8">
        <v>572.17361111111109</v>
      </c>
      <c r="AF1180" s="8">
        <v>1647.8600000000001</v>
      </c>
      <c r="AG1180" s="8">
        <v>2220.033611111111</v>
      </c>
      <c r="AH1180" s="8">
        <v>0.06</v>
      </c>
      <c r="AI1180" s="8">
        <v>4943.58</v>
      </c>
    </row>
    <row r="1181" spans="1:35">
      <c r="A1181" s="8" t="s">
        <v>2145</v>
      </c>
      <c r="B1181" s="8" t="s">
        <v>39</v>
      </c>
      <c r="C1181" s="8" t="s">
        <v>39</v>
      </c>
      <c r="D1181" s="8" t="s">
        <v>167</v>
      </c>
      <c r="E1181" s="8" t="s">
        <v>407</v>
      </c>
      <c r="F1181" s="8" t="s">
        <v>3171</v>
      </c>
      <c r="G1181" s="8" t="s">
        <v>3196</v>
      </c>
      <c r="H1181" s="116">
        <v>0</v>
      </c>
      <c r="I1181" s="8">
        <v>1433</v>
      </c>
      <c r="J1181" s="8">
        <v>1433</v>
      </c>
      <c r="K1181" s="8" t="s">
        <v>3172</v>
      </c>
      <c r="L1181" s="8">
        <v>28545236</v>
      </c>
      <c r="M1181" s="38">
        <v>45415</v>
      </c>
      <c r="N1181" s="8" t="s">
        <v>196</v>
      </c>
      <c r="O1181" s="8" t="s">
        <v>43</v>
      </c>
      <c r="P1181" s="8" t="s">
        <v>43</v>
      </c>
      <c r="Q1181" s="8">
        <v>0</v>
      </c>
      <c r="R1181" s="8">
        <v>40000</v>
      </c>
      <c r="S1181" s="8">
        <v>40000</v>
      </c>
      <c r="T1181" s="8">
        <v>36900</v>
      </c>
      <c r="U1181" s="8">
        <v>120</v>
      </c>
      <c r="V1181" s="8" t="s">
        <v>62</v>
      </c>
      <c r="W1181" s="8" t="s">
        <v>62</v>
      </c>
      <c r="X1181" s="8" t="s">
        <v>276</v>
      </c>
      <c r="Z1181" s="8" t="s">
        <v>3953</v>
      </c>
      <c r="AA1181" s="8">
        <v>0.03</v>
      </c>
      <c r="AB1181" s="8" t="s">
        <v>558</v>
      </c>
      <c r="AC1181" s="8">
        <v>2.2499999999999999E-2</v>
      </c>
      <c r="AD1181" s="8">
        <v>1200</v>
      </c>
      <c r="AE1181" s="8">
        <v>333.33333333333331</v>
      </c>
      <c r="AF1181" s="8">
        <v>900</v>
      </c>
      <c r="AG1181" s="8">
        <v>1233.3333333333333</v>
      </c>
      <c r="AH1181" s="8">
        <v>0.06</v>
      </c>
      <c r="AI1181" s="8">
        <v>2400</v>
      </c>
    </row>
    <row r="1182" spans="1:35">
      <c r="A1182" s="8" t="s">
        <v>2145</v>
      </c>
      <c r="B1182" s="8" t="s">
        <v>38</v>
      </c>
      <c r="C1182" s="8" t="s">
        <v>38</v>
      </c>
      <c r="D1182" s="8" t="s">
        <v>101</v>
      </c>
      <c r="E1182" s="8" t="s">
        <v>891</v>
      </c>
      <c r="F1182" s="8" t="s">
        <v>3949</v>
      </c>
      <c r="G1182" s="8" t="s">
        <v>3955</v>
      </c>
      <c r="H1182" s="116">
        <v>0</v>
      </c>
      <c r="I1182" s="8">
        <v>2000</v>
      </c>
      <c r="J1182" s="8">
        <v>2000</v>
      </c>
      <c r="K1182" s="8" t="s">
        <v>2807</v>
      </c>
      <c r="L1182" s="8">
        <v>24298362</v>
      </c>
      <c r="M1182" s="38">
        <v>45415</v>
      </c>
      <c r="N1182" s="8" t="s">
        <v>196</v>
      </c>
      <c r="O1182" s="8" t="s">
        <v>43</v>
      </c>
      <c r="P1182" s="8" t="s">
        <v>43</v>
      </c>
      <c r="Q1182" s="8">
        <v>0</v>
      </c>
      <c r="R1182" s="8">
        <v>58376</v>
      </c>
      <c r="S1182" s="8">
        <v>58376</v>
      </c>
      <c r="U1182" s="8">
        <v>120</v>
      </c>
      <c r="V1182" s="8" t="s">
        <v>62</v>
      </c>
      <c r="W1182" s="8" t="s">
        <v>62</v>
      </c>
      <c r="X1182" s="8" t="s">
        <v>276</v>
      </c>
      <c r="Z1182" s="8" t="s">
        <v>3954</v>
      </c>
      <c r="AA1182" s="8">
        <v>0.03</v>
      </c>
      <c r="AB1182" s="8" t="s">
        <v>558</v>
      </c>
      <c r="AC1182" s="8">
        <v>2.2499999999999999E-2</v>
      </c>
      <c r="AD1182" s="8">
        <v>1751.28</v>
      </c>
      <c r="AE1182" s="8">
        <v>486.46666666666664</v>
      </c>
      <c r="AF1182" s="8">
        <v>1313.46</v>
      </c>
      <c r="AG1182" s="8">
        <v>1799.9266666666667</v>
      </c>
      <c r="AH1182" s="8">
        <v>0.06</v>
      </c>
      <c r="AI1182" s="8">
        <v>3502.56</v>
      </c>
    </row>
    <row r="1183" spans="1:35">
      <c r="A1183" s="8" t="s">
        <v>2145</v>
      </c>
      <c r="B1183" s="8" t="s">
        <v>184</v>
      </c>
      <c r="C1183" s="8" t="s">
        <v>184</v>
      </c>
      <c r="D1183" s="8" t="s">
        <v>98</v>
      </c>
      <c r="E1183" s="8" t="s">
        <v>212</v>
      </c>
      <c r="F1183" s="8" t="s">
        <v>811</v>
      </c>
      <c r="G1183" s="8" t="s">
        <v>574</v>
      </c>
      <c r="H1183" s="116">
        <v>0</v>
      </c>
      <c r="I1183" s="8">
        <v>12090</v>
      </c>
      <c r="J1183" s="8">
        <v>12090</v>
      </c>
      <c r="K1183" s="8" t="s">
        <v>3950</v>
      </c>
      <c r="L1183" s="8">
        <v>8946907</v>
      </c>
      <c r="M1183" s="38">
        <v>45415</v>
      </c>
      <c r="N1183" s="8" t="s">
        <v>196</v>
      </c>
      <c r="O1183" s="8" t="s">
        <v>43</v>
      </c>
      <c r="P1183" s="8" t="s">
        <v>43</v>
      </c>
      <c r="Q1183" s="8">
        <v>0</v>
      </c>
      <c r="R1183" s="8">
        <v>152870</v>
      </c>
      <c r="S1183" s="8">
        <v>152870</v>
      </c>
      <c r="T1183" s="8">
        <v>144126</v>
      </c>
      <c r="U1183" s="8">
        <v>36</v>
      </c>
      <c r="V1183" s="8" t="s">
        <v>62</v>
      </c>
      <c r="W1183" s="8" t="s">
        <v>62</v>
      </c>
      <c r="X1183" s="8" t="s">
        <v>276</v>
      </c>
      <c r="Z1183" s="8" t="s">
        <v>3956</v>
      </c>
      <c r="AA1183" s="8">
        <v>0.03</v>
      </c>
      <c r="AB1183" s="8" t="s">
        <v>558</v>
      </c>
      <c r="AC1183" s="8">
        <v>0.05</v>
      </c>
      <c r="AD1183" s="8">
        <v>4586.0999999999995</v>
      </c>
      <c r="AE1183" s="8">
        <v>4246.3888888888887</v>
      </c>
      <c r="AF1183" s="8">
        <v>7643.5</v>
      </c>
      <c r="AG1183" s="8">
        <v>11889.888888888889</v>
      </c>
      <c r="AH1183" s="8">
        <v>0.06</v>
      </c>
      <c r="AI1183" s="8">
        <v>9172.1999999999989</v>
      </c>
    </row>
    <row r="1184" spans="1:35">
      <c r="A1184" s="8" t="s">
        <v>2145</v>
      </c>
      <c r="B1184" s="8" t="s">
        <v>241</v>
      </c>
      <c r="C1184" s="8" t="s">
        <v>241</v>
      </c>
      <c r="D1184" s="8" t="s">
        <v>101</v>
      </c>
      <c r="E1184" s="8" t="s">
        <v>492</v>
      </c>
      <c r="F1184" s="8" t="s">
        <v>844</v>
      </c>
      <c r="G1184" s="8" t="s">
        <v>612</v>
      </c>
      <c r="H1184" s="116">
        <v>0</v>
      </c>
      <c r="I1184" s="8">
        <v>5333</v>
      </c>
      <c r="J1184" s="8">
        <v>5333</v>
      </c>
      <c r="K1184" s="8" t="s">
        <v>3951</v>
      </c>
      <c r="L1184" s="8">
        <v>33043199</v>
      </c>
      <c r="M1184" s="38">
        <v>45415</v>
      </c>
      <c r="N1184" s="8" t="s">
        <v>196</v>
      </c>
      <c r="O1184" s="8" t="s">
        <v>173</v>
      </c>
      <c r="P1184" s="8" t="s">
        <v>466</v>
      </c>
      <c r="Q1184" s="8">
        <v>0</v>
      </c>
      <c r="R1184" s="8">
        <v>50000</v>
      </c>
      <c r="S1184" s="8">
        <v>50000</v>
      </c>
      <c r="T1184" s="8">
        <v>46400</v>
      </c>
      <c r="U1184" s="8">
        <v>24</v>
      </c>
      <c r="V1184" s="8" t="s">
        <v>62</v>
      </c>
      <c r="W1184" s="8" t="s">
        <v>62</v>
      </c>
      <c r="X1184" s="8" t="s">
        <v>276</v>
      </c>
      <c r="Z1184" s="8" t="s">
        <v>3957</v>
      </c>
      <c r="AA1184" s="8">
        <v>0.03</v>
      </c>
      <c r="AB1184" s="8" t="s">
        <v>558</v>
      </c>
      <c r="AC1184" s="8">
        <v>6.5000000000000002E-2</v>
      </c>
      <c r="AD1184" s="8">
        <v>1500</v>
      </c>
      <c r="AE1184" s="8">
        <v>2083.3333333333335</v>
      </c>
      <c r="AF1184" s="8">
        <v>3250</v>
      </c>
      <c r="AG1184" s="8">
        <v>5333.3333333333339</v>
      </c>
      <c r="AH1184" s="8">
        <v>0.06</v>
      </c>
      <c r="AI1184" s="8">
        <v>3000</v>
      </c>
    </row>
    <row r="1185" spans="1:35">
      <c r="A1185" s="8" t="s">
        <v>2145</v>
      </c>
      <c r="B1185" s="8" t="s">
        <v>24</v>
      </c>
      <c r="C1185" s="8" t="s">
        <v>24</v>
      </c>
      <c r="D1185" s="8" t="s">
        <v>422</v>
      </c>
      <c r="E1185" s="8" t="s">
        <v>3734</v>
      </c>
      <c r="F1185" s="8" t="s">
        <v>3622</v>
      </c>
      <c r="G1185" s="8" t="s">
        <v>3639</v>
      </c>
      <c r="H1185" s="116">
        <v>0</v>
      </c>
      <c r="I1185" s="8">
        <v>3742</v>
      </c>
      <c r="J1185" s="8">
        <v>3742</v>
      </c>
      <c r="K1185" s="8" t="s">
        <v>3959</v>
      </c>
      <c r="L1185" s="8">
        <v>11857887</v>
      </c>
      <c r="M1185" s="38">
        <v>45415</v>
      </c>
      <c r="N1185" s="8" t="s">
        <v>196</v>
      </c>
      <c r="O1185" s="8" t="s">
        <v>148</v>
      </c>
      <c r="P1185" s="8" t="s">
        <v>289</v>
      </c>
      <c r="Q1185" s="8">
        <v>0</v>
      </c>
      <c r="R1185" s="8">
        <v>100000</v>
      </c>
      <c r="S1185" s="8">
        <v>100000</v>
      </c>
      <c r="U1185" s="8">
        <v>96</v>
      </c>
      <c r="V1185" s="8" t="s">
        <v>62</v>
      </c>
      <c r="W1185" s="8" t="s">
        <v>62</v>
      </c>
      <c r="X1185" s="8" t="s">
        <v>276</v>
      </c>
      <c r="Z1185" s="8" t="s">
        <v>3960</v>
      </c>
      <c r="AA1185" s="8">
        <v>0.03</v>
      </c>
      <c r="AB1185" s="8" t="s">
        <v>558</v>
      </c>
      <c r="AC1185" s="8">
        <v>2.7E-2</v>
      </c>
      <c r="AD1185" s="8">
        <v>3000</v>
      </c>
      <c r="AE1185" s="8">
        <v>1041.6666666666667</v>
      </c>
      <c r="AF1185" s="8">
        <v>2700</v>
      </c>
      <c r="AG1185" s="8">
        <v>3741.666666666667</v>
      </c>
      <c r="AH1185" s="8">
        <v>0.06</v>
      </c>
      <c r="AI1185" s="8">
        <v>6000</v>
      </c>
    </row>
    <row r="1186" spans="1:35">
      <c r="A1186" s="8" t="s">
        <v>2145</v>
      </c>
      <c r="B1186" s="8" t="s">
        <v>184</v>
      </c>
      <c r="C1186" s="8" t="s">
        <v>184</v>
      </c>
      <c r="D1186" s="8" t="s">
        <v>98</v>
      </c>
      <c r="E1186" s="8" t="s">
        <v>407</v>
      </c>
      <c r="F1186" s="8" t="s">
        <v>1076</v>
      </c>
      <c r="G1186" s="8" t="s">
        <v>623</v>
      </c>
      <c r="H1186" s="116">
        <v>0</v>
      </c>
      <c r="I1186" s="8">
        <v>998</v>
      </c>
      <c r="J1186" s="8">
        <v>998</v>
      </c>
      <c r="K1186" s="8" t="s">
        <v>3961</v>
      </c>
      <c r="L1186" s="8">
        <v>29081125</v>
      </c>
      <c r="M1186" s="38">
        <v>45415</v>
      </c>
      <c r="N1186" s="8" t="s">
        <v>196</v>
      </c>
      <c r="O1186" s="8" t="s">
        <v>43</v>
      </c>
      <c r="P1186" s="8" t="s">
        <v>43</v>
      </c>
      <c r="Q1186" s="8">
        <v>0</v>
      </c>
      <c r="R1186" s="8">
        <v>30006</v>
      </c>
      <c r="S1186" s="8">
        <v>30006</v>
      </c>
      <c r="T1186" s="8">
        <v>27405</v>
      </c>
      <c r="U1186" s="8">
        <v>108</v>
      </c>
      <c r="V1186" s="8" t="s">
        <v>62</v>
      </c>
      <c r="W1186" s="8" t="s">
        <v>62</v>
      </c>
      <c r="X1186" s="8" t="s">
        <v>276</v>
      </c>
      <c r="Z1186" s="8" t="s">
        <v>3962</v>
      </c>
      <c r="AA1186" s="8">
        <v>0.03</v>
      </c>
      <c r="AB1186" s="8" t="s">
        <v>558</v>
      </c>
      <c r="AC1186" s="8">
        <v>2.4E-2</v>
      </c>
      <c r="AD1186" s="8">
        <v>900.18</v>
      </c>
      <c r="AE1186" s="8">
        <v>277.83333333333331</v>
      </c>
      <c r="AF1186" s="8">
        <v>720.14400000000001</v>
      </c>
      <c r="AG1186" s="8">
        <v>997.97733333333326</v>
      </c>
      <c r="AH1186" s="8">
        <v>0.06</v>
      </c>
      <c r="AI1186" s="8">
        <v>1800.36</v>
      </c>
    </row>
    <row r="1187" spans="1:35">
      <c r="A1187" s="8" t="s">
        <v>2145</v>
      </c>
      <c r="B1187" s="8" t="s">
        <v>47</v>
      </c>
      <c r="C1187" s="8" t="s">
        <v>47</v>
      </c>
      <c r="D1187" s="8" t="s">
        <v>99</v>
      </c>
      <c r="E1187" s="8" t="s">
        <v>407</v>
      </c>
      <c r="F1187" s="8" t="s">
        <v>3963</v>
      </c>
      <c r="G1187" s="8" t="s">
        <v>2531</v>
      </c>
      <c r="H1187" s="116">
        <v>539</v>
      </c>
      <c r="I1187" s="8">
        <v>735</v>
      </c>
      <c r="J1187" s="8">
        <v>196</v>
      </c>
      <c r="K1187" s="8" t="s">
        <v>3964</v>
      </c>
      <c r="L1187" s="8">
        <v>23454904</v>
      </c>
      <c r="M1187" s="38">
        <v>45415</v>
      </c>
      <c r="N1187" s="8" t="s">
        <v>196</v>
      </c>
      <c r="O1187" s="8" t="s">
        <v>128</v>
      </c>
      <c r="P1187" s="8" t="s">
        <v>128</v>
      </c>
      <c r="Q1187" s="8">
        <v>8677.7800000000007</v>
      </c>
      <c r="R1187" s="8">
        <v>14304</v>
      </c>
      <c r="S1187" s="8">
        <v>5626.2199999999993</v>
      </c>
      <c r="T1187" s="8">
        <v>3811</v>
      </c>
      <c r="U1187" s="8">
        <v>96</v>
      </c>
      <c r="V1187" s="8" t="s">
        <v>63</v>
      </c>
      <c r="W1187" s="8" t="s">
        <v>63</v>
      </c>
      <c r="X1187" s="8" t="s">
        <v>277</v>
      </c>
      <c r="Z1187" s="8" t="s">
        <v>3965</v>
      </c>
      <c r="AA1187" s="8">
        <v>0.03</v>
      </c>
      <c r="AB1187" s="8" t="s">
        <v>558</v>
      </c>
      <c r="AC1187" s="8">
        <v>2.7E-2</v>
      </c>
      <c r="AD1187" s="8">
        <v>429.12</v>
      </c>
      <c r="AE1187" s="8">
        <v>149</v>
      </c>
      <c r="AF1187" s="8">
        <v>386.20799999999997</v>
      </c>
      <c r="AG1187" s="8">
        <v>535.20799999999997</v>
      </c>
      <c r="AH1187" s="8">
        <v>0.06</v>
      </c>
      <c r="AI1187" s="8">
        <v>337.57319999999993</v>
      </c>
    </row>
    <row r="1188" spans="1:35">
      <c r="A1188" s="8" t="s">
        <v>2145</v>
      </c>
      <c r="B1188" s="8" t="s">
        <v>24</v>
      </c>
      <c r="C1188" s="8" t="s">
        <v>24</v>
      </c>
      <c r="D1188" s="8" t="s">
        <v>422</v>
      </c>
      <c r="E1188" s="8" t="s">
        <v>3734</v>
      </c>
      <c r="F1188" s="8" t="s">
        <v>3157</v>
      </c>
      <c r="G1188" s="8" t="s">
        <v>3177</v>
      </c>
      <c r="H1188" s="116">
        <v>0</v>
      </c>
      <c r="I1188" s="8">
        <v>533</v>
      </c>
      <c r="J1188" s="8">
        <v>533</v>
      </c>
      <c r="K1188" s="8" t="s">
        <v>3966</v>
      </c>
      <c r="L1188" s="8">
        <v>30610490</v>
      </c>
      <c r="M1188" s="38">
        <v>45416</v>
      </c>
      <c r="N1188" s="8" t="s">
        <v>196</v>
      </c>
      <c r="O1188" s="8" t="s">
        <v>43</v>
      </c>
      <c r="P1188" s="8" t="s">
        <v>43</v>
      </c>
      <c r="Q1188" s="8">
        <v>0</v>
      </c>
      <c r="R1188" s="8">
        <v>10000</v>
      </c>
      <c r="S1188" s="8">
        <v>10000</v>
      </c>
      <c r="T1188" s="8">
        <v>8900</v>
      </c>
      <c r="U1188" s="8">
        <v>48</v>
      </c>
      <c r="V1188" s="8" t="s">
        <v>62</v>
      </c>
      <c r="W1188" s="8" t="s">
        <v>62</v>
      </c>
      <c r="X1188" s="8" t="s">
        <v>276</v>
      </c>
      <c r="Z1188" s="8" t="s">
        <v>3967</v>
      </c>
      <c r="AA1188" s="8">
        <v>0.03</v>
      </c>
      <c r="AB1188" s="8" t="s">
        <v>558</v>
      </c>
      <c r="AC1188" s="8">
        <v>3.7499999999999999E-2</v>
      </c>
      <c r="AD1188" s="8">
        <v>300</v>
      </c>
      <c r="AE1188" s="8">
        <v>208.33333333333334</v>
      </c>
      <c r="AF1188" s="8">
        <v>375</v>
      </c>
      <c r="AG1188" s="8">
        <v>583.33333333333337</v>
      </c>
      <c r="AH1188" s="8">
        <v>0.06</v>
      </c>
      <c r="AI1188" s="8">
        <v>600</v>
      </c>
    </row>
  </sheetData>
  <phoneticPr fontId="226" type="noConversion"/>
  <conditionalFormatting sqref="K1">
    <cfRule type="duplicateValues" dxfId="216" priority="282"/>
    <cfRule type="duplicateValues" dxfId="215" priority="283"/>
    <cfRule type="duplicateValues" dxfId="214" priority="285"/>
  </conditionalFormatting>
  <conditionalFormatting sqref="L1">
    <cfRule type="duplicateValues" dxfId="213" priority="284"/>
  </conditionalFormatting>
  <conditionalFormatting sqref="K551">
    <cfRule type="duplicateValues" dxfId="212" priority="213"/>
  </conditionalFormatting>
  <conditionalFormatting sqref="L551">
    <cfRule type="duplicateValues" dxfId="211" priority="214"/>
  </conditionalFormatting>
  <conditionalFormatting sqref="P4">
    <cfRule type="duplicateValues" dxfId="210" priority="200"/>
  </conditionalFormatting>
  <conditionalFormatting sqref="P4">
    <cfRule type="duplicateValues" dxfId="209" priority="199"/>
  </conditionalFormatting>
  <conditionalFormatting sqref="P17">
    <cfRule type="duplicateValues" dxfId="208" priority="198"/>
  </conditionalFormatting>
  <conditionalFormatting sqref="P17">
    <cfRule type="duplicateValues" dxfId="207" priority="197"/>
  </conditionalFormatting>
  <conditionalFormatting sqref="P50">
    <cfRule type="duplicateValues" dxfId="206" priority="196"/>
  </conditionalFormatting>
  <conditionalFormatting sqref="P60">
    <cfRule type="duplicateValues" dxfId="205" priority="195"/>
  </conditionalFormatting>
  <conditionalFormatting sqref="P67">
    <cfRule type="duplicateValues" dxfId="204" priority="194"/>
  </conditionalFormatting>
  <conditionalFormatting sqref="P67">
    <cfRule type="duplicateValues" dxfId="203" priority="193"/>
  </conditionalFormatting>
  <conditionalFormatting sqref="P86">
    <cfRule type="duplicateValues" dxfId="202" priority="192"/>
  </conditionalFormatting>
  <conditionalFormatting sqref="K115:K131 K2:K113 K133:K252 K254:K268 K279:K283">
    <cfRule type="duplicateValues" dxfId="201" priority="201"/>
  </conditionalFormatting>
  <conditionalFormatting sqref="L113:L131 L2:L111 L133:L268 L279:L283">
    <cfRule type="duplicateValues" dxfId="200" priority="202"/>
  </conditionalFormatting>
  <conditionalFormatting sqref="P98">
    <cfRule type="duplicateValues" dxfId="199" priority="191"/>
  </conditionalFormatting>
  <conditionalFormatting sqref="P101">
    <cfRule type="duplicateValues" dxfId="198" priority="190"/>
  </conditionalFormatting>
  <conditionalFormatting sqref="P101">
    <cfRule type="duplicateValues" dxfId="197" priority="189"/>
  </conditionalFormatting>
  <conditionalFormatting sqref="P102">
    <cfRule type="duplicateValues" dxfId="196" priority="188"/>
  </conditionalFormatting>
  <conditionalFormatting sqref="P108">
    <cfRule type="duplicateValues" dxfId="195" priority="187"/>
  </conditionalFormatting>
  <conditionalFormatting sqref="P108">
    <cfRule type="duplicateValues" dxfId="194" priority="186"/>
  </conditionalFormatting>
  <conditionalFormatting sqref="P112">
    <cfRule type="duplicateValues" dxfId="193" priority="185"/>
  </conditionalFormatting>
  <conditionalFormatting sqref="K114">
    <cfRule type="duplicateValues" dxfId="192" priority="184"/>
  </conditionalFormatting>
  <conditionalFormatting sqref="L112">
    <cfRule type="duplicateValues" dxfId="191" priority="183"/>
  </conditionalFormatting>
  <conditionalFormatting sqref="P131">
    <cfRule type="duplicateValues" dxfId="190" priority="182"/>
  </conditionalFormatting>
  <conditionalFormatting sqref="K132">
    <cfRule type="duplicateValues" dxfId="189" priority="180"/>
  </conditionalFormatting>
  <conditionalFormatting sqref="L132">
    <cfRule type="duplicateValues" dxfId="188" priority="181"/>
  </conditionalFormatting>
  <conditionalFormatting sqref="P137">
    <cfRule type="duplicateValues" dxfId="187" priority="179"/>
  </conditionalFormatting>
  <conditionalFormatting sqref="P141">
    <cfRule type="duplicateValues" dxfId="186" priority="178"/>
  </conditionalFormatting>
  <conditionalFormatting sqref="P143">
    <cfRule type="duplicateValues" dxfId="185" priority="177"/>
  </conditionalFormatting>
  <conditionalFormatting sqref="P146">
    <cfRule type="duplicateValues" dxfId="184" priority="176"/>
  </conditionalFormatting>
  <conditionalFormatting sqref="P158">
    <cfRule type="duplicateValues" dxfId="183" priority="175"/>
  </conditionalFormatting>
  <conditionalFormatting sqref="P170">
    <cfRule type="duplicateValues" dxfId="182" priority="174"/>
  </conditionalFormatting>
  <conditionalFormatting sqref="P183">
    <cfRule type="duplicateValues" dxfId="181" priority="173"/>
  </conditionalFormatting>
  <conditionalFormatting sqref="P183">
    <cfRule type="duplicateValues" dxfId="180" priority="172"/>
  </conditionalFormatting>
  <conditionalFormatting sqref="E185">
    <cfRule type="duplicateValues" dxfId="179" priority="171"/>
  </conditionalFormatting>
  <conditionalFormatting sqref="P188">
    <cfRule type="duplicateValues" dxfId="178" priority="170"/>
  </conditionalFormatting>
  <conditionalFormatting sqref="E193">
    <cfRule type="duplicateValues" dxfId="177" priority="169"/>
  </conditionalFormatting>
  <conditionalFormatting sqref="P198">
    <cfRule type="duplicateValues" dxfId="176" priority="168"/>
  </conditionalFormatting>
  <conditionalFormatting sqref="P198">
    <cfRule type="duplicateValues" dxfId="175" priority="167"/>
  </conditionalFormatting>
  <conditionalFormatting sqref="E207">
    <cfRule type="duplicateValues" dxfId="174" priority="166"/>
  </conditionalFormatting>
  <conditionalFormatting sqref="E209">
    <cfRule type="duplicateValues" dxfId="173" priority="165"/>
  </conditionalFormatting>
  <conditionalFormatting sqref="P215">
    <cfRule type="duplicateValues" dxfId="172" priority="164"/>
  </conditionalFormatting>
  <conditionalFormatting sqref="P226">
    <cfRule type="duplicateValues" dxfId="171" priority="163"/>
  </conditionalFormatting>
  <conditionalFormatting sqref="P226">
    <cfRule type="duplicateValues" dxfId="170" priority="162"/>
  </conditionalFormatting>
  <conditionalFormatting sqref="P230">
    <cfRule type="duplicateValues" dxfId="169" priority="161"/>
  </conditionalFormatting>
  <conditionalFormatting sqref="E242">
    <cfRule type="duplicateValues" dxfId="168" priority="160"/>
  </conditionalFormatting>
  <conditionalFormatting sqref="P247">
    <cfRule type="duplicateValues" dxfId="167" priority="159"/>
  </conditionalFormatting>
  <conditionalFormatting sqref="P247">
    <cfRule type="duplicateValues" dxfId="166" priority="158"/>
  </conditionalFormatting>
  <conditionalFormatting sqref="P265">
    <cfRule type="duplicateValues" dxfId="165" priority="157"/>
  </conditionalFormatting>
  <conditionalFormatting sqref="P265">
    <cfRule type="duplicateValues" dxfId="164" priority="156"/>
  </conditionalFormatting>
  <conditionalFormatting sqref="K276:K278 K269:K274">
    <cfRule type="duplicateValues" dxfId="163" priority="154"/>
  </conditionalFormatting>
  <conditionalFormatting sqref="L269:L278">
    <cfRule type="duplicateValues" dxfId="162" priority="155"/>
  </conditionalFormatting>
  <conditionalFormatting sqref="P269">
    <cfRule type="duplicateValues" dxfId="161" priority="153"/>
  </conditionalFormatting>
  <conditionalFormatting sqref="P269">
    <cfRule type="duplicateValues" dxfId="160" priority="152"/>
  </conditionalFormatting>
  <conditionalFormatting sqref="E270">
    <cfRule type="duplicateValues" dxfId="159" priority="151"/>
  </conditionalFormatting>
  <conditionalFormatting sqref="P270">
    <cfRule type="duplicateValues" dxfId="158" priority="150"/>
  </conditionalFormatting>
  <conditionalFormatting sqref="P276">
    <cfRule type="duplicateValues" dxfId="157" priority="149"/>
  </conditionalFormatting>
  <conditionalFormatting sqref="P276">
    <cfRule type="duplicateValues" dxfId="156" priority="148"/>
  </conditionalFormatting>
  <conditionalFormatting sqref="K481 K284:K303 K305 K307 K310:K330 K332:K345 K347:K451 K453:K474 K483:K539 K543:K550">
    <cfRule type="duplicateValues" dxfId="155" priority="89"/>
  </conditionalFormatting>
  <conditionalFormatting sqref="K354">
    <cfRule type="duplicateValues" dxfId="154" priority="136"/>
    <cfRule type="duplicateValues" dxfId="153" priority="137"/>
    <cfRule type="duplicateValues" dxfId="152" priority="138"/>
  </conditionalFormatting>
  <conditionalFormatting sqref="K367">
    <cfRule type="duplicateValues" dxfId="151" priority="135"/>
  </conditionalFormatting>
  <conditionalFormatting sqref="K378:K394">
    <cfRule type="duplicateValues" dxfId="150" priority="97"/>
  </conditionalFormatting>
  <conditionalFormatting sqref="K401">
    <cfRule type="duplicateValues" dxfId="149" priority="131"/>
  </conditionalFormatting>
  <conditionalFormatting sqref="K481 K284:K303 K396:K451 K305 K307 K310:K330 K332:K345 K347:K374 K453:K474 K483:K539 K543:K550">
    <cfRule type="duplicateValues" dxfId="148" priority="117"/>
  </conditionalFormatting>
  <conditionalFormatting sqref="K481 K355:K361 K284:K301 K364:K366 K368:K374 K402:K451 K303 K310:K330 K332:K334 K336:K345 K396:K400 K305 K307 K347:K353 K453:K474 K483:K539 K543:K550">
    <cfRule type="duplicateValues" dxfId="147" priority="143"/>
  </conditionalFormatting>
  <conditionalFormatting sqref="K375:L375">
    <cfRule type="duplicateValues" dxfId="146" priority="100"/>
  </conditionalFormatting>
  <conditionalFormatting sqref="K375:L377">
    <cfRule type="duplicateValues" dxfId="145" priority="99"/>
  </conditionalFormatting>
  <conditionalFormatting sqref="K376:L377">
    <cfRule type="duplicateValues" dxfId="144" priority="102"/>
  </conditionalFormatting>
  <conditionalFormatting sqref="K378:L394">
    <cfRule type="duplicateValues" dxfId="143" priority="98"/>
  </conditionalFormatting>
  <conditionalFormatting sqref="L284">
    <cfRule type="duplicateValues" dxfId="142" priority="129"/>
  </conditionalFormatting>
  <conditionalFormatting sqref="L308">
    <cfRule type="duplicateValues" dxfId="141" priority="126"/>
  </conditionalFormatting>
  <conditionalFormatting sqref="L367">
    <cfRule type="duplicateValues" dxfId="140" priority="134"/>
  </conditionalFormatting>
  <conditionalFormatting sqref="L374">
    <cfRule type="duplicateValues" dxfId="139" priority="133"/>
  </conditionalFormatting>
  <conditionalFormatting sqref="L397">
    <cfRule type="duplicateValues" dxfId="138" priority="132"/>
  </conditionalFormatting>
  <conditionalFormatting sqref="L401">
    <cfRule type="duplicateValues" dxfId="137" priority="130"/>
  </conditionalFormatting>
  <conditionalFormatting sqref="L407">
    <cfRule type="duplicateValues" dxfId="136" priority="114"/>
  </conditionalFormatting>
  <conditionalFormatting sqref="L500:L550 L481:L498 L368:L373 L303:L307 L396 L398:L400 L402:L406 L285:L300 L309:L366 L408:L474">
    <cfRule type="duplicateValues" dxfId="135" priority="142"/>
  </conditionalFormatting>
  <conditionalFormatting sqref="P284">
    <cfRule type="duplicateValues" dxfId="134" priority="85"/>
  </conditionalFormatting>
  <conditionalFormatting sqref="P285">
    <cfRule type="duplicateValues" dxfId="133" priority="84"/>
  </conditionalFormatting>
  <conditionalFormatting sqref="P287">
    <cfRule type="duplicateValues" dxfId="132" priority="107"/>
  </conditionalFormatting>
  <conditionalFormatting sqref="P288">
    <cfRule type="duplicateValues" dxfId="131" priority="83"/>
  </conditionalFormatting>
  <conditionalFormatting sqref="P291">
    <cfRule type="duplicateValues" dxfId="130" priority="82"/>
  </conditionalFormatting>
  <conditionalFormatting sqref="P294">
    <cfRule type="duplicateValues" dxfId="129" priority="81"/>
  </conditionalFormatting>
  <conditionalFormatting sqref="P296">
    <cfRule type="duplicateValues" dxfId="128" priority="77"/>
  </conditionalFormatting>
  <conditionalFormatting sqref="P297">
    <cfRule type="duplicateValues" dxfId="127" priority="80"/>
  </conditionalFormatting>
  <conditionalFormatting sqref="P298">
    <cfRule type="duplicateValues" dxfId="126" priority="79"/>
  </conditionalFormatting>
  <conditionalFormatting sqref="P300">
    <cfRule type="duplicateValues" dxfId="125" priority="78"/>
  </conditionalFormatting>
  <conditionalFormatting sqref="P305">
    <cfRule type="duplicateValues" dxfId="124" priority="128"/>
  </conditionalFormatting>
  <conditionalFormatting sqref="P307">
    <cfRule type="duplicateValues" dxfId="123" priority="127"/>
  </conditionalFormatting>
  <conditionalFormatting sqref="P309">
    <cfRule type="duplicateValues" dxfId="122" priority="106"/>
  </conditionalFormatting>
  <conditionalFormatting sqref="P310">
    <cfRule type="duplicateValues" dxfId="121" priority="76"/>
  </conditionalFormatting>
  <conditionalFormatting sqref="P311">
    <cfRule type="duplicateValues" dxfId="120" priority="140"/>
  </conditionalFormatting>
  <conditionalFormatting sqref="P312">
    <cfRule type="duplicateValues" dxfId="119" priority="105"/>
  </conditionalFormatting>
  <conditionalFormatting sqref="P314">
    <cfRule type="duplicateValues" dxfId="118" priority="125"/>
  </conditionalFormatting>
  <conditionalFormatting sqref="P315">
    <cfRule type="duplicateValues" dxfId="117" priority="124"/>
  </conditionalFormatting>
  <conditionalFormatting sqref="P322">
    <cfRule type="duplicateValues" dxfId="116" priority="123"/>
  </conditionalFormatting>
  <conditionalFormatting sqref="P324">
    <cfRule type="duplicateValues" dxfId="115" priority="122"/>
  </conditionalFormatting>
  <conditionalFormatting sqref="P325">
    <cfRule type="duplicateValues" dxfId="114" priority="121"/>
  </conditionalFormatting>
  <conditionalFormatting sqref="P328">
    <cfRule type="duplicateValues" dxfId="113" priority="139"/>
  </conditionalFormatting>
  <conditionalFormatting sqref="P332">
    <cfRule type="duplicateValues" dxfId="112" priority="120"/>
  </conditionalFormatting>
  <conditionalFormatting sqref="P337">
    <cfRule type="duplicateValues" dxfId="111" priority="119"/>
  </conditionalFormatting>
  <conditionalFormatting sqref="P339">
    <cfRule type="duplicateValues" dxfId="110" priority="75"/>
  </conditionalFormatting>
  <conditionalFormatting sqref="P340">
    <cfRule type="duplicateValues" dxfId="109" priority="118"/>
  </conditionalFormatting>
  <conditionalFormatting sqref="P344">
    <cfRule type="duplicateValues" dxfId="108" priority="144"/>
  </conditionalFormatting>
  <conditionalFormatting sqref="P350">
    <cfRule type="duplicateValues" dxfId="107" priority="145"/>
  </conditionalFormatting>
  <conditionalFormatting sqref="P353">
    <cfRule type="duplicateValues" dxfId="106" priority="104"/>
  </conditionalFormatting>
  <conditionalFormatting sqref="P357">
    <cfRule type="duplicateValues" dxfId="105" priority="146"/>
  </conditionalFormatting>
  <conditionalFormatting sqref="P358">
    <cfRule type="duplicateValues" dxfId="104" priority="103"/>
  </conditionalFormatting>
  <conditionalFormatting sqref="P362">
    <cfRule type="duplicateValues" dxfId="103" priority="74"/>
  </conditionalFormatting>
  <conditionalFormatting sqref="P375">
    <cfRule type="duplicateValues" dxfId="102" priority="101"/>
  </conditionalFormatting>
  <conditionalFormatting sqref="P379">
    <cfRule type="duplicateValues" dxfId="101" priority="96"/>
  </conditionalFormatting>
  <conditionalFormatting sqref="P382">
    <cfRule type="duplicateValues" dxfId="100" priority="95"/>
  </conditionalFormatting>
  <conditionalFormatting sqref="P384">
    <cfRule type="duplicateValues" dxfId="99" priority="94"/>
  </conditionalFormatting>
  <conditionalFormatting sqref="P386">
    <cfRule type="duplicateValues" dxfId="98" priority="93"/>
  </conditionalFormatting>
  <conditionalFormatting sqref="P392">
    <cfRule type="duplicateValues" dxfId="97" priority="92"/>
  </conditionalFormatting>
  <conditionalFormatting sqref="P395">
    <cfRule type="duplicateValues" dxfId="96" priority="91"/>
  </conditionalFormatting>
  <conditionalFormatting sqref="P397">
    <cfRule type="duplicateValues" dxfId="95" priority="116"/>
  </conditionalFormatting>
  <conditionalFormatting sqref="P406">
    <cfRule type="duplicateValues" dxfId="94" priority="115"/>
  </conditionalFormatting>
  <conditionalFormatting sqref="P410">
    <cfRule type="duplicateValues" dxfId="93" priority="113"/>
  </conditionalFormatting>
  <conditionalFormatting sqref="P413">
    <cfRule type="duplicateValues" dxfId="92" priority="90"/>
  </conditionalFormatting>
  <conditionalFormatting sqref="P415">
    <cfRule type="duplicateValues" dxfId="91" priority="112"/>
  </conditionalFormatting>
  <conditionalFormatting sqref="P418">
    <cfRule type="duplicateValues" dxfId="90" priority="111"/>
  </conditionalFormatting>
  <conditionalFormatting sqref="P423">
    <cfRule type="duplicateValues" dxfId="89" priority="110"/>
  </conditionalFormatting>
  <conditionalFormatting sqref="P443">
    <cfRule type="duplicateValues" dxfId="88" priority="88"/>
  </conditionalFormatting>
  <conditionalFormatting sqref="P446">
    <cfRule type="duplicateValues" dxfId="87" priority="87"/>
  </conditionalFormatting>
  <conditionalFormatting sqref="P449">
    <cfRule type="duplicateValues" dxfId="86" priority="86"/>
  </conditionalFormatting>
  <conditionalFormatting sqref="P462">
    <cfRule type="duplicateValues" dxfId="85" priority="109"/>
  </conditionalFormatting>
  <conditionalFormatting sqref="P469">
    <cfRule type="duplicateValues" dxfId="84" priority="108"/>
  </conditionalFormatting>
  <conditionalFormatting sqref="Q290:R290">
    <cfRule type="duplicateValues" dxfId="83" priority="141"/>
  </conditionalFormatting>
  <conditionalFormatting sqref="P380">
    <cfRule type="duplicateValues" dxfId="82" priority="73"/>
  </conditionalFormatting>
  <conditionalFormatting sqref="P381">
    <cfRule type="duplicateValues" dxfId="81" priority="72"/>
  </conditionalFormatting>
  <conditionalFormatting sqref="P393">
    <cfRule type="duplicateValues" dxfId="80" priority="71"/>
  </conditionalFormatting>
  <conditionalFormatting sqref="P447">
    <cfRule type="duplicateValues" dxfId="79" priority="70"/>
  </conditionalFormatting>
  <conditionalFormatting sqref="P464">
    <cfRule type="duplicateValues" dxfId="78" priority="69"/>
  </conditionalFormatting>
  <conditionalFormatting sqref="K475:K480">
    <cfRule type="duplicateValues" dxfId="77" priority="67"/>
  </conditionalFormatting>
  <conditionalFormatting sqref="L475:L480">
    <cfRule type="duplicateValues" dxfId="76" priority="68"/>
  </conditionalFormatting>
  <conditionalFormatting sqref="P476">
    <cfRule type="duplicateValues" dxfId="75" priority="66"/>
  </conditionalFormatting>
  <conditionalFormatting sqref="L500:L550 L284:L498">
    <cfRule type="duplicateValues" dxfId="74" priority="65"/>
  </conditionalFormatting>
  <conditionalFormatting sqref="P485">
    <cfRule type="duplicateValues" dxfId="73" priority="64"/>
  </conditionalFormatting>
  <conditionalFormatting sqref="L499">
    <cfRule type="duplicateValues" dxfId="72" priority="61"/>
  </conditionalFormatting>
  <conditionalFormatting sqref="L499">
    <cfRule type="duplicateValues" dxfId="71" priority="62"/>
  </conditionalFormatting>
  <conditionalFormatting sqref="L499">
    <cfRule type="duplicateValues" dxfId="70" priority="63"/>
  </conditionalFormatting>
  <conditionalFormatting sqref="Z499">
    <cfRule type="duplicateValues" dxfId="69" priority="58"/>
  </conditionalFormatting>
  <conditionalFormatting sqref="Z499">
    <cfRule type="duplicateValues" dxfId="68" priority="59"/>
  </conditionalFormatting>
  <conditionalFormatting sqref="Z499">
    <cfRule type="duplicateValues" dxfId="67" priority="60"/>
  </conditionalFormatting>
  <conditionalFormatting sqref="P508">
    <cfRule type="duplicateValues" dxfId="66" priority="57"/>
  </conditionalFormatting>
  <conditionalFormatting sqref="P512">
    <cfRule type="duplicateValues" dxfId="65" priority="56"/>
  </conditionalFormatting>
  <conditionalFormatting sqref="P317">
    <cfRule type="duplicateValues" dxfId="64" priority="55"/>
  </conditionalFormatting>
  <conditionalFormatting sqref="P320">
    <cfRule type="duplicateValues" dxfId="63" priority="54"/>
  </conditionalFormatting>
  <conditionalFormatting sqref="P336">
    <cfRule type="duplicateValues" dxfId="62" priority="53"/>
  </conditionalFormatting>
  <conditionalFormatting sqref="Z325:Z340">
    <cfRule type="duplicateValues" dxfId="61" priority="147"/>
  </conditionalFormatting>
  <conditionalFormatting sqref="P342">
    <cfRule type="duplicateValues" dxfId="60" priority="52"/>
  </conditionalFormatting>
  <conditionalFormatting sqref="P343">
    <cfRule type="duplicateValues" dxfId="59" priority="51"/>
  </conditionalFormatting>
  <conditionalFormatting sqref="P346">
    <cfRule type="duplicateValues" dxfId="58" priority="50"/>
  </conditionalFormatting>
  <conditionalFormatting sqref="K346">
    <cfRule type="duplicateValues" dxfId="57" priority="49"/>
  </conditionalFormatting>
  <conditionalFormatting sqref="P348">
    <cfRule type="duplicateValues" dxfId="56" priority="48"/>
  </conditionalFormatting>
  <conditionalFormatting sqref="P351">
    <cfRule type="duplicateValues" dxfId="55" priority="47"/>
  </conditionalFormatting>
  <conditionalFormatting sqref="P352">
    <cfRule type="duplicateValues" dxfId="54" priority="46"/>
  </conditionalFormatting>
  <conditionalFormatting sqref="P355">
    <cfRule type="duplicateValues" dxfId="53" priority="45"/>
  </conditionalFormatting>
  <conditionalFormatting sqref="P356">
    <cfRule type="duplicateValues" dxfId="52" priority="44"/>
  </conditionalFormatting>
  <conditionalFormatting sqref="P359">
    <cfRule type="duplicateValues" dxfId="51" priority="43"/>
  </conditionalFormatting>
  <conditionalFormatting sqref="P361">
    <cfRule type="duplicateValues" dxfId="50" priority="42"/>
  </conditionalFormatting>
  <conditionalFormatting sqref="P368">
    <cfRule type="duplicateValues" dxfId="49" priority="41"/>
  </conditionalFormatting>
  <conditionalFormatting sqref="P372">
    <cfRule type="duplicateValues" dxfId="48" priority="40"/>
  </conditionalFormatting>
  <conditionalFormatting sqref="P377">
    <cfRule type="duplicateValues" dxfId="47" priority="39"/>
  </conditionalFormatting>
  <conditionalFormatting sqref="P390">
    <cfRule type="duplicateValues" dxfId="46" priority="38"/>
  </conditionalFormatting>
  <conditionalFormatting sqref="P396">
    <cfRule type="duplicateValues" dxfId="45" priority="37"/>
  </conditionalFormatting>
  <conditionalFormatting sqref="P402">
    <cfRule type="duplicateValues" dxfId="44" priority="36"/>
  </conditionalFormatting>
  <conditionalFormatting sqref="P404">
    <cfRule type="duplicateValues" dxfId="43" priority="35"/>
  </conditionalFormatting>
  <conditionalFormatting sqref="P407">
    <cfRule type="duplicateValues" dxfId="42" priority="34"/>
  </conditionalFormatting>
  <conditionalFormatting sqref="P408">
    <cfRule type="duplicateValues" dxfId="41" priority="33"/>
  </conditionalFormatting>
  <conditionalFormatting sqref="P425">
    <cfRule type="duplicateValues" dxfId="40" priority="32"/>
  </conditionalFormatting>
  <conditionalFormatting sqref="P427">
    <cfRule type="duplicateValues" dxfId="39" priority="31"/>
  </conditionalFormatting>
  <conditionalFormatting sqref="K452">
    <cfRule type="duplicateValues" dxfId="38" priority="30"/>
  </conditionalFormatting>
  <conditionalFormatting sqref="P460">
    <cfRule type="duplicateValues" dxfId="37" priority="29"/>
  </conditionalFormatting>
  <conditionalFormatting sqref="P461">
    <cfRule type="duplicateValues" dxfId="36" priority="28"/>
  </conditionalFormatting>
  <conditionalFormatting sqref="P461">
    <cfRule type="duplicateValues" dxfId="35" priority="27"/>
  </conditionalFormatting>
  <conditionalFormatting sqref="P473">
    <cfRule type="duplicateValues" dxfId="34" priority="26"/>
  </conditionalFormatting>
  <conditionalFormatting sqref="K482">
    <cfRule type="duplicateValues" dxfId="33" priority="25"/>
  </conditionalFormatting>
  <conditionalFormatting sqref="P483">
    <cfRule type="duplicateValues" dxfId="32" priority="24"/>
  </conditionalFormatting>
  <conditionalFormatting sqref="P511">
    <cfRule type="duplicateValues" dxfId="31" priority="23"/>
  </conditionalFormatting>
  <conditionalFormatting sqref="P513">
    <cfRule type="duplicateValues" dxfId="30" priority="22"/>
  </conditionalFormatting>
  <conditionalFormatting sqref="P513">
    <cfRule type="duplicateValues" dxfId="29" priority="21"/>
  </conditionalFormatting>
  <conditionalFormatting sqref="P514">
    <cfRule type="duplicateValues" dxfId="28" priority="20"/>
  </conditionalFormatting>
  <conditionalFormatting sqref="P514">
    <cfRule type="duplicateValues" dxfId="27" priority="19"/>
  </conditionalFormatting>
  <conditionalFormatting sqref="P529">
    <cfRule type="duplicateValues" dxfId="26" priority="18"/>
  </conditionalFormatting>
  <conditionalFormatting sqref="P530">
    <cfRule type="duplicateValues" dxfId="25" priority="17"/>
  </conditionalFormatting>
  <conditionalFormatting sqref="P543">
    <cfRule type="duplicateValues" dxfId="24" priority="16"/>
  </conditionalFormatting>
  <conditionalFormatting sqref="E503">
    <cfRule type="duplicateValues" dxfId="23" priority="15"/>
  </conditionalFormatting>
  <conditionalFormatting sqref="K947">
    <cfRule type="duplicateValues" dxfId="22" priority="11"/>
    <cfRule type="duplicateValues" dxfId="21" priority="12"/>
  </conditionalFormatting>
  <conditionalFormatting sqref="L947">
    <cfRule type="duplicateValues" dxfId="20" priority="13"/>
  </conditionalFormatting>
  <conditionalFormatting sqref="K947">
    <cfRule type="duplicateValues" dxfId="19" priority="14"/>
  </conditionalFormatting>
  <conditionalFormatting sqref="K948:K955">
    <cfRule type="duplicateValues" dxfId="18" priority="7"/>
    <cfRule type="duplicateValues" dxfId="17" priority="8"/>
  </conditionalFormatting>
  <conditionalFormatting sqref="L948:L955">
    <cfRule type="duplicateValues" dxfId="16" priority="9"/>
  </conditionalFormatting>
  <conditionalFormatting sqref="K948:K955">
    <cfRule type="duplicateValues" dxfId="15" priority="10"/>
  </conditionalFormatting>
  <conditionalFormatting sqref="P948">
    <cfRule type="duplicateValues" dxfId="14" priority="6"/>
  </conditionalFormatting>
  <conditionalFormatting sqref="P948">
    <cfRule type="duplicateValues" dxfId="13" priority="5"/>
  </conditionalFormatting>
  <conditionalFormatting sqref="K1:K1048576">
    <cfRule type="duplicateValues" dxfId="12" priority="1"/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37E9-B17C-4FD8-9559-E70553020BAC}">
  <dimension ref="A2:S149"/>
  <sheetViews>
    <sheetView topLeftCell="A117" workbookViewId="0">
      <selection activeCell="H101" sqref="H101"/>
    </sheetView>
  </sheetViews>
  <sheetFormatPr defaultColWidth="9.140625" defaultRowHeight="15"/>
  <cols>
    <col min="1" max="1" width="64.85546875" style="8" bestFit="1" customWidth="1"/>
    <col min="2" max="2" width="22.5703125" style="8" bestFit="1" customWidth="1"/>
    <col min="3" max="3" width="17.7109375" style="8" bestFit="1" customWidth="1"/>
    <col min="4" max="4" width="16.28515625" style="8" bestFit="1" customWidth="1"/>
    <col min="5" max="5" width="15.140625" style="8" bestFit="1" customWidth="1"/>
    <col min="6" max="6" width="22.85546875" style="8" bestFit="1" customWidth="1"/>
    <col min="7" max="7" width="26.5703125" style="8" bestFit="1" customWidth="1"/>
    <col min="8" max="8" width="20.5703125" style="8" bestFit="1" customWidth="1"/>
    <col min="9" max="9" width="15.140625" style="8" bestFit="1" customWidth="1"/>
    <col min="10" max="10" width="14" style="8" bestFit="1" customWidth="1"/>
    <col min="11" max="11" width="22.28515625" style="8" bestFit="1" customWidth="1"/>
    <col min="12" max="12" width="13.42578125" style="8" bestFit="1" customWidth="1"/>
    <col min="13" max="13" width="16.85546875" style="8" bestFit="1" customWidth="1"/>
    <col min="14" max="14" width="14.140625" style="8" bestFit="1" customWidth="1"/>
    <col min="15" max="15" width="14.140625" style="8" customWidth="1"/>
    <col min="16" max="18" width="9.140625" style="8"/>
    <col min="19" max="19" width="1.85546875" style="8" bestFit="1" customWidth="1"/>
    <col min="20" max="16384" width="9.140625" style="8"/>
  </cols>
  <sheetData>
    <row r="2" spans="1:19" ht="18.75">
      <c r="A2" s="682" t="s">
        <v>1991</v>
      </c>
      <c r="B2" s="682"/>
      <c r="C2" s="682"/>
      <c r="D2" s="682"/>
      <c r="G2" s="737" t="s">
        <v>1992</v>
      </c>
      <c r="H2" s="738"/>
      <c r="I2" s="738"/>
      <c r="J2" s="739"/>
      <c r="L2" s="740" t="s">
        <v>1993</v>
      </c>
      <c r="M2" s="741"/>
      <c r="N2" s="741"/>
      <c r="O2" s="742"/>
    </row>
    <row r="3" spans="1:19" ht="15.75">
      <c r="A3" s="67" t="s">
        <v>59</v>
      </c>
      <c r="B3" s="67" t="s">
        <v>60</v>
      </c>
      <c r="C3" s="12" t="s">
        <v>61</v>
      </c>
      <c r="D3" s="12" t="s">
        <v>17</v>
      </c>
      <c r="G3" s="699" t="s">
        <v>74</v>
      </c>
      <c r="H3" s="699"/>
      <c r="I3" s="699"/>
      <c r="J3" s="699"/>
      <c r="L3" s="82" t="s">
        <v>65</v>
      </c>
      <c r="M3" s="83" t="s">
        <v>151</v>
      </c>
      <c r="N3" s="83" t="s">
        <v>17</v>
      </c>
      <c r="O3" s="83" t="s">
        <v>147</v>
      </c>
      <c r="S3" s="8" t="s">
        <v>232</v>
      </c>
    </row>
    <row r="4" spans="1:19" ht="15.75">
      <c r="A4" s="74" t="s">
        <v>62</v>
      </c>
      <c r="B4" s="74">
        <f>COUNTIFS('CHECKOFF YEAR TO DATE '!V:V,'SUMMARY YTD'!A4)</f>
        <v>415</v>
      </c>
      <c r="C4" s="76">
        <f>SUMIFS('CHECKOFF YEAR TO DATE '!R:R,'CHECKOFF YEAR TO DATE '!V:V,'SUMMARY YTD'!A4)</f>
        <v>40941948.689999998</v>
      </c>
      <c r="D4" s="76">
        <f>SUMIFS('CHECKOFF YEAR TO DATE '!AG:AG,'CHECKOFF YEAR TO DATE '!V:V,'SUMMARY YTD'!A4)</f>
        <v>1508885.1173829208</v>
      </c>
      <c r="G4" s="12" t="s">
        <v>135</v>
      </c>
      <c r="H4" s="12" t="s">
        <v>60</v>
      </c>
      <c r="I4" s="31" t="s">
        <v>61</v>
      </c>
      <c r="J4" s="31" t="s">
        <v>17</v>
      </c>
      <c r="L4" s="69" t="s">
        <v>128</v>
      </c>
      <c r="M4" s="72">
        <f>SUMIFS('CHECKOFF YEAR TO DATE '!R:R,'CHECKOFF YEAR TO DATE '!O:O,'SUMMARY YTD'!L4)</f>
        <v>71644028.629999995</v>
      </c>
      <c r="N4" s="72">
        <f>SUMIFS('CHECKOFF YEAR TO DATE '!AG:AG,'CHECKOFF YEAR TO DATE '!O:O,'SUMMARY YTD'!L4)</f>
        <v>1693013.94760825</v>
      </c>
      <c r="O4" s="74">
        <f>COUNTIFS('CHECKOFF YEAR TO DATE '!O:O,'SUMMARY YTD'!L4)</f>
        <v>187</v>
      </c>
    </row>
    <row r="5" spans="1:19">
      <c r="A5" s="74" t="s">
        <v>63</v>
      </c>
      <c r="B5" s="74">
        <f>COUNTIFS('CHECKOFF YEAR TO DATE '!V:V,'SUMMARY YTD'!A5)</f>
        <v>354</v>
      </c>
      <c r="C5" s="76">
        <f>SUMIFS('CHECKOFF YEAR TO DATE '!R:R,'CHECKOFF YEAR TO DATE '!V:V,'SUMMARY YTD'!A5)</f>
        <v>121247004.06</v>
      </c>
      <c r="D5" s="76">
        <f>SUMIFS('CHECKOFF YEAR TO DATE '!AG:AG,'CHECKOFF YEAR TO DATE '!V:V,'SUMMARY YTD'!A5)</f>
        <v>3748822.5588516933</v>
      </c>
      <c r="G5" s="125" t="s">
        <v>31</v>
      </c>
      <c r="H5" s="125">
        <f>COUNTIFS('CHECKOFF YEAR TO DATE '!C:C,'SUMMARY YTD'!G5)</f>
        <v>89</v>
      </c>
      <c r="I5" s="126">
        <f>SUMIFS('CHECKOFF YEAR TO DATE '!R:R,'CHECKOFF YEAR TO DATE '!C:C,'SUMMARY YTD'!G5)</f>
        <v>34972977</v>
      </c>
      <c r="J5" s="126">
        <f>SUMIFS('CHECKOFF YEAR TO DATE '!AG:AG,'CHECKOFF YEAR TO DATE '!C:C,'SUMMARY YTD'!G5)</f>
        <v>817975.42892328044</v>
      </c>
      <c r="L5" s="69" t="s">
        <v>329</v>
      </c>
      <c r="M5" s="72">
        <f>SUMIFS('CHECKOFF YEAR TO DATE '!R:R,'CHECKOFF YEAR TO DATE '!O:O,'SUMMARY YTD'!L5)</f>
        <v>10220366</v>
      </c>
      <c r="N5" s="72">
        <f>SUMIFS('CHECKOFF YEAR TO DATE '!AG:AG,'CHECKOFF YEAR TO DATE '!O:O,'SUMMARY YTD'!L5)</f>
        <v>244703.47576190473</v>
      </c>
      <c r="O5" s="74">
        <f>COUNTIFS('CHECKOFF YEAR TO DATE '!O:O,'SUMMARY YTD'!L5)</f>
        <v>20</v>
      </c>
    </row>
    <row r="6" spans="1:19">
      <c r="A6" s="74" t="s">
        <v>187</v>
      </c>
      <c r="B6" s="74">
        <f>COUNTIFS('CHECKOFF YEAR TO DATE '!V:V,'SUMMARY YTD'!A6)</f>
        <v>0</v>
      </c>
      <c r="C6" s="76">
        <f>SUMIFS('CHECKOFF YEAR TO DATE '!R:R,'CHECKOFF YEAR TO DATE '!V:V,'SUMMARY YTD'!A6)</f>
        <v>0</v>
      </c>
      <c r="D6" s="76">
        <f>SUMIFS('CHECKOFF YEAR TO DATE '!AG:AG,'CHECKOFF YEAR TO DATE '!V:V,'SUMMARY YTD'!A6)</f>
        <v>0</v>
      </c>
      <c r="G6" s="125" t="s">
        <v>24</v>
      </c>
      <c r="H6" s="125">
        <f>COUNTIFS('CHECKOFF YEAR TO DATE '!C:C,'SUMMARY YTD'!G6)</f>
        <v>120</v>
      </c>
      <c r="I6" s="126">
        <f>SUMIFS('CHECKOFF YEAR TO DATE '!R:R,'CHECKOFF YEAR TO DATE '!C:C,'SUMMARY YTD'!G6)</f>
        <v>31431288</v>
      </c>
      <c r="J6" s="126">
        <f>SUMIFS('CHECKOFF YEAR TO DATE '!AG:AG,'CHECKOFF YEAR TO DATE '!C:C,'SUMMARY YTD'!G6)</f>
        <v>774171.37370563683</v>
      </c>
      <c r="L6" s="69" t="s">
        <v>43</v>
      </c>
      <c r="M6" s="72">
        <f>SUMIFS('CHECKOFF YEAR TO DATE '!R:R,'CHECKOFF YEAR TO DATE '!O:O,'SUMMARY YTD'!L6)</f>
        <v>96700881.429999992</v>
      </c>
      <c r="N6" s="72">
        <f>SUMIFS('CHECKOFF YEAR TO DATE '!AG:AG,'CHECKOFF YEAR TO DATE '!O:O,'SUMMARY YTD'!L6)</f>
        <v>2393656.5490166326</v>
      </c>
      <c r="O6" s="74">
        <f>COUNTIFS('CHECKOFF YEAR TO DATE '!O:O,'SUMMARY YTD'!L6)</f>
        <v>437</v>
      </c>
    </row>
    <row r="7" spans="1:19">
      <c r="A7" s="74" t="s">
        <v>188</v>
      </c>
      <c r="B7" s="74">
        <f>COUNTIFS('CHECKOFF YEAR TO DATE '!V:V,'SUMMARY YTD'!A7)</f>
        <v>0</v>
      </c>
      <c r="C7" s="76">
        <f>SUMIFS('CHECKOFF YEAR TO DATE '!R:R,'CHECKOFF YEAR TO DATE '!V:V,'SUMMARY YTD'!A7)</f>
        <v>0</v>
      </c>
      <c r="D7" s="76">
        <f>SUMIFS('CHECKOFF YEAR TO DATE '!AG:AG,'CHECKOFF YEAR TO DATE '!V:V,'SUMMARY YTD'!A7)</f>
        <v>0</v>
      </c>
      <c r="G7" s="125" t="s">
        <v>184</v>
      </c>
      <c r="H7" s="125">
        <f>COUNTIFS('CHECKOFF YEAR TO DATE '!C:C,'SUMMARY YTD'!G7)</f>
        <v>102</v>
      </c>
      <c r="I7" s="126">
        <f>SUMIFS('CHECKOFF YEAR TO DATE '!R:R,'CHECKOFF YEAR TO DATE '!C:C,'SUMMARY YTD'!G7)</f>
        <v>31493965</v>
      </c>
      <c r="J7" s="126">
        <f>SUMIFS('CHECKOFF YEAR TO DATE '!AG:AG,'CHECKOFF YEAR TO DATE '!C:C,'SUMMARY YTD'!G7)</f>
        <v>856677.9396915955</v>
      </c>
      <c r="L7" s="69" t="s">
        <v>148</v>
      </c>
      <c r="M7" s="72">
        <f>SUMIFS('CHECKOFF YEAR TO DATE '!R:R,'CHECKOFF YEAR TO DATE '!O:O,'SUMMARY YTD'!L7)</f>
        <v>83929178.230000004</v>
      </c>
      <c r="N7" s="72">
        <f>SUMIFS('CHECKOFF YEAR TO DATE '!AG:AG,'CHECKOFF YEAR TO DATE '!O:O,'SUMMARY YTD'!L7)</f>
        <v>2191288.7471660972</v>
      </c>
      <c r="O7" s="74">
        <f>COUNTIFS('CHECKOFF YEAR TO DATE '!O:O,'SUMMARY YTD'!L7)</f>
        <v>254</v>
      </c>
    </row>
    <row r="8" spans="1:19">
      <c r="A8" s="74" t="s">
        <v>64</v>
      </c>
      <c r="B8" s="74">
        <f>COUNTIFS('CHECKOFF YEAR TO DATE '!V:V,'SUMMARY YTD'!A8)</f>
        <v>418</v>
      </c>
      <c r="C8" s="76">
        <f>SUMIFS('CHECKOFF YEAR TO DATE '!R:R,'CHECKOFF YEAR TO DATE '!V:V,'SUMMARY YTD'!A8)</f>
        <v>188985607.84999999</v>
      </c>
      <c r="D8" s="76">
        <f>SUMIFS('CHECKOFF YEAR TO DATE '!AG:AG,'CHECKOFF YEAR TO DATE '!V:V,'SUMMARY YTD'!A8)</f>
        <v>4416735.6499090735</v>
      </c>
      <c r="G8" s="125" t="s">
        <v>23</v>
      </c>
      <c r="H8" s="125">
        <f>COUNTIFS('CHECKOFF YEAR TO DATE '!C:C,'SUMMARY YTD'!G8)</f>
        <v>82</v>
      </c>
      <c r="I8" s="126">
        <f>SUMIFS('CHECKOFF YEAR TO DATE '!R:R,'CHECKOFF YEAR TO DATE '!C:C,'SUMMARY YTD'!G8)</f>
        <v>33123417</v>
      </c>
      <c r="J8" s="126">
        <f>SUMIFS('CHECKOFF YEAR TO DATE '!AG:AG,'CHECKOFF YEAR TO DATE '!C:C,'SUMMARY YTD'!G8)</f>
        <v>794793.40891870193</v>
      </c>
      <c r="L8" s="69" t="s">
        <v>173</v>
      </c>
      <c r="M8" s="72">
        <f>SUMIFS('CHECKOFF YEAR TO DATE '!R:R,'CHECKOFF YEAR TO DATE '!O:O,'SUMMARY YTD'!L8)</f>
        <v>47553401.310000002</v>
      </c>
      <c r="N8" s="72">
        <f>SUMIFS('CHECKOFF YEAR TO DATE '!AG:AG,'CHECKOFF YEAR TO DATE '!O:O,'SUMMARY YTD'!L8)</f>
        <v>1260853.140989973</v>
      </c>
      <c r="O8" s="74">
        <f>COUNTIFS('CHECKOFF YEAR TO DATE '!O:O,'SUMMARY YTD'!L8)</f>
        <v>141</v>
      </c>
    </row>
    <row r="9" spans="1:19">
      <c r="A9" s="77" t="s">
        <v>67</v>
      </c>
      <c r="B9" s="77">
        <f>SUM(B4:B8)</f>
        <v>1187</v>
      </c>
      <c r="C9" s="79">
        <f>SUM(C4:C8)</f>
        <v>351174560.60000002</v>
      </c>
      <c r="D9" s="79">
        <f>SUM(D4:D8)</f>
        <v>9674443.3261436876</v>
      </c>
      <c r="G9" s="125" t="s">
        <v>47</v>
      </c>
      <c r="H9" s="125">
        <f>COUNTIFS('CHECKOFF YEAR TO DATE '!C:C,'SUMMARY YTD'!G9)</f>
        <v>29</v>
      </c>
      <c r="I9" s="126">
        <f>SUMIFS('CHECKOFF YEAR TO DATE '!R:R,'CHECKOFF YEAR TO DATE '!C:C,'SUMMARY YTD'!G9)</f>
        <v>8178652</v>
      </c>
      <c r="J9" s="126">
        <f>SUMIFS('CHECKOFF YEAR TO DATE '!AG:AG,'CHECKOFF YEAR TO DATE '!C:C,'SUMMARY YTD'!G9)</f>
        <v>196023.96825559624</v>
      </c>
      <c r="L9" s="69" t="s">
        <v>21</v>
      </c>
      <c r="M9" s="72">
        <f>SUMIFS('CHECKOFF YEAR TO DATE '!R:R,'CHECKOFF YEAR TO DATE '!O:O,'SUMMARY YTD'!L9)</f>
        <v>29827844</v>
      </c>
      <c r="N9" s="72">
        <f>SUMIFS('CHECKOFF YEAR TO DATE '!AG:AG,'CHECKOFF YEAR TO DATE '!O:O,'SUMMARY YTD'!L9)</f>
        <v>724140.03330107871</v>
      </c>
      <c r="O9" s="74">
        <f>COUNTIFS('CHECKOFF YEAR TO DATE '!O:O,'SUMMARY YTD'!L9)</f>
        <v>119</v>
      </c>
    </row>
    <row r="10" spans="1:19">
      <c r="A10" s="77"/>
      <c r="B10" s="77"/>
      <c r="C10" s="79"/>
      <c r="D10" s="79"/>
      <c r="G10" s="125" t="s">
        <v>38</v>
      </c>
      <c r="H10" s="125">
        <f>COUNTIFS('CHECKOFF YEAR TO DATE '!C:C,'SUMMARY YTD'!G10)</f>
        <v>74</v>
      </c>
      <c r="I10" s="126">
        <f>SUMIFS('CHECKOFF YEAR TO DATE '!R:R,'CHECKOFF YEAR TO DATE '!C:C,'SUMMARY YTD'!G10)</f>
        <v>20533847</v>
      </c>
      <c r="J10" s="126">
        <f>SUMIFS('CHECKOFF YEAR TO DATE '!AG:AG,'CHECKOFF YEAR TO DATE '!C:C,'SUMMARY YTD'!G10)</f>
        <v>564457.10476017534</v>
      </c>
      <c r="L10" s="69" t="s">
        <v>174</v>
      </c>
      <c r="M10" s="72">
        <f>SUMIFS('CHECKOFF YEAR TO DATE '!R:R,'CHECKOFF YEAR TO DATE '!O:O,'SUMMARY YTD'!L10)</f>
        <v>5250432</v>
      </c>
      <c r="N10" s="72">
        <f>SUMIFS('CHECKOFF YEAR TO DATE '!AG:AG,'CHECKOFF YEAR TO DATE '!O:O,'SUMMARY YTD'!L10)</f>
        <v>124310.97065873016</v>
      </c>
      <c r="O10" s="74">
        <f>COUNTIFS('CHECKOFF YEAR TO DATE '!O:O,'SUMMARY YTD'!L10)</f>
        <v>8</v>
      </c>
    </row>
    <row r="11" spans="1:19">
      <c r="A11" s="74"/>
      <c r="B11" s="74"/>
      <c r="C11" s="76"/>
      <c r="D11" s="76"/>
      <c r="G11" s="125" t="s">
        <v>37</v>
      </c>
      <c r="H11" s="125">
        <f>COUNTIFS('CHECKOFF YEAR TO DATE '!C:C,'SUMMARY YTD'!G11)</f>
        <v>138</v>
      </c>
      <c r="I11" s="126">
        <f>SUMIFS('CHECKOFF YEAR TO DATE '!R:R,'CHECKOFF YEAR TO DATE '!C:C,'SUMMARY YTD'!G11)</f>
        <v>33383308.899999999</v>
      </c>
      <c r="J11" s="126">
        <f>SUMIFS('CHECKOFF YEAR TO DATE '!AG:AG,'CHECKOFF YEAR TO DATE '!C:C,'SUMMARY YTD'!G11)</f>
        <v>897904.81889694766</v>
      </c>
      <c r="L11" s="69" t="s">
        <v>368</v>
      </c>
      <c r="M11" s="72">
        <f>SUMIFS('CHECKOFF YEAR TO DATE '!R:R,'CHECKOFF YEAR TO DATE '!O:O,'SUMMARY YTD'!L11)</f>
        <v>2069642</v>
      </c>
      <c r="N11" s="72">
        <f>SUMIFS('CHECKOFF YEAR TO DATE '!AG:AG,'CHECKOFF YEAR TO DATE '!O:O,'SUMMARY YTD'!L11)</f>
        <v>50799.844017094016</v>
      </c>
      <c r="O11" s="74">
        <f>COUNTIFS('CHECKOFF YEAR TO DATE '!O:O,'SUMMARY YTD'!L11)</f>
        <v>8</v>
      </c>
    </row>
    <row r="12" spans="1:19">
      <c r="A12" s="74"/>
      <c r="B12" s="74"/>
      <c r="C12" s="76"/>
      <c r="D12" s="76"/>
      <c r="G12" s="125" t="s">
        <v>49</v>
      </c>
      <c r="H12" s="125">
        <f>COUNTIFS('CHECKOFF YEAR TO DATE '!C:C,'SUMMARY YTD'!G12)</f>
        <v>141</v>
      </c>
      <c r="I12" s="126">
        <f>SUMIFS('CHECKOFF YEAR TO DATE '!R:R,'CHECKOFF YEAR TO DATE '!C:C,'SUMMARY YTD'!G12)</f>
        <v>51262374</v>
      </c>
      <c r="J12" s="126">
        <f>SUMIFS('CHECKOFF YEAR TO DATE '!AG:AG,'CHECKOFF YEAR TO DATE '!C:C,'SUMMARY YTD'!G12)</f>
        <v>2110409.9363485402</v>
      </c>
      <c r="L12" s="69" t="s">
        <v>218</v>
      </c>
      <c r="M12" s="72">
        <f>SUMIFS('CHECKOFF YEAR TO DATE '!R:R,'CHECKOFF YEAR TO DATE '!O:O,'SUMMARY YTD'!L12)</f>
        <v>1042195</v>
      </c>
      <c r="N12" s="72">
        <f>SUMIFS('CHECKOFF YEAR TO DATE '!AG:AG,'CHECKOFF YEAR TO DATE '!O:O,'SUMMARY YTD'!L12)</f>
        <v>25440.247179487178</v>
      </c>
      <c r="O12" s="74">
        <f>COUNTIFS('CHECKOFF YEAR TO DATE '!O:O,'SUMMARY YTD'!L12)</f>
        <v>1</v>
      </c>
    </row>
    <row r="13" spans="1:19">
      <c r="A13" s="128" t="s">
        <v>69</v>
      </c>
      <c r="B13" s="128">
        <f>B9</f>
        <v>1187</v>
      </c>
      <c r="C13" s="130">
        <f>C9</f>
        <v>351174560.60000002</v>
      </c>
      <c r="D13" s="130">
        <f>D9</f>
        <v>9674443.3261436876</v>
      </c>
      <c r="G13" s="125" t="s">
        <v>241</v>
      </c>
      <c r="H13" s="125">
        <f>COUNTIFS('CHECKOFF YEAR TO DATE '!C:C,'SUMMARY YTD'!G13)</f>
        <v>38</v>
      </c>
      <c r="I13" s="126">
        <f>SUMIFS('CHECKOFF YEAR TO DATE '!R:R,'CHECKOFF YEAR TO DATE '!C:C,'SUMMARY YTD'!G13)</f>
        <v>11997030.700000001</v>
      </c>
      <c r="J13" s="126">
        <f>SUMIFS('CHECKOFF YEAR TO DATE '!AG:AG,'CHECKOFF YEAR TO DATE '!C:C,'SUMMARY YTD'!G13)</f>
        <v>310497.05973938428</v>
      </c>
      <c r="L13" s="69" t="s">
        <v>157</v>
      </c>
      <c r="M13" s="72">
        <f>SUMIFS('CHECKOFF YEAR TO DATE '!R:R,'CHECKOFF YEAR TO DATE '!O:O,'SUMMARY YTD'!L13)</f>
        <v>698065</v>
      </c>
      <c r="N13" s="72">
        <f>SUMIFS('CHECKOFF YEAR TO DATE '!AG:AG,'CHECKOFF YEAR TO DATE '!O:O,'SUMMARY YTD'!L13)</f>
        <v>897485.08880952373</v>
      </c>
      <c r="O13" s="74">
        <f>COUNTIFS('CHECKOFF YEAR TO DATE '!O:O,'SUMMARY YTD'!L13)</f>
        <v>2</v>
      </c>
    </row>
    <row r="14" spans="1:19">
      <c r="A14" s="74"/>
      <c r="B14" s="465" t="s">
        <v>169</v>
      </c>
      <c r="C14" s="163">
        <f>185000000*12</f>
        <v>2220000000</v>
      </c>
      <c r="D14" s="161" t="s">
        <v>408</v>
      </c>
      <c r="G14" s="125" t="s">
        <v>29</v>
      </c>
      <c r="H14" s="125">
        <f>COUNTIFS('CHECKOFF YEAR TO DATE '!C:C,'SUMMARY YTD'!G14)</f>
        <v>182</v>
      </c>
      <c r="I14" s="126">
        <f>SUMIFS('CHECKOFF YEAR TO DATE '!R:R,'CHECKOFF YEAR TO DATE '!C:C,'SUMMARY YTD'!G14)</f>
        <v>47403519</v>
      </c>
      <c r="J14" s="126">
        <f>SUMIFS('CHECKOFF YEAR TO DATE '!AG:AG,'CHECKOFF YEAR TO DATE '!C:C,'SUMMARY YTD'!G14)</f>
        <v>1149429.2873339292</v>
      </c>
      <c r="L14" s="69" t="s">
        <v>367</v>
      </c>
      <c r="M14" s="72">
        <f>SUMIFS('CHECKOFF YEAR TO DATE '!R:R,'CHECKOFF YEAR TO DATE '!O:O,'SUMMARY YTD'!L14)</f>
        <v>408231</v>
      </c>
      <c r="N14" s="72">
        <f>SUMIFS('CHECKOFF YEAR TO DATE '!AG:AG,'CHECKOFF YEAR TO DATE '!O:O,'SUMMARY YTD'!L14)</f>
        <v>14742.067095238093</v>
      </c>
      <c r="O14" s="74">
        <f>COUNTIFS('CHECKOFF YEAR TO DATE '!O:O,'SUMMARY YTD'!L14)</f>
        <v>3</v>
      </c>
    </row>
    <row r="15" spans="1:19">
      <c r="B15" s="466" t="s">
        <v>275</v>
      </c>
      <c r="C15" s="138">
        <f>C9/C14</f>
        <v>0.15818673900900901</v>
      </c>
      <c r="D15" s="212">
        <f>C14-C9</f>
        <v>1868825439.4000001</v>
      </c>
      <c r="G15" s="125" t="s">
        <v>27</v>
      </c>
      <c r="H15" s="125">
        <f>COUNTIFS('CHECKOFF YEAR TO DATE '!C:C,'SUMMARY YTD'!G15)</f>
        <v>81</v>
      </c>
      <c r="I15" s="126">
        <f>SUMIFS('CHECKOFF YEAR TO DATE '!R:R,'CHECKOFF YEAR TO DATE '!C:C,'SUMMARY YTD'!G15)</f>
        <v>22375821</v>
      </c>
      <c r="J15" s="126">
        <f>SUMIFS('CHECKOFF YEAR TO DATE '!AG:AG,'CHECKOFF YEAR TO DATE '!C:C,'SUMMARY YTD'!G15)</f>
        <v>533824.32894841267</v>
      </c>
      <c r="L15" s="84" t="s">
        <v>56</v>
      </c>
      <c r="M15" s="72">
        <f>SUMIFS('CHECKOFF YEAR TO DATE '!R:R,'CHECKOFF YEAR TO DATE '!O:O,'SUMMARY YTD'!L15)</f>
        <v>1830296</v>
      </c>
      <c r="N15" s="72">
        <f>SUMIFS('CHECKOFF YEAR TO DATE '!AG:AG,'CHECKOFF YEAR TO DATE '!O:O,'SUMMARY YTD'!L15)</f>
        <v>54009.214539682536</v>
      </c>
      <c r="O15" s="74">
        <f>COUNTIFS('CHECKOFF YEAR TO DATE '!O:O,'SUMMARY YTD'!L15)</f>
        <v>7</v>
      </c>
    </row>
    <row r="16" spans="1:19" ht="15.75">
      <c r="G16" s="125" t="s">
        <v>39</v>
      </c>
      <c r="H16" s="125">
        <f>COUNTIFS('CHECKOFF YEAR TO DATE '!C:C,'SUMMARY YTD'!G16)</f>
        <v>106</v>
      </c>
      <c r="I16" s="126">
        <f>SUMIFS('CHECKOFF YEAR TO DATE '!R:R,'CHECKOFF YEAR TO DATE '!C:C,'SUMMARY YTD'!G16)</f>
        <v>24064904</v>
      </c>
      <c r="J16" s="126">
        <f>SUMIFS('CHECKOFF YEAR TO DATE '!AG:AG,'CHECKOFF YEAR TO DATE '!C:C,'SUMMARY YTD'!G16)</f>
        <v>640339.54337545834</v>
      </c>
      <c r="L16" s="85" t="s">
        <v>71</v>
      </c>
      <c r="M16" s="86">
        <f>SUM(M4:M15)</f>
        <v>351174560.60000002</v>
      </c>
      <c r="N16" s="86">
        <f>SUM(N4:N15)</f>
        <v>9674443.3261436932</v>
      </c>
      <c r="O16" s="85">
        <f>SUM(O4:O15)</f>
        <v>1187</v>
      </c>
    </row>
    <row r="17" spans="1:12">
      <c r="G17" s="132" t="s">
        <v>71</v>
      </c>
      <c r="H17" s="132">
        <f>SUM(H5:H16)</f>
        <v>1182</v>
      </c>
      <c r="I17" s="133">
        <f>SUM(I5:I16)</f>
        <v>350221103.60000002</v>
      </c>
      <c r="J17" s="133">
        <f>SUM(J5:J16)</f>
        <v>9646504.1988976579</v>
      </c>
    </row>
    <row r="19" spans="1:12" ht="15.75">
      <c r="A19" s="688" t="s">
        <v>150</v>
      </c>
      <c r="B19" s="689"/>
      <c r="C19" s="689"/>
      <c r="D19" s="689"/>
      <c r="E19" s="444"/>
      <c r="F19" s="737" t="s">
        <v>93</v>
      </c>
      <c r="G19" s="738"/>
      <c r="H19" s="738"/>
      <c r="I19" s="738"/>
      <c r="J19" s="738"/>
      <c r="K19" s="738"/>
      <c r="L19" s="739"/>
    </row>
    <row r="20" spans="1:12" ht="15.75">
      <c r="A20" s="134" t="s">
        <v>65</v>
      </c>
      <c r="B20" s="83" t="s">
        <v>62</v>
      </c>
      <c r="C20" s="81" t="s">
        <v>63</v>
      </c>
      <c r="D20" s="81" t="s">
        <v>64</v>
      </c>
      <c r="F20" s="135" t="s">
        <v>94</v>
      </c>
      <c r="G20" s="135" t="s">
        <v>176</v>
      </c>
      <c r="H20" s="73" t="s">
        <v>95</v>
      </c>
      <c r="I20" s="12" t="s">
        <v>96</v>
      </c>
      <c r="J20" s="12" t="s">
        <v>66</v>
      </c>
      <c r="K20" s="12" t="s">
        <v>169</v>
      </c>
      <c r="L20" s="136" t="s">
        <v>170</v>
      </c>
    </row>
    <row r="21" spans="1:12">
      <c r="A21" s="69" t="s">
        <v>128</v>
      </c>
      <c r="B21" s="446">
        <f>SUMIFS('CHECKOFF YEAR TO DATE '!R:R,'CHECKOFF YEAR TO DATE '!O:O,'SUMMARY YTD'!A21,'CHECKOFF YEAR TO DATE '!V:V,'SUMMARY YTD'!$B$20)</f>
        <v>2729976</v>
      </c>
      <c r="C21" s="446">
        <f>SUMIFS('CHECKOFF YEAR TO DATE '!R:R,'CHECKOFF YEAR TO DATE '!O:O,'SUMMARY YTD'!A21,'CHECKOFF YEAR TO DATE '!V:V,'SUMMARY YTD'!$C$20)</f>
        <v>43386779.629999995</v>
      </c>
      <c r="D21" s="446">
        <f>SUMIFS('CHECKOFF YEAR TO DATE '!R:R,'CHECKOFF YEAR TO DATE '!O:O,'SUMMARY YTD'!A21,'CHECKOFF YEAR TO DATE '!V:V,'SUMMARY YTD'!$D$20)</f>
        <v>25527273</v>
      </c>
      <c r="F21" s="125" t="s">
        <v>101</v>
      </c>
      <c r="G21" s="125" t="str">
        <f>F21</f>
        <v>NAIROBI REGION</v>
      </c>
      <c r="H21" s="126">
        <f>SUMIFS('CHECKOFF YEAR TO DATE '!R:R,'CHECKOFF YEAR TO DATE '!D:D,'SUMMARY YTD'!F21)</f>
        <v>67382645.700000003</v>
      </c>
      <c r="I21" s="137">
        <f>COUNTIFS('CHECKOFF YEAR TO DATE '!D:D,'SUMMARY YTD'!F21)</f>
        <v>200</v>
      </c>
      <c r="J21" s="126">
        <f>SUMIFS('CHECKOFF YEAR TO DATE '!AG:AG,'CHECKOFF YEAR TO DATE '!D:D,'SUMMARY YTD'!F21)</f>
        <v>1690147.5582799839</v>
      </c>
      <c r="K21" s="126" t="e">
        <f ca="1">'REGIONAL EFFICENCY'!C2*12</f>
        <v>#NAME?</v>
      </c>
      <c r="L21" s="138" t="e">
        <f t="shared" ref="L21:L29" ca="1" si="0">H21/K21</f>
        <v>#NAME?</v>
      </c>
    </row>
    <row r="22" spans="1:12">
      <c r="A22" s="69" t="s">
        <v>329</v>
      </c>
      <c r="B22" s="446">
        <f>SUMIFS('CHECKOFF YEAR TO DATE '!R:R,'CHECKOFF YEAR TO DATE '!O:O,'SUMMARY YTD'!A22,'CHECKOFF YEAR TO DATE '!V:V,'SUMMARY YTD'!$B$20)</f>
        <v>380044</v>
      </c>
      <c r="C22" s="446">
        <f>SUMIFS('CHECKOFF YEAR TO DATE '!R:R,'CHECKOFF YEAR TO DATE '!O:O,'SUMMARY YTD'!A22,'CHECKOFF YEAR TO DATE '!V:V,'SUMMARY YTD'!$C$20)</f>
        <v>7043264</v>
      </c>
      <c r="D22" s="446">
        <f>SUMIFS('CHECKOFF YEAR TO DATE '!R:R,'CHECKOFF YEAR TO DATE '!O:O,'SUMMARY YTD'!A22,'CHECKOFF YEAR TO DATE '!V:V,'SUMMARY YTD'!$D$20)</f>
        <v>2797058</v>
      </c>
      <c r="F22" s="125" t="s">
        <v>168</v>
      </c>
      <c r="G22" s="125" t="str">
        <f t="shared" ref="G22:G28" si="1">F22</f>
        <v>WESTERN REGION</v>
      </c>
      <c r="H22" s="126">
        <f>SUMIFS('CHECKOFF YEAR TO DATE '!R:R,'CHECKOFF YEAR TO DATE '!D:D,'SUMMARY YTD'!F22)</f>
        <v>47218206</v>
      </c>
      <c r="I22" s="137">
        <f>COUNTIFS('CHECKOFF YEAR TO DATE '!D:D,'SUMMARY YTD'!F22)</f>
        <v>180</v>
      </c>
      <c r="J22" s="126">
        <f>SUMIFS('CHECKOFF YEAR TO DATE '!AG:AG,'CHECKOFF YEAR TO DATE '!D:D,'SUMMARY YTD'!F22)</f>
        <v>1145017.2486778444</v>
      </c>
      <c r="K22" s="126" t="e">
        <f ca="1">'REGIONAL EFFICENCY'!C3*12</f>
        <v>#NAME?</v>
      </c>
      <c r="L22" s="138" t="e">
        <f t="shared" ca="1" si="0"/>
        <v>#NAME?</v>
      </c>
    </row>
    <row r="23" spans="1:12">
      <c r="A23" s="69" t="s">
        <v>43</v>
      </c>
      <c r="B23" s="446">
        <f>SUMIFS('CHECKOFF YEAR TO DATE '!R:R,'CHECKOFF YEAR TO DATE '!O:O,'SUMMARY YTD'!A23,'CHECKOFF YEAR TO DATE '!V:V,'SUMMARY YTD'!$B$20)</f>
        <v>11370609</v>
      </c>
      <c r="C23" s="446">
        <f>SUMIFS('CHECKOFF YEAR TO DATE '!R:R,'CHECKOFF YEAR TO DATE '!O:O,'SUMMARY YTD'!A23,'CHECKOFF YEAR TO DATE '!V:V,'SUMMARY YTD'!$C$20)</f>
        <v>31433036.43</v>
      </c>
      <c r="D23" s="446">
        <f>SUMIFS('CHECKOFF YEAR TO DATE '!R:R,'CHECKOFF YEAR TO DATE '!O:O,'SUMMARY YTD'!A23,'CHECKOFF YEAR TO DATE '!V:V,'SUMMARY YTD'!$D$20)</f>
        <v>53897236</v>
      </c>
      <c r="F23" s="125" t="s">
        <v>99</v>
      </c>
      <c r="G23" s="125" t="str">
        <f t="shared" si="1"/>
        <v>COASTAL  REGION</v>
      </c>
      <c r="H23" s="126">
        <f>SUMIFS('CHECKOFF YEAR TO DATE '!R:R,'CHECKOFF YEAR TO DATE '!D:D,'SUMMARY YTD'!F23)</f>
        <v>42072500.899999999</v>
      </c>
      <c r="I23" s="137">
        <f>COUNTIFS('CHECKOFF YEAR TO DATE '!D:D,'SUMMARY YTD'!F23)</f>
        <v>168</v>
      </c>
      <c r="J23" s="126">
        <f>SUMIFS('CHECKOFF YEAR TO DATE '!AG:AG,'CHECKOFF YEAR TO DATE '!D:D,'SUMMARY YTD'!F23)</f>
        <v>1106153.3838192101</v>
      </c>
      <c r="K23" s="126" t="e">
        <f ca="1">'REGIONAL EFFICENCY'!C4*12</f>
        <v>#NAME?</v>
      </c>
      <c r="L23" s="138" t="e">
        <f t="shared" ca="1" si="0"/>
        <v>#NAME?</v>
      </c>
    </row>
    <row r="24" spans="1:12">
      <c r="A24" s="69" t="s">
        <v>148</v>
      </c>
      <c r="B24" s="446">
        <f>SUMIFS('CHECKOFF YEAR TO DATE '!R:R,'CHECKOFF YEAR TO DATE '!O:O,'SUMMARY YTD'!A24,'CHECKOFF YEAR TO DATE '!V:V,'SUMMARY YTD'!$B$20)</f>
        <v>12873630</v>
      </c>
      <c r="C24" s="446">
        <f>SUMIFS('CHECKOFF YEAR TO DATE '!R:R,'CHECKOFF YEAR TO DATE '!O:O,'SUMMARY YTD'!A24,'CHECKOFF YEAR TO DATE '!V:V,'SUMMARY YTD'!$C$20)</f>
        <v>12622214</v>
      </c>
      <c r="D24" s="446">
        <f>SUMIFS('CHECKOFF YEAR TO DATE '!R:R,'CHECKOFF YEAR TO DATE '!O:O,'SUMMARY YTD'!A24,'CHECKOFF YEAR TO DATE '!V:V,'SUMMARY YTD'!$D$20)</f>
        <v>58433334.230000004</v>
      </c>
      <c r="F24" s="125" t="s">
        <v>133</v>
      </c>
      <c r="G24" s="125" t="str">
        <f t="shared" si="1"/>
        <v>MOUNT KENYA REGION</v>
      </c>
      <c r="H24" s="126">
        <f>SUMIFS('CHECKOFF YEAR TO DATE '!R:R,'CHECKOFF YEAR TO DATE '!D:D,'SUMMARY YTD'!F24)</f>
        <v>51262374</v>
      </c>
      <c r="I24" s="137">
        <f>COUNTIFS('CHECKOFF YEAR TO DATE '!D:D,'SUMMARY YTD'!F24)</f>
        <v>141</v>
      </c>
      <c r="J24" s="126">
        <f>SUMIFS('CHECKOFF YEAR TO DATE '!AG:AG,'CHECKOFF YEAR TO DATE '!D:D,'SUMMARY YTD'!F24)</f>
        <v>2110409.9363485402</v>
      </c>
      <c r="K24" s="126" t="e">
        <f ca="1">'REGIONAL EFFICENCY'!C5*12</f>
        <v>#NAME?</v>
      </c>
      <c r="L24" s="138" t="e">
        <f t="shared" ca="1" si="0"/>
        <v>#NAME?</v>
      </c>
    </row>
    <row r="25" spans="1:12">
      <c r="A25" s="69" t="s">
        <v>173</v>
      </c>
      <c r="B25" s="446">
        <f>SUMIFS('CHECKOFF YEAR TO DATE '!R:R,'CHECKOFF YEAR TO DATE '!O:O,'SUMMARY YTD'!A25,'CHECKOFF YEAR TO DATE '!V:V,'SUMMARY YTD'!$B$20)</f>
        <v>8474534.6899999995</v>
      </c>
      <c r="C25" s="446">
        <f>SUMIFS('CHECKOFF YEAR TO DATE '!R:R,'CHECKOFF YEAR TO DATE '!O:O,'SUMMARY YTD'!A25,'CHECKOFF YEAR TO DATE '!V:V,'SUMMARY YTD'!$C$20)</f>
        <v>16135492</v>
      </c>
      <c r="D25" s="446">
        <f>SUMIFS('CHECKOFF YEAR TO DATE '!R:R,'CHECKOFF YEAR TO DATE '!O:O,'SUMMARY YTD'!A25,'CHECKOFF YEAR TO DATE '!V:V,'SUMMARY YTD'!$D$20)</f>
        <v>22943374.620000001</v>
      </c>
      <c r="F25" s="125" t="s">
        <v>97</v>
      </c>
      <c r="G25" s="125" t="str">
        <f t="shared" si="1"/>
        <v>RIFT VALLEY REGION</v>
      </c>
      <c r="H25" s="126">
        <f>SUMIFS('CHECKOFF YEAR TO DATE '!R:R,'CHECKOFF YEAR TO DATE '!D:D,'SUMMARY YTD'!F25)</f>
        <v>55620447</v>
      </c>
      <c r="I25" s="137">
        <f>COUNTIFS('CHECKOFF YEAR TO DATE '!D:D,'SUMMARY YTD'!F25)</f>
        <v>164</v>
      </c>
      <c r="J25" s="126">
        <f>SUMIFS('CHECKOFF YEAR TO DATE '!AG:AG,'CHECKOFF YEAR TO DATE '!D:D,'SUMMARY YTD'!F25)</f>
        <v>1331399.7730099722</v>
      </c>
      <c r="K25" s="126" t="e">
        <f ca="1">'REGIONAL EFFICENCY'!C6*12</f>
        <v>#NAME?</v>
      </c>
      <c r="L25" s="138" t="e">
        <f t="shared" ca="1" si="0"/>
        <v>#NAME?</v>
      </c>
    </row>
    <row r="26" spans="1:12">
      <c r="A26" s="69" t="s">
        <v>21</v>
      </c>
      <c r="B26" s="446">
        <f>SUMIFS('CHECKOFF YEAR TO DATE '!R:R,'CHECKOFF YEAR TO DATE '!O:O,'SUMMARY YTD'!A26,'CHECKOFF YEAR TO DATE '!V:V,'SUMMARY YTD'!$B$20)</f>
        <v>4176855</v>
      </c>
      <c r="C26" s="446">
        <f>SUMIFS('CHECKOFF YEAR TO DATE '!R:R,'CHECKOFF YEAR TO DATE '!O:O,'SUMMARY YTD'!A26,'CHECKOFF YEAR TO DATE '!V:V,'SUMMARY YTD'!$C$20)</f>
        <v>6443951</v>
      </c>
      <c r="D26" s="446">
        <f>SUMIFS('CHECKOFF YEAR TO DATE '!R:R,'CHECKOFF YEAR TO DATE '!O:O,'SUMMARY YTD'!A26,'CHECKOFF YEAR TO DATE '!V:V,'SUMMARY YTD'!$D$20)</f>
        <v>19207038</v>
      </c>
      <c r="F26" s="125" t="s">
        <v>167</v>
      </c>
      <c r="G26" s="125" t="str">
        <f t="shared" si="1"/>
        <v>NYANZA REGION</v>
      </c>
      <c r="H26" s="126">
        <f>SUMIFS('CHECKOFF YEAR TO DATE '!R:R,'CHECKOFF YEAR TO DATE '!D:D,'SUMMARY YTD'!F26)</f>
        <v>23739677</v>
      </c>
      <c r="I26" s="137">
        <f>COUNTIFS('CHECKOFF YEAR TO DATE '!D:D,'SUMMARY YTD'!F26)</f>
        <v>107</v>
      </c>
      <c r="J26" s="126">
        <f>SUMIFS('CHECKOFF YEAR TO DATE '!AG:AG,'CHECKOFF YEAR TO DATE '!D:D,'SUMMARY YTD'!F26)</f>
        <v>632526.98536487634</v>
      </c>
      <c r="K26" s="126" t="e">
        <f ca="1">'REGIONAL EFFICENCY'!C7*12</f>
        <v>#NAME?</v>
      </c>
      <c r="L26" s="138" t="e">
        <f t="shared" ca="1" si="0"/>
        <v>#NAME?</v>
      </c>
    </row>
    <row r="27" spans="1:12">
      <c r="A27" s="69" t="s">
        <v>174</v>
      </c>
      <c r="B27" s="446">
        <f>SUMIFS('CHECKOFF YEAR TO DATE '!R:R,'CHECKOFF YEAR TO DATE '!O:O,'SUMMARY YTD'!A27,'CHECKOFF YEAR TO DATE '!V:V,'SUMMARY YTD'!$B$20)</f>
        <v>308233</v>
      </c>
      <c r="C27" s="446">
        <f>SUMIFS('CHECKOFF YEAR TO DATE '!R:R,'CHECKOFF YEAR TO DATE '!O:O,'SUMMARY YTD'!A27,'CHECKOFF YEAR TO DATE '!V:V,'SUMMARY YTD'!$C$20)</f>
        <v>838009</v>
      </c>
      <c r="D27" s="446">
        <f>SUMIFS('CHECKOFF YEAR TO DATE '!R:R,'CHECKOFF YEAR TO DATE '!O:O,'SUMMARY YTD'!A27,'CHECKOFF YEAR TO DATE '!V:V,'SUMMARY YTD'!$D$20)</f>
        <v>4104190</v>
      </c>
      <c r="F27" s="125" t="s">
        <v>422</v>
      </c>
      <c r="G27" s="125" t="str">
        <f t="shared" si="1"/>
        <v>EASTERN REGION</v>
      </c>
      <c r="H27" s="126">
        <f>SUMIFS('CHECKOFF YEAR TO DATE '!R:R,'CHECKOFF YEAR TO DATE '!D:D,'SUMMARY YTD'!F27)</f>
        <v>31431288</v>
      </c>
      <c r="I27" s="137">
        <f>COUNTIFS('CHECKOFF YEAR TO DATE '!D:D,'SUMMARY YTD'!F27)</f>
        <v>120</v>
      </c>
      <c r="J27" s="126">
        <f>SUMIFS('CHECKOFF YEAR TO DATE '!AG:AG,'CHECKOFF YEAR TO DATE '!D:D,'SUMMARY YTD'!F27)</f>
        <v>774171.37370563683</v>
      </c>
      <c r="K27" s="126" t="e">
        <f ca="1">'REGIONAL EFFICENCY'!C8*12</f>
        <v>#NAME?</v>
      </c>
      <c r="L27" s="138" t="e">
        <f t="shared" ca="1" si="0"/>
        <v>#NAME?</v>
      </c>
    </row>
    <row r="28" spans="1:12">
      <c r="A28" s="69" t="s">
        <v>368</v>
      </c>
      <c r="B28" s="446">
        <f>SUMIFS('CHECKOFF YEAR TO DATE '!R:R,'CHECKOFF YEAR TO DATE '!O:O,'SUMMARY YTD'!A28,'CHECKOFF YEAR TO DATE '!V:V,'SUMMARY YTD'!$B$20)</f>
        <v>305798</v>
      </c>
      <c r="C28" s="446">
        <f>SUMIFS('CHECKOFF YEAR TO DATE '!R:R,'CHECKOFF YEAR TO DATE '!O:O,'SUMMARY YTD'!A28,'CHECKOFF YEAR TO DATE '!V:V,'SUMMARY YTD'!$C$20)</f>
        <v>1042784</v>
      </c>
      <c r="D28" s="446">
        <f>SUMIFS('CHECKOFF YEAR TO DATE '!R:R,'CHECKOFF YEAR TO DATE '!O:O,'SUMMARY YTD'!A28,'CHECKOFF YEAR TO DATE '!V:V,'SUMMARY YTD'!$D$20)</f>
        <v>721060</v>
      </c>
      <c r="F28" s="125" t="s">
        <v>98</v>
      </c>
      <c r="G28" s="125" t="str">
        <f t="shared" si="1"/>
        <v>LOWER EASTERN</v>
      </c>
      <c r="H28" s="126">
        <f>SUMIFS('CHECKOFF YEAR TO DATE '!R:R,'CHECKOFF YEAR TO DATE '!D:D,'SUMMARY YTD'!F28)</f>
        <v>32447422</v>
      </c>
      <c r="I28" s="137">
        <f>COUNTIFS('CHECKOFF YEAR TO DATE '!D:D,'SUMMARY YTD'!F28)</f>
        <v>107</v>
      </c>
      <c r="J28" s="126">
        <f>SUMIFS('CHECKOFF YEAR TO DATE '!AG:AG,'CHECKOFF YEAR TO DATE '!D:D,'SUMMARY YTD'!F28)</f>
        <v>884617.06693762715</v>
      </c>
      <c r="K28" s="126" t="e">
        <f ca="1">'REGIONAL EFFICENCY'!C9*12</f>
        <v>#NAME?</v>
      </c>
      <c r="L28" s="138" t="e">
        <f t="shared" ca="1" si="0"/>
        <v>#NAME?</v>
      </c>
    </row>
    <row r="29" spans="1:12">
      <c r="A29" s="69" t="s">
        <v>218</v>
      </c>
      <c r="B29" s="446">
        <f>SUMIFS('CHECKOFF YEAR TO DATE '!R:R,'CHECKOFF YEAR TO DATE '!O:O,'SUMMARY YTD'!A29,'CHECKOFF YEAR TO DATE '!V:V,'SUMMARY YTD'!$B$20)</f>
        <v>0</v>
      </c>
      <c r="C29" s="446">
        <f>SUMIFS('CHECKOFF YEAR TO DATE '!R:R,'CHECKOFF YEAR TO DATE '!O:O,'SUMMARY YTD'!A29,'CHECKOFF YEAR TO DATE '!V:V,'SUMMARY YTD'!$C$20)</f>
        <v>1042195</v>
      </c>
      <c r="D29" s="446">
        <f>SUMIFS('CHECKOFF YEAR TO DATE '!R:R,'CHECKOFF YEAR TO DATE '!O:O,'SUMMARY YTD'!A29,'CHECKOFF YEAR TO DATE '!V:V,'SUMMARY YTD'!$D$20)</f>
        <v>0</v>
      </c>
      <c r="F29" s="132" t="s">
        <v>71</v>
      </c>
      <c r="G29" s="132" t="s">
        <v>430</v>
      </c>
      <c r="H29" s="133">
        <f>SUM(H21:H28)</f>
        <v>351174560.60000002</v>
      </c>
      <c r="I29" s="139">
        <f>SUM(I21:I28)</f>
        <v>1187</v>
      </c>
      <c r="J29" s="133">
        <f>SUM(J21:J28)</f>
        <v>9674443.3261436913</v>
      </c>
      <c r="K29" s="133">
        <f>'REGIONAL EFFICENCY'!C10*12</f>
        <v>3465000000</v>
      </c>
      <c r="L29" s="140">
        <f t="shared" si="0"/>
        <v>0.10134907953823954</v>
      </c>
    </row>
    <row r="30" spans="1:12">
      <c r="A30" s="69" t="s">
        <v>157</v>
      </c>
      <c r="B30" s="446">
        <f>SUMIFS('CHECKOFF YEAR TO DATE '!R:R,'CHECKOFF YEAR TO DATE '!O:O,'SUMMARY YTD'!A30,'CHECKOFF YEAR TO DATE '!V:V,'SUMMARY YTD'!$B$20)</f>
        <v>0</v>
      </c>
      <c r="C30" s="446">
        <f>SUMIFS('CHECKOFF YEAR TO DATE '!R:R,'CHECKOFF YEAR TO DATE '!O:O,'SUMMARY YTD'!A30,'CHECKOFF YEAR TO DATE '!V:V,'SUMMARY YTD'!$C$20)</f>
        <v>523745</v>
      </c>
      <c r="D30" s="446">
        <f>SUMIFS('CHECKOFF YEAR TO DATE '!R:R,'CHECKOFF YEAR TO DATE '!O:O,'SUMMARY YTD'!A30,'CHECKOFF YEAR TO DATE '!V:V,'SUMMARY YTD'!$D$20)</f>
        <v>174320</v>
      </c>
    </row>
    <row r="31" spans="1:12">
      <c r="A31" s="69" t="s">
        <v>367</v>
      </c>
      <c r="B31" s="446">
        <f>SUMIFS('CHECKOFF YEAR TO DATE '!R:R,'CHECKOFF YEAR TO DATE '!O:O,'SUMMARY YTD'!A31,'CHECKOFF YEAR TO DATE '!V:V,'SUMMARY YTD'!$B$20)</f>
        <v>197269</v>
      </c>
      <c r="C31" s="446">
        <f>SUMIFS('CHECKOFF YEAR TO DATE '!R:R,'CHECKOFF YEAR TO DATE '!O:O,'SUMMARY YTD'!A31,'CHECKOFF YEAR TO DATE '!V:V,'SUMMARY YTD'!$C$20)</f>
        <v>210962</v>
      </c>
      <c r="D31" s="446">
        <f>SUMIFS('CHECKOFF YEAR TO DATE '!R:R,'CHECKOFF YEAR TO DATE '!O:O,'SUMMARY YTD'!A31,'CHECKOFF YEAR TO DATE '!V:V,'SUMMARY YTD'!$D$20)</f>
        <v>0</v>
      </c>
    </row>
    <row r="32" spans="1:12">
      <c r="A32" s="84" t="s">
        <v>56</v>
      </c>
      <c r="B32" s="446">
        <f>SUMIFS('CHECKOFF YEAR TO DATE '!R:R,'CHECKOFF YEAR TO DATE '!O:O,'SUMMARY YTD'!A32,'CHECKOFF YEAR TO DATE '!V:V,'SUMMARY YTD'!$B$20)</f>
        <v>125000</v>
      </c>
      <c r="C32" s="446">
        <f>SUMIFS('CHECKOFF YEAR TO DATE '!R:R,'CHECKOFF YEAR TO DATE '!O:O,'SUMMARY YTD'!A32,'CHECKOFF YEAR TO DATE '!V:V,'SUMMARY YTD'!$C$20)</f>
        <v>524572</v>
      </c>
      <c r="D32" s="446">
        <f>SUMIFS('CHECKOFF YEAR TO DATE '!R:R,'CHECKOFF YEAR TO DATE '!O:O,'SUMMARY YTD'!A32,'CHECKOFF YEAR TO DATE '!V:V,'SUMMARY YTD'!$D$20)</f>
        <v>1180724</v>
      </c>
    </row>
    <row r="33" spans="1:15" ht="15.75">
      <c r="A33" s="85" t="s">
        <v>71</v>
      </c>
      <c r="B33" s="447">
        <f>SUM(B21:B32)</f>
        <v>40941948.689999998</v>
      </c>
      <c r="C33" s="447">
        <f>SUM(C21:C32)</f>
        <v>121247004.06</v>
      </c>
      <c r="D33" s="447">
        <f>SUM(D21:D32)</f>
        <v>188985607.85000002</v>
      </c>
    </row>
    <row r="34" spans="1:15" ht="15.75">
      <c r="A34" s="333"/>
      <c r="B34" s="448"/>
      <c r="C34" s="448"/>
      <c r="D34" s="448"/>
    </row>
    <row r="35" spans="1:15" ht="15.75">
      <c r="A35" s="734" t="s">
        <v>2142</v>
      </c>
      <c r="B35" s="735"/>
      <c r="C35" s="735"/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6"/>
    </row>
    <row r="36" spans="1:15" ht="15.75">
      <c r="A36" s="467" t="s">
        <v>94</v>
      </c>
      <c r="B36" s="468" t="s">
        <v>176</v>
      </c>
      <c r="C36" s="81" t="s">
        <v>622</v>
      </c>
      <c r="D36" s="81" t="s">
        <v>639</v>
      </c>
      <c r="E36" s="81" t="s">
        <v>2143</v>
      </c>
      <c r="F36" s="81" t="s">
        <v>2144</v>
      </c>
      <c r="G36" s="81" t="s">
        <v>2145</v>
      </c>
      <c r="H36" s="81" t="s">
        <v>2146</v>
      </c>
      <c r="I36" s="81" t="s">
        <v>2147</v>
      </c>
      <c r="J36" s="81" t="s">
        <v>2148</v>
      </c>
      <c r="K36" s="81" t="s">
        <v>2149</v>
      </c>
      <c r="L36" s="81" t="s">
        <v>2150</v>
      </c>
      <c r="M36" s="81" t="s">
        <v>2151</v>
      </c>
      <c r="N36" s="81" t="s">
        <v>2152</v>
      </c>
      <c r="O36" s="461" t="s">
        <v>71</v>
      </c>
    </row>
    <row r="37" spans="1:15" ht="15.75">
      <c r="A37" s="333" t="s">
        <v>101</v>
      </c>
      <c r="B37" s="448" t="s">
        <v>101</v>
      </c>
      <c r="C37" s="448">
        <f>SUMIFS('CHECKOFF YEAR TO DATE '!R:R,'CHECKOFF YEAR TO DATE '!D:D,'SUMMARY YTD'!A37,'CHECKOFF YEAR TO DATE '!A:A,'SUMMARY YTD'!$C$36)</f>
        <v>17456728.689999998</v>
      </c>
      <c r="D37" s="448">
        <f>SUMIFS('CHECKOFF YEAR TO DATE '!R:R,'CHECKOFF YEAR TO DATE '!D:D,'SUMMARY YTD'!A37,'CHECKOFF YEAR TO DATE '!A:A,'SUMMARY YTD'!$D$36)</f>
        <v>13618682.850000001</v>
      </c>
      <c r="E37" s="448">
        <f>SUMIFS('CHECKOFF YEAR TO DATE '!R:R,'CHECKOFF YEAR TO DATE '!D:D,'SUMMARY YTD'!B37,'CHECKOFF YEAR TO DATE '!A:A,'SUMMARY YTD'!$E$36)</f>
        <v>21720031.18</v>
      </c>
      <c r="F37" s="448"/>
      <c r="G37" s="448"/>
      <c r="H37" s="448"/>
      <c r="I37" s="448"/>
      <c r="J37" s="448"/>
      <c r="K37" s="448"/>
      <c r="L37" s="448"/>
      <c r="M37" s="448"/>
      <c r="N37" s="448"/>
      <c r="O37" s="469">
        <f>SUM(C37:D37)</f>
        <v>31075411.539999999</v>
      </c>
    </row>
    <row r="38" spans="1:15" ht="15.75">
      <c r="A38" s="333" t="s">
        <v>168</v>
      </c>
      <c r="B38" s="448" t="s">
        <v>168</v>
      </c>
      <c r="C38" s="448">
        <f>SUMIFS('CHECKOFF YEAR TO DATE '!R:R,'CHECKOFF YEAR TO DATE '!D:D,'SUMMARY YTD'!A38,'CHECKOFF YEAR TO DATE '!A:A,'SUMMARY YTD'!$C$36)</f>
        <v>10275284</v>
      </c>
      <c r="D38" s="448">
        <f>SUMIFS('CHECKOFF YEAR TO DATE '!R:R,'CHECKOFF YEAR TO DATE '!D:D,'SUMMARY YTD'!A38,'CHECKOFF YEAR TO DATE '!A:A,'SUMMARY YTD'!$D$36)</f>
        <v>11578956</v>
      </c>
      <c r="E38" s="448">
        <f>SUMIFS('CHECKOFF YEAR TO DATE '!R:R,'CHECKOFF YEAR TO DATE '!D:D,'SUMMARY YTD'!B38,'CHECKOFF YEAR TO DATE '!A:A,'SUMMARY YTD'!$E$36)</f>
        <v>14896683</v>
      </c>
      <c r="F38" s="448"/>
      <c r="G38" s="448"/>
      <c r="H38" s="448"/>
      <c r="I38" s="448"/>
      <c r="J38" s="448"/>
      <c r="K38" s="448"/>
      <c r="L38" s="448"/>
      <c r="M38" s="448"/>
      <c r="N38" s="448"/>
      <c r="O38" s="469">
        <f t="shared" ref="O38:O44" si="2">SUM(C38:D38)</f>
        <v>21854240</v>
      </c>
    </row>
    <row r="39" spans="1:15" ht="15.75">
      <c r="A39" s="333" t="s">
        <v>99</v>
      </c>
      <c r="B39" s="448" t="s">
        <v>99</v>
      </c>
      <c r="C39" s="448">
        <f>SUMIFS('CHECKOFF YEAR TO DATE '!R:R,'CHECKOFF YEAR TO DATE '!D:D,'SUMMARY YTD'!A39,'CHECKOFF YEAR TO DATE '!A:A,'SUMMARY YTD'!$C$36)</f>
        <v>7134443</v>
      </c>
      <c r="D39" s="448">
        <f>SUMIFS('CHECKOFF YEAR TO DATE '!R:R,'CHECKOFF YEAR TO DATE '!D:D,'SUMMARY YTD'!A39,'CHECKOFF YEAR TO DATE '!A:A,'SUMMARY YTD'!$D$36)</f>
        <v>12535461.9</v>
      </c>
      <c r="E39" s="448">
        <f>SUMIFS('CHECKOFF YEAR TO DATE '!R:R,'CHECKOFF YEAR TO DATE '!D:D,'SUMMARY YTD'!B39,'CHECKOFF YEAR TO DATE '!A:A,'SUMMARY YTD'!$E$36)</f>
        <v>13489582</v>
      </c>
      <c r="F39" s="448"/>
      <c r="G39" s="448"/>
      <c r="H39" s="448"/>
      <c r="I39" s="448"/>
      <c r="J39" s="448"/>
      <c r="K39" s="448"/>
      <c r="L39" s="448"/>
      <c r="M39" s="448"/>
      <c r="N39" s="448"/>
      <c r="O39" s="469">
        <f t="shared" si="2"/>
        <v>19669904.899999999</v>
      </c>
    </row>
    <row r="40" spans="1:15" ht="15.75">
      <c r="A40" s="333" t="s">
        <v>133</v>
      </c>
      <c r="B40" s="448" t="s">
        <v>133</v>
      </c>
      <c r="C40" s="448">
        <f>SUMIFS('CHECKOFF YEAR TO DATE '!R:R,'CHECKOFF YEAR TO DATE '!D:D,'SUMMARY YTD'!A40,'CHECKOFF YEAR TO DATE '!A:A,'SUMMARY YTD'!$C$36)</f>
        <v>10511380</v>
      </c>
      <c r="D40" s="448">
        <f>SUMIFS('CHECKOFF YEAR TO DATE '!R:R,'CHECKOFF YEAR TO DATE '!D:D,'SUMMARY YTD'!A40,'CHECKOFF YEAR TO DATE '!A:A,'SUMMARY YTD'!$D$36)</f>
        <v>15718877</v>
      </c>
      <c r="E40" s="448">
        <f>SUMIFS('CHECKOFF YEAR TO DATE '!R:R,'CHECKOFF YEAR TO DATE '!D:D,'SUMMARY YTD'!B40,'CHECKOFF YEAR TO DATE '!A:A,'SUMMARY YTD'!$E$36)</f>
        <v>12108767</v>
      </c>
      <c r="F40" s="448"/>
      <c r="G40" s="448"/>
      <c r="H40" s="448"/>
      <c r="I40" s="448"/>
      <c r="J40" s="448"/>
      <c r="K40" s="448"/>
      <c r="L40" s="448"/>
      <c r="M40" s="448"/>
      <c r="N40" s="448"/>
      <c r="O40" s="469">
        <f t="shared" si="2"/>
        <v>26230257</v>
      </c>
    </row>
    <row r="41" spans="1:15" ht="15.75">
      <c r="A41" s="333" t="s">
        <v>97</v>
      </c>
      <c r="B41" s="448" t="s">
        <v>97</v>
      </c>
      <c r="C41" s="448">
        <f>SUMIFS('CHECKOFF YEAR TO DATE '!R:R,'CHECKOFF YEAR TO DATE '!D:D,'SUMMARY YTD'!A41,'CHECKOFF YEAR TO DATE '!A:A,'SUMMARY YTD'!$C$36)</f>
        <v>11551139</v>
      </c>
      <c r="D41" s="448">
        <f>SUMIFS('CHECKOFF YEAR TO DATE '!R:R,'CHECKOFF YEAR TO DATE '!D:D,'SUMMARY YTD'!A41,'CHECKOFF YEAR TO DATE '!A:A,'SUMMARY YTD'!$D$36)</f>
        <v>18120815</v>
      </c>
      <c r="E41" s="448">
        <f>SUMIFS('CHECKOFF YEAR TO DATE '!R:R,'CHECKOFF YEAR TO DATE '!D:D,'SUMMARY YTD'!B41,'CHECKOFF YEAR TO DATE '!A:A,'SUMMARY YTD'!$E$36)</f>
        <v>13385282</v>
      </c>
      <c r="F41" s="448"/>
      <c r="G41" s="448"/>
      <c r="H41" s="448"/>
      <c r="I41" s="448"/>
      <c r="J41" s="448"/>
      <c r="K41" s="448"/>
      <c r="L41" s="448"/>
      <c r="M41" s="448"/>
      <c r="N41" s="448"/>
      <c r="O41" s="469">
        <f t="shared" si="2"/>
        <v>29671954</v>
      </c>
    </row>
    <row r="42" spans="1:15" ht="15.75">
      <c r="A42" s="333" t="s">
        <v>167</v>
      </c>
      <c r="B42" s="448" t="s">
        <v>167</v>
      </c>
      <c r="C42" s="448">
        <f>SUMIFS('CHECKOFF YEAR TO DATE '!R:R,'CHECKOFF YEAR TO DATE '!D:D,'SUMMARY YTD'!A42,'CHECKOFF YEAR TO DATE '!A:A,'SUMMARY YTD'!$C$36)</f>
        <v>9109012</v>
      </c>
      <c r="D42" s="448">
        <f>SUMIFS('CHECKOFF YEAR TO DATE '!R:R,'CHECKOFF YEAR TO DATE '!D:D,'SUMMARY YTD'!A42,'CHECKOFF YEAR TO DATE '!A:A,'SUMMARY YTD'!$D$36)</f>
        <v>4173633</v>
      </c>
      <c r="E42" s="448">
        <f>SUMIFS('CHECKOFF YEAR TO DATE '!R:R,'CHECKOFF YEAR TO DATE '!D:D,'SUMMARY YTD'!B42,'CHECKOFF YEAR TO DATE '!A:A,'SUMMARY YTD'!$E$36)</f>
        <v>5531077</v>
      </c>
      <c r="F42" s="448"/>
      <c r="G42" s="448"/>
      <c r="H42" s="448"/>
      <c r="I42" s="448"/>
      <c r="J42" s="448"/>
      <c r="K42" s="448"/>
      <c r="L42" s="448"/>
      <c r="M42" s="448"/>
      <c r="N42" s="448"/>
      <c r="O42" s="469">
        <f t="shared" si="2"/>
        <v>13282645</v>
      </c>
    </row>
    <row r="43" spans="1:15">
      <c r="A43" s="8" t="s">
        <v>422</v>
      </c>
      <c r="B43" s="8" t="s">
        <v>422</v>
      </c>
      <c r="C43" s="448">
        <f>SUMIFS('CHECKOFF YEAR TO DATE '!R:R,'CHECKOFF YEAR TO DATE '!D:D,'SUMMARY YTD'!A43,'CHECKOFF YEAR TO DATE '!A:A,'SUMMARY YTD'!$C$36)</f>
        <v>6103815</v>
      </c>
      <c r="D43" s="448">
        <f>SUMIFS('CHECKOFF YEAR TO DATE '!R:R,'CHECKOFF YEAR TO DATE '!D:D,'SUMMARY YTD'!A43,'CHECKOFF YEAR TO DATE '!A:A,'SUMMARY YTD'!$D$36)</f>
        <v>8831025</v>
      </c>
      <c r="E43" s="448">
        <f>SUMIFS('CHECKOFF YEAR TO DATE '!R:R,'CHECKOFF YEAR TO DATE '!D:D,'SUMMARY YTD'!B43,'CHECKOFF YEAR TO DATE '!A:A,'SUMMARY YTD'!$E$36)</f>
        <v>8256215</v>
      </c>
      <c r="F43" s="448"/>
      <c r="G43" s="448"/>
      <c r="H43" s="448"/>
      <c r="I43" s="448"/>
      <c r="J43" s="448"/>
      <c r="K43" s="448"/>
      <c r="L43" s="448"/>
      <c r="M43" s="448"/>
      <c r="N43" s="448"/>
      <c r="O43" s="469">
        <f t="shared" si="2"/>
        <v>14934840</v>
      </c>
    </row>
    <row r="44" spans="1:15">
      <c r="A44" s="8" t="s">
        <v>98</v>
      </c>
      <c r="B44" s="8" t="s">
        <v>98</v>
      </c>
      <c r="C44" s="448">
        <f>SUMIFS('CHECKOFF YEAR TO DATE '!R:R,'CHECKOFF YEAR TO DATE '!D:D,'SUMMARY YTD'!A44,'CHECKOFF YEAR TO DATE '!A:A,'SUMMARY YTD'!$C$36)</f>
        <v>9210548</v>
      </c>
      <c r="D44" s="448">
        <f>SUMIFS('CHECKOFF YEAR TO DATE '!R:R,'CHECKOFF YEAR TO DATE '!D:D,'SUMMARY YTD'!A44,'CHECKOFF YEAR TO DATE '!A:A,'SUMMARY YTD'!$D$36)</f>
        <v>5384141</v>
      </c>
      <c r="E44" s="448">
        <f>SUMIFS('CHECKOFF YEAR TO DATE '!R:R,'CHECKOFF YEAR TO DATE '!D:D,'SUMMARY YTD'!B44,'CHECKOFF YEAR TO DATE '!A:A,'SUMMARY YTD'!$E$36)</f>
        <v>6708476</v>
      </c>
      <c r="F44" s="448"/>
      <c r="G44" s="448"/>
      <c r="H44" s="448"/>
      <c r="I44" s="448"/>
      <c r="J44" s="448"/>
      <c r="K44" s="448"/>
      <c r="L44" s="448"/>
      <c r="M44" s="448"/>
      <c r="N44" s="448"/>
      <c r="O44" s="469">
        <f t="shared" si="2"/>
        <v>14594689</v>
      </c>
    </row>
    <row r="45" spans="1:15">
      <c r="A45" s="363" t="s">
        <v>71</v>
      </c>
      <c r="B45" s="363"/>
      <c r="C45" s="470">
        <f>SUM(C37:C44)</f>
        <v>81352349.689999998</v>
      </c>
      <c r="D45" s="470">
        <f>SUM(D37:D44)</f>
        <v>89961591.75</v>
      </c>
      <c r="E45" s="470">
        <f>SUM(E37:E44)</f>
        <v>96096113.180000007</v>
      </c>
      <c r="F45" s="470"/>
      <c r="G45" s="470"/>
      <c r="H45" s="470"/>
      <c r="I45" s="470"/>
      <c r="J45" s="470"/>
      <c r="K45" s="470"/>
      <c r="L45" s="470"/>
      <c r="M45" s="470"/>
      <c r="N45" s="470"/>
      <c r="O45" s="470">
        <f>SUM(O37:O44)</f>
        <v>171313941.44</v>
      </c>
    </row>
    <row r="46" spans="1:15">
      <c r="A46" s="153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1"/>
    </row>
    <row r="47" spans="1:15" ht="15.75">
      <c r="A47" s="443" t="s">
        <v>152</v>
      </c>
      <c r="B47" s="430"/>
      <c r="C47" s="444"/>
      <c r="D47" s="444"/>
      <c r="E47" s="444"/>
      <c r="F47" s="444"/>
      <c r="G47" s="444"/>
      <c r="H47" s="444"/>
      <c r="I47" s="444"/>
      <c r="J47" s="444"/>
      <c r="K47" s="444"/>
      <c r="L47" s="444"/>
      <c r="M47" s="445"/>
    </row>
    <row r="48" spans="1:15" ht="15.75">
      <c r="A48" s="80" t="s">
        <v>163</v>
      </c>
      <c r="B48" s="80" t="s">
        <v>72</v>
      </c>
      <c r="C48" s="81" t="s">
        <v>62</v>
      </c>
      <c r="D48" s="81" t="s">
        <v>63</v>
      </c>
      <c r="E48" s="81" t="s">
        <v>64</v>
      </c>
      <c r="F48" s="81" t="s">
        <v>153</v>
      </c>
      <c r="G48" s="81" t="s">
        <v>17</v>
      </c>
      <c r="H48" s="81" t="s">
        <v>73</v>
      </c>
      <c r="I48" s="81" t="s">
        <v>155</v>
      </c>
      <c r="J48" s="83" t="s">
        <v>154</v>
      </c>
      <c r="K48" s="83" t="s">
        <v>1994</v>
      </c>
    </row>
    <row r="49" spans="1:11">
      <c r="A49" s="19" t="s">
        <v>32</v>
      </c>
      <c r="B49" s="19" t="s">
        <v>31</v>
      </c>
      <c r="C49" s="446">
        <f>SUMIFS('CHECKOFF YEAR TO DATE '!R:R,'CHECKOFF YEAR TO DATE '!E:E,'SUMMARY YTD'!A49,'CHECKOFF YEAR TO DATE '!V:V,'SUMMARY YTD'!$C$48)</f>
        <v>2046006</v>
      </c>
      <c r="D49" s="446">
        <f>SUMIFS('CHECKOFF YEAR TO DATE '!R:R,'CHECKOFF YEAR TO DATE '!E:E,'SUMMARY YTD'!A49,'CHECKOFF YEAR TO DATE '!V:V,'SUMMARY YTD'!$D$48)</f>
        <v>13688775</v>
      </c>
      <c r="E49" s="446">
        <f>SUMIFS('CHECKOFF YEAR TO DATE '!R:R,'CHECKOFF YEAR TO DATE '!E:E,'SUMMARY YTD'!A49,'CHECKOFF YEAR TO DATE '!V:V,'SUMMARY YTD'!$E$48)</f>
        <v>8637773</v>
      </c>
      <c r="F49" s="446">
        <f>SUMIFS('CHECKOFF YEAR TO DATE '!R:R,'CHECKOFF YEAR TO DATE '!E:E,'SUMMARY YTD'!A49)</f>
        <v>24372554</v>
      </c>
      <c r="G49" s="446">
        <f>SUMIFS('CHECKOFF YEAR TO DATE '!AG:AG,'CHECKOFF YEAR TO DATE '!E:E,'SUMMARY YTD'!A49)</f>
        <v>569494.02130423288</v>
      </c>
      <c r="H49" s="72">
        <f>'MONTHLY SALES '!H40*12</f>
        <v>67499999.999999985</v>
      </c>
      <c r="I49" s="95">
        <f t="shared" ref="I49:I95" si="3">F49/H49</f>
        <v>0.36107487407407418</v>
      </c>
      <c r="J49" s="446">
        <f t="shared" ref="J49:J85" si="4">SUM(C49:E49)</f>
        <v>24372554</v>
      </c>
      <c r="K49" s="300">
        <f>H49-F49</f>
        <v>43127445.999999985</v>
      </c>
    </row>
    <row r="50" spans="1:11">
      <c r="A50" s="21" t="s">
        <v>458</v>
      </c>
      <c r="B50" s="19" t="s">
        <v>31</v>
      </c>
      <c r="C50" s="446">
        <f>SUMIFS('CHECKOFF YEAR TO DATE '!R:R,'CHECKOFF YEAR TO DATE '!E:E,'SUMMARY YTD'!A50,'CHECKOFF YEAR TO DATE '!V:V,'SUMMARY YTD'!$C$48)</f>
        <v>846433</v>
      </c>
      <c r="D50" s="446">
        <f>SUMIFS('CHECKOFF YEAR TO DATE '!R:R,'CHECKOFF YEAR TO DATE '!E:E,'SUMMARY YTD'!A50,'CHECKOFF YEAR TO DATE '!V:V,'SUMMARY YTD'!$D$48)</f>
        <v>3456913</v>
      </c>
      <c r="E50" s="446">
        <f>SUMIFS('CHECKOFF YEAR TO DATE '!R:R,'CHECKOFF YEAR TO DATE '!E:E,'SUMMARY YTD'!A50,'CHECKOFF YEAR TO DATE '!V:V,'SUMMARY YTD'!$E$48)</f>
        <v>6147077</v>
      </c>
      <c r="F50" s="446">
        <f>SUMIFS('CHECKOFF YEAR TO DATE '!R:R,'CHECKOFF YEAR TO DATE '!E:E,'SUMMARY YTD'!A50)</f>
        <v>10450423</v>
      </c>
      <c r="G50" s="446">
        <f>SUMIFS('CHECKOFF YEAR TO DATE '!AG:AG,'CHECKOFF YEAR TO DATE '!E:E,'SUMMARY YTD'!A50)</f>
        <v>245038.55047619046</v>
      </c>
      <c r="H50" s="72">
        <f>'MONTHLY SALES '!H41*12</f>
        <v>45000000</v>
      </c>
      <c r="I50" s="95">
        <f t="shared" si="3"/>
        <v>0.23223162222222221</v>
      </c>
      <c r="J50" s="446">
        <f t="shared" si="4"/>
        <v>10450423</v>
      </c>
      <c r="K50" s="300">
        <f t="shared" ref="K50:K95" si="5">H50-F50</f>
        <v>34549577</v>
      </c>
    </row>
    <row r="51" spans="1:11">
      <c r="A51" s="19" t="s">
        <v>211</v>
      </c>
      <c r="B51" s="19" t="s">
        <v>23</v>
      </c>
      <c r="C51" s="446">
        <f>SUMIFS('CHECKOFF YEAR TO DATE '!R:R,'CHECKOFF YEAR TO DATE '!E:E,'SUMMARY YTD'!A51,'CHECKOFF YEAR TO DATE '!V:V,'SUMMARY YTD'!$C$48)</f>
        <v>16566</v>
      </c>
      <c r="D51" s="446">
        <f>SUMIFS('CHECKOFF YEAR TO DATE '!R:R,'CHECKOFF YEAR TO DATE '!E:E,'SUMMARY YTD'!A51,'CHECKOFF YEAR TO DATE '!V:V,'SUMMARY YTD'!$D$48)</f>
        <v>3150697</v>
      </c>
      <c r="E51" s="446">
        <f>SUMIFS('CHECKOFF YEAR TO DATE '!R:R,'CHECKOFF YEAR TO DATE '!E:E,'SUMMARY YTD'!A51,'CHECKOFF YEAR TO DATE '!V:V,'SUMMARY YTD'!$E$48)</f>
        <v>3667182</v>
      </c>
      <c r="F51" s="446">
        <f>SUMIFS('CHECKOFF YEAR TO DATE '!R:R,'CHECKOFF YEAR TO DATE '!E:E,'SUMMARY YTD'!A51)</f>
        <v>6834445</v>
      </c>
      <c r="G51" s="446">
        <f>SUMIFS('CHECKOFF YEAR TO DATE '!AG:AG,'CHECKOFF YEAR TO DATE '!E:E,'SUMMARY YTD'!A51)</f>
        <v>162716.34403571428</v>
      </c>
      <c r="H51" s="72">
        <f>'MONTHLY SALES '!H43*12</f>
        <v>36000000</v>
      </c>
      <c r="I51" s="95">
        <f t="shared" si="3"/>
        <v>0.18984569444444443</v>
      </c>
      <c r="J51" s="446">
        <f t="shared" si="4"/>
        <v>6834445</v>
      </c>
      <c r="K51" s="300">
        <f t="shared" si="5"/>
        <v>29165555</v>
      </c>
    </row>
    <row r="52" spans="1:11">
      <c r="A52" s="19" t="s">
        <v>449</v>
      </c>
      <c r="B52" s="19" t="s">
        <v>23</v>
      </c>
      <c r="C52" s="446">
        <f>SUMIFS('CHECKOFF YEAR TO DATE '!R:R,'CHECKOFF YEAR TO DATE '!E:E,'SUMMARY YTD'!A52,'CHECKOFF YEAR TO DATE '!V:V,'SUMMARY YTD'!$C$48)</f>
        <v>122530</v>
      </c>
      <c r="D52" s="446">
        <f>SUMIFS('CHECKOFF YEAR TO DATE '!R:R,'CHECKOFF YEAR TO DATE '!E:E,'SUMMARY YTD'!A52,'CHECKOFF YEAR TO DATE '!V:V,'SUMMARY YTD'!$D$48)</f>
        <v>8443874</v>
      </c>
      <c r="E52" s="446">
        <f>SUMIFS('CHECKOFF YEAR TO DATE '!R:R,'CHECKOFF YEAR TO DATE '!E:E,'SUMMARY YTD'!A52,'CHECKOFF YEAR TO DATE '!V:V,'SUMMARY YTD'!$E$48)</f>
        <v>3694593</v>
      </c>
      <c r="F52" s="446">
        <f>SUMIFS('CHECKOFF YEAR TO DATE '!R:R,'CHECKOFF YEAR TO DATE '!E:E,'SUMMARY YTD'!A52)</f>
        <v>12260997</v>
      </c>
      <c r="G52" s="446">
        <f>SUMIFS('CHECKOFF YEAR TO DATE '!AG:AG,'CHECKOFF YEAR TO DATE '!E:E,'SUMMARY YTD'!A52)</f>
        <v>288347.87142063491</v>
      </c>
      <c r="H52" s="72">
        <f>'MONTHLY SALES '!H44*12</f>
        <v>45000000</v>
      </c>
      <c r="I52" s="95">
        <f t="shared" si="3"/>
        <v>0.2724666</v>
      </c>
      <c r="J52" s="446">
        <f t="shared" si="4"/>
        <v>12260997</v>
      </c>
      <c r="K52" s="300">
        <f t="shared" si="5"/>
        <v>32739003</v>
      </c>
    </row>
    <row r="53" spans="1:11">
      <c r="A53" s="21" t="s">
        <v>48</v>
      </c>
      <c r="B53" s="19" t="s">
        <v>23</v>
      </c>
      <c r="C53" s="446">
        <f>SUMIFS('CHECKOFF YEAR TO DATE '!R:R,'CHECKOFF YEAR TO DATE '!E:E,'SUMMARY YTD'!A53,'CHECKOFF YEAR TO DATE '!V:V,'SUMMARY YTD'!$C$48)</f>
        <v>203863</v>
      </c>
      <c r="D53" s="446">
        <f>SUMIFS('CHECKOFF YEAR TO DATE '!R:R,'CHECKOFF YEAR TO DATE '!E:E,'SUMMARY YTD'!A53,'CHECKOFF YEAR TO DATE '!V:V,'SUMMARY YTD'!$D$48)</f>
        <v>4369993</v>
      </c>
      <c r="E53" s="446">
        <f>SUMIFS('CHECKOFF YEAR TO DATE '!R:R,'CHECKOFF YEAR TO DATE '!E:E,'SUMMARY YTD'!A53,'CHECKOFF YEAR TO DATE '!V:V,'SUMMARY YTD'!$E$48)</f>
        <v>3562728</v>
      </c>
      <c r="F53" s="446">
        <f>SUMIFS('CHECKOFF YEAR TO DATE '!R:R,'CHECKOFF YEAR TO DATE '!E:E,'SUMMARY YTD'!A53)</f>
        <v>8136584</v>
      </c>
      <c r="G53" s="446">
        <f>SUMIFS('CHECKOFF YEAR TO DATE '!AG:AG,'CHECKOFF YEAR TO DATE '!E:E,'SUMMARY YTD'!A53)</f>
        <v>195518.43603907205</v>
      </c>
      <c r="H53" s="72">
        <f>'MONTHLY SALES '!H45*12</f>
        <v>36000000</v>
      </c>
      <c r="I53" s="95">
        <f t="shared" si="3"/>
        <v>0.22601622222222223</v>
      </c>
      <c r="J53" s="446">
        <f t="shared" si="4"/>
        <v>8136584</v>
      </c>
      <c r="K53" s="300">
        <f t="shared" si="5"/>
        <v>27863416</v>
      </c>
    </row>
    <row r="54" spans="1:11">
      <c r="A54" s="19" t="s">
        <v>982</v>
      </c>
      <c r="B54" s="19" t="s">
        <v>23</v>
      </c>
      <c r="C54" s="446">
        <f>SUMIFS('CHECKOFF YEAR TO DATE '!R:R,'CHECKOFF YEAR TO DATE '!E:E,'SUMMARY YTD'!A54,'CHECKOFF YEAR TO DATE '!V:V,'SUMMARY YTD'!$C$48)</f>
        <v>0</v>
      </c>
      <c r="D54" s="446">
        <f>SUMIFS('CHECKOFF YEAR TO DATE '!R:R,'CHECKOFF YEAR TO DATE '!E:E,'SUMMARY YTD'!A54,'CHECKOFF YEAR TO DATE '!V:V,'SUMMARY YTD'!$D$48)</f>
        <v>0</v>
      </c>
      <c r="E54" s="446">
        <f>SUMIFS('CHECKOFF YEAR TO DATE '!R:R,'CHECKOFF YEAR TO DATE '!E:E,'SUMMARY YTD'!A54,'CHECKOFF YEAR TO DATE '!V:V,'SUMMARY YTD'!$E$48)</f>
        <v>2698504</v>
      </c>
      <c r="F54" s="446">
        <f>SUMIFS('CHECKOFF YEAR TO DATE '!R:R,'CHECKOFF YEAR TO DATE '!E:E,'SUMMARY YTD'!A54)</f>
        <v>2698504</v>
      </c>
      <c r="G54" s="446">
        <f>SUMIFS('CHECKOFF YEAR TO DATE '!AG:AG,'CHECKOFF YEAR TO DATE '!E:E,'SUMMARY YTD'!A54)</f>
        <v>61937.091809523808</v>
      </c>
      <c r="H54" s="72">
        <f>'MONTHLY SALES '!H46*12</f>
        <v>31500000</v>
      </c>
      <c r="I54" s="95">
        <f t="shared" si="3"/>
        <v>8.5666793650793646E-2</v>
      </c>
      <c r="J54" s="446">
        <f t="shared" si="4"/>
        <v>2698504</v>
      </c>
      <c r="K54" s="300">
        <f t="shared" si="5"/>
        <v>28801496</v>
      </c>
    </row>
    <row r="55" spans="1:11">
      <c r="A55" s="19" t="s">
        <v>3731</v>
      </c>
      <c r="B55" s="19" t="s">
        <v>23</v>
      </c>
      <c r="C55" s="446">
        <f>SUMIFS('CHECKOFF YEAR TO DATE '!R:R,'CHECKOFF YEAR TO DATE '!E:E,'SUMMARY YTD'!A55,'CHECKOFF YEAR TO DATE '!V:V,'SUMMARY YTD'!$C$48)</f>
        <v>0</v>
      </c>
      <c r="D55" s="446">
        <f>SUMIFS('CHECKOFF YEAR TO DATE '!R:R,'CHECKOFF YEAR TO DATE '!E:E,'SUMMARY YTD'!A55,'CHECKOFF YEAR TO DATE '!V:V,'SUMMARY YTD'!$D$48)</f>
        <v>0</v>
      </c>
      <c r="E55" s="446">
        <f>SUMIFS('CHECKOFF YEAR TO DATE '!R:R,'CHECKOFF YEAR TO DATE '!E:E,'SUMMARY YTD'!A55,'CHECKOFF YEAR TO DATE '!V:V,'SUMMARY YTD'!$E$48)</f>
        <v>0</v>
      </c>
      <c r="F55" s="446">
        <f>SUMIFS('CHECKOFF YEAR TO DATE '!R:R,'CHECKOFF YEAR TO DATE '!E:E,'SUMMARY YTD'!A55)</f>
        <v>0</v>
      </c>
      <c r="G55" s="446">
        <f>SUMIFS('CHECKOFF YEAR TO DATE '!AG:AG,'CHECKOFF YEAR TO DATE '!E:E,'SUMMARY YTD'!A55)</f>
        <v>0</v>
      </c>
      <c r="H55" s="72">
        <f>'MONTHLY SALES '!H48*12</f>
        <v>31500000</v>
      </c>
      <c r="I55" s="95">
        <f t="shared" si="3"/>
        <v>0</v>
      </c>
      <c r="J55" s="446">
        <f t="shared" si="4"/>
        <v>0</v>
      </c>
      <c r="K55" s="300">
        <f t="shared" si="5"/>
        <v>31500000</v>
      </c>
    </row>
    <row r="56" spans="1:11">
      <c r="A56" s="19" t="s">
        <v>3857</v>
      </c>
      <c r="B56" s="19" t="s">
        <v>39</v>
      </c>
      <c r="C56" s="446">
        <f>SUMIFS('CHECKOFF YEAR TO DATE '!R:R,'CHECKOFF YEAR TO DATE '!E:E,'SUMMARY YTD'!A56,'CHECKOFF YEAR TO DATE '!V:V,'SUMMARY YTD'!$C$48)</f>
        <v>90425</v>
      </c>
      <c r="D56" s="446">
        <f>SUMIFS('CHECKOFF YEAR TO DATE '!R:R,'CHECKOFF YEAR TO DATE '!E:E,'SUMMARY YTD'!A56,'CHECKOFF YEAR TO DATE '!V:V,'SUMMARY YTD'!$D$48)</f>
        <v>0</v>
      </c>
      <c r="E56" s="446">
        <f>SUMIFS('CHECKOFF YEAR TO DATE '!R:R,'CHECKOFF YEAR TO DATE '!E:E,'SUMMARY YTD'!A56,'CHECKOFF YEAR TO DATE '!V:V,'SUMMARY YTD'!$E$48)</f>
        <v>0</v>
      </c>
      <c r="F56" s="446">
        <f>SUMIFS('CHECKOFF YEAR TO DATE '!R:R,'CHECKOFF YEAR TO DATE '!E:E,'SUMMARY YTD'!A56)</f>
        <v>90425</v>
      </c>
      <c r="G56" s="446">
        <f>SUMIFS('CHECKOFF YEAR TO DATE '!AG:AG,'CHECKOFF YEAR TO DATE '!E:E,'SUMMARY YTD'!A56)</f>
        <v>4671.9583333333339</v>
      </c>
      <c r="H56" s="72">
        <f>'MONTHLY SALES '!H49*12</f>
        <v>45000000</v>
      </c>
      <c r="I56" s="95">
        <f t="shared" ref="I56:I62" si="6">F56/H56</f>
        <v>2.0094444444444443E-3</v>
      </c>
      <c r="J56" s="446">
        <f t="shared" ref="J56:J62" si="7">SUM(C56:E56)</f>
        <v>90425</v>
      </c>
      <c r="K56" s="300">
        <f t="shared" ref="K56:K62" si="8">H56-F56</f>
        <v>44909575</v>
      </c>
    </row>
    <row r="57" spans="1:11">
      <c r="A57" s="19" t="s">
        <v>453</v>
      </c>
      <c r="B57" s="19" t="s">
        <v>39</v>
      </c>
      <c r="C57" s="446">
        <f>SUMIFS('CHECKOFF YEAR TO DATE '!R:R,'CHECKOFF YEAR TO DATE '!E:E,'SUMMARY YTD'!A57,'CHECKOFF YEAR TO DATE '!V:V,'SUMMARY YTD'!$C$48)</f>
        <v>1901436</v>
      </c>
      <c r="D57" s="446">
        <f>SUMIFS('CHECKOFF YEAR TO DATE '!R:R,'CHECKOFF YEAR TO DATE '!E:E,'SUMMARY YTD'!A57,'CHECKOFF YEAR TO DATE '!V:V,'SUMMARY YTD'!$D$48)</f>
        <v>5319955</v>
      </c>
      <c r="E57" s="446">
        <f>SUMIFS('CHECKOFF YEAR TO DATE '!R:R,'CHECKOFF YEAR TO DATE '!E:E,'SUMMARY YTD'!A57,'CHECKOFF YEAR TO DATE '!V:V,'SUMMARY YTD'!$E$48)</f>
        <v>3883739</v>
      </c>
      <c r="F57" s="446">
        <f>SUMIFS('CHECKOFF YEAR TO DATE '!R:R,'CHECKOFF YEAR TO DATE '!E:E,'SUMMARY YTD'!A57)</f>
        <v>11105130</v>
      </c>
      <c r="G57" s="446">
        <f>SUMIFS('CHECKOFF YEAR TO DATE '!AG:AG,'CHECKOFF YEAR TO DATE '!E:E,'SUMMARY YTD'!A57)</f>
        <v>302600.24049715092</v>
      </c>
      <c r="H57" s="72">
        <f>'MONTHLY SALES '!H50*12</f>
        <v>36000000</v>
      </c>
      <c r="I57" s="95">
        <f t="shared" si="6"/>
        <v>0.30847583333333334</v>
      </c>
      <c r="J57" s="446">
        <f t="shared" si="7"/>
        <v>11105130</v>
      </c>
      <c r="K57" s="300">
        <f t="shared" si="8"/>
        <v>24894870</v>
      </c>
    </row>
    <row r="58" spans="1:11">
      <c r="A58" s="19" t="s">
        <v>456</v>
      </c>
      <c r="B58" s="19" t="s">
        <v>29</v>
      </c>
      <c r="C58" s="446">
        <f>SUMIFS('CHECKOFF YEAR TO DATE '!R:R,'CHECKOFF YEAR TO DATE '!E:E,'SUMMARY YTD'!A58,'CHECKOFF YEAR TO DATE '!V:V,'SUMMARY YTD'!$C$48)</f>
        <v>1040212</v>
      </c>
      <c r="D58" s="446">
        <f>SUMIFS('CHECKOFF YEAR TO DATE '!R:R,'CHECKOFF YEAR TO DATE '!E:E,'SUMMARY YTD'!A58,'CHECKOFF YEAR TO DATE '!V:V,'SUMMARY YTD'!$D$48)</f>
        <v>5083138</v>
      </c>
      <c r="E58" s="446">
        <f>SUMIFS('CHECKOFF YEAR TO DATE '!R:R,'CHECKOFF YEAR TO DATE '!E:E,'SUMMARY YTD'!A58,'CHECKOFF YEAR TO DATE '!V:V,'SUMMARY YTD'!$E$48)</f>
        <v>7780544</v>
      </c>
      <c r="F58" s="446">
        <f>SUMIFS('CHECKOFF YEAR TO DATE '!R:R,'CHECKOFF YEAR TO DATE '!E:E,'SUMMARY YTD'!A58)</f>
        <v>13903894</v>
      </c>
      <c r="G58" s="446">
        <f>SUMIFS('CHECKOFF YEAR TO DATE '!AG:AG,'CHECKOFF YEAR TO DATE '!E:E,'SUMMARY YTD'!A58)</f>
        <v>333361.47352630709</v>
      </c>
      <c r="H58" s="72">
        <f>'MONTHLY SALES '!H51*12</f>
        <v>36000000</v>
      </c>
      <c r="I58" s="95">
        <f t="shared" si="6"/>
        <v>0.38621927777777776</v>
      </c>
      <c r="J58" s="446">
        <f t="shared" si="7"/>
        <v>13903894</v>
      </c>
      <c r="K58" s="300">
        <f t="shared" si="8"/>
        <v>22096106</v>
      </c>
    </row>
    <row r="59" spans="1:11">
      <c r="A59" s="19" t="s">
        <v>457</v>
      </c>
      <c r="B59" s="19" t="s">
        <v>29</v>
      </c>
      <c r="C59" s="446">
        <f>SUMIFS('CHECKOFF YEAR TO DATE '!R:R,'CHECKOFF YEAR TO DATE '!E:E,'SUMMARY YTD'!A59,'CHECKOFF YEAR TO DATE '!V:V,'SUMMARY YTD'!$C$48)</f>
        <v>746164</v>
      </c>
      <c r="D59" s="446">
        <f>SUMIFS('CHECKOFF YEAR TO DATE '!R:R,'CHECKOFF YEAR TO DATE '!E:E,'SUMMARY YTD'!A59,'CHECKOFF YEAR TO DATE '!V:V,'SUMMARY YTD'!$D$48)</f>
        <v>6930813</v>
      </c>
      <c r="E59" s="446">
        <f>SUMIFS('CHECKOFF YEAR TO DATE '!R:R,'CHECKOFF YEAR TO DATE '!E:E,'SUMMARY YTD'!A59,'CHECKOFF YEAR TO DATE '!V:V,'SUMMARY YTD'!$E$48)</f>
        <v>5904263</v>
      </c>
      <c r="F59" s="446">
        <f>SUMIFS('CHECKOFF YEAR TO DATE '!R:R,'CHECKOFF YEAR TO DATE '!E:E,'SUMMARY YTD'!A59)</f>
        <v>13581240</v>
      </c>
      <c r="G59" s="446">
        <f>SUMIFS('CHECKOFF YEAR TO DATE '!AG:AG,'CHECKOFF YEAR TO DATE '!E:E,'SUMMARY YTD'!A59)</f>
        <v>333421.49449317349</v>
      </c>
      <c r="H59" s="72">
        <f>'MONTHLY SALES '!H52*12</f>
        <v>31500000</v>
      </c>
      <c r="I59" s="95">
        <f t="shared" si="6"/>
        <v>0.4311504761904762</v>
      </c>
      <c r="J59" s="446">
        <f t="shared" si="7"/>
        <v>13581240</v>
      </c>
      <c r="K59" s="300">
        <f t="shared" si="8"/>
        <v>17918760</v>
      </c>
    </row>
    <row r="60" spans="1:11">
      <c r="A60" s="19" t="s">
        <v>3732</v>
      </c>
      <c r="B60" s="19" t="s">
        <v>29</v>
      </c>
      <c r="C60" s="446">
        <f>SUMIFS('CHECKOFF YEAR TO DATE '!R:R,'CHECKOFF YEAR TO DATE '!E:E,'SUMMARY YTD'!A60,'CHECKOFF YEAR TO DATE '!V:V,'SUMMARY YTD'!$C$48)</f>
        <v>0</v>
      </c>
      <c r="D60" s="446">
        <f>SUMIFS('CHECKOFF YEAR TO DATE '!R:R,'CHECKOFF YEAR TO DATE '!E:E,'SUMMARY YTD'!A60,'CHECKOFF YEAR TO DATE '!V:V,'SUMMARY YTD'!$D$48)</f>
        <v>0</v>
      </c>
      <c r="E60" s="446">
        <f>SUMIFS('CHECKOFF YEAR TO DATE '!R:R,'CHECKOFF YEAR TO DATE '!E:E,'SUMMARY YTD'!A60,'CHECKOFF YEAR TO DATE '!V:V,'SUMMARY YTD'!$E$48)</f>
        <v>0</v>
      </c>
      <c r="F60" s="446">
        <f>SUMIFS('CHECKOFF YEAR TO DATE '!R:R,'CHECKOFF YEAR TO DATE '!E:E,'SUMMARY YTD'!A60)</f>
        <v>0</v>
      </c>
      <c r="G60" s="446">
        <f>SUMIFS('CHECKOFF YEAR TO DATE '!AG:AG,'CHECKOFF YEAR TO DATE '!E:E,'SUMMARY YTD'!A60)</f>
        <v>0</v>
      </c>
      <c r="H60" s="72">
        <f>'MONTHLY SALES '!H53*12</f>
        <v>45000000</v>
      </c>
      <c r="I60" s="95">
        <f t="shared" si="6"/>
        <v>0</v>
      </c>
      <c r="J60" s="446">
        <f t="shared" si="7"/>
        <v>0</v>
      </c>
      <c r="K60" s="300">
        <f t="shared" si="8"/>
        <v>45000000</v>
      </c>
    </row>
    <row r="61" spans="1:11">
      <c r="A61" s="19" t="s">
        <v>932</v>
      </c>
      <c r="B61" s="19" t="s">
        <v>29</v>
      </c>
      <c r="C61" s="446">
        <f>SUMIFS('CHECKOFF YEAR TO DATE '!R:R,'CHECKOFF YEAR TO DATE '!E:E,'SUMMARY YTD'!A61,'CHECKOFF YEAR TO DATE '!V:V,'SUMMARY YTD'!$C$48)</f>
        <v>775470</v>
      </c>
      <c r="D61" s="446">
        <f>SUMIFS('CHECKOFF YEAR TO DATE '!R:R,'CHECKOFF YEAR TO DATE '!E:E,'SUMMARY YTD'!A61,'CHECKOFF YEAR TO DATE '!V:V,'SUMMARY YTD'!$D$48)</f>
        <v>0</v>
      </c>
      <c r="E61" s="446">
        <f>SUMIFS('CHECKOFF YEAR TO DATE '!R:R,'CHECKOFF YEAR TO DATE '!E:E,'SUMMARY YTD'!A61,'CHECKOFF YEAR TO DATE '!V:V,'SUMMARY YTD'!$E$48)</f>
        <v>3459828</v>
      </c>
      <c r="F61" s="446">
        <f>SUMIFS('CHECKOFF YEAR TO DATE '!R:R,'CHECKOFF YEAR TO DATE '!E:E,'SUMMARY YTD'!A61)</f>
        <v>4235298</v>
      </c>
      <c r="G61" s="446">
        <f>SUMIFS('CHECKOFF YEAR TO DATE '!AG:AG,'CHECKOFF YEAR TO DATE '!E:E,'SUMMARY YTD'!A61)</f>
        <v>99247.483142857149</v>
      </c>
      <c r="H61" s="72">
        <f>'MONTHLY SALES '!H54*12</f>
        <v>45000000</v>
      </c>
      <c r="I61" s="95">
        <f t="shared" si="6"/>
        <v>9.4117733333333328E-2</v>
      </c>
      <c r="J61" s="446">
        <f t="shared" si="7"/>
        <v>4235298</v>
      </c>
      <c r="K61" s="300">
        <f t="shared" si="8"/>
        <v>40764702</v>
      </c>
    </row>
    <row r="62" spans="1:11">
      <c r="A62" s="19" t="s">
        <v>2098</v>
      </c>
      <c r="B62" s="19" t="s">
        <v>29</v>
      </c>
      <c r="C62" s="446">
        <f>SUMIFS('CHECKOFF YEAR TO DATE '!R:R,'CHECKOFF YEAR TO DATE '!E:E,'SUMMARY YTD'!A62,'CHECKOFF YEAR TO DATE '!V:V,'SUMMARY YTD'!$C$48)</f>
        <v>51892</v>
      </c>
      <c r="D62" s="446">
        <f>SUMIFS('CHECKOFF YEAR TO DATE '!R:R,'CHECKOFF YEAR TO DATE '!E:E,'SUMMARY YTD'!A62,'CHECKOFF YEAR TO DATE '!V:V,'SUMMARY YTD'!$D$48)</f>
        <v>438482</v>
      </c>
      <c r="E62" s="446">
        <f>SUMIFS('CHECKOFF YEAR TO DATE '!R:R,'CHECKOFF YEAR TO DATE '!E:E,'SUMMARY YTD'!A62,'CHECKOFF YEAR TO DATE '!V:V,'SUMMARY YTD'!$E$48)</f>
        <v>3431210</v>
      </c>
      <c r="F62" s="446">
        <f>SUMIFS('CHECKOFF YEAR TO DATE '!R:R,'CHECKOFF YEAR TO DATE '!E:E,'SUMMARY YTD'!A62)</f>
        <v>3921584</v>
      </c>
      <c r="G62" s="446">
        <f>SUMIFS('CHECKOFF YEAR TO DATE '!AG:AG,'CHECKOFF YEAR TO DATE '!E:E,'SUMMARY YTD'!A62)</f>
        <v>91616.829952380955</v>
      </c>
      <c r="H62" s="72">
        <f>'MONTHLY SALES '!H55*12</f>
        <v>45000000</v>
      </c>
      <c r="I62" s="95">
        <f t="shared" si="6"/>
        <v>8.7146311111111111E-2</v>
      </c>
      <c r="J62" s="446">
        <f t="shared" si="7"/>
        <v>3921584</v>
      </c>
      <c r="K62" s="300">
        <f t="shared" si="8"/>
        <v>41078416</v>
      </c>
    </row>
    <row r="63" spans="1:11">
      <c r="A63" s="19" t="s">
        <v>212</v>
      </c>
      <c r="B63" s="19" t="s">
        <v>184</v>
      </c>
      <c r="C63" s="446">
        <f>SUMIFS('CHECKOFF YEAR TO DATE '!R:R,'CHECKOFF YEAR TO DATE '!E:E,'SUMMARY YTD'!A63,'CHECKOFF YEAR TO DATE '!V:V,'SUMMARY YTD'!$C$48)</f>
        <v>1262502</v>
      </c>
      <c r="D63" s="446">
        <f>SUMIFS('CHECKOFF YEAR TO DATE '!R:R,'CHECKOFF YEAR TO DATE '!E:E,'SUMMARY YTD'!A63,'CHECKOFF YEAR TO DATE '!V:V,'SUMMARY YTD'!$D$48)</f>
        <v>6124171</v>
      </c>
      <c r="E63" s="446">
        <f>SUMIFS('CHECKOFF YEAR TO DATE '!R:R,'CHECKOFF YEAR TO DATE '!E:E,'SUMMARY YTD'!A63,'CHECKOFF YEAR TO DATE '!V:V,'SUMMARY YTD'!$E$48)</f>
        <v>3624076</v>
      </c>
      <c r="F63" s="446">
        <f>SUMIFS('CHECKOFF YEAR TO DATE '!R:R,'CHECKOFF YEAR TO DATE '!E:E,'SUMMARY YTD'!A63)</f>
        <v>11010749</v>
      </c>
      <c r="G63" s="446">
        <f>SUMIFS('CHECKOFF YEAR TO DATE '!AG:AG,'CHECKOFF YEAR TO DATE '!E:E,'SUMMARY YTD'!A63)</f>
        <v>269174.71235032554</v>
      </c>
      <c r="H63" s="72">
        <f>'MONTHLY SALES '!H51*12</f>
        <v>36000000</v>
      </c>
      <c r="I63" s="95">
        <f t="shared" si="3"/>
        <v>0.3058541388888889</v>
      </c>
      <c r="J63" s="446">
        <f t="shared" si="4"/>
        <v>11010749</v>
      </c>
      <c r="K63" s="300">
        <f t="shared" si="5"/>
        <v>24989251</v>
      </c>
    </row>
    <row r="64" spans="1:11">
      <c r="A64" s="19" t="s">
        <v>206</v>
      </c>
      <c r="B64" s="19" t="s">
        <v>20</v>
      </c>
      <c r="C64" s="446">
        <f>SUMIFS('CHECKOFF YEAR TO DATE '!R:R,'CHECKOFF YEAR TO DATE '!E:E,'SUMMARY YTD'!A64,'CHECKOFF YEAR TO DATE '!V:V,'SUMMARY YTD'!$C$48)</f>
        <v>916721</v>
      </c>
      <c r="D64" s="446">
        <f>SUMIFS('CHECKOFF YEAR TO DATE '!R:R,'CHECKOFF YEAR TO DATE '!E:E,'SUMMARY YTD'!A64,'CHECKOFF YEAR TO DATE '!V:V,'SUMMARY YTD'!$D$48)</f>
        <v>0</v>
      </c>
      <c r="E64" s="446">
        <f>SUMIFS('CHECKOFF YEAR TO DATE '!R:R,'CHECKOFF YEAR TO DATE '!E:E,'SUMMARY YTD'!A64,'CHECKOFF YEAR TO DATE '!V:V,'SUMMARY YTD'!$E$48)</f>
        <v>6399501</v>
      </c>
      <c r="F64" s="446">
        <f>SUMIFS('CHECKOFF YEAR TO DATE '!R:R,'CHECKOFF YEAR TO DATE '!E:E,'SUMMARY YTD'!A64)</f>
        <v>7316222</v>
      </c>
      <c r="G64" s="446">
        <f>SUMIFS('CHECKOFF YEAR TO DATE '!AG:AG,'CHECKOFF YEAR TO DATE '!E:E,'SUMMARY YTD'!A64)</f>
        <v>183947.68796560849</v>
      </c>
      <c r="H64" s="72">
        <f>'MONTHLY SALES '!H52*12</f>
        <v>31500000</v>
      </c>
      <c r="I64" s="95">
        <f t="shared" si="3"/>
        <v>0.23226101587301587</v>
      </c>
      <c r="J64" s="446">
        <f t="shared" si="4"/>
        <v>7316222</v>
      </c>
      <c r="K64" s="300">
        <f t="shared" si="5"/>
        <v>24183778</v>
      </c>
    </row>
    <row r="65" spans="1:11">
      <c r="A65" s="19" t="s">
        <v>419</v>
      </c>
      <c r="B65" s="19" t="s">
        <v>184</v>
      </c>
      <c r="C65" s="446">
        <f>SUMIFS('CHECKOFF YEAR TO DATE '!R:R,'CHECKOFF YEAR TO DATE '!E:E,'SUMMARY YTD'!A65,'CHECKOFF YEAR TO DATE '!V:V,'SUMMARY YTD'!$C$48)</f>
        <v>656643</v>
      </c>
      <c r="D65" s="446">
        <f>SUMIFS('CHECKOFF YEAR TO DATE '!R:R,'CHECKOFF YEAR TO DATE '!E:E,'SUMMARY YTD'!A65,'CHECKOFF YEAR TO DATE '!V:V,'SUMMARY YTD'!$D$48)</f>
        <v>1031456</v>
      </c>
      <c r="E65" s="446">
        <f>SUMIFS('CHECKOFF YEAR TO DATE '!R:R,'CHECKOFF YEAR TO DATE '!E:E,'SUMMARY YTD'!A65,'CHECKOFF YEAR TO DATE '!V:V,'SUMMARY YTD'!$E$48)</f>
        <v>8215142</v>
      </c>
      <c r="F65" s="446">
        <f>SUMIFS('CHECKOFF YEAR TO DATE '!R:R,'CHECKOFF YEAR TO DATE '!E:E,'SUMMARY YTD'!A65)</f>
        <v>9903241</v>
      </c>
      <c r="G65" s="446">
        <f>SUMIFS('CHECKOFF YEAR TO DATE '!AG:AG,'CHECKOFF YEAR TO DATE '!E:E,'SUMMARY YTD'!A65)</f>
        <v>280697.47380952386</v>
      </c>
      <c r="H65" s="72">
        <f>'MONTHLY SALES '!H53*12</f>
        <v>45000000</v>
      </c>
      <c r="I65" s="95">
        <f t="shared" si="3"/>
        <v>0.22007202222222222</v>
      </c>
      <c r="J65" s="446">
        <f t="shared" si="4"/>
        <v>9903241</v>
      </c>
      <c r="K65" s="300">
        <f t="shared" si="5"/>
        <v>35096759</v>
      </c>
    </row>
    <row r="66" spans="1:11">
      <c r="A66" s="19" t="s">
        <v>503</v>
      </c>
      <c r="B66" s="19" t="s">
        <v>184</v>
      </c>
      <c r="C66" s="446">
        <f>SUMIFS('CHECKOFF YEAR TO DATE '!R:R,'CHECKOFF YEAR TO DATE '!E:E,'SUMMARY YTD'!A66,'CHECKOFF YEAR TO DATE '!V:V,'SUMMARY YTD'!$C$48)</f>
        <v>670568</v>
      </c>
      <c r="D66" s="446">
        <f>SUMIFS('CHECKOFF YEAR TO DATE '!R:R,'CHECKOFF YEAR TO DATE '!E:E,'SUMMARY YTD'!A66,'CHECKOFF YEAR TO DATE '!V:V,'SUMMARY YTD'!$D$48)</f>
        <v>0</v>
      </c>
      <c r="E66" s="446">
        <f>SUMIFS('CHECKOFF YEAR TO DATE '!R:R,'CHECKOFF YEAR TO DATE '!E:E,'SUMMARY YTD'!A66,'CHECKOFF YEAR TO DATE '!V:V,'SUMMARY YTD'!$E$48)</f>
        <v>1056768</v>
      </c>
      <c r="F66" s="446">
        <f>SUMIFS('CHECKOFF YEAR TO DATE '!R:R,'CHECKOFF YEAR TO DATE '!E:E,'SUMMARY YTD'!A66)</f>
        <v>1727336</v>
      </c>
      <c r="G66" s="446">
        <f>SUMIFS('CHECKOFF YEAR TO DATE '!AG:AG,'CHECKOFF YEAR TO DATE '!E:E,'SUMMARY YTD'!A66)</f>
        <v>46215.492087301587</v>
      </c>
      <c r="H66" s="72">
        <f>'MONTHLY SALES '!H54*12</f>
        <v>45000000</v>
      </c>
      <c r="I66" s="95">
        <f t="shared" si="3"/>
        <v>3.8385244444444445E-2</v>
      </c>
      <c r="J66" s="446">
        <f t="shared" si="4"/>
        <v>1727336</v>
      </c>
      <c r="K66" s="300">
        <f t="shared" si="5"/>
        <v>43272664</v>
      </c>
    </row>
    <row r="67" spans="1:11">
      <c r="A67" s="19" t="s">
        <v>3733</v>
      </c>
      <c r="B67" s="19" t="s">
        <v>20</v>
      </c>
      <c r="C67" s="446">
        <f>SUMIFS('CHECKOFF YEAR TO DATE '!R:R,'CHECKOFF YEAR TO DATE '!E:E,'SUMMARY YTD'!A67,'CHECKOFF YEAR TO DATE '!V:V,'SUMMARY YTD'!$C$48)</f>
        <v>50017</v>
      </c>
      <c r="D67" s="446">
        <f>SUMIFS('CHECKOFF YEAR TO DATE '!R:R,'CHECKOFF YEAR TO DATE '!E:E,'SUMMARY YTD'!A67,'CHECKOFF YEAR TO DATE '!V:V,'SUMMARY YTD'!$D$48)</f>
        <v>0</v>
      </c>
      <c r="E67" s="446">
        <f>SUMIFS('CHECKOFF YEAR TO DATE '!R:R,'CHECKOFF YEAR TO DATE '!E:E,'SUMMARY YTD'!A67,'CHECKOFF YEAR TO DATE '!V:V,'SUMMARY YTD'!$E$48)</f>
        <v>0</v>
      </c>
      <c r="F67" s="446">
        <f>SUMIFS('CHECKOFF YEAR TO DATE '!R:R,'CHECKOFF YEAR TO DATE '!E:E,'SUMMARY YTD'!A67)</f>
        <v>50017</v>
      </c>
      <c r="G67" s="446">
        <f>SUMIFS('CHECKOFF YEAR TO DATE '!AG:AG,'CHECKOFF YEAR TO DATE '!E:E,'SUMMARY YTD'!A67)</f>
        <v>2095.9504761904764</v>
      </c>
      <c r="H67" s="72">
        <f>'MONTHLY SALES '!H55*12</f>
        <v>45000000</v>
      </c>
      <c r="I67" s="95">
        <f t="shared" si="3"/>
        <v>1.1114888888888888E-3</v>
      </c>
      <c r="J67" s="446">
        <f t="shared" si="4"/>
        <v>50017</v>
      </c>
      <c r="K67" s="300">
        <f t="shared" si="5"/>
        <v>44949983</v>
      </c>
    </row>
    <row r="68" spans="1:11">
      <c r="A68" s="19" t="s">
        <v>3734</v>
      </c>
      <c r="B68" s="19" t="s">
        <v>24</v>
      </c>
      <c r="C68" s="446">
        <f>SUMIFS('CHECKOFF YEAR TO DATE '!R:R,'CHECKOFF YEAR TO DATE '!E:E,'SUMMARY YTD'!A68,'CHECKOFF YEAR TO DATE '!V:V,'SUMMARY YTD'!$C$48)</f>
        <v>258880</v>
      </c>
      <c r="D68" s="446">
        <f>SUMIFS('CHECKOFF YEAR TO DATE '!R:R,'CHECKOFF YEAR TO DATE '!E:E,'SUMMARY YTD'!A68,'CHECKOFF YEAR TO DATE '!V:V,'SUMMARY YTD'!$D$48)</f>
        <v>0</v>
      </c>
      <c r="E68" s="446">
        <f>SUMIFS('CHECKOFF YEAR TO DATE '!R:R,'CHECKOFF YEAR TO DATE '!E:E,'SUMMARY YTD'!A68,'CHECKOFF YEAR TO DATE '!V:V,'SUMMARY YTD'!$E$48)</f>
        <v>0</v>
      </c>
      <c r="F68" s="446">
        <f>SUMIFS('CHECKOFF YEAR TO DATE '!R:R,'CHECKOFF YEAR TO DATE '!E:E,'SUMMARY YTD'!A68)</f>
        <v>258880</v>
      </c>
      <c r="G68" s="446">
        <f>SUMIFS('CHECKOFF YEAR TO DATE '!AG:AG,'CHECKOFF YEAR TO DATE '!E:E,'SUMMARY YTD'!A68)</f>
        <v>8595.0494444444448</v>
      </c>
      <c r="H68" s="72">
        <f>'MONTHLY SALES '!H56*12</f>
        <v>45000000</v>
      </c>
      <c r="I68" s="95">
        <f t="shared" si="3"/>
        <v>5.752888888888889E-3</v>
      </c>
      <c r="J68" s="446">
        <f t="shared" si="4"/>
        <v>258880</v>
      </c>
      <c r="K68" s="300">
        <f t="shared" si="5"/>
        <v>44741120</v>
      </c>
    </row>
    <row r="69" spans="1:11">
      <c r="A69" s="19" t="s">
        <v>200</v>
      </c>
      <c r="B69" s="19" t="s">
        <v>24</v>
      </c>
      <c r="C69" s="446">
        <f>SUMIFS('CHECKOFF YEAR TO DATE '!R:R,'CHECKOFF YEAR TO DATE '!E:E,'SUMMARY YTD'!A69,'CHECKOFF YEAR TO DATE '!V:V,'SUMMARY YTD'!$C$48)</f>
        <v>2177529</v>
      </c>
      <c r="D69" s="446">
        <f>SUMIFS('CHECKOFF YEAR TO DATE '!R:R,'CHECKOFF YEAR TO DATE '!E:E,'SUMMARY YTD'!A69,'CHECKOFF YEAR TO DATE '!V:V,'SUMMARY YTD'!$D$48)</f>
        <v>1478606</v>
      </c>
      <c r="E69" s="446">
        <f>SUMIFS('CHECKOFF YEAR TO DATE '!R:R,'CHECKOFF YEAR TO DATE '!E:E,'SUMMARY YTD'!A69,'CHECKOFF YEAR TO DATE '!V:V,'SUMMARY YTD'!$E$48)</f>
        <v>10200571</v>
      </c>
      <c r="F69" s="446">
        <f>SUMIFS('CHECKOFF YEAR TO DATE '!R:R,'CHECKOFF YEAR TO DATE '!E:E,'SUMMARY YTD'!A69)</f>
        <v>13856706</v>
      </c>
      <c r="G69" s="446">
        <f>SUMIFS('CHECKOFF YEAR TO DATE '!AG:AG,'CHECKOFF YEAR TO DATE '!E:E,'SUMMARY YTD'!A69)</f>
        <v>338742.27296947496</v>
      </c>
      <c r="H69" s="72">
        <f>'MONTHLY SALES '!H57*12</f>
        <v>45000000</v>
      </c>
      <c r="I69" s="95">
        <f t="shared" si="3"/>
        <v>0.3079268</v>
      </c>
      <c r="J69" s="446">
        <f t="shared" si="4"/>
        <v>13856706</v>
      </c>
      <c r="K69" s="300">
        <f t="shared" si="5"/>
        <v>31143294</v>
      </c>
    </row>
    <row r="70" spans="1:11">
      <c r="A70" s="19" t="s">
        <v>538</v>
      </c>
      <c r="B70" s="19" t="s">
        <v>24</v>
      </c>
      <c r="C70" s="446">
        <f>SUMIFS('CHECKOFF YEAR TO DATE '!R:R,'CHECKOFF YEAR TO DATE '!E:E,'SUMMARY YTD'!A70,'CHECKOFF YEAR TO DATE '!V:V,'SUMMARY YTD'!$C$48)</f>
        <v>324179</v>
      </c>
      <c r="D70" s="446">
        <f>SUMIFS('CHECKOFF YEAR TO DATE '!R:R,'CHECKOFF YEAR TO DATE '!E:E,'SUMMARY YTD'!A70,'CHECKOFF YEAR TO DATE '!V:V,'SUMMARY YTD'!$D$48)</f>
        <v>630010</v>
      </c>
      <c r="E70" s="446">
        <f>SUMIFS('CHECKOFF YEAR TO DATE '!R:R,'CHECKOFF YEAR TO DATE '!E:E,'SUMMARY YTD'!A70,'CHECKOFF YEAR TO DATE '!V:V,'SUMMARY YTD'!$E$48)</f>
        <v>6453161</v>
      </c>
      <c r="F70" s="446">
        <f>SUMIFS('CHECKOFF YEAR TO DATE '!R:R,'CHECKOFF YEAR TO DATE '!E:E,'SUMMARY YTD'!A70)</f>
        <v>7407350</v>
      </c>
      <c r="G70" s="446">
        <f>SUMIFS('CHECKOFF YEAR TO DATE '!AG:AG,'CHECKOFF YEAR TO DATE '!E:E,'SUMMARY YTD'!A70)</f>
        <v>172494.81352777779</v>
      </c>
      <c r="H70" s="72">
        <f>'MONTHLY SALES '!H58*12</f>
        <v>31500000</v>
      </c>
      <c r="I70" s="95">
        <f t="shared" si="3"/>
        <v>0.23515396825396825</v>
      </c>
      <c r="J70" s="446">
        <f t="shared" si="4"/>
        <v>7407350</v>
      </c>
      <c r="K70" s="300">
        <f t="shared" si="5"/>
        <v>24092650</v>
      </c>
    </row>
    <row r="71" spans="1:11">
      <c r="A71" s="19" t="s">
        <v>423</v>
      </c>
      <c r="B71" s="19" t="s">
        <v>24</v>
      </c>
      <c r="C71" s="446">
        <f>SUMIFS('CHECKOFF YEAR TO DATE '!R:R,'CHECKOFF YEAR TO DATE '!E:E,'SUMMARY YTD'!A71,'CHECKOFF YEAR TO DATE '!V:V,'SUMMARY YTD'!$C$48)</f>
        <v>505932</v>
      </c>
      <c r="D71" s="446">
        <f>SUMIFS('CHECKOFF YEAR TO DATE '!R:R,'CHECKOFF YEAR TO DATE '!E:E,'SUMMARY YTD'!A71,'CHECKOFF YEAR TO DATE '!V:V,'SUMMARY YTD'!$D$48)</f>
        <v>633400</v>
      </c>
      <c r="E71" s="446">
        <f>SUMIFS('CHECKOFF YEAR TO DATE '!R:R,'CHECKOFF YEAR TO DATE '!E:E,'SUMMARY YTD'!A71,'CHECKOFF YEAR TO DATE '!V:V,'SUMMARY YTD'!$E$48)</f>
        <v>4624287</v>
      </c>
      <c r="F71" s="446">
        <f>SUMIFS('CHECKOFF YEAR TO DATE '!R:R,'CHECKOFF YEAR TO DATE '!E:E,'SUMMARY YTD'!A71)</f>
        <v>5763619</v>
      </c>
      <c r="G71" s="446">
        <f>SUMIFS('CHECKOFF YEAR TO DATE '!AG:AG,'CHECKOFF YEAR TO DATE '!E:E,'SUMMARY YTD'!A71)</f>
        <v>144519.47172161174</v>
      </c>
      <c r="H71" s="72">
        <f>'MONTHLY SALES '!H59*12</f>
        <v>45000000</v>
      </c>
      <c r="I71" s="95">
        <f t="shared" si="3"/>
        <v>0.12808042222222221</v>
      </c>
      <c r="J71" s="446">
        <f t="shared" si="4"/>
        <v>5763619</v>
      </c>
      <c r="K71" s="300">
        <f t="shared" si="5"/>
        <v>39236381</v>
      </c>
    </row>
    <row r="72" spans="1:11">
      <c r="A72" s="19" t="s">
        <v>2099</v>
      </c>
      <c r="B72" s="19" t="s">
        <v>24</v>
      </c>
      <c r="C72" s="446">
        <f>SUMIFS('CHECKOFF YEAR TO DATE '!R:R,'CHECKOFF YEAR TO DATE '!E:E,'SUMMARY YTD'!A72,'CHECKOFF YEAR TO DATE '!V:V,'SUMMARY YTD'!$C$48)</f>
        <v>862341</v>
      </c>
      <c r="D72" s="446">
        <f>SUMIFS('CHECKOFF YEAR TO DATE '!R:R,'CHECKOFF YEAR TO DATE '!E:E,'SUMMARY YTD'!A72,'CHECKOFF YEAR TO DATE '!V:V,'SUMMARY YTD'!$D$48)</f>
        <v>0</v>
      </c>
      <c r="E72" s="446">
        <f>SUMIFS('CHECKOFF YEAR TO DATE '!R:R,'CHECKOFF YEAR TO DATE '!E:E,'SUMMARY YTD'!A72,'CHECKOFF YEAR TO DATE '!V:V,'SUMMARY YTD'!$E$48)</f>
        <v>188959</v>
      </c>
      <c r="F72" s="446">
        <f>SUMIFS('CHECKOFF YEAR TO DATE '!R:R,'CHECKOFF YEAR TO DATE '!E:E,'SUMMARY YTD'!A72)</f>
        <v>1051300</v>
      </c>
      <c r="G72" s="446">
        <f>SUMIFS('CHECKOFF YEAR TO DATE '!AG:AG,'CHECKOFF YEAR TO DATE '!E:E,'SUMMARY YTD'!A72)</f>
        <v>32645.753952380946</v>
      </c>
      <c r="H72" s="72">
        <f>'MONTHLY SALES '!H60*12</f>
        <v>31500000</v>
      </c>
      <c r="I72" s="95">
        <f t="shared" si="3"/>
        <v>3.3374603174603175E-2</v>
      </c>
      <c r="J72" s="446">
        <f t="shared" si="4"/>
        <v>1051300</v>
      </c>
      <c r="K72" s="300">
        <f t="shared" si="5"/>
        <v>30448700</v>
      </c>
    </row>
    <row r="73" spans="1:11">
      <c r="A73" s="19" t="s">
        <v>440</v>
      </c>
      <c r="B73" s="19" t="s">
        <v>37</v>
      </c>
      <c r="C73" s="446">
        <f>SUMIFS('CHECKOFF YEAR TO DATE '!R:R,'CHECKOFF YEAR TO DATE '!E:E,'SUMMARY YTD'!A73,'CHECKOFF YEAR TO DATE '!V:V,'SUMMARY YTD'!$C$48)</f>
        <v>1419063</v>
      </c>
      <c r="D73" s="446">
        <f>SUMIFS('CHECKOFF YEAR TO DATE '!R:R,'CHECKOFF YEAR TO DATE '!E:E,'SUMMARY YTD'!A73,'CHECKOFF YEAR TO DATE '!V:V,'SUMMARY YTD'!$D$48)</f>
        <v>6141710.9000000004</v>
      </c>
      <c r="E73" s="446">
        <f>SUMIFS('CHECKOFF YEAR TO DATE '!R:R,'CHECKOFF YEAR TO DATE '!E:E,'SUMMARY YTD'!A73,'CHECKOFF YEAR TO DATE '!V:V,'SUMMARY YTD'!$E$48)</f>
        <v>2054888</v>
      </c>
      <c r="F73" s="446">
        <f>SUMIFS('CHECKOFF YEAR TO DATE '!R:R,'CHECKOFF YEAR TO DATE '!E:E,'SUMMARY YTD'!A73)</f>
        <v>9615661.9000000004</v>
      </c>
      <c r="G73" s="446">
        <f>SUMIFS('CHECKOFF YEAR TO DATE '!AG:AG,'CHECKOFF YEAR TO DATE '!E:E,'SUMMARY YTD'!A73)</f>
        <v>269049.15470740746</v>
      </c>
      <c r="H73" s="72">
        <f>'MONTHLY SALES '!H61*12</f>
        <v>45000000</v>
      </c>
      <c r="I73" s="95">
        <f t="shared" si="3"/>
        <v>0.21368137555555555</v>
      </c>
      <c r="J73" s="446">
        <f t="shared" si="4"/>
        <v>9615661.9000000004</v>
      </c>
      <c r="K73" s="300">
        <f t="shared" si="5"/>
        <v>35384338.100000001</v>
      </c>
    </row>
    <row r="74" spans="1:11">
      <c r="A74" s="21" t="s">
        <v>461</v>
      </c>
      <c r="B74" s="19" t="s">
        <v>37</v>
      </c>
      <c r="C74" s="446">
        <f>SUMIFS('CHECKOFF YEAR TO DATE '!R:R,'CHECKOFF YEAR TO DATE '!E:E,'SUMMARY YTD'!A74,'CHECKOFF YEAR TO DATE '!V:V,'SUMMARY YTD'!$C$48)</f>
        <v>1077698</v>
      </c>
      <c r="D74" s="446">
        <f>SUMIFS('CHECKOFF YEAR TO DATE '!R:R,'CHECKOFF YEAR TO DATE '!E:E,'SUMMARY YTD'!A74,'CHECKOFF YEAR TO DATE '!V:V,'SUMMARY YTD'!$D$48)</f>
        <v>1410771</v>
      </c>
      <c r="E74" s="446">
        <f>SUMIFS('CHECKOFF YEAR TO DATE '!R:R,'CHECKOFF YEAR TO DATE '!E:E,'SUMMARY YTD'!A74,'CHECKOFF YEAR TO DATE '!V:V,'SUMMARY YTD'!$E$48)</f>
        <v>2783487</v>
      </c>
      <c r="F74" s="446">
        <f>SUMIFS('CHECKOFF YEAR TO DATE '!R:R,'CHECKOFF YEAR TO DATE '!E:E,'SUMMARY YTD'!A74)</f>
        <v>5271956</v>
      </c>
      <c r="G74" s="446">
        <f>SUMIFS('CHECKOFF YEAR TO DATE '!AG:AG,'CHECKOFF YEAR TO DATE '!E:E,'SUMMARY YTD'!A74)</f>
        <v>146489.95355067155</v>
      </c>
      <c r="H74" s="72">
        <f>'MONTHLY SALES '!H62*12</f>
        <v>31500000</v>
      </c>
      <c r="I74" s="95">
        <f t="shared" si="3"/>
        <v>0.16736368253968253</v>
      </c>
      <c r="J74" s="446">
        <f t="shared" si="4"/>
        <v>5271956</v>
      </c>
      <c r="K74" s="300">
        <f t="shared" si="5"/>
        <v>26228044</v>
      </c>
    </row>
    <row r="75" spans="1:11">
      <c r="A75" s="19" t="s">
        <v>911</v>
      </c>
      <c r="B75" s="19" t="s">
        <v>37</v>
      </c>
      <c r="C75" s="446">
        <f>SUMIFS('CHECKOFF YEAR TO DATE '!R:R,'CHECKOFF YEAR TO DATE '!E:E,'SUMMARY YTD'!A75,'CHECKOFF YEAR TO DATE '!V:V,'SUMMARY YTD'!$C$48)</f>
        <v>160253</v>
      </c>
      <c r="D75" s="446">
        <f>SUMIFS('CHECKOFF YEAR TO DATE '!R:R,'CHECKOFF YEAR TO DATE '!E:E,'SUMMARY YTD'!A75,'CHECKOFF YEAR TO DATE '!V:V,'SUMMARY YTD'!$D$48)</f>
        <v>332215</v>
      </c>
      <c r="E75" s="446">
        <f>SUMIFS('CHECKOFF YEAR TO DATE '!R:R,'CHECKOFF YEAR TO DATE '!E:E,'SUMMARY YTD'!A75,'CHECKOFF YEAR TO DATE '!V:V,'SUMMARY YTD'!$E$48)</f>
        <v>1650640</v>
      </c>
      <c r="F75" s="446">
        <f>SUMIFS('CHECKOFF YEAR TO DATE '!R:R,'CHECKOFF YEAR TO DATE '!E:E,'SUMMARY YTD'!A75)</f>
        <v>2143108</v>
      </c>
      <c r="G75" s="446">
        <f>SUMIFS('CHECKOFF YEAR TO DATE '!AG:AG,'CHECKOFF YEAR TO DATE '!E:E,'SUMMARY YTD'!A75)</f>
        <v>53106.654147741145</v>
      </c>
      <c r="H75" s="72">
        <f>'MONTHLY SALES '!H63*12</f>
        <v>45000000</v>
      </c>
      <c r="I75" s="95">
        <f t="shared" si="3"/>
        <v>4.7624622222222225E-2</v>
      </c>
      <c r="J75" s="446">
        <f t="shared" si="4"/>
        <v>2143108</v>
      </c>
      <c r="K75" s="300">
        <f t="shared" si="5"/>
        <v>42856892</v>
      </c>
    </row>
    <row r="76" spans="1:11">
      <c r="A76" s="19" t="s">
        <v>933</v>
      </c>
      <c r="B76" s="19" t="s">
        <v>37</v>
      </c>
      <c r="C76" s="446">
        <f>SUMIFS('CHECKOFF YEAR TO DATE '!R:R,'CHECKOFF YEAR TO DATE '!E:E,'SUMMARY YTD'!A76,'CHECKOFF YEAR TO DATE '!V:V,'SUMMARY YTD'!$C$48)</f>
        <v>315424</v>
      </c>
      <c r="D76" s="446">
        <f>SUMIFS('CHECKOFF YEAR TO DATE '!R:R,'CHECKOFF YEAR TO DATE '!E:E,'SUMMARY YTD'!A76,'CHECKOFF YEAR TO DATE '!V:V,'SUMMARY YTD'!$D$48)</f>
        <v>798273</v>
      </c>
      <c r="E76" s="446">
        <f>SUMIFS('CHECKOFF YEAR TO DATE '!R:R,'CHECKOFF YEAR TO DATE '!E:E,'SUMMARY YTD'!A76,'CHECKOFF YEAR TO DATE '!V:V,'SUMMARY YTD'!$E$48)</f>
        <v>641207</v>
      </c>
      <c r="F76" s="446">
        <f>SUMIFS('CHECKOFF YEAR TO DATE '!R:R,'CHECKOFF YEAR TO DATE '!E:E,'SUMMARY YTD'!A76)</f>
        <v>1754904</v>
      </c>
      <c r="G76" s="446">
        <f>SUMIFS('CHECKOFF YEAR TO DATE '!AG:AG,'CHECKOFF YEAR TO DATE '!E:E,'SUMMARY YTD'!A76)</f>
        <v>45100.027970370378</v>
      </c>
      <c r="H76" s="72">
        <f>'MONTHLY SALES '!H68*12</f>
        <v>31500000</v>
      </c>
      <c r="I76" s="95">
        <f t="shared" si="3"/>
        <v>5.5711238095238098E-2</v>
      </c>
      <c r="J76" s="446">
        <f t="shared" si="4"/>
        <v>1754904</v>
      </c>
      <c r="K76" s="300">
        <f t="shared" si="5"/>
        <v>29745096</v>
      </c>
    </row>
    <row r="77" spans="1:11">
      <c r="A77" s="329" t="s">
        <v>926</v>
      </c>
      <c r="B77" s="19" t="s">
        <v>37</v>
      </c>
      <c r="C77" s="446">
        <f>SUMIFS('CHECKOFF YEAR TO DATE '!R:R,'CHECKOFF YEAR TO DATE '!E:E,'SUMMARY YTD'!A77,'CHECKOFF YEAR TO DATE '!V:V,'SUMMARY YTD'!$C$48)</f>
        <v>423400</v>
      </c>
      <c r="D77" s="446">
        <f>SUMIFS('CHECKOFF YEAR TO DATE '!R:R,'CHECKOFF YEAR TO DATE '!E:E,'SUMMARY YTD'!A77,'CHECKOFF YEAR TO DATE '!V:V,'SUMMARY YTD'!$D$48)</f>
        <v>50253</v>
      </c>
      <c r="E77" s="446">
        <f>SUMIFS('CHECKOFF YEAR TO DATE '!R:R,'CHECKOFF YEAR TO DATE '!E:E,'SUMMARY YTD'!A77,'CHECKOFF YEAR TO DATE '!V:V,'SUMMARY YTD'!$E$48)</f>
        <v>2219248</v>
      </c>
      <c r="F77" s="446">
        <f>SUMIFS('CHECKOFF YEAR TO DATE '!R:R,'CHECKOFF YEAR TO DATE '!E:E,'SUMMARY YTD'!A77)</f>
        <v>2692901</v>
      </c>
      <c r="G77" s="446">
        <f>SUMIFS('CHECKOFF YEAR TO DATE '!AG:AG,'CHECKOFF YEAR TO DATE '!E:E,'SUMMARY YTD'!A77)</f>
        <v>88264.26302380953</v>
      </c>
      <c r="H77" s="72">
        <f>'MONTHLY SALES '!H68*12</f>
        <v>31500000</v>
      </c>
      <c r="I77" s="95">
        <f t="shared" ref="I77:I79" si="9">F77/H77</f>
        <v>8.548892063492064E-2</v>
      </c>
      <c r="J77" s="446">
        <f t="shared" si="4"/>
        <v>2692901</v>
      </c>
      <c r="K77" s="300">
        <f t="shared" ref="K77:K79" si="10">H77-F77</f>
        <v>28807099</v>
      </c>
    </row>
    <row r="78" spans="1:11">
      <c r="A78" s="19" t="s">
        <v>935</v>
      </c>
      <c r="B78" s="19" t="s">
        <v>37</v>
      </c>
      <c r="C78" s="446">
        <f>SUMIFS('CHECKOFF YEAR TO DATE '!R:R,'CHECKOFF YEAR TO DATE '!E:E,'SUMMARY YTD'!A78,'CHECKOFF YEAR TO DATE '!V:V,'SUMMARY YTD'!$C$48)</f>
        <v>325154</v>
      </c>
      <c r="D78" s="446">
        <f>SUMIFS('CHECKOFF YEAR TO DATE '!R:R,'CHECKOFF YEAR TO DATE '!E:E,'SUMMARY YTD'!A78,'CHECKOFF YEAR TO DATE '!V:V,'SUMMARY YTD'!$D$48)</f>
        <v>3674681</v>
      </c>
      <c r="E78" s="446">
        <f>SUMIFS('CHECKOFF YEAR TO DATE '!R:R,'CHECKOFF YEAR TO DATE '!E:E,'SUMMARY YTD'!A78,'CHECKOFF YEAR TO DATE '!V:V,'SUMMARY YTD'!$E$48)</f>
        <v>1918486</v>
      </c>
      <c r="F78" s="446">
        <f>SUMIFS('CHECKOFF YEAR TO DATE '!R:R,'CHECKOFF YEAR TO DATE '!E:E,'SUMMARY YTD'!A78)</f>
        <v>5918321</v>
      </c>
      <c r="G78" s="446">
        <f>SUMIFS('CHECKOFF YEAR TO DATE '!AG:AG,'CHECKOFF YEAR TO DATE '!E:E,'SUMMARY YTD'!A78)</f>
        <v>149985.42638095238</v>
      </c>
      <c r="H78" s="72">
        <f>'MONTHLY SALES '!H70*12</f>
        <v>45000000</v>
      </c>
      <c r="I78" s="95">
        <f t="shared" si="9"/>
        <v>0.13151824444444443</v>
      </c>
      <c r="J78" s="446">
        <f t="shared" si="4"/>
        <v>5918321</v>
      </c>
      <c r="K78" s="300">
        <f t="shared" si="10"/>
        <v>39081679</v>
      </c>
    </row>
    <row r="79" spans="1:11">
      <c r="A79" s="19" t="s">
        <v>209</v>
      </c>
      <c r="B79" s="19" t="s">
        <v>27</v>
      </c>
      <c r="C79" s="446">
        <f>SUMIFS('CHECKOFF YEAR TO DATE '!R:R,'CHECKOFF YEAR TO DATE '!E:E,'SUMMARY YTD'!A79,'CHECKOFF YEAR TO DATE '!V:V,'SUMMARY YTD'!$C$48)</f>
        <v>1190806</v>
      </c>
      <c r="D79" s="446">
        <f>SUMIFS('CHECKOFF YEAR TO DATE '!R:R,'CHECKOFF YEAR TO DATE '!E:E,'SUMMARY YTD'!A79,'CHECKOFF YEAR TO DATE '!V:V,'SUMMARY YTD'!$D$48)</f>
        <v>10909653</v>
      </c>
      <c r="E79" s="446">
        <f>SUMIFS('CHECKOFF YEAR TO DATE '!R:R,'CHECKOFF YEAR TO DATE '!E:E,'SUMMARY YTD'!A79,'CHECKOFF YEAR TO DATE '!V:V,'SUMMARY YTD'!$E$48)</f>
        <v>3455034</v>
      </c>
      <c r="F79" s="446">
        <f>SUMIFS('CHECKOFF YEAR TO DATE '!R:R,'CHECKOFF YEAR TO DATE '!E:E,'SUMMARY YTD'!A79)</f>
        <v>15555493</v>
      </c>
      <c r="G79" s="446">
        <f>SUMIFS('CHECKOFF YEAR TO DATE '!AG:AG,'CHECKOFF YEAR TO DATE '!E:E,'SUMMARY YTD'!A79)</f>
        <v>365572.96189021162</v>
      </c>
      <c r="H79" s="72">
        <f>'MONTHLY SALES '!H70*12</f>
        <v>45000000</v>
      </c>
      <c r="I79" s="95">
        <f t="shared" si="9"/>
        <v>0.3456776222222222</v>
      </c>
      <c r="J79" s="446">
        <f t="shared" si="4"/>
        <v>15555493</v>
      </c>
      <c r="K79" s="300">
        <f t="shared" si="10"/>
        <v>29444507</v>
      </c>
    </row>
    <row r="80" spans="1:11">
      <c r="A80" s="19" t="s">
        <v>891</v>
      </c>
      <c r="B80" s="19" t="s">
        <v>38</v>
      </c>
      <c r="C80" s="446">
        <f>SUMIFS('CHECKOFF YEAR TO DATE '!R:R,'CHECKOFF YEAR TO DATE '!E:E,'SUMMARY YTD'!A80,'CHECKOFF YEAR TO DATE '!V:V,'SUMMARY YTD'!$C$48)</f>
        <v>689177</v>
      </c>
      <c r="D80" s="446">
        <f>SUMIFS('CHECKOFF YEAR TO DATE '!R:R,'CHECKOFF YEAR TO DATE '!E:E,'SUMMARY YTD'!A80,'CHECKOFF YEAR TO DATE '!V:V,'SUMMARY YTD'!$D$48)</f>
        <v>4474297</v>
      </c>
      <c r="E80" s="446">
        <f>SUMIFS('CHECKOFF YEAR TO DATE '!R:R,'CHECKOFF YEAR TO DATE '!E:E,'SUMMARY YTD'!A80,'CHECKOFF YEAR TO DATE '!V:V,'SUMMARY YTD'!$E$48)</f>
        <v>5018095</v>
      </c>
      <c r="F80" s="446">
        <f>SUMIFS('CHECKOFF YEAR TO DATE '!R:R,'CHECKOFF YEAR TO DATE '!E:E,'SUMMARY YTD'!A80)</f>
        <v>10181569</v>
      </c>
      <c r="G80" s="446">
        <f>SUMIFS('CHECKOFF YEAR TO DATE '!AG:AG,'CHECKOFF YEAR TO DATE '!E:E,'SUMMARY YTD'!A80)</f>
        <v>250705.69561111112</v>
      </c>
      <c r="H80" s="72">
        <f>'MONTHLY SALES '!H72*12</f>
        <v>31500000</v>
      </c>
      <c r="I80" s="95">
        <f t="shared" si="3"/>
        <v>0.32322441269841268</v>
      </c>
      <c r="J80" s="446">
        <f t="shared" si="4"/>
        <v>10181569</v>
      </c>
      <c r="K80" s="300">
        <f t="shared" si="5"/>
        <v>21318431</v>
      </c>
    </row>
    <row r="81" spans="1:11">
      <c r="A81" s="19" t="s">
        <v>3735</v>
      </c>
      <c r="B81" s="19" t="s">
        <v>38</v>
      </c>
      <c r="C81" s="446">
        <f>SUMIFS('CHECKOFF YEAR TO DATE '!R:R,'CHECKOFF YEAR TO DATE '!E:E,'SUMMARY YTD'!A81,'CHECKOFF YEAR TO DATE '!V:V,'SUMMARY YTD'!$C$48)</f>
        <v>0</v>
      </c>
      <c r="D81" s="446">
        <f>SUMIFS('CHECKOFF YEAR TO DATE '!R:R,'CHECKOFF YEAR TO DATE '!E:E,'SUMMARY YTD'!A81,'CHECKOFF YEAR TO DATE '!V:V,'SUMMARY YTD'!$D$48)</f>
        <v>0</v>
      </c>
      <c r="E81" s="446">
        <f>SUMIFS('CHECKOFF YEAR TO DATE '!R:R,'CHECKOFF YEAR TO DATE '!E:E,'SUMMARY YTD'!A81,'CHECKOFF YEAR TO DATE '!V:V,'SUMMARY YTD'!$E$48)</f>
        <v>0</v>
      </c>
      <c r="F81" s="446">
        <f>SUMIFS('CHECKOFF YEAR TO DATE '!R:R,'CHECKOFF YEAR TO DATE '!E:E,'SUMMARY YTD'!A81)</f>
        <v>0</v>
      </c>
      <c r="G81" s="446">
        <f>SUMIFS('CHECKOFF YEAR TO DATE '!AG:AG,'CHECKOFF YEAR TO DATE '!E:E,'SUMMARY YTD'!A81)</f>
        <v>0</v>
      </c>
      <c r="H81" s="72">
        <f>'MONTHLY SALES '!H73*12</f>
        <v>31500000</v>
      </c>
      <c r="I81" s="95">
        <f t="shared" si="3"/>
        <v>0</v>
      </c>
      <c r="J81" s="446">
        <f t="shared" si="4"/>
        <v>0</v>
      </c>
      <c r="K81" s="300">
        <f t="shared" si="5"/>
        <v>31500000</v>
      </c>
    </row>
    <row r="82" spans="1:11">
      <c r="A82" s="383" t="s">
        <v>3590</v>
      </c>
      <c r="B82" s="383" t="s">
        <v>38</v>
      </c>
      <c r="C82" s="446">
        <f>SUMIFS('CHECKOFF YEAR TO DATE '!R:R,'CHECKOFF YEAR TO DATE '!E:E,'SUMMARY YTD'!A82,'CHECKOFF YEAR TO DATE '!V:V,'SUMMARY YTD'!$C$48)</f>
        <v>271533</v>
      </c>
      <c r="D82" s="446">
        <f>SUMIFS('CHECKOFF YEAR TO DATE '!R:R,'CHECKOFF YEAR TO DATE '!E:E,'SUMMARY YTD'!A82,'CHECKOFF YEAR TO DATE '!V:V,'SUMMARY YTD'!$D$48)</f>
        <v>0</v>
      </c>
      <c r="E82" s="446">
        <f>SUMIFS('CHECKOFF YEAR TO DATE '!R:R,'CHECKOFF YEAR TO DATE '!E:E,'SUMMARY YTD'!A82,'CHECKOFF YEAR TO DATE '!V:V,'SUMMARY YTD'!$E$48)</f>
        <v>0</v>
      </c>
      <c r="F82" s="446">
        <f>SUMIFS('CHECKOFF YEAR TO DATE '!R:R,'CHECKOFF YEAR TO DATE '!E:E,'SUMMARY YTD'!A82)</f>
        <v>271533</v>
      </c>
      <c r="G82" s="446">
        <f>SUMIFS('CHECKOFF YEAR TO DATE '!AG:AG,'CHECKOFF YEAR TO DATE '!E:E,'SUMMARY YTD'!A82)</f>
        <v>10159.85975</v>
      </c>
      <c r="H82" s="72">
        <f>'MONTHLY SALES '!H74*12</f>
        <v>31500000</v>
      </c>
      <c r="I82" s="95">
        <f t="shared" si="3"/>
        <v>8.6200952380952375E-3</v>
      </c>
      <c r="J82" s="446">
        <f t="shared" si="4"/>
        <v>271533</v>
      </c>
      <c r="K82" s="300">
        <f t="shared" si="5"/>
        <v>31228467</v>
      </c>
    </row>
    <row r="83" spans="1:11">
      <c r="A83" s="19" t="s">
        <v>460</v>
      </c>
      <c r="B83" s="19" t="s">
        <v>49</v>
      </c>
      <c r="C83" s="446">
        <f>SUMIFS('CHECKOFF YEAR TO DATE '!R:R,'CHECKOFF YEAR TO DATE '!E:E,'SUMMARY YTD'!A83,'CHECKOFF YEAR TO DATE '!V:V,'SUMMARY YTD'!$C$48)</f>
        <v>1926930</v>
      </c>
      <c r="D83" s="446">
        <f>SUMIFS('CHECKOFF YEAR TO DATE '!R:R,'CHECKOFF YEAR TO DATE '!E:E,'SUMMARY YTD'!A83,'CHECKOFF YEAR TO DATE '!V:V,'SUMMARY YTD'!$D$48)</f>
        <v>446653</v>
      </c>
      <c r="E83" s="446">
        <f>SUMIFS('CHECKOFF YEAR TO DATE '!R:R,'CHECKOFF YEAR TO DATE '!E:E,'SUMMARY YTD'!A83,'CHECKOFF YEAR TO DATE '!V:V,'SUMMARY YTD'!$E$48)</f>
        <v>8190585</v>
      </c>
      <c r="F83" s="446">
        <f>SUMIFS('CHECKOFF YEAR TO DATE '!R:R,'CHECKOFF YEAR TO DATE '!E:E,'SUMMARY YTD'!A83)</f>
        <v>10564168</v>
      </c>
      <c r="G83" s="446">
        <f>SUMIFS('CHECKOFF YEAR TO DATE '!AG:AG,'CHECKOFF YEAR TO DATE '!E:E,'SUMMARY YTD'!A83)</f>
        <v>266192.75591534399</v>
      </c>
      <c r="H83" s="72">
        <f>'MONTHLY SALES '!H75*12</f>
        <v>31500000</v>
      </c>
      <c r="I83" s="95">
        <f t="shared" si="3"/>
        <v>0.33537041269841272</v>
      </c>
      <c r="J83" s="446">
        <f t="shared" si="4"/>
        <v>10564168</v>
      </c>
      <c r="K83" s="300">
        <f t="shared" si="5"/>
        <v>20935832</v>
      </c>
    </row>
    <row r="84" spans="1:11">
      <c r="A84" s="19" t="s">
        <v>189</v>
      </c>
      <c r="B84" s="19" t="s">
        <v>49</v>
      </c>
      <c r="C84" s="446">
        <f>SUMIFS('CHECKOFF YEAR TO DATE '!R:R,'CHECKOFF YEAR TO DATE '!E:E,'SUMMARY YTD'!A84,'CHECKOFF YEAR TO DATE '!V:V,'SUMMARY YTD'!$C$48)</f>
        <v>1805482</v>
      </c>
      <c r="D84" s="446">
        <f>SUMIFS('CHECKOFF YEAR TO DATE '!R:R,'CHECKOFF YEAR TO DATE '!E:E,'SUMMARY YTD'!A84,'CHECKOFF YEAR TO DATE '!V:V,'SUMMARY YTD'!$D$48)</f>
        <v>1518110</v>
      </c>
      <c r="E84" s="446">
        <f>SUMIFS('CHECKOFF YEAR TO DATE '!R:R,'CHECKOFF YEAR TO DATE '!E:E,'SUMMARY YTD'!A84,'CHECKOFF YEAR TO DATE '!V:V,'SUMMARY YTD'!$E$48)</f>
        <v>11761273</v>
      </c>
      <c r="F84" s="446">
        <f>SUMIFS('CHECKOFF YEAR TO DATE '!R:R,'CHECKOFF YEAR TO DATE '!E:E,'SUMMARY YTD'!A84)</f>
        <v>15084865</v>
      </c>
      <c r="G84" s="446">
        <f>SUMIFS('CHECKOFF YEAR TO DATE '!AG:AG,'CHECKOFF YEAR TO DATE '!E:E,'SUMMARY YTD'!A84)</f>
        <v>361550.48438720539</v>
      </c>
      <c r="H84" s="72">
        <f>'MONTHLY SALES '!H76*12</f>
        <v>31500000</v>
      </c>
      <c r="I84" s="95">
        <f t="shared" si="3"/>
        <v>0.47888460317460319</v>
      </c>
      <c r="J84" s="446">
        <f t="shared" si="4"/>
        <v>15084865</v>
      </c>
      <c r="K84" s="300">
        <f t="shared" si="5"/>
        <v>16415135</v>
      </c>
    </row>
    <row r="85" spans="1:11">
      <c r="A85" s="19" t="s">
        <v>938</v>
      </c>
      <c r="B85" s="19" t="s">
        <v>49</v>
      </c>
      <c r="C85" s="446">
        <f>SUMIFS('CHECKOFF YEAR TO DATE '!R:R,'CHECKOFF YEAR TO DATE '!E:E,'SUMMARY YTD'!A85,'CHECKOFF YEAR TO DATE '!V:V,'SUMMARY YTD'!$C$48)</f>
        <v>782970</v>
      </c>
      <c r="D85" s="446">
        <f>SUMIFS('CHECKOFF YEAR TO DATE '!R:R,'CHECKOFF YEAR TO DATE '!E:E,'SUMMARY YTD'!A85,'CHECKOFF YEAR TO DATE '!V:V,'SUMMARY YTD'!$D$48)</f>
        <v>0</v>
      </c>
      <c r="E85" s="446">
        <f>SUMIFS('CHECKOFF YEAR TO DATE '!R:R,'CHECKOFF YEAR TO DATE '!E:E,'SUMMARY YTD'!A85,'CHECKOFF YEAR TO DATE '!V:V,'SUMMARY YTD'!$E$48)</f>
        <v>3967677</v>
      </c>
      <c r="F85" s="446">
        <f>SUMIFS('CHECKOFF YEAR TO DATE '!R:R,'CHECKOFF YEAR TO DATE '!E:E,'SUMMARY YTD'!A85)</f>
        <v>4750647</v>
      </c>
      <c r="G85" s="446">
        <f>SUMIFS('CHECKOFF YEAR TO DATE '!AG:AG,'CHECKOFF YEAR TO DATE '!E:E,'SUMMARY YTD'!A85)</f>
        <v>110575.05582804233</v>
      </c>
      <c r="H85" s="72">
        <f>'MONTHLY SALES '!H77*12</f>
        <v>31500000</v>
      </c>
      <c r="I85" s="95">
        <f t="shared" si="3"/>
        <v>0.15081419047619046</v>
      </c>
      <c r="J85" s="446">
        <f t="shared" si="4"/>
        <v>4750647</v>
      </c>
      <c r="K85" s="300">
        <f t="shared" si="5"/>
        <v>26749353</v>
      </c>
    </row>
    <row r="86" spans="1:11">
      <c r="A86" s="19" t="s">
        <v>555</v>
      </c>
      <c r="B86" s="19" t="s">
        <v>49</v>
      </c>
      <c r="C86" s="446">
        <f>SUMIFS('CHECKOFF YEAR TO DATE '!R:R,'CHECKOFF YEAR TO DATE '!E:E,'SUMMARY YTD'!A86,'CHECKOFF YEAR TO DATE '!V:V,'SUMMARY YTD'!$C$48)</f>
        <v>350083</v>
      </c>
      <c r="D86" s="446">
        <f>SUMIFS('CHECKOFF YEAR TO DATE '!R:R,'CHECKOFF YEAR TO DATE '!E:E,'SUMMARY YTD'!A86,'CHECKOFF YEAR TO DATE '!V:V,'SUMMARY YTD'!$D$48)</f>
        <v>942357</v>
      </c>
      <c r="E86" s="446">
        <f>SUMIFS('CHECKOFF YEAR TO DATE '!R:R,'CHECKOFF YEAR TO DATE '!E:E,'SUMMARY YTD'!A86,'CHECKOFF YEAR TO DATE '!V:V,'SUMMARY YTD'!$E$48)</f>
        <v>3433486</v>
      </c>
      <c r="F86" s="446">
        <f>SUMIFS('CHECKOFF YEAR TO DATE '!R:R,'CHECKOFF YEAR TO DATE '!E:E,'SUMMARY YTD'!A86)</f>
        <v>4725926</v>
      </c>
      <c r="G86" s="446">
        <f>SUMIFS('CHECKOFF YEAR TO DATE '!AG:AG,'CHECKOFF YEAR TO DATE '!E:E,'SUMMARY YTD'!A86)</f>
        <v>116356.15717195769</v>
      </c>
      <c r="H86" s="72">
        <f>'MONTHLY SALES '!H78*12</f>
        <v>31500000</v>
      </c>
      <c r="I86" s="95">
        <f t="shared" si="3"/>
        <v>0.15002939682539682</v>
      </c>
      <c r="J86" s="446">
        <f t="shared" ref="J86:J96" si="11">SUM(C86:E86)</f>
        <v>4725926</v>
      </c>
      <c r="K86" s="300">
        <f t="shared" si="5"/>
        <v>26774074</v>
      </c>
    </row>
    <row r="87" spans="1:11">
      <c r="A87" s="19" t="s">
        <v>619</v>
      </c>
      <c r="B87" s="19" t="s">
        <v>49</v>
      </c>
      <c r="C87" s="446">
        <f>SUMIFS('CHECKOFF YEAR TO DATE '!R:R,'CHECKOFF YEAR TO DATE '!E:E,'SUMMARY YTD'!A87,'CHECKOFF YEAR TO DATE '!V:V,'SUMMARY YTD'!$C$48)</f>
        <v>272756</v>
      </c>
      <c r="D87" s="446">
        <f>SUMIFS('CHECKOFF YEAR TO DATE '!R:R,'CHECKOFF YEAR TO DATE '!E:E,'SUMMARY YTD'!A87,'CHECKOFF YEAR TO DATE '!V:V,'SUMMARY YTD'!$D$48)</f>
        <v>2828070</v>
      </c>
      <c r="E87" s="446">
        <f>SUMIFS('CHECKOFF YEAR TO DATE '!R:R,'CHECKOFF YEAR TO DATE '!E:E,'SUMMARY YTD'!A87,'CHECKOFF YEAR TO DATE '!V:V,'SUMMARY YTD'!$E$48)</f>
        <v>1529191</v>
      </c>
      <c r="F87" s="446">
        <f>SUMIFS('CHECKOFF YEAR TO DATE '!R:R,'CHECKOFF YEAR TO DATE '!E:E,'SUMMARY YTD'!A87)</f>
        <v>4630017</v>
      </c>
      <c r="G87" s="446">
        <f>SUMIFS('CHECKOFF YEAR TO DATE '!AG:AG,'CHECKOFF YEAR TO DATE '!E:E,'SUMMARY YTD'!A87)</f>
        <v>991549.33266137564</v>
      </c>
      <c r="H87" s="72">
        <f>'MONTHLY SALES '!H79*12</f>
        <v>31500000</v>
      </c>
      <c r="I87" s="95">
        <f t="shared" si="3"/>
        <v>0.14698466666666668</v>
      </c>
      <c r="J87" s="446">
        <f t="shared" si="11"/>
        <v>4630017</v>
      </c>
      <c r="K87" s="300">
        <f t="shared" si="5"/>
        <v>26869983</v>
      </c>
    </row>
    <row r="88" spans="1:11">
      <c r="A88" s="19" t="s">
        <v>940</v>
      </c>
      <c r="B88" s="19" t="s">
        <v>49</v>
      </c>
      <c r="C88" s="446">
        <f>SUMIFS('CHECKOFF YEAR TO DATE '!R:R,'CHECKOFF YEAR TO DATE '!E:E,'SUMMARY YTD'!A88,'CHECKOFF YEAR TO DATE '!V:V,'SUMMARY YTD'!$C$48)</f>
        <v>107158</v>
      </c>
      <c r="D88" s="446">
        <f>SUMIFS('CHECKOFF YEAR TO DATE '!R:R,'CHECKOFF YEAR TO DATE '!E:E,'SUMMARY YTD'!A88,'CHECKOFF YEAR TO DATE '!V:V,'SUMMARY YTD'!$D$48)</f>
        <v>0</v>
      </c>
      <c r="E88" s="446">
        <f>SUMIFS('CHECKOFF YEAR TO DATE '!R:R,'CHECKOFF YEAR TO DATE '!E:E,'SUMMARY YTD'!A88,'CHECKOFF YEAR TO DATE '!V:V,'SUMMARY YTD'!$E$48)</f>
        <v>4031241</v>
      </c>
      <c r="F88" s="446">
        <f>SUMIFS('CHECKOFF YEAR TO DATE '!R:R,'CHECKOFF YEAR TO DATE '!E:E,'SUMMARY YTD'!A88)</f>
        <v>4138399</v>
      </c>
      <c r="G88" s="446">
        <f>SUMIFS('CHECKOFF YEAR TO DATE '!AG:AG,'CHECKOFF YEAR TO DATE '!E:E,'SUMMARY YTD'!A88)</f>
        <v>93807.167592592596</v>
      </c>
      <c r="H88" s="72">
        <f>'MONTHLY SALES '!H80*12</f>
        <v>45000000</v>
      </c>
      <c r="I88" s="95">
        <f t="shared" si="3"/>
        <v>9.1964422222222217E-2</v>
      </c>
      <c r="J88" s="446">
        <f t="shared" si="11"/>
        <v>4138399</v>
      </c>
      <c r="K88" s="300">
        <f t="shared" si="5"/>
        <v>40861601</v>
      </c>
    </row>
    <row r="89" spans="1:11">
      <c r="A89" s="19" t="s">
        <v>941</v>
      </c>
      <c r="B89" s="19" t="s">
        <v>49</v>
      </c>
      <c r="C89" s="446">
        <f>SUMIFS('CHECKOFF YEAR TO DATE '!R:R,'CHECKOFF YEAR TO DATE '!E:E,'SUMMARY YTD'!A89,'CHECKOFF YEAR TO DATE '!V:V,'SUMMARY YTD'!$C$48)</f>
        <v>0</v>
      </c>
      <c r="D89" s="446">
        <f>SUMIFS('CHECKOFF YEAR TO DATE '!R:R,'CHECKOFF YEAR TO DATE '!E:E,'SUMMARY YTD'!A89,'CHECKOFF YEAR TO DATE '!V:V,'SUMMARY YTD'!$D$48)</f>
        <v>0</v>
      </c>
      <c r="E89" s="446">
        <f>SUMIFS('CHECKOFF YEAR TO DATE '!R:R,'CHECKOFF YEAR TO DATE '!E:E,'SUMMARY YTD'!A89,'CHECKOFF YEAR TO DATE '!V:V,'SUMMARY YTD'!$E$48)</f>
        <v>113846</v>
      </c>
      <c r="F89" s="446">
        <f>SUMIFS('CHECKOFF YEAR TO DATE '!R:R,'CHECKOFF YEAR TO DATE '!E:E,'SUMMARY YTD'!A89)</f>
        <v>113846</v>
      </c>
      <c r="G89" s="446">
        <f>SUMIFS('CHECKOFF YEAR TO DATE '!AG:AG,'CHECKOFF YEAR TO DATE '!E:E,'SUMMARY YTD'!A89)</f>
        <v>2779.0100512820513</v>
      </c>
      <c r="H89" s="72">
        <f>'MONTHLY SALES '!H81*12</f>
        <v>54000000</v>
      </c>
      <c r="I89" s="95">
        <f t="shared" si="3"/>
        <v>2.1082592592592594E-3</v>
      </c>
      <c r="J89" s="446">
        <f t="shared" si="11"/>
        <v>113846</v>
      </c>
      <c r="K89" s="300">
        <f t="shared" si="5"/>
        <v>53886154</v>
      </c>
    </row>
    <row r="90" spans="1:11">
      <c r="A90" s="19" t="s">
        <v>942</v>
      </c>
      <c r="B90" s="19" t="s">
        <v>49</v>
      </c>
      <c r="C90" s="446">
        <f>SUMIFS('CHECKOFF YEAR TO DATE '!R:R,'CHECKOFF YEAR TO DATE '!E:E,'SUMMARY YTD'!A90,'CHECKOFF YEAR TO DATE '!V:V,'SUMMARY YTD'!$C$48)</f>
        <v>129465</v>
      </c>
      <c r="D90" s="446">
        <f>SUMIFS('CHECKOFF YEAR TO DATE '!R:R,'CHECKOFF YEAR TO DATE '!E:E,'SUMMARY YTD'!A90,'CHECKOFF YEAR TO DATE '!V:V,'SUMMARY YTD'!$D$48)</f>
        <v>422098</v>
      </c>
      <c r="E90" s="446">
        <f>SUMIFS('CHECKOFF YEAR TO DATE '!R:R,'CHECKOFF YEAR TO DATE '!E:E,'SUMMARY YTD'!A90,'CHECKOFF YEAR TO DATE '!V:V,'SUMMARY YTD'!$E$48)</f>
        <v>5825503</v>
      </c>
      <c r="F90" s="446">
        <f>SUMIFS('CHECKOFF YEAR TO DATE '!R:R,'CHECKOFF YEAR TO DATE '!E:E,'SUMMARY YTD'!A90)</f>
        <v>6377066</v>
      </c>
      <c r="G90" s="446">
        <f>SUMIFS('CHECKOFF YEAR TO DATE '!AG:AG,'CHECKOFF YEAR TO DATE '!E:E,'SUMMARY YTD'!A90)</f>
        <v>147460.63559788364</v>
      </c>
      <c r="H90" s="72">
        <f>'MONTHLY SALES '!H82*12</f>
        <v>31500000</v>
      </c>
      <c r="I90" s="95">
        <f t="shared" si="3"/>
        <v>0.20244653968253967</v>
      </c>
      <c r="J90" s="446">
        <f t="shared" si="11"/>
        <v>6377066</v>
      </c>
      <c r="K90" s="300">
        <f t="shared" si="5"/>
        <v>25122934</v>
      </c>
    </row>
    <row r="91" spans="1:11">
      <c r="A91" s="21" t="s">
        <v>3253</v>
      </c>
      <c r="B91" s="19" t="s">
        <v>49</v>
      </c>
      <c r="C91" s="446">
        <f>SUMIFS('CHECKOFF YEAR TO DATE '!R:R,'CHECKOFF YEAR TO DATE '!E:E,'SUMMARY YTD'!A91,'CHECKOFF YEAR TO DATE '!V:V,'SUMMARY YTD'!$C$48)</f>
        <v>474251</v>
      </c>
      <c r="D91" s="446">
        <f>SUMIFS('CHECKOFF YEAR TO DATE '!R:R,'CHECKOFF YEAR TO DATE '!E:E,'SUMMARY YTD'!A91,'CHECKOFF YEAR TO DATE '!V:V,'SUMMARY YTD'!$D$48)</f>
        <v>0</v>
      </c>
      <c r="E91" s="446">
        <f>SUMIFS('CHECKOFF YEAR TO DATE '!R:R,'CHECKOFF YEAR TO DATE '!E:E,'SUMMARY YTD'!A91,'CHECKOFF YEAR TO DATE '!V:V,'SUMMARY YTD'!$E$48)</f>
        <v>0</v>
      </c>
      <c r="F91" s="446">
        <f>SUMIFS('CHECKOFF YEAR TO DATE '!R:R,'CHECKOFF YEAR TO DATE '!E:E,'SUMMARY YTD'!A91)</f>
        <v>474251</v>
      </c>
      <c r="G91" s="446">
        <f>SUMIFS('CHECKOFF YEAR TO DATE '!AG:AG,'CHECKOFF YEAR TO DATE '!E:E,'SUMMARY YTD'!A91)</f>
        <v>10885.189619047618</v>
      </c>
      <c r="H91" s="72">
        <f>'MONTHLY SALES '!H83*12</f>
        <v>45000000</v>
      </c>
      <c r="I91" s="95">
        <f t="shared" si="3"/>
        <v>1.0538911111111111E-2</v>
      </c>
      <c r="J91" s="446">
        <f t="shared" si="11"/>
        <v>474251</v>
      </c>
      <c r="K91" s="300">
        <f t="shared" si="5"/>
        <v>44525749</v>
      </c>
    </row>
    <row r="92" spans="1:11">
      <c r="A92" s="19" t="s">
        <v>2691</v>
      </c>
      <c r="B92" s="19" t="s">
        <v>49</v>
      </c>
      <c r="C92" s="446">
        <f>SUMIFS('CHECKOFF YEAR TO DATE '!R:R,'CHECKOFF YEAR TO DATE '!E:E,'SUMMARY YTD'!A92,'CHECKOFF YEAR TO DATE '!V:V,'SUMMARY YTD'!$C$48)</f>
        <v>150000</v>
      </c>
      <c r="D92" s="446">
        <f>SUMIFS('CHECKOFF YEAR TO DATE '!R:R,'CHECKOFF YEAR TO DATE '!E:E,'SUMMARY YTD'!A92,'CHECKOFF YEAR TO DATE '!V:V,'SUMMARY YTD'!$D$48)</f>
        <v>0</v>
      </c>
      <c r="E92" s="446">
        <f>SUMIFS('CHECKOFF YEAR TO DATE '!R:R,'CHECKOFF YEAR TO DATE '!E:E,'SUMMARY YTD'!A92,'CHECKOFF YEAR TO DATE '!V:V,'SUMMARY YTD'!$E$48)</f>
        <v>0</v>
      </c>
      <c r="F92" s="446">
        <f>SUMIFS('CHECKOFF YEAR TO DATE '!R:R,'CHECKOFF YEAR TO DATE '!E:E,'SUMMARY YTD'!A92)</f>
        <v>150000</v>
      </c>
      <c r="G92" s="446">
        <f>SUMIFS('CHECKOFF YEAR TO DATE '!AG:AG,'CHECKOFF YEAR TO DATE '!E:E,'SUMMARY YTD'!A92)</f>
        <v>3442.8571428571431</v>
      </c>
      <c r="H92" s="72" t="e">
        <f>'MONTHLY SALES '!#REF!*12</f>
        <v>#REF!</v>
      </c>
      <c r="I92" s="95" t="e">
        <f t="shared" si="3"/>
        <v>#REF!</v>
      </c>
      <c r="J92" s="446">
        <f t="shared" si="11"/>
        <v>150000</v>
      </c>
      <c r="K92" s="300" t="e">
        <f t="shared" si="5"/>
        <v>#REF!</v>
      </c>
    </row>
    <row r="93" spans="1:11">
      <c r="A93" s="19" t="s">
        <v>492</v>
      </c>
      <c r="B93" s="19" t="s">
        <v>241</v>
      </c>
      <c r="C93" s="446">
        <f>SUMIFS('CHECKOFF YEAR TO DATE '!R:R,'CHECKOFF YEAR TO DATE '!E:E,'SUMMARY YTD'!A93,'CHECKOFF YEAR TO DATE '!V:V,'SUMMARY YTD'!$C$48)</f>
        <v>1212065</v>
      </c>
      <c r="D93" s="446">
        <f>SUMIFS('CHECKOFF YEAR TO DATE '!R:R,'CHECKOFF YEAR TO DATE '!E:E,'SUMMARY YTD'!A93,'CHECKOFF YEAR TO DATE '!V:V,'SUMMARY YTD'!$D$48)</f>
        <v>360752</v>
      </c>
      <c r="E93" s="446">
        <f>SUMIFS('CHECKOFF YEAR TO DATE '!R:R,'CHECKOFF YEAR TO DATE '!E:E,'SUMMARY YTD'!A93,'CHECKOFF YEAR TO DATE '!V:V,'SUMMARY YTD'!$E$48)</f>
        <v>7624430</v>
      </c>
      <c r="F93" s="446">
        <f>SUMIFS('CHECKOFF YEAR TO DATE '!R:R,'CHECKOFF YEAR TO DATE '!E:E,'SUMMARY YTD'!A93)</f>
        <v>9197247</v>
      </c>
      <c r="G93" s="446">
        <f>SUMIFS('CHECKOFF YEAR TO DATE '!AG:AG,'CHECKOFF YEAR TO DATE '!E:E,'SUMMARY YTD'!A93)</f>
        <v>243140.28819484223</v>
      </c>
      <c r="H93" s="72" t="e">
        <f>'MONTHLY SALES '!#REF!*12</f>
        <v>#REF!</v>
      </c>
      <c r="I93" s="95" t="e">
        <f t="shared" si="3"/>
        <v>#REF!</v>
      </c>
      <c r="J93" s="446">
        <f t="shared" si="11"/>
        <v>9197247</v>
      </c>
      <c r="K93" s="300" t="e">
        <f t="shared" si="5"/>
        <v>#REF!</v>
      </c>
    </row>
    <row r="94" spans="1:11">
      <c r="A94" s="342" t="s">
        <v>3736</v>
      </c>
      <c r="B94" s="19" t="s">
        <v>241</v>
      </c>
      <c r="C94" s="446">
        <f>SUMIFS('CHECKOFF YEAR TO DATE '!R:R,'CHECKOFF YEAR TO DATE '!E:E,'SUMMARY YTD'!A94,'CHECKOFF YEAR TO DATE '!V:V,'SUMMARY YTD'!$C$48)</f>
        <v>0</v>
      </c>
      <c r="D94" s="446">
        <f>SUMIFS('CHECKOFF YEAR TO DATE '!R:R,'CHECKOFF YEAR TO DATE '!E:E,'SUMMARY YTD'!A94,'CHECKOFF YEAR TO DATE '!V:V,'SUMMARY YTD'!$D$48)</f>
        <v>0</v>
      </c>
      <c r="E94" s="446">
        <f>SUMIFS('CHECKOFF YEAR TO DATE '!R:R,'CHECKOFF YEAR TO DATE '!E:E,'SUMMARY YTD'!A94,'CHECKOFF YEAR TO DATE '!V:V,'SUMMARY YTD'!$E$48)</f>
        <v>0</v>
      </c>
      <c r="F94" s="446">
        <f>SUMIFS('CHECKOFF YEAR TO DATE '!R:R,'CHECKOFF YEAR TO DATE '!E:E,'SUMMARY YTD'!A94)</f>
        <v>0</v>
      </c>
      <c r="G94" s="446">
        <f>SUMIFS('CHECKOFF YEAR TO DATE '!AG:AG,'CHECKOFF YEAR TO DATE '!E:E,'SUMMARY YTD'!A94)</f>
        <v>0</v>
      </c>
      <c r="H94" s="72" t="e">
        <f>'MONTHLY SALES '!#REF!*12</f>
        <v>#REF!</v>
      </c>
      <c r="I94" s="95" t="e">
        <f t="shared" si="3"/>
        <v>#REF!</v>
      </c>
      <c r="J94" s="446">
        <f t="shared" si="11"/>
        <v>0</v>
      </c>
      <c r="K94" s="300" t="e">
        <f t="shared" si="5"/>
        <v>#REF!</v>
      </c>
    </row>
    <row r="95" spans="1:11">
      <c r="A95" s="21" t="s">
        <v>3737</v>
      </c>
      <c r="B95" s="19" t="s">
        <v>47</v>
      </c>
      <c r="C95" s="446">
        <f>SUMIFS('CHECKOFF YEAR TO DATE '!R:R,'CHECKOFF YEAR TO DATE '!E:E,'SUMMARY YTD'!A95,'CHECKOFF YEAR TO DATE '!V:V,'SUMMARY YTD'!$C$48)</f>
        <v>0</v>
      </c>
      <c r="D95" s="446">
        <f>SUMIFS('CHECKOFF YEAR TO DATE '!R:R,'CHECKOFF YEAR TO DATE '!E:E,'SUMMARY YTD'!A95,'CHECKOFF YEAR TO DATE '!V:V,'SUMMARY YTD'!$D$48)</f>
        <v>0</v>
      </c>
      <c r="E95" s="446">
        <f>SUMIFS('CHECKOFF YEAR TO DATE '!R:R,'CHECKOFF YEAR TO DATE '!E:E,'SUMMARY YTD'!A95,'CHECKOFF YEAR TO DATE '!V:V,'SUMMARY YTD'!$E$48)</f>
        <v>601254</v>
      </c>
      <c r="F95" s="446">
        <f>SUMIFS('CHECKOFF YEAR TO DATE '!R:R,'CHECKOFF YEAR TO DATE '!E:E,'SUMMARY YTD'!A95)</f>
        <v>601254</v>
      </c>
      <c r="G95" s="446">
        <f>SUMIFS('CHECKOFF YEAR TO DATE '!AG:AG,'CHECKOFF YEAR TO DATE '!E:E,'SUMMARY YTD'!A95)</f>
        <v>13800.210857142858</v>
      </c>
      <c r="H95" s="72" t="e">
        <f>'MONTHLY SALES '!#REF!*12</f>
        <v>#REF!</v>
      </c>
      <c r="I95" s="95" t="e">
        <f t="shared" si="3"/>
        <v>#REF!</v>
      </c>
      <c r="J95" s="446">
        <f t="shared" si="11"/>
        <v>601254</v>
      </c>
      <c r="K95" s="300" t="e">
        <f t="shared" si="5"/>
        <v>#REF!</v>
      </c>
    </row>
    <row r="96" spans="1:11">
      <c r="A96" s="125" t="s">
        <v>407</v>
      </c>
      <c r="B96" s="74"/>
      <c r="C96" s="446">
        <f>SUMIFS('CHECKOFF YEAR TO DATE '!R:R,'CHECKOFF YEAR TO DATE '!E:E,'SUMMARY YTD'!A96,'CHECKOFF YEAR TO DATE '!V:V,'SUMMARY YTD'!$C$48)</f>
        <v>6229570.6899999995</v>
      </c>
      <c r="D96" s="446">
        <f>SUMIFS('CHECKOFF YEAR TO DATE '!R:R,'CHECKOFF YEAR TO DATE '!E:E,'SUMMARY YTD'!A96,'CHECKOFF YEAR TO DATE '!V:V,'SUMMARY YTD'!$D$48)</f>
        <v>20169660.16</v>
      </c>
      <c r="E96" s="446">
        <f>SUMIFS('CHECKOFF YEAR TO DATE '!R:R,'CHECKOFF YEAR TO DATE '!E:E,'SUMMARY YTD'!A96,'CHECKOFF YEAR TO DATE '!V:V,'SUMMARY YTD'!$E$48)</f>
        <v>11019243.85</v>
      </c>
      <c r="F96" s="446">
        <f>SUMIFS('CHECKOFF YEAR TO DATE '!R:R,'CHECKOFF YEAR TO DATE '!E:E,'SUMMARY YTD'!A96)</f>
        <v>37418474.699999996</v>
      </c>
      <c r="G96" s="446">
        <f>SUMIFS('CHECKOFF YEAR TO DATE '!AG:AG,'CHECKOFF YEAR TO DATE '!E:E,'SUMMARY YTD'!A96)</f>
        <v>1009541.3780429548</v>
      </c>
      <c r="H96" s="72"/>
      <c r="I96" s="95"/>
      <c r="J96" s="446">
        <f t="shared" si="11"/>
        <v>37418474.700000003</v>
      </c>
      <c r="K96" s="300"/>
    </row>
    <row r="97" spans="1:14">
      <c r="A97" s="412" t="s">
        <v>71</v>
      </c>
      <c r="B97" s="412"/>
      <c r="C97" s="66">
        <f>SUM(C49:C96)</f>
        <v>34839547.689999998</v>
      </c>
      <c r="D97" s="66">
        <f>SUM(D49:D96)</f>
        <v>115259837.06</v>
      </c>
      <c r="E97" s="66">
        <f>SUM(E49:E96)</f>
        <v>171468720.84999999</v>
      </c>
      <c r="F97" s="66">
        <f>SUM(F49:F96)</f>
        <v>321568105.59999996</v>
      </c>
      <c r="G97" s="66">
        <f>SUM(G49:G96)</f>
        <v>8916614.9934300147</v>
      </c>
      <c r="H97" s="66">
        <f>'MONTHLY SALES '!C16*12</f>
        <v>3465000000</v>
      </c>
      <c r="I97" s="123">
        <f>F97/H97</f>
        <v>9.2804648080808072E-2</v>
      </c>
      <c r="J97" s="52">
        <f>SUM(J49:J96)</f>
        <v>321568105.59999996</v>
      </c>
      <c r="K97" s="66">
        <f>H97-F97</f>
        <v>3143431894.4000001</v>
      </c>
    </row>
    <row r="100" spans="1:14" ht="15.75">
      <c r="A100" s="80" t="s">
        <v>163</v>
      </c>
      <c r="B100" s="80" t="s">
        <v>72</v>
      </c>
      <c r="C100" s="81" t="s">
        <v>622</v>
      </c>
      <c r="D100" s="81" t="s">
        <v>639</v>
      </c>
      <c r="E100" s="81" t="s">
        <v>2143</v>
      </c>
      <c r="F100" s="81" t="s">
        <v>2144</v>
      </c>
      <c r="G100" s="81" t="s">
        <v>2145</v>
      </c>
      <c r="H100" s="461" t="s">
        <v>71</v>
      </c>
      <c r="I100" s="461" t="s">
        <v>2129</v>
      </c>
      <c r="J100" s="461" t="s">
        <v>2131</v>
      </c>
      <c r="K100" s="461" t="s">
        <v>2130</v>
      </c>
      <c r="L100" s="59" t="s">
        <v>73</v>
      </c>
      <c r="M100" s="59" t="s">
        <v>408</v>
      </c>
      <c r="N100" s="59" t="s">
        <v>2132</v>
      </c>
    </row>
    <row r="101" spans="1:14">
      <c r="A101" s="19" t="s">
        <v>32</v>
      </c>
      <c r="B101" s="19" t="s">
        <v>31</v>
      </c>
      <c r="C101" s="446">
        <f>SUMIFS('CHECKOFF YEAR TO DATE '!R:R,'CHECKOFF YEAR TO DATE '!E:E,'SUMMARY YTD'!A101,'CHECKOFF YEAR TO DATE '!A:A,'SUMMARY YTD'!$C$100)</f>
        <v>7801188</v>
      </c>
      <c r="D101" s="446">
        <f>SUMIFS('CHECKOFF YEAR TO DATE '!R:R,'CHECKOFF YEAR TO DATE '!E:E,'SUMMARY YTD'!A101,'CHECKOFF YEAR TO DATE '!A:A,'SUMMARY YTD'!$D$100)</f>
        <v>5688981</v>
      </c>
      <c r="E101" s="446">
        <f>SUMIFS('CHECKOFF YEAR TO DATE '!R:R,'CHECKOFF YEAR TO DATE '!E:E,'SUMMARY YTD'!A101,'CHECKOFF YEAR TO DATE '!A:A,'SUMMARY YTD'!$E$100)</f>
        <v>7568920</v>
      </c>
      <c r="F101" s="446">
        <f>SUMIFS('CHECKOFF YEAR TO DATE '!R:R,'CHECKOFF YEAR TO DATE '!E:E,'SUMMARY YTD'!A101,'CHECKOFF YEAR TO DATE '!A:A,'SUMMARY YTD'!$F$100)</f>
        <v>2952925</v>
      </c>
      <c r="G101" s="446">
        <f>SUMIFS('CHECKOFF YEAR TO DATE '!R:R,'CHECKOFF YEAR TO DATE '!E:E,'SUMMARY YTD'!A101,'CHECKOFF YEAR TO DATE '!A:A,'SUMMARY YTD'!$G$100)</f>
        <v>360540</v>
      </c>
      <c r="H101" s="446">
        <f t="shared" ref="H101:H148" si="12">SUM(C101:E101)</f>
        <v>21059089</v>
      </c>
      <c r="I101" s="448">
        <v>15000000</v>
      </c>
      <c r="J101" s="448">
        <f>I101-H101</f>
        <v>-6059089</v>
      </c>
      <c r="K101" s="463">
        <f>COUNTIFS('CHECKOFF YEAR TO DATE '!E:E,'SUMMARY YTD'!A101)</f>
        <v>62</v>
      </c>
      <c r="L101" s="8">
        <v>50</v>
      </c>
      <c r="M101" s="462">
        <f>L101-K101</f>
        <v>-12</v>
      </c>
    </row>
    <row r="102" spans="1:14">
      <c r="A102" s="21" t="s">
        <v>458</v>
      </c>
      <c r="B102" s="19" t="s">
        <v>31</v>
      </c>
      <c r="C102" s="446">
        <f>SUMIFS('CHECKOFF YEAR TO DATE '!R:R,'CHECKOFF YEAR TO DATE '!E:E,'SUMMARY YTD'!A102,'CHECKOFF YEAR TO DATE '!A:A,'SUMMARY YTD'!$C$100)</f>
        <v>5243756</v>
      </c>
      <c r="D102" s="446">
        <f>SUMIFS('CHECKOFF YEAR TO DATE '!R:R,'CHECKOFF YEAR TO DATE '!E:E,'SUMMARY YTD'!A102,'CHECKOFF YEAR TO DATE '!A:A,'SUMMARY YTD'!$D$100)</f>
        <v>838009</v>
      </c>
      <c r="E102" s="446">
        <f>SUMIFS('CHECKOFF YEAR TO DATE '!R:R,'CHECKOFF YEAR TO DATE '!E:E,'SUMMARY YTD'!A102,'CHECKOFF YEAR TO DATE '!A:A,'SUMMARY YTD'!$E$100)</f>
        <v>2216694</v>
      </c>
      <c r="F102" s="446">
        <f>SUMIFS('CHECKOFF YEAR TO DATE '!R:R,'CHECKOFF YEAR TO DATE '!E:E,'SUMMARY YTD'!A102,'CHECKOFF YEAR TO DATE '!A:A,'SUMMARY YTD'!$F$100)</f>
        <v>1974077</v>
      </c>
      <c r="G102" s="446">
        <f>SUMIFS('CHECKOFF YEAR TO DATE '!R:R,'CHECKOFF YEAR TO DATE '!E:E,'SUMMARY YTD'!A102,'CHECKOFF YEAR TO DATE '!A:A,'SUMMARY YTD'!$G$100)</f>
        <v>177887</v>
      </c>
      <c r="H102" s="446">
        <f t="shared" si="12"/>
        <v>8298459</v>
      </c>
      <c r="I102" s="448">
        <v>15000000</v>
      </c>
      <c r="J102" s="448">
        <f t="shared" ref="J102:J104" si="13">I102-H102</f>
        <v>6701541</v>
      </c>
      <c r="K102" s="463">
        <f>COUNTIFS('CHECKOFF YEAR TO DATE '!E:E,'SUMMARY YTD'!A102)</f>
        <v>26</v>
      </c>
      <c r="L102" s="8">
        <v>50</v>
      </c>
      <c r="M102" s="462">
        <f t="shared" ref="M102:M104" si="14">L102-K102</f>
        <v>24</v>
      </c>
    </row>
    <row r="103" spans="1:14">
      <c r="A103" s="19" t="s">
        <v>211</v>
      </c>
      <c r="B103" s="19" t="s">
        <v>23</v>
      </c>
      <c r="C103" s="446">
        <f>SUMIFS('CHECKOFF YEAR TO DATE '!R:R,'CHECKOFF YEAR TO DATE '!E:E,'SUMMARY YTD'!A103,'CHECKOFF YEAR TO DATE '!A:A,'SUMMARY YTD'!$C$100)</f>
        <v>2136469</v>
      </c>
      <c r="D103" s="446">
        <f>SUMIFS('CHECKOFF YEAR TO DATE '!R:R,'CHECKOFF YEAR TO DATE '!E:E,'SUMMARY YTD'!A103,'CHECKOFF YEAR TO DATE '!A:A,'SUMMARY YTD'!$D$100)</f>
        <v>2582209</v>
      </c>
      <c r="E103" s="446">
        <f>SUMIFS('CHECKOFF YEAR TO DATE '!R:R,'CHECKOFF YEAR TO DATE '!E:E,'SUMMARY YTD'!A103,'CHECKOFF YEAR TO DATE '!A:A,'SUMMARY YTD'!$E$100)</f>
        <v>379270</v>
      </c>
      <c r="F103" s="446">
        <f>SUMIFS('CHECKOFF YEAR TO DATE '!R:R,'CHECKOFF YEAR TO DATE '!E:E,'SUMMARY YTD'!A103,'CHECKOFF YEAR TO DATE '!A:A,'SUMMARY YTD'!$F$100)</f>
        <v>1736497</v>
      </c>
      <c r="G103" s="446">
        <f>SUMIFS('CHECKOFF YEAR TO DATE '!R:R,'CHECKOFF YEAR TO DATE '!E:E,'SUMMARY YTD'!A103,'CHECKOFF YEAR TO DATE '!A:A,'SUMMARY YTD'!$G$100)</f>
        <v>0</v>
      </c>
      <c r="H103" s="446">
        <f t="shared" si="12"/>
        <v>5097948</v>
      </c>
      <c r="I103" s="448">
        <v>15000000</v>
      </c>
      <c r="J103" s="448">
        <f t="shared" si="13"/>
        <v>9902052</v>
      </c>
      <c r="K103" s="463">
        <f>COUNTIFS('CHECKOFF YEAR TO DATE '!E:E,'SUMMARY YTD'!A103)</f>
        <v>17</v>
      </c>
      <c r="L103" s="8">
        <v>50</v>
      </c>
      <c r="M103" s="462">
        <f t="shared" si="14"/>
        <v>33</v>
      </c>
    </row>
    <row r="104" spans="1:14">
      <c r="A104" s="19" t="s">
        <v>449</v>
      </c>
      <c r="B104" s="19" t="s">
        <v>23</v>
      </c>
      <c r="C104" s="446">
        <f>SUMIFS('CHECKOFF YEAR TO DATE '!R:R,'CHECKOFF YEAR TO DATE '!E:E,'SUMMARY YTD'!A104,'CHECKOFF YEAR TO DATE '!A:A,'SUMMARY YTD'!$C$100)</f>
        <v>3157229</v>
      </c>
      <c r="D104" s="446">
        <f>SUMIFS('CHECKOFF YEAR TO DATE '!R:R,'CHECKOFF YEAR TO DATE '!E:E,'SUMMARY YTD'!A104,'CHECKOFF YEAR TO DATE '!A:A,'SUMMARY YTD'!$D$100)</f>
        <v>2212628</v>
      </c>
      <c r="E104" s="446">
        <f>SUMIFS('CHECKOFF YEAR TO DATE '!R:R,'CHECKOFF YEAR TO DATE '!E:E,'SUMMARY YTD'!A104,'CHECKOFF YEAR TO DATE '!A:A,'SUMMARY YTD'!$E$100)</f>
        <v>3789905</v>
      </c>
      <c r="F104" s="446">
        <f>SUMIFS('CHECKOFF YEAR TO DATE '!R:R,'CHECKOFF YEAR TO DATE '!E:E,'SUMMARY YTD'!A104,'CHECKOFF YEAR TO DATE '!A:A,'SUMMARY YTD'!$F$100)</f>
        <v>1534810</v>
      </c>
      <c r="G104" s="446">
        <f>SUMIFS('CHECKOFF YEAR TO DATE '!R:R,'CHECKOFF YEAR TO DATE '!E:E,'SUMMARY YTD'!A104,'CHECKOFF YEAR TO DATE '!A:A,'SUMMARY YTD'!$G$100)</f>
        <v>1566425</v>
      </c>
      <c r="H104" s="446">
        <f t="shared" si="12"/>
        <v>9159762</v>
      </c>
      <c r="I104" s="448">
        <v>15000000</v>
      </c>
      <c r="J104" s="448">
        <f t="shared" si="13"/>
        <v>5840238</v>
      </c>
      <c r="K104" s="463">
        <f>COUNTIFS('CHECKOFF YEAR TO DATE '!E:E,'SUMMARY YTD'!A104)</f>
        <v>29</v>
      </c>
      <c r="L104" s="8">
        <v>50</v>
      </c>
      <c r="M104" s="462">
        <f t="shared" si="14"/>
        <v>21</v>
      </c>
    </row>
    <row r="105" spans="1:14">
      <c r="A105" s="21" t="s">
        <v>48</v>
      </c>
      <c r="B105" s="19" t="s">
        <v>23</v>
      </c>
      <c r="C105" s="446">
        <f>SUMIFS('CHECKOFF YEAR TO DATE '!R:R,'CHECKOFF YEAR TO DATE '!E:E,'SUMMARY YTD'!A105,'CHECKOFF YEAR TO DATE '!A:A,'SUMMARY YTD'!$C$100)</f>
        <v>354566</v>
      </c>
      <c r="D105" s="446">
        <f>SUMIFS('CHECKOFF YEAR TO DATE '!R:R,'CHECKOFF YEAR TO DATE '!E:E,'SUMMARY YTD'!A105,'CHECKOFF YEAR TO DATE '!A:A,'SUMMARY YTD'!$D$100)</f>
        <v>2880764</v>
      </c>
      <c r="E105" s="446">
        <f>SUMIFS('CHECKOFF YEAR TO DATE '!R:R,'CHECKOFF YEAR TO DATE '!E:E,'SUMMARY YTD'!A105,'CHECKOFF YEAR TO DATE '!A:A,'SUMMARY YTD'!$E$100)</f>
        <v>2413198</v>
      </c>
      <c r="F105" s="446">
        <f>SUMIFS('CHECKOFF YEAR TO DATE '!R:R,'CHECKOFF YEAR TO DATE '!E:E,'SUMMARY YTD'!A105,'CHECKOFF YEAR TO DATE '!A:A,'SUMMARY YTD'!$F$100)</f>
        <v>1684409</v>
      </c>
      <c r="G105" s="446">
        <f>SUMIFS('CHECKOFF YEAR TO DATE '!R:R,'CHECKOFF YEAR TO DATE '!E:E,'SUMMARY YTD'!A105,'CHECKOFF YEAR TO DATE '!A:A,'SUMMARY YTD'!$G$100)</f>
        <v>803647</v>
      </c>
      <c r="H105" s="446">
        <f t="shared" si="12"/>
        <v>5648528</v>
      </c>
      <c r="I105" s="448">
        <v>15000000</v>
      </c>
      <c r="J105" s="448">
        <f t="shared" ref="J105:J148" si="15">I105-H105</f>
        <v>9351472</v>
      </c>
      <c r="K105" s="463">
        <f>COUNTIFS('CHECKOFF YEAR TO DATE '!E:E,'SUMMARY YTD'!A105)</f>
        <v>17</v>
      </c>
      <c r="L105" s="8">
        <v>50</v>
      </c>
      <c r="M105" s="462">
        <f t="shared" ref="M105:M148" si="16">L105-K105</f>
        <v>33</v>
      </c>
    </row>
    <row r="106" spans="1:14">
      <c r="A106" s="19" t="s">
        <v>982</v>
      </c>
      <c r="B106" s="19" t="s">
        <v>23</v>
      </c>
      <c r="C106" s="446">
        <f>SUMIFS('CHECKOFF YEAR TO DATE '!R:R,'CHECKOFF YEAR TO DATE '!E:E,'SUMMARY YTD'!A106,'CHECKOFF YEAR TO DATE '!A:A,'SUMMARY YTD'!$C$100)</f>
        <v>0</v>
      </c>
      <c r="D106" s="446">
        <f>SUMIFS('CHECKOFF YEAR TO DATE '!R:R,'CHECKOFF YEAR TO DATE '!E:E,'SUMMARY YTD'!A106,'CHECKOFF YEAR TO DATE '!A:A,'SUMMARY YTD'!$D$100)</f>
        <v>1373474</v>
      </c>
      <c r="E106" s="446">
        <f>SUMIFS('CHECKOFF YEAR TO DATE '!R:R,'CHECKOFF YEAR TO DATE '!E:E,'SUMMARY YTD'!A106,'CHECKOFF YEAR TO DATE '!A:A,'SUMMARY YTD'!$E$100)</f>
        <v>392122</v>
      </c>
      <c r="F106" s="446">
        <f>SUMIFS('CHECKOFF YEAR TO DATE '!R:R,'CHECKOFF YEAR TO DATE '!E:E,'SUMMARY YTD'!A106,'CHECKOFF YEAR TO DATE '!A:A,'SUMMARY YTD'!$F$100)</f>
        <v>932908</v>
      </c>
      <c r="G106" s="446">
        <f>SUMIFS('CHECKOFF YEAR TO DATE '!R:R,'CHECKOFF YEAR TO DATE '!E:E,'SUMMARY YTD'!A106,'CHECKOFF YEAR TO DATE '!A:A,'SUMMARY YTD'!$G$100)</f>
        <v>0</v>
      </c>
      <c r="H106" s="446">
        <f t="shared" si="12"/>
        <v>1765596</v>
      </c>
      <c r="I106" s="448">
        <v>15000000</v>
      </c>
      <c r="J106" s="448">
        <f t="shared" si="15"/>
        <v>13234404</v>
      </c>
      <c r="K106" s="463">
        <f>COUNTIFS('CHECKOFF YEAR TO DATE '!E:E,'SUMMARY YTD'!A106)</f>
        <v>4</v>
      </c>
      <c r="L106" s="8">
        <v>50</v>
      </c>
      <c r="M106" s="462">
        <f t="shared" si="16"/>
        <v>46</v>
      </c>
    </row>
    <row r="107" spans="1:14">
      <c r="A107" s="19" t="s">
        <v>3731</v>
      </c>
      <c r="B107" s="19" t="s">
        <v>23</v>
      </c>
      <c r="C107" s="446">
        <f>SUMIFS('CHECKOFF YEAR TO DATE '!R:R,'CHECKOFF YEAR TO DATE '!E:E,'SUMMARY YTD'!A107,'CHECKOFF YEAR TO DATE '!A:A,'SUMMARY YTD'!$C$100)</f>
        <v>0</v>
      </c>
      <c r="D107" s="446">
        <f>SUMIFS('CHECKOFF YEAR TO DATE '!R:R,'CHECKOFF YEAR TO DATE '!E:E,'SUMMARY YTD'!A107,'CHECKOFF YEAR TO DATE '!A:A,'SUMMARY YTD'!$D$100)</f>
        <v>0</v>
      </c>
      <c r="E107" s="446">
        <f>SUMIFS('CHECKOFF YEAR TO DATE '!R:R,'CHECKOFF YEAR TO DATE '!E:E,'SUMMARY YTD'!A107,'CHECKOFF YEAR TO DATE '!A:A,'SUMMARY YTD'!$E$100)</f>
        <v>0</v>
      </c>
      <c r="F107" s="446">
        <f>SUMIFS('CHECKOFF YEAR TO DATE '!R:R,'CHECKOFF YEAR TO DATE '!E:E,'SUMMARY YTD'!A107,'CHECKOFF YEAR TO DATE '!A:A,'SUMMARY YTD'!$F$100)</f>
        <v>0</v>
      </c>
      <c r="G107" s="446">
        <f>SUMIFS('CHECKOFF YEAR TO DATE '!R:R,'CHECKOFF YEAR TO DATE '!E:E,'SUMMARY YTD'!A107,'CHECKOFF YEAR TO DATE '!A:A,'SUMMARY YTD'!$G$100)</f>
        <v>0</v>
      </c>
      <c r="H107" s="446">
        <f t="shared" si="12"/>
        <v>0</v>
      </c>
      <c r="I107" s="448">
        <v>15000000</v>
      </c>
      <c r="J107" s="448">
        <f t="shared" si="15"/>
        <v>15000000</v>
      </c>
      <c r="K107" s="463">
        <f>COUNTIFS('CHECKOFF YEAR TO DATE '!E:E,'SUMMARY YTD'!A107)</f>
        <v>0</v>
      </c>
      <c r="L107" s="8">
        <v>50</v>
      </c>
      <c r="M107" s="462">
        <f t="shared" si="16"/>
        <v>50</v>
      </c>
    </row>
    <row r="108" spans="1:14">
      <c r="A108" s="19" t="s">
        <v>3857</v>
      </c>
      <c r="B108" s="19" t="s">
        <v>39</v>
      </c>
      <c r="C108" s="446">
        <f>SUMIFS('CHECKOFF YEAR TO DATE '!R:R,'CHECKOFF YEAR TO DATE '!E:E,'SUMMARY YTD'!A108,'CHECKOFF YEAR TO DATE '!A:A,'SUMMARY YTD'!$C$100)</f>
        <v>0</v>
      </c>
      <c r="D108" s="446">
        <f>SUMIFS('CHECKOFF YEAR TO DATE '!R:R,'CHECKOFF YEAR TO DATE '!E:E,'SUMMARY YTD'!A108,'CHECKOFF YEAR TO DATE '!A:A,'SUMMARY YTD'!$D$100)</f>
        <v>0</v>
      </c>
      <c r="E108" s="446">
        <f>SUMIFS('CHECKOFF YEAR TO DATE '!R:R,'CHECKOFF YEAR TO DATE '!E:E,'SUMMARY YTD'!A108,'CHECKOFF YEAR TO DATE '!A:A,'SUMMARY YTD'!$E$100)</f>
        <v>0</v>
      </c>
      <c r="F108" s="446">
        <f>SUMIFS('CHECKOFF YEAR TO DATE '!R:R,'CHECKOFF YEAR TO DATE '!E:E,'SUMMARY YTD'!A108,'CHECKOFF YEAR TO DATE '!A:A,'SUMMARY YTD'!$F$100)</f>
        <v>0</v>
      </c>
      <c r="G108" s="446">
        <f>SUMIFS('CHECKOFF YEAR TO DATE '!R:R,'CHECKOFF YEAR TO DATE '!E:E,'SUMMARY YTD'!A108,'CHECKOFF YEAR TO DATE '!A:A,'SUMMARY YTD'!$G$100)</f>
        <v>90425</v>
      </c>
      <c r="H108" s="446">
        <f t="shared" si="12"/>
        <v>0</v>
      </c>
      <c r="I108" s="448">
        <v>15000000</v>
      </c>
      <c r="J108" s="448">
        <f t="shared" si="15"/>
        <v>15000000</v>
      </c>
      <c r="K108" s="463">
        <f>COUNTIFS('CHECKOFF YEAR TO DATE '!E:E,'SUMMARY YTD'!A108)</f>
        <v>1</v>
      </c>
      <c r="L108" s="8">
        <v>50</v>
      </c>
      <c r="M108" s="462"/>
    </row>
    <row r="109" spans="1:14">
      <c r="A109" s="19" t="s">
        <v>453</v>
      </c>
      <c r="B109" s="19" t="s">
        <v>39</v>
      </c>
      <c r="C109" s="446">
        <f>SUMIFS('CHECKOFF YEAR TO DATE '!R:R,'CHECKOFF YEAR TO DATE '!E:E,'SUMMARY YTD'!A109,'CHECKOFF YEAR TO DATE '!A:A,'SUMMARY YTD'!$C$100)</f>
        <v>2680525</v>
      </c>
      <c r="D109" s="446">
        <f>SUMIFS('CHECKOFF YEAR TO DATE '!R:R,'CHECKOFF YEAR TO DATE '!E:E,'SUMMARY YTD'!A109,'CHECKOFF YEAR TO DATE '!A:A,'SUMMARY YTD'!$D$100)</f>
        <v>2406643</v>
      </c>
      <c r="E109" s="446">
        <f>SUMIFS('CHECKOFF YEAR TO DATE '!R:R,'CHECKOFF YEAR TO DATE '!E:E,'SUMMARY YTD'!A109,'CHECKOFF YEAR TO DATE '!A:A,'SUMMARY YTD'!$E$100)</f>
        <v>2307995</v>
      </c>
      <c r="F109" s="446">
        <f>SUMIFS('CHECKOFF YEAR TO DATE '!R:R,'CHECKOFF YEAR TO DATE '!E:E,'SUMMARY YTD'!A109,'CHECKOFF YEAR TO DATE '!A:A,'SUMMARY YTD'!$F$100)</f>
        <v>2281198</v>
      </c>
      <c r="G109" s="446">
        <f>SUMIFS('CHECKOFF YEAR TO DATE '!R:R,'CHECKOFF YEAR TO DATE '!E:E,'SUMMARY YTD'!A109,'CHECKOFF YEAR TO DATE '!A:A,'SUMMARY YTD'!$G$100)</f>
        <v>1428769</v>
      </c>
      <c r="H109" s="446">
        <f t="shared" si="12"/>
        <v>7395163</v>
      </c>
      <c r="I109" s="448">
        <v>15000000</v>
      </c>
      <c r="J109" s="448">
        <f t="shared" ref="J109:J119" si="17">I109-H109</f>
        <v>7604837</v>
      </c>
      <c r="K109" s="463">
        <f>COUNTIFS('CHECKOFF YEAR TO DATE '!E:E,'SUMMARY YTD'!A109)</f>
        <v>56</v>
      </c>
      <c r="L109" s="8">
        <v>50</v>
      </c>
      <c r="M109" s="462"/>
    </row>
    <row r="110" spans="1:14">
      <c r="A110" s="19" t="s">
        <v>456</v>
      </c>
      <c r="B110" s="19" t="s">
        <v>29</v>
      </c>
      <c r="C110" s="446">
        <f>SUMIFS('CHECKOFF YEAR TO DATE '!R:R,'CHECKOFF YEAR TO DATE '!E:E,'SUMMARY YTD'!A110,'CHECKOFF YEAR TO DATE '!A:A,'SUMMARY YTD'!$C$100)</f>
        <v>3877886</v>
      </c>
      <c r="D110" s="446">
        <f>SUMIFS('CHECKOFF YEAR TO DATE '!R:R,'CHECKOFF YEAR TO DATE '!E:E,'SUMMARY YTD'!A110,'CHECKOFF YEAR TO DATE '!A:A,'SUMMARY YTD'!$D$100)</f>
        <v>3912165</v>
      </c>
      <c r="E110" s="446">
        <f>SUMIFS('CHECKOFF YEAR TO DATE '!R:R,'CHECKOFF YEAR TO DATE '!E:E,'SUMMARY YTD'!A110,'CHECKOFF YEAR TO DATE '!A:A,'SUMMARY YTD'!$E$100)</f>
        <v>2974122</v>
      </c>
      <c r="F110" s="446">
        <f>SUMIFS('CHECKOFF YEAR TO DATE '!R:R,'CHECKOFF YEAR TO DATE '!E:E,'SUMMARY YTD'!A110,'CHECKOFF YEAR TO DATE '!A:A,'SUMMARY YTD'!$F$100)</f>
        <v>2407141</v>
      </c>
      <c r="G110" s="446">
        <f>SUMIFS('CHECKOFF YEAR TO DATE '!R:R,'CHECKOFF YEAR TO DATE '!E:E,'SUMMARY YTD'!A110,'CHECKOFF YEAR TO DATE '!A:A,'SUMMARY YTD'!$G$100)</f>
        <v>732580</v>
      </c>
      <c r="H110" s="446">
        <f t="shared" si="12"/>
        <v>10764173</v>
      </c>
      <c r="I110" s="448">
        <v>15000000</v>
      </c>
      <c r="J110" s="448">
        <f t="shared" si="17"/>
        <v>4235827</v>
      </c>
      <c r="K110" s="463">
        <f>COUNTIFS('CHECKOFF YEAR TO DATE '!E:E,'SUMMARY YTD'!A110)</f>
        <v>52</v>
      </c>
      <c r="L110" s="8">
        <v>50</v>
      </c>
      <c r="M110" s="462"/>
    </row>
    <row r="111" spans="1:14">
      <c r="A111" s="19" t="s">
        <v>457</v>
      </c>
      <c r="B111" s="19" t="s">
        <v>29</v>
      </c>
      <c r="C111" s="446">
        <f>SUMIFS('CHECKOFF YEAR TO DATE '!R:R,'CHECKOFF YEAR TO DATE '!E:E,'SUMMARY YTD'!A111,'CHECKOFF YEAR TO DATE '!A:A,'SUMMARY YTD'!$C$100)</f>
        <v>3540774</v>
      </c>
      <c r="D111" s="446">
        <f>SUMIFS('CHECKOFF YEAR TO DATE '!R:R,'CHECKOFF YEAR TO DATE '!E:E,'SUMMARY YTD'!A111,'CHECKOFF YEAR TO DATE '!A:A,'SUMMARY YTD'!$D$100)</f>
        <v>2546435</v>
      </c>
      <c r="E111" s="446">
        <f>SUMIFS('CHECKOFF YEAR TO DATE '!R:R,'CHECKOFF YEAR TO DATE '!E:E,'SUMMARY YTD'!A111,'CHECKOFF YEAR TO DATE '!A:A,'SUMMARY YTD'!$E$100)</f>
        <v>3295128</v>
      </c>
      <c r="F111" s="446">
        <f>SUMIFS('CHECKOFF YEAR TO DATE '!R:R,'CHECKOFF YEAR TO DATE '!E:E,'SUMMARY YTD'!A111,'CHECKOFF YEAR TO DATE '!A:A,'SUMMARY YTD'!$F$100)</f>
        <v>3295447</v>
      </c>
      <c r="G111" s="446">
        <f>SUMIFS('CHECKOFF YEAR TO DATE '!R:R,'CHECKOFF YEAR TO DATE '!E:E,'SUMMARY YTD'!A111,'CHECKOFF YEAR TO DATE '!A:A,'SUMMARY YTD'!$G$100)</f>
        <v>903456</v>
      </c>
      <c r="H111" s="446">
        <f t="shared" si="12"/>
        <v>9382337</v>
      </c>
      <c r="I111" s="448">
        <v>15000000</v>
      </c>
      <c r="J111" s="448">
        <f t="shared" si="17"/>
        <v>5617663</v>
      </c>
      <c r="K111" s="463">
        <f>COUNTIFS('CHECKOFF YEAR TO DATE '!E:E,'SUMMARY YTD'!A111)</f>
        <v>65</v>
      </c>
      <c r="L111" s="8">
        <v>50</v>
      </c>
      <c r="M111" s="462"/>
    </row>
    <row r="112" spans="1:14">
      <c r="A112" s="19" t="s">
        <v>3732</v>
      </c>
      <c r="B112" s="19" t="s">
        <v>29</v>
      </c>
      <c r="C112" s="446">
        <f>SUMIFS('CHECKOFF YEAR TO DATE '!R:R,'CHECKOFF YEAR TO DATE '!E:E,'SUMMARY YTD'!A112,'CHECKOFF YEAR TO DATE '!A:A,'SUMMARY YTD'!$C$100)</f>
        <v>0</v>
      </c>
      <c r="D112" s="446">
        <f>SUMIFS('CHECKOFF YEAR TO DATE '!R:R,'CHECKOFF YEAR TO DATE '!E:E,'SUMMARY YTD'!A112,'CHECKOFF YEAR TO DATE '!A:A,'SUMMARY YTD'!$D$100)</f>
        <v>0</v>
      </c>
      <c r="E112" s="446">
        <f>SUMIFS('CHECKOFF YEAR TO DATE '!R:R,'CHECKOFF YEAR TO DATE '!E:E,'SUMMARY YTD'!A112,'CHECKOFF YEAR TO DATE '!A:A,'SUMMARY YTD'!$E$100)</f>
        <v>0</v>
      </c>
      <c r="F112" s="446">
        <f>SUMIFS('CHECKOFF YEAR TO DATE '!R:R,'CHECKOFF YEAR TO DATE '!E:E,'SUMMARY YTD'!A112,'CHECKOFF YEAR TO DATE '!A:A,'SUMMARY YTD'!$F$100)</f>
        <v>0</v>
      </c>
      <c r="G112" s="446">
        <f>SUMIFS('CHECKOFF YEAR TO DATE '!R:R,'CHECKOFF YEAR TO DATE '!E:E,'SUMMARY YTD'!A112,'CHECKOFF YEAR TO DATE '!A:A,'SUMMARY YTD'!$G$100)</f>
        <v>0</v>
      </c>
      <c r="H112" s="446">
        <f t="shared" si="12"/>
        <v>0</v>
      </c>
      <c r="I112" s="448">
        <v>15000000</v>
      </c>
      <c r="J112" s="448">
        <f t="shared" si="17"/>
        <v>15000000</v>
      </c>
      <c r="K112" s="463">
        <f>COUNTIFS('CHECKOFF YEAR TO DATE '!E:E,'SUMMARY YTD'!A112)</f>
        <v>0</v>
      </c>
      <c r="L112" s="8">
        <v>50</v>
      </c>
      <c r="M112" s="462"/>
    </row>
    <row r="113" spans="1:13">
      <c r="A113" s="19" t="s">
        <v>932</v>
      </c>
      <c r="B113" s="19" t="s">
        <v>29</v>
      </c>
      <c r="C113" s="446">
        <f>SUMIFS('CHECKOFF YEAR TO DATE '!R:R,'CHECKOFF YEAR TO DATE '!E:E,'SUMMARY YTD'!A113,'CHECKOFF YEAR TO DATE '!A:A,'SUMMARY YTD'!$C$100)</f>
        <v>88294</v>
      </c>
      <c r="D113" s="446">
        <f>SUMIFS('CHECKOFF YEAR TO DATE '!R:R,'CHECKOFF YEAR TO DATE '!E:E,'SUMMARY YTD'!A113,'CHECKOFF YEAR TO DATE '!A:A,'SUMMARY YTD'!$D$100)</f>
        <v>246779</v>
      </c>
      <c r="E113" s="446">
        <f>SUMIFS('CHECKOFF YEAR TO DATE '!R:R,'CHECKOFF YEAR TO DATE '!E:E,'SUMMARY YTD'!A113,'CHECKOFF YEAR TO DATE '!A:A,'SUMMARY YTD'!$E$100)</f>
        <v>3900225</v>
      </c>
      <c r="F113" s="446">
        <f>SUMIFS('CHECKOFF YEAR TO DATE '!R:R,'CHECKOFF YEAR TO DATE '!E:E,'SUMMARY YTD'!A113,'CHECKOFF YEAR TO DATE '!A:A,'SUMMARY YTD'!$F$100)</f>
        <v>0</v>
      </c>
      <c r="G113" s="446">
        <f>SUMIFS('CHECKOFF YEAR TO DATE '!R:R,'CHECKOFF YEAR TO DATE '!E:E,'SUMMARY YTD'!A113,'CHECKOFF YEAR TO DATE '!A:A,'SUMMARY YTD'!$G$100)</f>
        <v>0</v>
      </c>
      <c r="H113" s="446">
        <f t="shared" si="12"/>
        <v>4235298</v>
      </c>
      <c r="I113" s="448">
        <v>15000000</v>
      </c>
      <c r="J113" s="448">
        <f t="shared" si="17"/>
        <v>10764702</v>
      </c>
      <c r="K113" s="463">
        <f>COUNTIFS('CHECKOFF YEAR TO DATE '!E:E,'SUMMARY YTD'!A113)</f>
        <v>6</v>
      </c>
      <c r="L113" s="8">
        <v>50</v>
      </c>
      <c r="M113" s="462"/>
    </row>
    <row r="114" spans="1:13">
      <c r="A114" s="19" t="s">
        <v>2098</v>
      </c>
      <c r="B114" s="19" t="s">
        <v>29</v>
      </c>
      <c r="C114" s="446">
        <f>SUMIFS('CHECKOFF YEAR TO DATE '!R:R,'CHECKOFF YEAR TO DATE '!E:E,'SUMMARY YTD'!A114,'CHECKOFF YEAR TO DATE '!A:A,'SUMMARY YTD'!$C$100)</f>
        <v>0</v>
      </c>
      <c r="D114" s="446">
        <f>SUMIFS('CHECKOFF YEAR TO DATE '!R:R,'CHECKOFF YEAR TO DATE '!E:E,'SUMMARY YTD'!A114,'CHECKOFF YEAR TO DATE '!A:A,'SUMMARY YTD'!$D$100)</f>
        <v>381186</v>
      </c>
      <c r="E114" s="446">
        <f>SUMIFS('CHECKOFF YEAR TO DATE '!R:R,'CHECKOFF YEAR TO DATE '!E:E,'SUMMARY YTD'!A114,'CHECKOFF YEAR TO DATE '!A:A,'SUMMARY YTD'!$E$100)</f>
        <v>1645479</v>
      </c>
      <c r="F114" s="446">
        <f>SUMIFS('CHECKOFF YEAR TO DATE '!R:R,'CHECKOFF YEAR TO DATE '!E:E,'SUMMARY YTD'!A114,'CHECKOFF YEAR TO DATE '!A:A,'SUMMARY YTD'!$F$100)</f>
        <v>1894919</v>
      </c>
      <c r="G114" s="446">
        <f>SUMIFS('CHECKOFF YEAR TO DATE '!R:R,'CHECKOFF YEAR TO DATE '!E:E,'SUMMARY YTD'!A114,'CHECKOFF YEAR TO DATE '!A:A,'SUMMARY YTD'!$G$100)</f>
        <v>0</v>
      </c>
      <c r="H114" s="446">
        <f t="shared" si="12"/>
        <v>2026665</v>
      </c>
      <c r="I114" s="448">
        <v>15000000</v>
      </c>
      <c r="J114" s="448">
        <f t="shared" si="17"/>
        <v>12973335</v>
      </c>
      <c r="K114" s="463">
        <f>COUNTIFS('CHECKOFF YEAR TO DATE '!E:E,'SUMMARY YTD'!A114)</f>
        <v>14</v>
      </c>
      <c r="L114" s="8">
        <v>50</v>
      </c>
      <c r="M114" s="462"/>
    </row>
    <row r="115" spans="1:13">
      <c r="A115" s="19" t="s">
        <v>212</v>
      </c>
      <c r="B115" s="19" t="s">
        <v>184</v>
      </c>
      <c r="C115" s="446">
        <f>SUMIFS('CHECKOFF YEAR TO DATE '!R:R,'CHECKOFF YEAR TO DATE '!E:E,'SUMMARY YTD'!A115,'CHECKOFF YEAR TO DATE '!A:A,'SUMMARY YTD'!$C$100)</f>
        <v>3890465</v>
      </c>
      <c r="D115" s="446">
        <f>SUMIFS('CHECKOFF YEAR TO DATE '!R:R,'CHECKOFF YEAR TO DATE '!E:E,'SUMMARY YTD'!A115,'CHECKOFF YEAR TO DATE '!A:A,'SUMMARY YTD'!$D$100)</f>
        <v>2146651</v>
      </c>
      <c r="E115" s="446">
        <f>SUMIFS('CHECKOFF YEAR TO DATE '!R:R,'CHECKOFF YEAR TO DATE '!E:E,'SUMMARY YTD'!A115,'CHECKOFF YEAR TO DATE '!A:A,'SUMMARY YTD'!$E$100)</f>
        <v>1913755</v>
      </c>
      <c r="F115" s="446">
        <f>SUMIFS('CHECKOFF YEAR TO DATE '!R:R,'CHECKOFF YEAR TO DATE '!E:E,'SUMMARY YTD'!A115,'CHECKOFF YEAR TO DATE '!A:A,'SUMMARY YTD'!$F$100)</f>
        <v>2295139</v>
      </c>
      <c r="G115" s="446">
        <f>SUMIFS('CHECKOFF YEAR TO DATE '!R:R,'CHECKOFF YEAR TO DATE '!E:E,'SUMMARY YTD'!A115,'CHECKOFF YEAR TO DATE '!A:A,'SUMMARY YTD'!$G$100)</f>
        <v>764739</v>
      </c>
      <c r="H115" s="446">
        <f t="shared" si="12"/>
        <v>7950871</v>
      </c>
      <c r="I115" s="448">
        <v>15000000</v>
      </c>
      <c r="J115" s="448">
        <f t="shared" si="17"/>
        <v>7049129</v>
      </c>
      <c r="K115" s="463">
        <f>COUNTIFS('CHECKOFF YEAR TO DATE '!E:E,'SUMMARY YTD'!A115)</f>
        <v>31</v>
      </c>
      <c r="L115" s="8">
        <v>50</v>
      </c>
      <c r="M115" s="462">
        <f t="shared" si="16"/>
        <v>19</v>
      </c>
    </row>
    <row r="116" spans="1:13">
      <c r="A116" s="19" t="s">
        <v>206</v>
      </c>
      <c r="B116" s="19" t="s">
        <v>20</v>
      </c>
      <c r="C116" s="446">
        <f>SUMIFS('CHECKOFF YEAR TO DATE '!R:R,'CHECKOFF YEAR TO DATE '!E:E,'SUMMARY YTD'!A116,'CHECKOFF YEAR TO DATE '!A:A,'SUMMARY YTD'!$C$100)</f>
        <v>0</v>
      </c>
      <c r="D116" s="446">
        <f>SUMIFS('CHECKOFF YEAR TO DATE '!R:R,'CHECKOFF YEAR TO DATE '!E:E,'SUMMARY YTD'!A116,'CHECKOFF YEAR TO DATE '!A:A,'SUMMARY YTD'!$D$100)</f>
        <v>1341568</v>
      </c>
      <c r="E116" s="446">
        <f>SUMIFS('CHECKOFF YEAR TO DATE '!R:R,'CHECKOFF YEAR TO DATE '!E:E,'SUMMARY YTD'!A116,'CHECKOFF YEAR TO DATE '!A:A,'SUMMARY YTD'!$E$100)</f>
        <v>2322424</v>
      </c>
      <c r="F116" s="446">
        <f>SUMIFS('CHECKOFF YEAR TO DATE '!R:R,'CHECKOFF YEAR TO DATE '!E:E,'SUMMARY YTD'!A116,'CHECKOFF YEAR TO DATE '!A:A,'SUMMARY YTD'!$F$100)</f>
        <v>2748790</v>
      </c>
      <c r="G116" s="446">
        <f>SUMIFS('CHECKOFF YEAR TO DATE '!R:R,'CHECKOFF YEAR TO DATE '!E:E,'SUMMARY YTD'!A116,'CHECKOFF YEAR TO DATE '!A:A,'SUMMARY YTD'!$G$100)</f>
        <v>903440</v>
      </c>
      <c r="H116" s="446">
        <f t="shared" si="12"/>
        <v>3663992</v>
      </c>
      <c r="I116" s="448">
        <v>15000000</v>
      </c>
      <c r="J116" s="448">
        <f t="shared" si="17"/>
        <v>11336008</v>
      </c>
      <c r="K116" s="463">
        <f>COUNTIFS('CHECKOFF YEAR TO DATE '!E:E,'SUMMARY YTD'!A116)</f>
        <v>21</v>
      </c>
      <c r="L116" s="8">
        <v>50</v>
      </c>
      <c r="M116" s="462">
        <f t="shared" si="16"/>
        <v>29</v>
      </c>
    </row>
    <row r="117" spans="1:13">
      <c r="A117" s="19" t="s">
        <v>419</v>
      </c>
      <c r="B117" s="19" t="s">
        <v>184</v>
      </c>
      <c r="C117" s="446">
        <f>SUMIFS('CHECKOFF YEAR TO DATE '!R:R,'CHECKOFF YEAR TO DATE '!E:E,'SUMMARY YTD'!A117,'CHECKOFF YEAR TO DATE '!A:A,'SUMMARY YTD'!$C$100)</f>
        <v>3939393</v>
      </c>
      <c r="D117" s="446">
        <f>SUMIFS('CHECKOFF YEAR TO DATE '!R:R,'CHECKOFF YEAR TO DATE '!E:E,'SUMMARY YTD'!A117,'CHECKOFF YEAR TO DATE '!A:A,'SUMMARY YTD'!$D$100)</f>
        <v>1130752</v>
      </c>
      <c r="E117" s="446">
        <f>SUMIFS('CHECKOFF YEAR TO DATE '!R:R,'CHECKOFF YEAR TO DATE '!E:E,'SUMMARY YTD'!A117,'CHECKOFF YEAR TO DATE '!A:A,'SUMMARY YTD'!$E$100)</f>
        <v>1009346</v>
      </c>
      <c r="F117" s="446">
        <f>SUMIFS('CHECKOFF YEAR TO DATE '!R:R,'CHECKOFF YEAR TO DATE '!E:E,'SUMMARY YTD'!A117,'CHECKOFF YEAR TO DATE '!A:A,'SUMMARY YTD'!$F$100)</f>
        <v>3414080</v>
      </c>
      <c r="G117" s="446">
        <f>SUMIFS('CHECKOFF YEAR TO DATE '!R:R,'CHECKOFF YEAR TO DATE '!E:E,'SUMMARY YTD'!A117,'CHECKOFF YEAR TO DATE '!A:A,'SUMMARY YTD'!$G$100)</f>
        <v>409670</v>
      </c>
      <c r="H117" s="446">
        <f t="shared" si="12"/>
        <v>6079491</v>
      </c>
      <c r="I117" s="448">
        <v>15000000</v>
      </c>
      <c r="J117" s="448">
        <f t="shared" si="17"/>
        <v>8920509</v>
      </c>
      <c r="K117" s="463">
        <f>COUNTIFS('CHECKOFF YEAR TO DATE '!E:E,'SUMMARY YTD'!A117)</f>
        <v>20</v>
      </c>
      <c r="L117" s="8">
        <v>50</v>
      </c>
      <c r="M117" s="462">
        <f t="shared" si="16"/>
        <v>30</v>
      </c>
    </row>
    <row r="118" spans="1:13">
      <c r="A118" s="19" t="s">
        <v>503</v>
      </c>
      <c r="B118" s="19" t="s">
        <v>184</v>
      </c>
      <c r="C118" s="446">
        <f>SUMIFS('CHECKOFF YEAR TO DATE '!R:R,'CHECKOFF YEAR TO DATE '!E:E,'SUMMARY YTD'!A118,'CHECKOFF YEAR TO DATE '!A:A,'SUMMARY YTD'!$C$100)</f>
        <v>106003</v>
      </c>
      <c r="D118" s="446">
        <f>SUMIFS('CHECKOFF YEAR TO DATE '!R:R,'CHECKOFF YEAR TO DATE '!E:E,'SUMMARY YTD'!A118,'CHECKOFF YEAR TO DATE '!A:A,'SUMMARY YTD'!$D$100)</f>
        <v>590440</v>
      </c>
      <c r="E118" s="446">
        <f>SUMIFS('CHECKOFF YEAR TO DATE '!R:R,'CHECKOFF YEAR TO DATE '!E:E,'SUMMARY YTD'!A118,'CHECKOFF YEAR TO DATE '!A:A,'SUMMARY YTD'!$E$100)</f>
        <v>1005607</v>
      </c>
      <c r="F118" s="446">
        <f>SUMIFS('CHECKOFF YEAR TO DATE '!R:R,'CHECKOFF YEAR TO DATE '!E:E,'SUMMARY YTD'!A118,'CHECKOFF YEAR TO DATE '!A:A,'SUMMARY YTD'!$F$100)</f>
        <v>25286</v>
      </c>
      <c r="G118" s="446">
        <f>SUMIFS('CHECKOFF YEAR TO DATE '!R:R,'CHECKOFF YEAR TO DATE '!E:E,'SUMMARY YTD'!A118,'CHECKOFF YEAR TO DATE '!A:A,'SUMMARY YTD'!$G$100)</f>
        <v>0</v>
      </c>
      <c r="H118" s="446">
        <f t="shared" si="12"/>
        <v>1702050</v>
      </c>
      <c r="I118" s="448">
        <v>15000000</v>
      </c>
      <c r="J118" s="448">
        <f t="shared" si="17"/>
        <v>13297950</v>
      </c>
      <c r="K118" s="463">
        <f>COUNTIFS('CHECKOFF YEAR TO DATE '!E:E,'SUMMARY YTD'!A118)</f>
        <v>15</v>
      </c>
      <c r="L118" s="8">
        <v>50</v>
      </c>
      <c r="M118" s="462">
        <f t="shared" si="16"/>
        <v>35</v>
      </c>
    </row>
    <row r="119" spans="1:13">
      <c r="A119" s="19" t="s">
        <v>3733</v>
      </c>
      <c r="B119" s="19" t="s">
        <v>20</v>
      </c>
      <c r="C119" s="446">
        <f>SUMIFS('CHECKOFF YEAR TO DATE '!R:R,'CHECKOFF YEAR TO DATE '!E:E,'SUMMARY YTD'!A119,'CHECKOFF YEAR TO DATE '!A:A,'SUMMARY YTD'!$C$100)</f>
        <v>0</v>
      </c>
      <c r="D119" s="446">
        <f>SUMIFS('CHECKOFF YEAR TO DATE '!R:R,'CHECKOFF YEAR TO DATE '!E:E,'SUMMARY YTD'!A119,'CHECKOFF YEAR TO DATE '!A:A,'SUMMARY YTD'!$D$100)</f>
        <v>0</v>
      </c>
      <c r="E119" s="446">
        <f>SUMIFS('CHECKOFF YEAR TO DATE '!R:R,'CHECKOFF YEAR TO DATE '!E:E,'SUMMARY YTD'!A119,'CHECKOFF YEAR TO DATE '!A:A,'SUMMARY YTD'!$E$100)</f>
        <v>0</v>
      </c>
      <c r="F119" s="446">
        <f>SUMIFS('CHECKOFF YEAR TO DATE '!R:R,'CHECKOFF YEAR TO DATE '!E:E,'SUMMARY YTD'!A119,'CHECKOFF YEAR TO DATE '!A:A,'SUMMARY YTD'!$F$100)</f>
        <v>0</v>
      </c>
      <c r="G119" s="446">
        <f>SUMIFS('CHECKOFF YEAR TO DATE '!R:R,'CHECKOFF YEAR TO DATE '!E:E,'SUMMARY YTD'!A119,'CHECKOFF YEAR TO DATE '!A:A,'SUMMARY YTD'!$G$100)</f>
        <v>50017</v>
      </c>
      <c r="H119" s="446">
        <f t="shared" si="12"/>
        <v>0</v>
      </c>
      <c r="I119" s="448">
        <v>15000000</v>
      </c>
      <c r="J119" s="448">
        <f t="shared" si="17"/>
        <v>15000000</v>
      </c>
      <c r="K119" s="463">
        <f>COUNTIFS('CHECKOFF YEAR TO DATE '!E:E,'SUMMARY YTD'!A119)</f>
        <v>1</v>
      </c>
      <c r="L119" s="8">
        <v>50</v>
      </c>
      <c r="M119" s="462">
        <f t="shared" si="16"/>
        <v>49</v>
      </c>
    </row>
    <row r="120" spans="1:13">
      <c r="A120" s="19" t="s">
        <v>3734</v>
      </c>
      <c r="B120" s="19" t="s">
        <v>24</v>
      </c>
      <c r="C120" s="446">
        <f>SUMIFS('CHECKOFF YEAR TO DATE '!R:R,'CHECKOFF YEAR TO DATE '!E:E,'SUMMARY YTD'!A120,'CHECKOFF YEAR TO DATE '!A:A,'SUMMARY YTD'!$C$100)</f>
        <v>0</v>
      </c>
      <c r="D120" s="446">
        <f>SUMIFS('CHECKOFF YEAR TO DATE '!R:R,'CHECKOFF YEAR TO DATE '!E:E,'SUMMARY YTD'!A120,'CHECKOFF YEAR TO DATE '!A:A,'SUMMARY YTD'!$D$100)</f>
        <v>0</v>
      </c>
      <c r="E120" s="446">
        <f>SUMIFS('CHECKOFF YEAR TO DATE '!R:R,'CHECKOFF YEAR TO DATE '!E:E,'SUMMARY YTD'!A120,'CHECKOFF YEAR TO DATE '!A:A,'SUMMARY YTD'!$E$100)</f>
        <v>0</v>
      </c>
      <c r="F120" s="446">
        <f>SUMIFS('CHECKOFF YEAR TO DATE '!R:R,'CHECKOFF YEAR TO DATE '!E:E,'SUMMARY YTD'!A120,'CHECKOFF YEAR TO DATE '!A:A,'SUMMARY YTD'!$F$100)</f>
        <v>0</v>
      </c>
      <c r="G120" s="446">
        <f>SUMIFS('CHECKOFF YEAR TO DATE '!R:R,'CHECKOFF YEAR TO DATE '!E:E,'SUMMARY YTD'!A120,'CHECKOFF YEAR TO DATE '!A:A,'SUMMARY YTD'!$G$100)</f>
        <v>258880</v>
      </c>
      <c r="H120" s="446">
        <f t="shared" si="12"/>
        <v>0</v>
      </c>
      <c r="I120" s="448">
        <v>15000000</v>
      </c>
      <c r="J120" s="448">
        <f t="shared" si="15"/>
        <v>15000000</v>
      </c>
      <c r="K120" s="463">
        <f>COUNTIFS('CHECKOFF YEAR TO DATE '!E:E,'SUMMARY YTD'!A120)</f>
        <v>4</v>
      </c>
      <c r="L120" s="8">
        <v>50</v>
      </c>
      <c r="M120" s="462">
        <f t="shared" si="16"/>
        <v>46</v>
      </c>
    </row>
    <row r="121" spans="1:13">
      <c r="A121" s="19" t="s">
        <v>200</v>
      </c>
      <c r="B121" s="19" t="s">
        <v>24</v>
      </c>
      <c r="C121" s="446">
        <f>SUMIFS('CHECKOFF YEAR TO DATE '!R:R,'CHECKOFF YEAR TO DATE '!E:E,'SUMMARY YTD'!A121,'CHECKOFF YEAR TO DATE '!A:A,'SUMMARY YTD'!$C$100)</f>
        <v>3217091</v>
      </c>
      <c r="D121" s="446">
        <f>SUMIFS('CHECKOFF YEAR TO DATE '!R:R,'CHECKOFF YEAR TO DATE '!E:E,'SUMMARY YTD'!A121,'CHECKOFF YEAR TO DATE '!A:A,'SUMMARY YTD'!$D$100)</f>
        <v>4390885</v>
      </c>
      <c r="E121" s="446">
        <f>SUMIFS('CHECKOFF YEAR TO DATE '!R:R,'CHECKOFF YEAR TO DATE '!E:E,'SUMMARY YTD'!A121,'CHECKOFF YEAR TO DATE '!A:A,'SUMMARY YTD'!$E$100)</f>
        <v>2336476</v>
      </c>
      <c r="F121" s="446">
        <f>SUMIFS('CHECKOFF YEAR TO DATE '!R:R,'CHECKOFF YEAR TO DATE '!E:E,'SUMMARY YTD'!A121,'CHECKOFF YEAR TO DATE '!A:A,'SUMMARY YTD'!$F$100)</f>
        <v>3148836</v>
      </c>
      <c r="G121" s="446">
        <f>SUMIFS('CHECKOFF YEAR TO DATE '!R:R,'CHECKOFF YEAR TO DATE '!E:E,'SUMMARY YTD'!A121,'CHECKOFF YEAR TO DATE '!A:A,'SUMMARY YTD'!$G$100)</f>
        <v>763418</v>
      </c>
      <c r="H121" s="446">
        <f t="shared" si="12"/>
        <v>9944452</v>
      </c>
      <c r="I121" s="448">
        <v>15000000</v>
      </c>
      <c r="J121" s="448">
        <f t="shared" si="15"/>
        <v>5055548</v>
      </c>
      <c r="K121" s="463">
        <f>COUNTIFS('CHECKOFF YEAR TO DATE '!E:E,'SUMMARY YTD'!A121)</f>
        <v>46</v>
      </c>
      <c r="L121" s="8">
        <v>50</v>
      </c>
      <c r="M121" s="462">
        <f t="shared" si="16"/>
        <v>4</v>
      </c>
    </row>
    <row r="122" spans="1:13">
      <c r="A122" s="19" t="s">
        <v>538</v>
      </c>
      <c r="B122" s="19" t="s">
        <v>24</v>
      </c>
      <c r="C122" s="446">
        <f>SUMIFS('CHECKOFF YEAR TO DATE '!R:R,'CHECKOFF YEAR TO DATE '!E:E,'SUMMARY YTD'!A122,'CHECKOFF YEAR TO DATE '!A:A,'SUMMARY YTD'!$C$100)</f>
        <v>1792756</v>
      </c>
      <c r="D122" s="446">
        <f>SUMIFS('CHECKOFF YEAR TO DATE '!R:R,'CHECKOFF YEAR TO DATE '!E:E,'SUMMARY YTD'!A122,'CHECKOFF YEAR TO DATE '!A:A,'SUMMARY YTD'!$D$100)</f>
        <v>2773941</v>
      </c>
      <c r="E122" s="446">
        <f>SUMIFS('CHECKOFF YEAR TO DATE '!R:R,'CHECKOFF YEAR TO DATE '!E:E,'SUMMARY YTD'!A122,'CHECKOFF YEAR TO DATE '!A:A,'SUMMARY YTD'!$E$100)</f>
        <v>1659822</v>
      </c>
      <c r="F122" s="446">
        <f>SUMIFS('CHECKOFF YEAR TO DATE '!R:R,'CHECKOFF YEAR TO DATE '!E:E,'SUMMARY YTD'!A122,'CHECKOFF YEAR TO DATE '!A:A,'SUMMARY YTD'!$F$100)</f>
        <v>1180831</v>
      </c>
      <c r="G122" s="446">
        <f>SUMIFS('CHECKOFF YEAR TO DATE '!R:R,'CHECKOFF YEAR TO DATE '!E:E,'SUMMARY YTD'!A122,'CHECKOFF YEAR TO DATE '!A:A,'SUMMARY YTD'!$G$100)</f>
        <v>0</v>
      </c>
      <c r="H122" s="446">
        <f t="shared" si="12"/>
        <v>6226519</v>
      </c>
      <c r="I122" s="448">
        <v>15000000</v>
      </c>
      <c r="J122" s="448">
        <f t="shared" si="15"/>
        <v>8773481</v>
      </c>
      <c r="K122" s="463">
        <f>COUNTIFS('CHECKOFF YEAR TO DATE '!E:E,'SUMMARY YTD'!A122)</f>
        <v>22</v>
      </c>
      <c r="L122" s="8">
        <v>50</v>
      </c>
      <c r="M122" s="462">
        <f t="shared" si="16"/>
        <v>28</v>
      </c>
    </row>
    <row r="123" spans="1:13">
      <c r="A123" s="19" t="s">
        <v>423</v>
      </c>
      <c r="B123" s="19" t="s">
        <v>24</v>
      </c>
      <c r="C123" s="446">
        <f>SUMIFS('CHECKOFF YEAR TO DATE '!R:R,'CHECKOFF YEAR TO DATE '!E:E,'SUMMARY YTD'!A123,'CHECKOFF YEAR TO DATE '!A:A,'SUMMARY YTD'!$C$100)</f>
        <v>1078484</v>
      </c>
      <c r="D123" s="446">
        <f>SUMIFS('CHECKOFF YEAR TO DATE '!R:R,'CHECKOFF YEAR TO DATE '!E:E,'SUMMARY YTD'!A123,'CHECKOFF YEAR TO DATE '!A:A,'SUMMARY YTD'!$D$100)</f>
        <v>1077386</v>
      </c>
      <c r="E123" s="446">
        <f>SUMIFS('CHECKOFF YEAR TO DATE '!R:R,'CHECKOFF YEAR TO DATE '!E:E,'SUMMARY YTD'!A123,'CHECKOFF YEAR TO DATE '!A:A,'SUMMARY YTD'!$E$100)</f>
        <v>3254901</v>
      </c>
      <c r="F123" s="446">
        <f>SUMIFS('CHECKOFF YEAR TO DATE '!R:R,'CHECKOFF YEAR TO DATE '!E:E,'SUMMARY YTD'!A123,'CHECKOFF YEAR TO DATE '!A:A,'SUMMARY YTD'!$F$100)</f>
        <v>352848</v>
      </c>
      <c r="G123" s="446">
        <f>SUMIFS('CHECKOFF YEAR TO DATE '!R:R,'CHECKOFF YEAR TO DATE '!E:E,'SUMMARY YTD'!A123,'CHECKOFF YEAR TO DATE '!A:A,'SUMMARY YTD'!$G$100)</f>
        <v>0</v>
      </c>
      <c r="H123" s="446">
        <f t="shared" si="12"/>
        <v>5410771</v>
      </c>
      <c r="I123" s="448">
        <v>15000000</v>
      </c>
      <c r="J123" s="448">
        <f t="shared" si="15"/>
        <v>9589229</v>
      </c>
      <c r="K123" s="463">
        <f>COUNTIFS('CHECKOFF YEAR TO DATE '!E:E,'SUMMARY YTD'!A123)</f>
        <v>19</v>
      </c>
      <c r="L123" s="8">
        <v>50</v>
      </c>
      <c r="M123" s="462">
        <f t="shared" si="16"/>
        <v>31</v>
      </c>
    </row>
    <row r="124" spans="1:13">
      <c r="A124" s="19" t="s">
        <v>2099</v>
      </c>
      <c r="B124" s="19" t="s">
        <v>24</v>
      </c>
      <c r="C124" s="446">
        <f>SUMIFS('CHECKOFF YEAR TO DATE '!R:R,'CHECKOFF YEAR TO DATE '!E:E,'SUMMARY YTD'!A124,'CHECKOFF YEAR TO DATE '!A:A,'SUMMARY YTD'!$C$100)</f>
        <v>0</v>
      </c>
      <c r="D124" s="446">
        <f>SUMIFS('CHECKOFF YEAR TO DATE '!R:R,'CHECKOFF YEAR TO DATE '!E:E,'SUMMARY YTD'!A124,'CHECKOFF YEAR TO DATE '!A:A,'SUMMARY YTD'!$D$100)</f>
        <v>268753</v>
      </c>
      <c r="E124" s="446">
        <f>SUMIFS('CHECKOFF YEAR TO DATE '!R:R,'CHECKOFF YEAR TO DATE '!E:E,'SUMMARY YTD'!A124,'CHECKOFF YEAR TO DATE '!A:A,'SUMMARY YTD'!$E$100)</f>
        <v>709416</v>
      </c>
      <c r="F124" s="446">
        <f>SUMIFS('CHECKOFF YEAR TO DATE '!R:R,'CHECKOFF YEAR TO DATE '!E:E,'SUMMARY YTD'!A124,'CHECKOFF YEAR TO DATE '!A:A,'SUMMARY YTD'!$F$100)</f>
        <v>73131</v>
      </c>
      <c r="G124" s="446">
        <f>SUMIFS('CHECKOFF YEAR TO DATE '!R:R,'CHECKOFF YEAR TO DATE '!E:E,'SUMMARY YTD'!A124,'CHECKOFF YEAR TO DATE '!A:A,'SUMMARY YTD'!$G$100)</f>
        <v>0</v>
      </c>
      <c r="H124" s="446">
        <f t="shared" si="12"/>
        <v>978169</v>
      </c>
      <c r="I124" s="448">
        <v>15000000</v>
      </c>
      <c r="J124" s="448">
        <f t="shared" si="15"/>
        <v>14021831</v>
      </c>
      <c r="K124" s="463">
        <f>COUNTIFS('CHECKOFF YEAR TO DATE '!E:E,'SUMMARY YTD'!A124)</f>
        <v>13</v>
      </c>
      <c r="L124" s="8">
        <v>50</v>
      </c>
      <c r="M124" s="462">
        <f t="shared" si="16"/>
        <v>37</v>
      </c>
    </row>
    <row r="125" spans="1:13">
      <c r="A125" s="19" t="s">
        <v>440</v>
      </c>
      <c r="B125" s="19" t="s">
        <v>37</v>
      </c>
      <c r="C125" s="446">
        <f>SUMIFS('CHECKOFF YEAR TO DATE '!R:R,'CHECKOFF YEAR TO DATE '!E:E,'SUMMARY YTD'!A125,'CHECKOFF YEAR TO DATE '!A:A,'SUMMARY YTD'!$C$100)</f>
        <v>1651391</v>
      </c>
      <c r="D125" s="446">
        <f>SUMIFS('CHECKOFF YEAR TO DATE '!R:R,'CHECKOFF YEAR TO DATE '!E:E,'SUMMARY YTD'!A125,'CHECKOFF YEAR TO DATE '!A:A,'SUMMARY YTD'!$D$100)</f>
        <v>4428917.9000000004</v>
      </c>
      <c r="E125" s="446">
        <f>SUMIFS('CHECKOFF YEAR TO DATE '!R:R,'CHECKOFF YEAR TO DATE '!E:E,'SUMMARY YTD'!A125,'CHECKOFF YEAR TO DATE '!A:A,'SUMMARY YTD'!$E$100)</f>
        <v>1958181</v>
      </c>
      <c r="F125" s="446">
        <f>SUMIFS('CHECKOFF YEAR TO DATE '!R:R,'CHECKOFF YEAR TO DATE '!E:E,'SUMMARY YTD'!A125,'CHECKOFF YEAR TO DATE '!A:A,'SUMMARY YTD'!$F$100)</f>
        <v>1309670</v>
      </c>
      <c r="G125" s="446">
        <f>SUMIFS('CHECKOFF YEAR TO DATE '!R:R,'CHECKOFF YEAR TO DATE '!E:E,'SUMMARY YTD'!A125,'CHECKOFF YEAR TO DATE '!A:A,'SUMMARY YTD'!$G$100)</f>
        <v>267502</v>
      </c>
      <c r="H125" s="446">
        <f t="shared" si="12"/>
        <v>8038489.9000000004</v>
      </c>
      <c r="I125" s="448">
        <v>15000000</v>
      </c>
      <c r="J125" s="448">
        <f t="shared" si="15"/>
        <v>6961510.0999999996</v>
      </c>
      <c r="K125" s="463">
        <f>COUNTIFS('CHECKOFF YEAR TO DATE '!E:E,'SUMMARY YTD'!A125)</f>
        <v>43</v>
      </c>
      <c r="L125" s="8">
        <v>50</v>
      </c>
      <c r="M125" s="462">
        <f t="shared" si="16"/>
        <v>7</v>
      </c>
    </row>
    <row r="126" spans="1:13">
      <c r="A126" s="19" t="s">
        <v>461</v>
      </c>
      <c r="B126" s="19" t="s">
        <v>37</v>
      </c>
      <c r="C126" s="446">
        <f>SUMIFS('CHECKOFF YEAR TO DATE '!R:R,'CHECKOFF YEAR TO DATE '!E:E,'SUMMARY YTD'!A126,'CHECKOFF YEAR TO DATE '!A:A,'SUMMARY YTD'!$C$100)</f>
        <v>1839259</v>
      </c>
      <c r="D126" s="446">
        <f>SUMIFS('CHECKOFF YEAR TO DATE '!R:R,'CHECKOFF YEAR TO DATE '!E:E,'SUMMARY YTD'!A126,'CHECKOFF YEAR TO DATE '!A:A,'SUMMARY YTD'!$D$100)</f>
        <v>1626167</v>
      </c>
      <c r="E126" s="446">
        <f>SUMIFS('CHECKOFF YEAR TO DATE '!R:R,'CHECKOFF YEAR TO DATE '!E:E,'SUMMARY YTD'!A126,'CHECKOFF YEAR TO DATE '!A:A,'SUMMARY YTD'!$E$100)</f>
        <v>1043949</v>
      </c>
      <c r="F126" s="446">
        <f>SUMIFS('CHECKOFF YEAR TO DATE '!R:R,'CHECKOFF YEAR TO DATE '!E:E,'SUMMARY YTD'!A126,'CHECKOFF YEAR TO DATE '!A:A,'SUMMARY YTD'!$F$100)</f>
        <v>377581</v>
      </c>
      <c r="G126" s="446">
        <f>SUMIFS('CHECKOFF YEAR TO DATE '!R:R,'CHECKOFF YEAR TO DATE '!E:E,'SUMMARY YTD'!A126,'CHECKOFF YEAR TO DATE '!A:A,'SUMMARY YTD'!$G$100)</f>
        <v>385000</v>
      </c>
      <c r="H126" s="446">
        <f t="shared" si="12"/>
        <v>4509375</v>
      </c>
      <c r="I126" s="448">
        <v>15000000</v>
      </c>
      <c r="J126" s="448">
        <f t="shared" si="15"/>
        <v>10490625</v>
      </c>
      <c r="K126" s="463">
        <f>COUNTIFS('CHECKOFF YEAR TO DATE '!E:E,'SUMMARY YTD'!A126)</f>
        <v>37</v>
      </c>
      <c r="L126" s="8">
        <v>50</v>
      </c>
      <c r="M126" s="462">
        <f t="shared" si="16"/>
        <v>13</v>
      </c>
    </row>
    <row r="127" spans="1:13">
      <c r="A127" s="19" t="s">
        <v>911</v>
      </c>
      <c r="B127" s="19" t="s">
        <v>37</v>
      </c>
      <c r="C127" s="446">
        <f>SUMIFS('CHECKOFF YEAR TO DATE '!R:R,'CHECKOFF YEAR TO DATE '!E:E,'SUMMARY YTD'!A127,'CHECKOFF YEAR TO DATE '!A:A,'SUMMARY YTD'!$C$100)</f>
        <v>100000</v>
      </c>
      <c r="D127" s="446">
        <f>SUMIFS('CHECKOFF YEAR TO DATE '!R:R,'CHECKOFF YEAR TO DATE '!E:E,'SUMMARY YTD'!A127,'CHECKOFF YEAR TO DATE '!A:A,'SUMMARY YTD'!$D$100)</f>
        <v>1034330</v>
      </c>
      <c r="E127" s="446">
        <f>SUMIFS('CHECKOFF YEAR TO DATE '!R:R,'CHECKOFF YEAR TO DATE '!E:E,'SUMMARY YTD'!A127,'CHECKOFF YEAR TO DATE '!A:A,'SUMMARY YTD'!$E$100)</f>
        <v>342468</v>
      </c>
      <c r="F127" s="446">
        <f>SUMIFS('CHECKOFF YEAR TO DATE '!R:R,'CHECKOFF YEAR TO DATE '!E:E,'SUMMARY YTD'!A127,'CHECKOFF YEAR TO DATE '!A:A,'SUMMARY YTD'!$F$100)</f>
        <v>451054</v>
      </c>
      <c r="G127" s="446">
        <f>SUMIFS('CHECKOFF YEAR TO DATE '!R:R,'CHECKOFF YEAR TO DATE '!E:E,'SUMMARY YTD'!A127,'CHECKOFF YEAR TO DATE '!A:A,'SUMMARY YTD'!$G$100)</f>
        <v>215256</v>
      </c>
      <c r="H127" s="446">
        <f t="shared" si="12"/>
        <v>1476798</v>
      </c>
      <c r="I127" s="448">
        <v>15000000</v>
      </c>
      <c r="J127" s="448">
        <f t="shared" si="15"/>
        <v>13523202</v>
      </c>
      <c r="K127" s="463">
        <f>COUNTIFS('CHECKOFF YEAR TO DATE '!E:E,'SUMMARY YTD'!A127)</f>
        <v>7</v>
      </c>
      <c r="L127" s="8">
        <v>50</v>
      </c>
      <c r="M127" s="462">
        <f t="shared" si="16"/>
        <v>43</v>
      </c>
    </row>
    <row r="128" spans="1:13">
      <c r="A128" s="21" t="s">
        <v>933</v>
      </c>
      <c r="B128" s="19" t="s">
        <v>37</v>
      </c>
      <c r="C128" s="446">
        <f>SUMIFS('CHECKOFF YEAR TO DATE '!R:R,'CHECKOFF YEAR TO DATE '!E:E,'SUMMARY YTD'!A128,'CHECKOFF YEAR TO DATE '!A:A,'SUMMARY YTD'!$C$100)</f>
        <v>492314</v>
      </c>
      <c r="D128" s="446">
        <f>SUMIFS('CHECKOFF YEAR TO DATE '!R:R,'CHECKOFF YEAR TO DATE '!E:E,'SUMMARY YTD'!A128,'CHECKOFF YEAR TO DATE '!A:A,'SUMMARY YTD'!$D$100)</f>
        <v>621383</v>
      </c>
      <c r="E128" s="446">
        <f>SUMIFS('CHECKOFF YEAR TO DATE '!R:R,'CHECKOFF YEAR TO DATE '!E:E,'SUMMARY YTD'!A128,'CHECKOFF YEAR TO DATE '!A:A,'SUMMARY YTD'!$E$100)</f>
        <v>641207</v>
      </c>
      <c r="F128" s="446">
        <f>SUMIFS('CHECKOFF YEAR TO DATE '!R:R,'CHECKOFF YEAR TO DATE '!E:E,'SUMMARY YTD'!A128,'CHECKOFF YEAR TO DATE '!A:A,'SUMMARY YTD'!$F$100)</f>
        <v>0</v>
      </c>
      <c r="G128" s="446">
        <f>SUMIFS('CHECKOFF YEAR TO DATE '!R:R,'CHECKOFF YEAR TO DATE '!E:E,'SUMMARY YTD'!A128,'CHECKOFF YEAR TO DATE '!A:A,'SUMMARY YTD'!$G$100)</f>
        <v>0</v>
      </c>
      <c r="H128" s="446">
        <f t="shared" si="12"/>
        <v>1754904</v>
      </c>
      <c r="I128" s="448">
        <v>15000000</v>
      </c>
      <c r="J128" s="448">
        <f t="shared" si="15"/>
        <v>13245096</v>
      </c>
      <c r="K128" s="463">
        <f>COUNTIFS('CHECKOFF YEAR TO DATE '!E:E,'SUMMARY YTD'!A128)</f>
        <v>6</v>
      </c>
      <c r="L128" s="8">
        <v>50</v>
      </c>
      <c r="M128" s="462">
        <f t="shared" si="16"/>
        <v>44</v>
      </c>
    </row>
    <row r="129" spans="1:13">
      <c r="A129" s="19" t="s">
        <v>926</v>
      </c>
      <c r="B129" s="19" t="s">
        <v>37</v>
      </c>
      <c r="C129" s="446">
        <f>SUMIFS('CHECKOFF YEAR TO DATE '!R:R,'CHECKOFF YEAR TO DATE '!E:E,'SUMMARY YTD'!A129,'CHECKOFF YEAR TO DATE '!A:A,'SUMMARY YTD'!$C$100)</f>
        <v>30000</v>
      </c>
      <c r="D129" s="446">
        <f>SUMIFS('CHECKOFF YEAR TO DATE '!R:R,'CHECKOFF YEAR TO DATE '!E:E,'SUMMARY YTD'!A129,'CHECKOFF YEAR TO DATE '!A:A,'SUMMARY YTD'!$D$100)</f>
        <v>715370</v>
      </c>
      <c r="E129" s="446">
        <f>SUMIFS('CHECKOFF YEAR TO DATE '!R:R,'CHECKOFF YEAR TO DATE '!E:E,'SUMMARY YTD'!A129,'CHECKOFF YEAR TO DATE '!A:A,'SUMMARY YTD'!$E$100)</f>
        <v>1871565</v>
      </c>
      <c r="F129" s="446">
        <f>SUMIFS('CHECKOFF YEAR TO DATE '!R:R,'CHECKOFF YEAR TO DATE '!E:E,'SUMMARY YTD'!A129,'CHECKOFF YEAR TO DATE '!A:A,'SUMMARY YTD'!$F$100)</f>
        <v>0</v>
      </c>
      <c r="G129" s="446">
        <f>SUMIFS('CHECKOFF YEAR TO DATE '!R:R,'CHECKOFF YEAR TO DATE '!E:E,'SUMMARY YTD'!A129,'CHECKOFF YEAR TO DATE '!A:A,'SUMMARY YTD'!$G$100)</f>
        <v>75966</v>
      </c>
      <c r="H129" s="446">
        <f t="shared" si="12"/>
        <v>2616935</v>
      </c>
      <c r="I129" s="448">
        <v>15000000</v>
      </c>
      <c r="J129" s="448">
        <f t="shared" si="15"/>
        <v>12383065</v>
      </c>
      <c r="K129" s="463">
        <f>COUNTIFS('CHECKOFF YEAR TO DATE '!E:E,'SUMMARY YTD'!A129)</f>
        <v>8</v>
      </c>
      <c r="L129" s="8">
        <v>50</v>
      </c>
      <c r="M129" s="462">
        <f t="shared" si="16"/>
        <v>42</v>
      </c>
    </row>
    <row r="130" spans="1:13">
      <c r="A130" s="329" t="s">
        <v>935</v>
      </c>
      <c r="B130" s="19" t="s">
        <v>37</v>
      </c>
      <c r="C130" s="446">
        <f>SUMIFS('CHECKOFF YEAR TO DATE '!R:R,'CHECKOFF YEAR TO DATE '!E:E,'SUMMARY YTD'!A130,'CHECKOFF YEAR TO DATE '!A:A,'SUMMARY YTD'!$C$100)</f>
        <v>21038</v>
      </c>
      <c r="D130" s="446">
        <f>SUMIFS('CHECKOFF YEAR TO DATE '!R:R,'CHECKOFF YEAR TO DATE '!E:E,'SUMMARY YTD'!A130,'CHECKOFF YEAR TO DATE '!A:A,'SUMMARY YTD'!$D$100)</f>
        <v>130962</v>
      </c>
      <c r="E130" s="446">
        <f>SUMIFS('CHECKOFF YEAR TO DATE '!R:R,'CHECKOFF YEAR TO DATE '!E:E,'SUMMARY YTD'!A130,'CHECKOFF YEAR TO DATE '!A:A,'SUMMARY YTD'!$E$100)</f>
        <v>3325866</v>
      </c>
      <c r="F130" s="446">
        <f>SUMIFS('CHECKOFF YEAR TO DATE '!R:R,'CHECKOFF YEAR TO DATE '!E:E,'SUMMARY YTD'!A130,'CHECKOFF YEAR TO DATE '!A:A,'SUMMARY YTD'!$F$100)</f>
        <v>1416580</v>
      </c>
      <c r="G130" s="446">
        <f>SUMIFS('CHECKOFF YEAR TO DATE '!R:R,'CHECKOFF YEAR TO DATE '!E:E,'SUMMARY YTD'!A130,'CHECKOFF YEAR TO DATE '!A:A,'SUMMARY YTD'!$G$100)</f>
        <v>1023875</v>
      </c>
      <c r="H130" s="446">
        <f t="shared" si="12"/>
        <v>3477866</v>
      </c>
      <c r="I130" s="448">
        <v>15000000</v>
      </c>
      <c r="J130" s="448">
        <f t="shared" si="15"/>
        <v>11522134</v>
      </c>
      <c r="K130" s="463">
        <f>COUNTIFS('CHECKOFF YEAR TO DATE '!E:E,'SUMMARY YTD'!A130)</f>
        <v>16</v>
      </c>
      <c r="L130" s="8">
        <v>50</v>
      </c>
      <c r="M130" s="462">
        <f t="shared" si="16"/>
        <v>34</v>
      </c>
    </row>
    <row r="131" spans="1:13">
      <c r="A131" s="19" t="s">
        <v>209</v>
      </c>
      <c r="B131" s="19" t="s">
        <v>27</v>
      </c>
      <c r="C131" s="446">
        <f>SUMIFS('CHECKOFF YEAR TO DATE '!R:R,'CHECKOFF YEAR TO DATE '!E:E,'SUMMARY YTD'!A131,'CHECKOFF YEAR TO DATE '!A:A,'SUMMARY YTD'!$C$100)</f>
        <v>3347992</v>
      </c>
      <c r="D131" s="446">
        <f>SUMIFS('CHECKOFF YEAR TO DATE '!R:R,'CHECKOFF YEAR TO DATE '!E:E,'SUMMARY YTD'!A131,'CHECKOFF YEAR TO DATE '!A:A,'SUMMARY YTD'!$D$100)</f>
        <v>4697091</v>
      </c>
      <c r="E131" s="446">
        <f>SUMIFS('CHECKOFF YEAR TO DATE '!R:R,'CHECKOFF YEAR TO DATE '!E:E,'SUMMARY YTD'!A131,'CHECKOFF YEAR TO DATE '!A:A,'SUMMARY YTD'!$E$100)</f>
        <v>3738043</v>
      </c>
      <c r="F131" s="446">
        <f>SUMIFS('CHECKOFF YEAR TO DATE '!R:R,'CHECKOFF YEAR TO DATE '!E:E,'SUMMARY YTD'!A131,'CHECKOFF YEAR TO DATE '!A:A,'SUMMARY YTD'!$F$100)</f>
        <v>3352412</v>
      </c>
      <c r="G131" s="446">
        <f>SUMIFS('CHECKOFF YEAR TO DATE '!R:R,'CHECKOFF YEAR TO DATE '!E:E,'SUMMARY YTD'!A131,'CHECKOFF YEAR TO DATE '!A:A,'SUMMARY YTD'!$G$100)</f>
        <v>419955</v>
      </c>
      <c r="H131" s="446">
        <f t="shared" si="12"/>
        <v>11783126</v>
      </c>
      <c r="I131" s="448">
        <v>15000000</v>
      </c>
      <c r="J131" s="448">
        <f t="shared" si="15"/>
        <v>3216874</v>
      </c>
      <c r="K131" s="463">
        <f>COUNTIFS('CHECKOFF YEAR TO DATE '!E:E,'SUMMARY YTD'!A131)</f>
        <v>52</v>
      </c>
      <c r="L131" s="8">
        <v>50</v>
      </c>
      <c r="M131" s="462">
        <f t="shared" si="16"/>
        <v>-2</v>
      </c>
    </row>
    <row r="132" spans="1:13">
      <c r="A132" s="19" t="s">
        <v>891</v>
      </c>
      <c r="B132" s="19" t="s">
        <v>38</v>
      </c>
      <c r="C132" s="446">
        <f>SUMIFS('CHECKOFF YEAR TO DATE '!R:R,'CHECKOFF YEAR TO DATE '!E:E,'SUMMARY YTD'!A132,'CHECKOFF YEAR TO DATE '!A:A,'SUMMARY YTD'!$C$100)</f>
        <v>2326564</v>
      </c>
      <c r="D132" s="446">
        <f>SUMIFS('CHECKOFF YEAR TO DATE '!R:R,'CHECKOFF YEAR TO DATE '!E:E,'SUMMARY YTD'!A132,'CHECKOFF YEAR TO DATE '!A:A,'SUMMARY YTD'!$D$100)</f>
        <v>2363410</v>
      </c>
      <c r="E132" s="446">
        <f>SUMIFS('CHECKOFF YEAR TO DATE '!R:R,'CHECKOFF YEAR TO DATE '!E:E,'SUMMARY YTD'!A132,'CHECKOFF YEAR TO DATE '!A:A,'SUMMARY YTD'!$E$100)</f>
        <v>2621315</v>
      </c>
      <c r="F132" s="446">
        <f>SUMIFS('CHECKOFF YEAR TO DATE '!R:R,'CHECKOFF YEAR TO DATE '!E:E,'SUMMARY YTD'!A132,'CHECKOFF YEAR TO DATE '!A:A,'SUMMARY YTD'!$F$100)</f>
        <v>2405187</v>
      </c>
      <c r="G132" s="446">
        <f>SUMIFS('CHECKOFF YEAR TO DATE '!R:R,'CHECKOFF YEAR TO DATE '!E:E,'SUMMARY YTD'!A132,'CHECKOFF YEAR TO DATE '!A:A,'SUMMARY YTD'!$G$100)</f>
        <v>465093</v>
      </c>
      <c r="H132" s="446">
        <f t="shared" si="12"/>
        <v>7311289</v>
      </c>
      <c r="I132" s="448">
        <v>15000000</v>
      </c>
      <c r="J132" s="448">
        <f t="shared" si="15"/>
        <v>7688711</v>
      </c>
      <c r="K132" s="463">
        <f>COUNTIFS('CHECKOFF YEAR TO DATE '!E:E,'SUMMARY YTD'!A132)</f>
        <v>25</v>
      </c>
      <c r="L132" s="8">
        <v>50</v>
      </c>
      <c r="M132" s="462">
        <f t="shared" si="16"/>
        <v>25</v>
      </c>
    </row>
    <row r="133" spans="1:13">
      <c r="A133" s="19" t="s">
        <v>3735</v>
      </c>
      <c r="B133" s="19" t="s">
        <v>38</v>
      </c>
      <c r="C133" s="446">
        <f>SUMIFS('CHECKOFF YEAR TO DATE '!R:R,'CHECKOFF YEAR TO DATE '!E:E,'SUMMARY YTD'!A133,'CHECKOFF YEAR TO DATE '!A:A,'SUMMARY YTD'!$C$100)</f>
        <v>0</v>
      </c>
      <c r="D133" s="446">
        <f>SUMIFS('CHECKOFF YEAR TO DATE '!R:R,'CHECKOFF YEAR TO DATE '!E:E,'SUMMARY YTD'!A133,'CHECKOFF YEAR TO DATE '!A:A,'SUMMARY YTD'!$D$100)</f>
        <v>0</v>
      </c>
      <c r="E133" s="446">
        <f>SUMIFS('CHECKOFF YEAR TO DATE '!R:R,'CHECKOFF YEAR TO DATE '!E:E,'SUMMARY YTD'!A133,'CHECKOFF YEAR TO DATE '!A:A,'SUMMARY YTD'!$E$100)</f>
        <v>0</v>
      </c>
      <c r="F133" s="446">
        <f>SUMIFS('CHECKOFF YEAR TO DATE '!R:R,'CHECKOFF YEAR TO DATE '!E:E,'SUMMARY YTD'!A133,'CHECKOFF YEAR TO DATE '!A:A,'SUMMARY YTD'!$F$100)</f>
        <v>0</v>
      </c>
      <c r="G133" s="446">
        <f>SUMIFS('CHECKOFF YEAR TO DATE '!R:R,'CHECKOFF YEAR TO DATE '!E:E,'SUMMARY YTD'!A133,'CHECKOFF YEAR TO DATE '!A:A,'SUMMARY YTD'!$G$100)</f>
        <v>0</v>
      </c>
      <c r="H133" s="446">
        <f t="shared" si="12"/>
        <v>0</v>
      </c>
      <c r="I133" s="448">
        <v>15000000</v>
      </c>
      <c r="J133" s="448">
        <f t="shared" si="15"/>
        <v>15000000</v>
      </c>
      <c r="K133" s="463">
        <f>COUNTIFS('CHECKOFF YEAR TO DATE '!E:E,'SUMMARY YTD'!A133)</f>
        <v>0</v>
      </c>
      <c r="L133" s="8">
        <v>50</v>
      </c>
      <c r="M133" s="462">
        <f t="shared" si="16"/>
        <v>50</v>
      </c>
    </row>
    <row r="134" spans="1:13">
      <c r="A134" s="19" t="s">
        <v>3590</v>
      </c>
      <c r="B134" s="19" t="s">
        <v>38</v>
      </c>
      <c r="C134" s="446">
        <f>SUMIFS('CHECKOFF YEAR TO DATE '!R:R,'CHECKOFF YEAR TO DATE '!E:E,'SUMMARY YTD'!A134,'CHECKOFF YEAR TO DATE '!A:A,'SUMMARY YTD'!$C$100)</f>
        <v>0</v>
      </c>
      <c r="D134" s="446">
        <f>SUMIFS('CHECKOFF YEAR TO DATE '!R:R,'CHECKOFF YEAR TO DATE '!E:E,'SUMMARY YTD'!A134,'CHECKOFF YEAR TO DATE '!A:A,'SUMMARY YTD'!$D$100)</f>
        <v>0</v>
      </c>
      <c r="E134" s="446">
        <f>SUMIFS('CHECKOFF YEAR TO DATE '!R:R,'CHECKOFF YEAR TO DATE '!E:E,'SUMMARY YTD'!A134,'CHECKOFF YEAR TO DATE '!A:A,'SUMMARY YTD'!$E$100)</f>
        <v>0</v>
      </c>
      <c r="F134" s="446">
        <f>SUMIFS('CHECKOFF YEAR TO DATE '!R:R,'CHECKOFF YEAR TO DATE '!E:E,'SUMMARY YTD'!A134,'CHECKOFF YEAR TO DATE '!A:A,'SUMMARY YTD'!$F$100)</f>
        <v>207392</v>
      </c>
      <c r="G134" s="446">
        <f>SUMIFS('CHECKOFF YEAR TO DATE '!R:R,'CHECKOFF YEAR TO DATE '!E:E,'SUMMARY YTD'!A134,'CHECKOFF YEAR TO DATE '!A:A,'SUMMARY YTD'!$G$100)</f>
        <v>64141</v>
      </c>
      <c r="H134" s="446">
        <f t="shared" si="12"/>
        <v>0</v>
      </c>
      <c r="I134" s="448">
        <v>15000000</v>
      </c>
      <c r="J134" s="448">
        <f t="shared" si="15"/>
        <v>15000000</v>
      </c>
      <c r="K134" s="463">
        <f>COUNTIFS('CHECKOFF YEAR TO DATE '!E:E,'SUMMARY YTD'!A134)</f>
        <v>2</v>
      </c>
      <c r="L134" s="8">
        <v>50</v>
      </c>
      <c r="M134" s="462">
        <f t="shared" si="16"/>
        <v>48</v>
      </c>
    </row>
    <row r="135" spans="1:13">
      <c r="A135" s="19" t="s">
        <v>460</v>
      </c>
      <c r="B135" s="19" t="s">
        <v>49</v>
      </c>
      <c r="C135" s="446">
        <f>SUMIFS('CHECKOFF YEAR TO DATE '!R:R,'CHECKOFF YEAR TO DATE '!E:E,'SUMMARY YTD'!A135,'CHECKOFF YEAR TO DATE '!A:A,'SUMMARY YTD'!$C$100)</f>
        <v>1582700</v>
      </c>
      <c r="D135" s="446">
        <f>SUMIFS('CHECKOFF YEAR TO DATE '!R:R,'CHECKOFF YEAR TO DATE '!E:E,'SUMMARY YTD'!A135,'CHECKOFF YEAR TO DATE '!A:A,'SUMMARY YTD'!$D$100)</f>
        <v>2163579</v>
      </c>
      <c r="E135" s="446">
        <f>SUMIFS('CHECKOFF YEAR TO DATE '!R:R,'CHECKOFF YEAR TO DATE '!E:E,'SUMMARY YTD'!A135,'CHECKOFF YEAR TO DATE '!A:A,'SUMMARY YTD'!$E$100)</f>
        <v>3923429</v>
      </c>
      <c r="F135" s="446">
        <f>SUMIFS('CHECKOFF YEAR TO DATE '!R:R,'CHECKOFF YEAR TO DATE '!E:E,'SUMMARY YTD'!A135,'CHECKOFF YEAR TO DATE '!A:A,'SUMMARY YTD'!$F$100)</f>
        <v>2869360</v>
      </c>
      <c r="G135" s="446">
        <f>SUMIFS('CHECKOFF YEAR TO DATE '!R:R,'CHECKOFF YEAR TO DATE '!E:E,'SUMMARY YTD'!A135,'CHECKOFF YEAR TO DATE '!A:A,'SUMMARY YTD'!$G$100)</f>
        <v>25100</v>
      </c>
      <c r="H135" s="446">
        <f t="shared" si="12"/>
        <v>7669708</v>
      </c>
      <c r="I135" s="448">
        <v>15000000</v>
      </c>
      <c r="J135" s="448">
        <f t="shared" si="15"/>
        <v>7330292</v>
      </c>
      <c r="K135" s="463">
        <f>COUNTIFS('CHECKOFF YEAR TO DATE '!E:E,'SUMMARY YTD'!A135)</f>
        <v>33</v>
      </c>
      <c r="L135" s="8">
        <v>50</v>
      </c>
      <c r="M135" s="462">
        <f t="shared" si="16"/>
        <v>17</v>
      </c>
    </row>
    <row r="136" spans="1:13">
      <c r="A136" s="383" t="s">
        <v>189</v>
      </c>
      <c r="B136" s="383" t="s">
        <v>49</v>
      </c>
      <c r="C136" s="446">
        <f>SUMIFS('CHECKOFF YEAR TO DATE '!R:R,'CHECKOFF YEAR TO DATE '!E:E,'SUMMARY YTD'!A136,'CHECKOFF YEAR TO DATE '!A:A,'SUMMARY YTD'!$C$100)</f>
        <v>3293234</v>
      </c>
      <c r="D136" s="446">
        <f>SUMIFS('CHECKOFF YEAR TO DATE '!R:R,'CHECKOFF YEAR TO DATE '!E:E,'SUMMARY YTD'!A136,'CHECKOFF YEAR TO DATE '!A:A,'SUMMARY YTD'!$D$100)</f>
        <v>6299798</v>
      </c>
      <c r="E136" s="446">
        <f>SUMIFS('CHECKOFF YEAR TO DATE '!R:R,'CHECKOFF YEAR TO DATE '!E:E,'SUMMARY YTD'!A136,'CHECKOFF YEAR TO DATE '!A:A,'SUMMARY YTD'!$E$100)</f>
        <v>4390754</v>
      </c>
      <c r="F136" s="446">
        <f>SUMIFS('CHECKOFF YEAR TO DATE '!R:R,'CHECKOFF YEAR TO DATE '!E:E,'SUMMARY YTD'!A136,'CHECKOFF YEAR TO DATE '!A:A,'SUMMARY YTD'!$F$100)</f>
        <v>715143</v>
      </c>
      <c r="G136" s="446">
        <f>SUMIFS('CHECKOFF YEAR TO DATE '!R:R,'CHECKOFF YEAR TO DATE '!E:E,'SUMMARY YTD'!A136,'CHECKOFF YEAR TO DATE '!A:A,'SUMMARY YTD'!$G$100)</f>
        <v>385936</v>
      </c>
      <c r="H136" s="446">
        <f t="shared" si="12"/>
        <v>13983786</v>
      </c>
      <c r="I136" s="448">
        <v>15000000</v>
      </c>
      <c r="J136" s="448">
        <f t="shared" si="15"/>
        <v>1016214</v>
      </c>
      <c r="K136" s="463">
        <f>COUNTIFS('CHECKOFF YEAR TO DATE '!E:E,'SUMMARY YTD'!A136)</f>
        <v>39</v>
      </c>
      <c r="L136" s="8">
        <v>50</v>
      </c>
      <c r="M136" s="462">
        <f t="shared" si="16"/>
        <v>11</v>
      </c>
    </row>
    <row r="137" spans="1:13">
      <c r="A137" s="19" t="s">
        <v>938</v>
      </c>
      <c r="B137" s="19" t="s">
        <v>49</v>
      </c>
      <c r="C137" s="446">
        <f>SUMIFS('CHECKOFF YEAR TO DATE '!R:R,'CHECKOFF YEAR TO DATE '!E:E,'SUMMARY YTD'!A137,'CHECKOFF YEAR TO DATE '!A:A,'SUMMARY YTD'!$C$100)</f>
        <v>1515554</v>
      </c>
      <c r="D137" s="446">
        <f>SUMIFS('CHECKOFF YEAR TO DATE '!R:R,'CHECKOFF YEAR TO DATE '!E:E,'SUMMARY YTD'!A137,'CHECKOFF YEAR TO DATE '!A:A,'SUMMARY YTD'!$D$100)</f>
        <v>1188183</v>
      </c>
      <c r="E137" s="446">
        <f>SUMIFS('CHECKOFF YEAR TO DATE '!R:R,'CHECKOFF YEAR TO DATE '!E:E,'SUMMARY YTD'!A137,'CHECKOFF YEAR TO DATE '!A:A,'SUMMARY YTD'!$E$100)</f>
        <v>905120</v>
      </c>
      <c r="F137" s="446">
        <f>SUMIFS('CHECKOFF YEAR TO DATE '!R:R,'CHECKOFF YEAR TO DATE '!E:E,'SUMMARY YTD'!A137,'CHECKOFF YEAR TO DATE '!A:A,'SUMMARY YTD'!$F$100)</f>
        <v>1141790</v>
      </c>
      <c r="G137" s="446">
        <f>SUMIFS('CHECKOFF YEAR TO DATE '!R:R,'CHECKOFF YEAR TO DATE '!E:E,'SUMMARY YTD'!A137,'CHECKOFF YEAR TO DATE '!A:A,'SUMMARY YTD'!$G$100)</f>
        <v>0</v>
      </c>
      <c r="H137" s="446">
        <f t="shared" si="12"/>
        <v>3608857</v>
      </c>
      <c r="I137" s="448">
        <v>15000000</v>
      </c>
      <c r="J137" s="448">
        <f t="shared" si="15"/>
        <v>11391143</v>
      </c>
      <c r="K137" s="463">
        <f>COUNTIFS('CHECKOFF YEAR TO DATE '!E:E,'SUMMARY YTD'!A137)</f>
        <v>13</v>
      </c>
      <c r="L137" s="8">
        <v>50</v>
      </c>
      <c r="M137" s="462">
        <f t="shared" si="16"/>
        <v>37</v>
      </c>
    </row>
    <row r="138" spans="1:13">
      <c r="A138" s="19" t="s">
        <v>555</v>
      </c>
      <c r="B138" s="19" t="s">
        <v>49</v>
      </c>
      <c r="C138" s="446">
        <f>SUMIFS('CHECKOFF YEAR TO DATE '!R:R,'CHECKOFF YEAR TO DATE '!E:E,'SUMMARY YTD'!A138,'CHECKOFF YEAR TO DATE '!A:A,'SUMMARY YTD'!$C$100)</f>
        <v>2100022</v>
      </c>
      <c r="D138" s="446">
        <f>SUMIFS('CHECKOFF YEAR TO DATE '!R:R,'CHECKOFF YEAR TO DATE '!E:E,'SUMMARY YTD'!A138,'CHECKOFF YEAR TO DATE '!A:A,'SUMMARY YTD'!$D$100)</f>
        <v>1433163</v>
      </c>
      <c r="E138" s="446">
        <f>SUMIFS('CHECKOFF YEAR TO DATE '!R:R,'CHECKOFF YEAR TO DATE '!E:E,'SUMMARY YTD'!A138,'CHECKOFF YEAR TO DATE '!A:A,'SUMMARY YTD'!$E$100)</f>
        <v>1017692</v>
      </c>
      <c r="F138" s="446">
        <f>SUMIFS('CHECKOFF YEAR TO DATE '!R:R,'CHECKOFF YEAR TO DATE '!E:E,'SUMMARY YTD'!A138,'CHECKOFF YEAR TO DATE '!A:A,'SUMMARY YTD'!$F$100)</f>
        <v>175049</v>
      </c>
      <c r="G138" s="446">
        <f>SUMIFS('CHECKOFF YEAR TO DATE '!R:R,'CHECKOFF YEAR TO DATE '!E:E,'SUMMARY YTD'!A138,'CHECKOFF YEAR TO DATE '!A:A,'SUMMARY YTD'!$G$100)</f>
        <v>0</v>
      </c>
      <c r="H138" s="446">
        <f t="shared" si="12"/>
        <v>4550877</v>
      </c>
      <c r="I138" s="448">
        <v>15000000</v>
      </c>
      <c r="J138" s="448">
        <f t="shared" si="15"/>
        <v>10449123</v>
      </c>
      <c r="K138" s="463">
        <f>COUNTIFS('CHECKOFF YEAR TO DATE '!E:E,'SUMMARY YTD'!A138)</f>
        <v>12</v>
      </c>
      <c r="L138" s="8">
        <v>50</v>
      </c>
      <c r="M138" s="462">
        <f t="shared" si="16"/>
        <v>38</v>
      </c>
    </row>
    <row r="139" spans="1:13">
      <c r="A139" s="19" t="s">
        <v>619</v>
      </c>
      <c r="B139" s="19" t="s">
        <v>49</v>
      </c>
      <c r="C139" s="446">
        <f>SUMIFS('CHECKOFF YEAR TO DATE '!R:R,'CHECKOFF YEAR TO DATE '!E:E,'SUMMARY YTD'!A139,'CHECKOFF YEAR TO DATE '!A:A,'SUMMARY YTD'!$C$100)</f>
        <v>1846678</v>
      </c>
      <c r="D139" s="446">
        <f>SUMIFS('CHECKOFF YEAR TO DATE '!R:R,'CHECKOFF YEAR TO DATE '!E:E,'SUMMARY YTD'!A139,'CHECKOFF YEAR TO DATE '!A:A,'SUMMARY YTD'!$D$100)</f>
        <v>1583684</v>
      </c>
      <c r="E139" s="446">
        <f>SUMIFS('CHECKOFF YEAR TO DATE '!R:R,'CHECKOFF YEAR TO DATE '!E:E,'SUMMARY YTD'!A139,'CHECKOFF YEAR TO DATE '!A:A,'SUMMARY YTD'!$E$100)</f>
        <v>38816</v>
      </c>
      <c r="F139" s="446">
        <f>SUMIFS('CHECKOFF YEAR TO DATE '!R:R,'CHECKOFF YEAR TO DATE '!E:E,'SUMMARY YTD'!A139,'CHECKOFF YEAR TO DATE '!A:A,'SUMMARY YTD'!$F$100)</f>
        <v>1117898</v>
      </c>
      <c r="G139" s="446">
        <f>SUMIFS('CHECKOFF YEAR TO DATE '!R:R,'CHECKOFF YEAR TO DATE '!E:E,'SUMMARY YTD'!A139,'CHECKOFF YEAR TO DATE '!A:A,'SUMMARY YTD'!$G$100)</f>
        <v>42941</v>
      </c>
      <c r="H139" s="446">
        <f t="shared" si="12"/>
        <v>3469178</v>
      </c>
      <c r="I139" s="448">
        <v>15000000</v>
      </c>
      <c r="J139" s="448">
        <f t="shared" si="15"/>
        <v>11530822</v>
      </c>
      <c r="K139" s="463">
        <f>COUNTIFS('CHECKOFF YEAR TO DATE '!E:E,'SUMMARY YTD'!A139)</f>
        <v>13</v>
      </c>
      <c r="L139" s="8">
        <v>50</v>
      </c>
      <c r="M139" s="462">
        <f t="shared" si="16"/>
        <v>37</v>
      </c>
    </row>
    <row r="140" spans="1:13">
      <c r="A140" s="19" t="s">
        <v>940</v>
      </c>
      <c r="B140" s="19" t="s">
        <v>49</v>
      </c>
      <c r="C140" s="446">
        <f>SUMIFS('CHECKOFF YEAR TO DATE '!R:R,'CHECKOFF YEAR TO DATE '!E:E,'SUMMARY YTD'!A140,'CHECKOFF YEAR TO DATE '!A:A,'SUMMARY YTD'!$C$100)</f>
        <v>20700</v>
      </c>
      <c r="D140" s="446">
        <f>SUMIFS('CHECKOFF YEAR TO DATE '!R:R,'CHECKOFF YEAR TO DATE '!E:E,'SUMMARY YTD'!A140,'CHECKOFF YEAR TO DATE '!A:A,'SUMMARY YTD'!$D$100)</f>
        <v>889657</v>
      </c>
      <c r="E140" s="446">
        <f>SUMIFS('CHECKOFF YEAR TO DATE '!R:R,'CHECKOFF YEAR TO DATE '!E:E,'SUMMARY YTD'!A140,'CHECKOFF YEAR TO DATE '!A:A,'SUMMARY YTD'!$E$100)</f>
        <v>916850</v>
      </c>
      <c r="F140" s="446">
        <f>SUMIFS('CHECKOFF YEAR TO DATE '!R:R,'CHECKOFF YEAR TO DATE '!E:E,'SUMMARY YTD'!A140,'CHECKOFF YEAR TO DATE '!A:A,'SUMMARY YTD'!$F$100)</f>
        <v>1942660</v>
      </c>
      <c r="G140" s="446">
        <f>SUMIFS('CHECKOFF YEAR TO DATE '!R:R,'CHECKOFF YEAR TO DATE '!E:E,'SUMMARY YTD'!A140,'CHECKOFF YEAR TO DATE '!A:A,'SUMMARY YTD'!$G$100)</f>
        <v>368532</v>
      </c>
      <c r="H140" s="446">
        <f t="shared" si="12"/>
        <v>1827207</v>
      </c>
      <c r="I140" s="448">
        <v>15000000</v>
      </c>
      <c r="J140" s="448">
        <f t="shared" si="15"/>
        <v>13172793</v>
      </c>
      <c r="K140" s="463">
        <f>COUNTIFS('CHECKOFF YEAR TO DATE '!E:E,'SUMMARY YTD'!A140)</f>
        <v>16</v>
      </c>
      <c r="L140" s="8">
        <v>50</v>
      </c>
      <c r="M140" s="462">
        <f t="shared" si="16"/>
        <v>34</v>
      </c>
    </row>
    <row r="141" spans="1:13">
      <c r="A141" s="19" t="s">
        <v>941</v>
      </c>
      <c r="B141" s="19" t="s">
        <v>49</v>
      </c>
      <c r="C141" s="446">
        <f>SUMIFS('CHECKOFF YEAR TO DATE '!R:R,'CHECKOFF YEAR TO DATE '!E:E,'SUMMARY YTD'!A141,'CHECKOFF YEAR TO DATE '!A:A,'SUMMARY YTD'!$C$100)</f>
        <v>0</v>
      </c>
      <c r="D141" s="446">
        <f>SUMIFS('CHECKOFF YEAR TO DATE '!R:R,'CHECKOFF YEAR TO DATE '!E:E,'SUMMARY YTD'!A141,'CHECKOFF YEAR TO DATE '!A:A,'SUMMARY YTD'!$D$100)</f>
        <v>0</v>
      </c>
      <c r="E141" s="446">
        <f>SUMIFS('CHECKOFF YEAR TO DATE '!R:R,'CHECKOFF YEAR TO DATE '!E:E,'SUMMARY YTD'!A141,'CHECKOFF YEAR TO DATE '!A:A,'SUMMARY YTD'!$E$100)</f>
        <v>113846</v>
      </c>
      <c r="F141" s="446">
        <f>SUMIFS('CHECKOFF YEAR TO DATE '!R:R,'CHECKOFF YEAR TO DATE '!E:E,'SUMMARY YTD'!A141,'CHECKOFF YEAR TO DATE '!A:A,'SUMMARY YTD'!$F$100)</f>
        <v>0</v>
      </c>
      <c r="G141" s="446">
        <f>SUMIFS('CHECKOFF YEAR TO DATE '!R:R,'CHECKOFF YEAR TO DATE '!E:E,'SUMMARY YTD'!A141,'CHECKOFF YEAR TO DATE '!A:A,'SUMMARY YTD'!$G$100)</f>
        <v>0</v>
      </c>
      <c r="H141" s="446">
        <f t="shared" si="12"/>
        <v>113846</v>
      </c>
      <c r="I141" s="448">
        <v>15000000</v>
      </c>
      <c r="J141" s="448">
        <f t="shared" si="15"/>
        <v>14886154</v>
      </c>
      <c r="K141" s="463">
        <f>COUNTIFS('CHECKOFF YEAR TO DATE '!E:E,'SUMMARY YTD'!A141)</f>
        <v>1</v>
      </c>
      <c r="L141" s="8">
        <v>50</v>
      </c>
      <c r="M141" s="462">
        <f t="shared" si="16"/>
        <v>49</v>
      </c>
    </row>
    <row r="142" spans="1:13">
      <c r="A142" s="19" t="s">
        <v>942</v>
      </c>
      <c r="B142" s="19" t="s">
        <v>49</v>
      </c>
      <c r="C142" s="446">
        <f>SUMIFS('CHECKOFF YEAR TO DATE '!R:R,'CHECKOFF YEAR TO DATE '!E:E,'SUMMARY YTD'!A142,'CHECKOFF YEAR TO DATE '!A:A,'SUMMARY YTD'!$C$100)</f>
        <v>0</v>
      </c>
      <c r="D142" s="446">
        <f>SUMIFS('CHECKOFF YEAR TO DATE '!R:R,'CHECKOFF YEAR TO DATE '!E:E,'SUMMARY YTD'!A142,'CHECKOFF YEAR TO DATE '!A:A,'SUMMARY YTD'!$D$100)</f>
        <v>2160813</v>
      </c>
      <c r="E142" s="446">
        <f>SUMIFS('CHECKOFF YEAR TO DATE '!R:R,'CHECKOFF YEAR TO DATE '!E:E,'SUMMARY YTD'!A142,'CHECKOFF YEAR TO DATE '!A:A,'SUMMARY YTD'!$E$100)</f>
        <v>551563</v>
      </c>
      <c r="F142" s="446">
        <f>SUMIFS('CHECKOFF YEAR TO DATE '!R:R,'CHECKOFF YEAR TO DATE '!E:E,'SUMMARY YTD'!A142,'CHECKOFF YEAR TO DATE '!A:A,'SUMMARY YTD'!$F$100)</f>
        <v>2811911</v>
      </c>
      <c r="G142" s="446">
        <f>SUMIFS('CHECKOFF YEAR TO DATE '!R:R,'CHECKOFF YEAR TO DATE '!E:E,'SUMMARY YTD'!A142,'CHECKOFF YEAR TO DATE '!A:A,'SUMMARY YTD'!$G$100)</f>
        <v>852779</v>
      </c>
      <c r="H142" s="446">
        <f t="shared" si="12"/>
        <v>2712376</v>
      </c>
      <c r="I142" s="448">
        <v>15000000</v>
      </c>
      <c r="J142" s="448">
        <f t="shared" si="15"/>
        <v>12287624</v>
      </c>
      <c r="K142" s="463">
        <f>COUNTIFS('CHECKOFF YEAR TO DATE '!E:E,'SUMMARY YTD'!A142)</f>
        <v>10</v>
      </c>
      <c r="L142" s="8">
        <v>50</v>
      </c>
      <c r="M142" s="462">
        <f t="shared" si="16"/>
        <v>40</v>
      </c>
    </row>
    <row r="143" spans="1:13">
      <c r="A143" s="19" t="s">
        <v>3253</v>
      </c>
      <c r="B143" s="19" t="s">
        <v>49</v>
      </c>
      <c r="C143" s="446">
        <f>SUMIFS('CHECKOFF YEAR TO DATE '!R:R,'CHECKOFF YEAR TO DATE '!E:E,'SUMMARY YTD'!A143,'CHECKOFF YEAR TO DATE '!A:A,'SUMMARY YTD'!$C$100)</f>
        <v>0</v>
      </c>
      <c r="D143" s="446">
        <f>SUMIFS('CHECKOFF YEAR TO DATE '!R:R,'CHECKOFF YEAR TO DATE '!E:E,'SUMMARY YTD'!A143,'CHECKOFF YEAR TO DATE '!A:A,'SUMMARY YTD'!$D$100)</f>
        <v>0</v>
      </c>
      <c r="E143" s="446">
        <f>SUMIFS('CHECKOFF YEAR TO DATE '!R:R,'CHECKOFF YEAR TO DATE '!E:E,'SUMMARY YTD'!A143,'CHECKOFF YEAR TO DATE '!A:A,'SUMMARY YTD'!$E$100)</f>
        <v>0</v>
      </c>
      <c r="F143" s="446">
        <f>SUMIFS('CHECKOFF YEAR TO DATE '!R:R,'CHECKOFF YEAR TO DATE '!E:E,'SUMMARY YTD'!A143,'CHECKOFF YEAR TO DATE '!A:A,'SUMMARY YTD'!$F$100)</f>
        <v>474251</v>
      </c>
      <c r="G143" s="446">
        <f>SUMIFS('CHECKOFF YEAR TO DATE '!R:R,'CHECKOFF YEAR TO DATE '!E:E,'SUMMARY YTD'!A143,'CHECKOFF YEAR TO DATE '!A:A,'SUMMARY YTD'!$G$100)</f>
        <v>0</v>
      </c>
      <c r="H143" s="446">
        <f t="shared" si="12"/>
        <v>0</v>
      </c>
      <c r="I143" s="448">
        <v>15000000</v>
      </c>
      <c r="J143" s="448">
        <f t="shared" si="15"/>
        <v>15000000</v>
      </c>
      <c r="K143" s="463">
        <f>COUNTIFS('CHECKOFF YEAR TO DATE '!E:E,'SUMMARY YTD'!A143)</f>
        <v>2</v>
      </c>
      <c r="L143" s="8">
        <v>50</v>
      </c>
      <c r="M143" s="462">
        <f t="shared" si="16"/>
        <v>48</v>
      </c>
    </row>
    <row r="144" spans="1:13">
      <c r="A144" s="19" t="s">
        <v>2691</v>
      </c>
      <c r="B144" s="19" t="s">
        <v>49</v>
      </c>
      <c r="C144" s="446">
        <f>SUMIFS('CHECKOFF YEAR TO DATE '!R:R,'CHECKOFF YEAR TO DATE '!E:E,'SUMMARY YTD'!A144,'CHECKOFF YEAR TO DATE '!A:A,'SUMMARY YTD'!$C$100)</f>
        <v>0</v>
      </c>
      <c r="D144" s="446">
        <f>SUMIFS('CHECKOFF YEAR TO DATE '!R:R,'CHECKOFF YEAR TO DATE '!E:E,'SUMMARY YTD'!A144,'CHECKOFF YEAR TO DATE '!A:A,'SUMMARY YTD'!$D$100)</f>
        <v>0</v>
      </c>
      <c r="E144" s="446">
        <f>SUMIFS('CHECKOFF YEAR TO DATE '!R:R,'CHECKOFF YEAR TO DATE '!E:E,'SUMMARY YTD'!A144,'CHECKOFF YEAR TO DATE '!A:A,'SUMMARY YTD'!$E$100)</f>
        <v>150000</v>
      </c>
      <c r="F144" s="446">
        <f>SUMIFS('CHECKOFF YEAR TO DATE '!R:R,'CHECKOFF YEAR TO DATE '!E:E,'SUMMARY YTD'!A144,'CHECKOFF YEAR TO DATE '!A:A,'SUMMARY YTD'!$F$100)</f>
        <v>0</v>
      </c>
      <c r="G144" s="446">
        <f>SUMIFS('CHECKOFF YEAR TO DATE '!R:R,'CHECKOFF YEAR TO DATE '!E:E,'SUMMARY YTD'!A144,'CHECKOFF YEAR TO DATE '!A:A,'SUMMARY YTD'!$G$100)</f>
        <v>0</v>
      </c>
      <c r="H144" s="446">
        <f t="shared" si="12"/>
        <v>150000</v>
      </c>
      <c r="I144" s="448">
        <v>15000000</v>
      </c>
      <c r="J144" s="448">
        <f t="shared" si="15"/>
        <v>14850000</v>
      </c>
      <c r="K144" s="463">
        <f>COUNTIFS('CHECKOFF YEAR TO DATE '!E:E,'SUMMARY YTD'!A144)</f>
        <v>1</v>
      </c>
      <c r="L144" s="8">
        <v>50</v>
      </c>
      <c r="M144" s="462">
        <f t="shared" si="16"/>
        <v>49</v>
      </c>
    </row>
    <row r="145" spans="1:13">
      <c r="A145" s="19" t="s">
        <v>492</v>
      </c>
      <c r="B145" s="19" t="s">
        <v>241</v>
      </c>
      <c r="C145" s="446">
        <f>SUMIFS('CHECKOFF YEAR TO DATE '!R:R,'CHECKOFF YEAR TO DATE '!E:E,'SUMMARY YTD'!A145,'CHECKOFF YEAR TO DATE '!A:A,'SUMMARY YTD'!$C$100)</f>
        <v>1936657</v>
      </c>
      <c r="D145" s="446">
        <f>SUMIFS('CHECKOFF YEAR TO DATE '!R:R,'CHECKOFF YEAR TO DATE '!E:E,'SUMMARY YTD'!A145,'CHECKOFF YEAR TO DATE '!A:A,'SUMMARY YTD'!$D$100)</f>
        <v>1593326</v>
      </c>
      <c r="E145" s="446">
        <f>SUMIFS('CHECKOFF YEAR TO DATE '!R:R,'CHECKOFF YEAR TO DATE '!E:E,'SUMMARY YTD'!A145,'CHECKOFF YEAR TO DATE '!A:A,'SUMMARY YTD'!$E$100)</f>
        <v>3534822</v>
      </c>
      <c r="F145" s="446">
        <f>SUMIFS('CHECKOFF YEAR TO DATE '!R:R,'CHECKOFF YEAR TO DATE '!E:E,'SUMMARY YTD'!A145,'CHECKOFF YEAR TO DATE '!A:A,'SUMMARY YTD'!$F$100)</f>
        <v>2055412</v>
      </c>
      <c r="G145" s="446">
        <f>SUMIFS('CHECKOFF YEAR TO DATE '!R:R,'CHECKOFF YEAR TO DATE '!E:E,'SUMMARY YTD'!A145,'CHECKOFF YEAR TO DATE '!A:A,'SUMMARY YTD'!$G$100)</f>
        <v>77030</v>
      </c>
      <c r="H145" s="446">
        <f t="shared" si="12"/>
        <v>7064805</v>
      </c>
      <c r="I145" s="448">
        <v>15000000</v>
      </c>
      <c r="J145" s="448">
        <f t="shared" si="15"/>
        <v>7935195</v>
      </c>
      <c r="K145" s="463">
        <f>COUNTIFS('CHECKOFF YEAR TO DATE '!E:E,'SUMMARY YTD'!A145)</f>
        <v>31</v>
      </c>
      <c r="L145" s="8">
        <v>50</v>
      </c>
      <c r="M145" s="462">
        <f t="shared" si="16"/>
        <v>19</v>
      </c>
    </row>
    <row r="146" spans="1:13">
      <c r="A146" s="19" t="s">
        <v>3736</v>
      </c>
      <c r="B146" s="19" t="s">
        <v>241</v>
      </c>
      <c r="C146" s="446">
        <f>SUMIFS('CHECKOFF YEAR TO DATE '!R:R,'CHECKOFF YEAR TO DATE '!E:E,'SUMMARY YTD'!A146,'CHECKOFF YEAR TO DATE '!A:A,'SUMMARY YTD'!$C$100)</f>
        <v>0</v>
      </c>
      <c r="D146" s="446">
        <f>SUMIFS('CHECKOFF YEAR TO DATE '!R:R,'CHECKOFF YEAR TO DATE '!E:E,'SUMMARY YTD'!A146,'CHECKOFF YEAR TO DATE '!A:A,'SUMMARY YTD'!$D$100)</f>
        <v>0</v>
      </c>
      <c r="E146" s="446">
        <f>SUMIFS('CHECKOFF YEAR TO DATE '!R:R,'CHECKOFF YEAR TO DATE '!E:E,'SUMMARY YTD'!A146,'CHECKOFF YEAR TO DATE '!A:A,'SUMMARY YTD'!$E$100)</f>
        <v>0</v>
      </c>
      <c r="F146" s="446">
        <f>SUMIFS('CHECKOFF YEAR TO DATE '!R:R,'CHECKOFF YEAR TO DATE '!E:E,'SUMMARY YTD'!A146,'CHECKOFF YEAR TO DATE '!A:A,'SUMMARY YTD'!$F$100)</f>
        <v>0</v>
      </c>
      <c r="G146" s="446">
        <f>SUMIFS('CHECKOFF YEAR TO DATE '!R:R,'CHECKOFF YEAR TO DATE '!E:E,'SUMMARY YTD'!A146,'CHECKOFF YEAR TO DATE '!A:A,'SUMMARY YTD'!$G$100)</f>
        <v>0</v>
      </c>
      <c r="H146" s="446">
        <f t="shared" si="12"/>
        <v>0</v>
      </c>
      <c r="I146" s="448">
        <v>15000000</v>
      </c>
      <c r="J146" s="448">
        <f t="shared" si="15"/>
        <v>15000000</v>
      </c>
      <c r="K146" s="463">
        <f>COUNTIFS('CHECKOFF YEAR TO DATE '!E:E,'SUMMARY YTD'!A146)</f>
        <v>0</v>
      </c>
      <c r="L146" s="8">
        <v>50</v>
      </c>
      <c r="M146" s="462">
        <f t="shared" si="16"/>
        <v>50</v>
      </c>
    </row>
    <row r="147" spans="1:13">
      <c r="A147" s="19" t="s">
        <v>3737</v>
      </c>
      <c r="B147" s="19" t="s">
        <v>47</v>
      </c>
      <c r="C147" s="446">
        <f>SUMIFS('CHECKOFF YEAR TO DATE '!R:R,'CHECKOFF YEAR TO DATE '!E:E,'SUMMARY YTD'!A147,'CHECKOFF YEAR TO DATE '!A:A,'SUMMARY YTD'!$C$100)</f>
        <v>0</v>
      </c>
      <c r="D147" s="446">
        <f>SUMIFS('CHECKOFF YEAR TO DATE '!R:R,'CHECKOFF YEAR TO DATE '!E:E,'SUMMARY YTD'!A147,'CHECKOFF YEAR TO DATE '!A:A,'SUMMARY YTD'!$D$100)</f>
        <v>0</v>
      </c>
      <c r="E147" s="446">
        <f>SUMIFS('CHECKOFF YEAR TO DATE '!R:R,'CHECKOFF YEAR TO DATE '!E:E,'SUMMARY YTD'!A147,'CHECKOFF YEAR TO DATE '!A:A,'SUMMARY YTD'!$E$100)</f>
        <v>0</v>
      </c>
      <c r="F147" s="446">
        <f>SUMIFS('CHECKOFF YEAR TO DATE '!R:R,'CHECKOFF YEAR TO DATE '!E:E,'SUMMARY YTD'!A147,'CHECKOFF YEAR TO DATE '!A:A,'SUMMARY YTD'!$F$100)</f>
        <v>0</v>
      </c>
      <c r="G147" s="446">
        <f>SUMIFS('CHECKOFF YEAR TO DATE '!R:R,'CHECKOFF YEAR TO DATE '!E:E,'SUMMARY YTD'!A147,'CHECKOFF YEAR TO DATE '!A:A,'SUMMARY YTD'!$G$100)</f>
        <v>601254</v>
      </c>
      <c r="H147" s="446">
        <f t="shared" si="12"/>
        <v>0</v>
      </c>
      <c r="I147" s="448">
        <v>15000000</v>
      </c>
      <c r="J147" s="448">
        <f t="shared" si="15"/>
        <v>15000000</v>
      </c>
      <c r="K147" s="463">
        <f>COUNTIFS('CHECKOFF YEAR TO DATE '!E:E,'SUMMARY YTD'!A147)</f>
        <v>1</v>
      </c>
      <c r="L147" s="8">
        <v>50</v>
      </c>
      <c r="M147" s="462">
        <f t="shared" si="16"/>
        <v>49</v>
      </c>
    </row>
    <row r="148" spans="1:13">
      <c r="A148" s="19" t="s">
        <v>407</v>
      </c>
      <c r="B148" s="19"/>
      <c r="C148" s="446">
        <f>SUMIFS('CHECKOFF YEAR TO DATE '!R:R,'CHECKOFF YEAR TO DATE '!E:E,'SUMMARY YTD'!A148,'CHECKOFF YEAR TO DATE '!A:A,'SUMMARY YTD'!$C$100)</f>
        <v>8094529.6900000004</v>
      </c>
      <c r="D148" s="446">
        <f>SUMIFS('CHECKOFF YEAR TO DATE '!R:R,'CHECKOFF YEAR TO DATE '!E:E,'SUMMARY YTD'!A148,'CHECKOFF YEAR TO DATE '!A:A,'SUMMARY YTD'!$D$100)</f>
        <v>7165833.8500000006</v>
      </c>
      <c r="E148" s="446">
        <f>SUMIFS('CHECKOFF YEAR TO DATE '!R:R,'CHECKOFF YEAR TO DATE '!E:E,'SUMMARY YTD'!A148,'CHECKOFF YEAR TO DATE '!A:A,'SUMMARY YTD'!$E$100)</f>
        <v>9935992.1799999997</v>
      </c>
      <c r="F148" s="446">
        <f>SUMIFS('CHECKOFF YEAR TO DATE '!R:R,'CHECKOFF YEAR TO DATE '!E:E,'SUMMARY YTD'!A148,'CHECKOFF YEAR TO DATE '!A:A,'SUMMARY YTD'!$F$100)</f>
        <v>9824369</v>
      </c>
      <c r="G148" s="446">
        <f>SUMIFS('CHECKOFF YEAR TO DATE '!R:R,'CHECKOFF YEAR TO DATE '!E:E,'SUMMARY YTD'!A148,'CHECKOFF YEAR TO DATE '!A:A,'SUMMARY YTD'!$G$100)</f>
        <v>2397749.98</v>
      </c>
      <c r="H148" s="446">
        <f t="shared" si="12"/>
        <v>25196355.719999999</v>
      </c>
      <c r="I148" s="448">
        <v>15000000</v>
      </c>
      <c r="J148" s="448">
        <f t="shared" si="15"/>
        <v>-10196355.719999999</v>
      </c>
      <c r="K148" s="463">
        <f>COUNTIFS('CHECKOFF YEAR TO DATE '!E:E,'SUMMARY YTD'!A148)</f>
        <v>164</v>
      </c>
      <c r="L148" s="8">
        <v>50</v>
      </c>
      <c r="M148" s="462">
        <f t="shared" si="16"/>
        <v>-114</v>
      </c>
    </row>
    <row r="149" spans="1:13">
      <c r="A149" s="412" t="s">
        <v>71</v>
      </c>
      <c r="B149" s="412"/>
      <c r="C149" s="66">
        <f t="shared" ref="C149:I149" si="18">SUM(C101:C148)</f>
        <v>73103511.689999998</v>
      </c>
      <c r="D149" s="66">
        <f t="shared" si="18"/>
        <v>78885316.75</v>
      </c>
      <c r="E149" s="66">
        <f t="shared" si="18"/>
        <v>86116283.180000007</v>
      </c>
      <c r="F149" s="66">
        <f t="shared" si="18"/>
        <v>66580991</v>
      </c>
      <c r="G149" s="66">
        <f t="shared" si="18"/>
        <v>16882002.98</v>
      </c>
      <c r="H149" s="92">
        <f t="shared" si="18"/>
        <v>238105111.62</v>
      </c>
      <c r="I149" s="92">
        <f t="shared" si="18"/>
        <v>720000000</v>
      </c>
      <c r="J149" s="92"/>
      <c r="K149" s="464">
        <f>SUM(K101:K148)</f>
        <v>1073</v>
      </c>
      <c r="L149" s="393"/>
      <c r="M149" s="393"/>
    </row>
  </sheetData>
  <mergeCells count="7">
    <mergeCell ref="A35:O35"/>
    <mergeCell ref="F19:L19"/>
    <mergeCell ref="A19:D19"/>
    <mergeCell ref="A2:D2"/>
    <mergeCell ref="G3:J3"/>
    <mergeCell ref="G2:J2"/>
    <mergeCell ref="L2:O2"/>
  </mergeCells>
  <conditionalFormatting sqref="L21:L29">
    <cfRule type="cellIs" dxfId="11" priority="5" operator="greaterThan">
      <formula>$P$31</formula>
    </cfRule>
  </conditionalFormatting>
  <conditionalFormatting sqref="A97 A49:A72 A74:A76 A95 A78:A93">
    <cfRule type="duplicateValues" dxfId="10" priority="4"/>
  </conditionalFormatting>
  <conditionalFormatting sqref="F49:F96">
    <cfRule type="cellIs" dxfId="9" priority="3" operator="greaterThanOrEqual">
      <formula>1500000</formula>
    </cfRule>
  </conditionalFormatting>
  <conditionalFormatting sqref="A101:A126 A128:A129 A131:A149">
    <cfRule type="duplicateValues" dxfId="8" priority="4366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54"/>
  <sheetViews>
    <sheetView workbookViewId="0">
      <selection activeCell="D32" sqref="D32"/>
    </sheetView>
  </sheetViews>
  <sheetFormatPr defaultColWidth="9.140625" defaultRowHeight="15"/>
  <cols>
    <col min="1" max="1" width="21.85546875" style="8" bestFit="1" customWidth="1"/>
    <col min="2" max="2" width="24.5703125" style="8" bestFit="1" customWidth="1"/>
    <col min="3" max="3" width="17.85546875" style="8" bestFit="1" customWidth="1"/>
    <col min="4" max="4" width="19.5703125" style="8" bestFit="1" customWidth="1"/>
    <col min="5" max="5" width="20.7109375" style="8" bestFit="1" customWidth="1"/>
    <col min="6" max="6" width="20.28515625" style="8" bestFit="1" customWidth="1"/>
    <col min="7" max="7" width="21.5703125" style="8" bestFit="1" customWidth="1"/>
    <col min="8" max="8" width="23.7109375" style="8" bestFit="1" customWidth="1"/>
    <col min="9" max="9" width="20" style="8" bestFit="1" customWidth="1"/>
    <col min="10" max="10" width="14.28515625" style="8" bestFit="1" customWidth="1"/>
    <col min="11" max="11" width="15.5703125" style="8" bestFit="1" customWidth="1"/>
    <col min="12" max="12" width="14.28515625" style="8" bestFit="1" customWidth="1"/>
    <col min="13" max="13" width="13.85546875" style="8" bestFit="1" customWidth="1"/>
    <col min="14" max="14" width="14.28515625" style="8" bestFit="1" customWidth="1"/>
    <col min="15" max="16384" width="9.140625" style="8"/>
  </cols>
  <sheetData>
    <row r="1" spans="1:14" ht="45">
      <c r="A1" s="286" t="s">
        <v>94</v>
      </c>
      <c r="B1" s="286" t="s">
        <v>176</v>
      </c>
      <c r="C1" s="296">
        <v>45117</v>
      </c>
      <c r="D1" s="296">
        <v>45118</v>
      </c>
      <c r="E1" s="296">
        <v>45119</v>
      </c>
      <c r="F1" s="296">
        <v>45120</v>
      </c>
      <c r="G1" s="296">
        <v>45121</v>
      </c>
      <c r="H1" s="296">
        <v>45122</v>
      </c>
      <c r="I1" s="288" t="s">
        <v>71</v>
      </c>
      <c r="J1" s="288" t="s">
        <v>402</v>
      </c>
      <c r="K1" s="288" t="s">
        <v>399</v>
      </c>
      <c r="L1" s="288" t="s">
        <v>275</v>
      </c>
      <c r="M1" s="288" t="s">
        <v>400</v>
      </c>
    </row>
    <row r="2" spans="1:14">
      <c r="A2" s="172" t="s">
        <v>101</v>
      </c>
      <c r="B2" s="8" t="str">
        <f>A2</f>
        <v>NAIROBI REGION</v>
      </c>
      <c r="C2" s="116">
        <f>SUMIFS('Fully Booked'!R:R,'Fully Booked'!C:C,'DAY TO DAY PERFORMANCE'!A2,'Fully Booked'!L:L,'DAY TO DAY PERFORMANCE'!$C$1)</f>
        <v>0</v>
      </c>
      <c r="D2" s="116">
        <f>SUMIFS('Fully Booked'!R:R,'Fully Booked'!C:C,'DAY TO DAY PERFORMANCE'!A2,'Fully Booked'!L:L,'DAY TO DAY PERFORMANCE'!$D$1)</f>
        <v>0</v>
      </c>
      <c r="E2" s="116">
        <f>SUMIFS('Fully Booked'!R:R,'Fully Booked'!C:C,'DAY TO DAY PERFORMANCE'!A2,'Fully Booked'!L:L,'DAY TO DAY PERFORMANCE'!$E$1)</f>
        <v>0</v>
      </c>
      <c r="F2" s="116">
        <f>SUMIFS('Fully Booked'!R:R,'Fully Booked'!C:C,'DAY TO DAY PERFORMANCE'!A2,'Fully Booked'!L:L,'DAY TO DAY PERFORMANCE'!$F$1)</f>
        <v>0</v>
      </c>
      <c r="G2" s="116">
        <f>SUMIFS('Fully Booked'!R:R,'Fully Booked'!C:C,'DAY TO DAY PERFORMANCE'!A2,'Fully Booked'!L:L,'DAY TO DAY PERFORMANCE'!$G$1)</f>
        <v>0</v>
      </c>
      <c r="H2" s="116">
        <f>SUMIFS('Fully Booked'!R:R,'Fully Booked'!C:C,'DAY TO DAY PERFORMANCE'!A2,'Fully Booked'!L:L,'DAY TO DAY PERFORMANCE'!$H$1)</f>
        <v>0</v>
      </c>
      <c r="I2" s="116">
        <f t="shared" ref="I2:I9" si="0">SUM(C2:H2)</f>
        <v>0</v>
      </c>
      <c r="J2" s="292">
        <f>COUNTIFS('Fully Booked'!C:C,'DAY TO DAY PERFORMANCE'!A2,'Fully Booked'!L:L,"&gt;="&amp;'DAY TO DAY PERFORMANCE'!$C$1,'Fully Booked'!L:L,"&lt;="&amp;'DAY TO DAY PERFORMANCE'!$H$1)</f>
        <v>0</v>
      </c>
      <c r="K2" s="116">
        <f>'DAILY SALES '!M3*COUNTA('DAY TO DAY PERFORMANCE'!$C$1:$H$1)</f>
        <v>10500000</v>
      </c>
      <c r="L2" s="117">
        <f t="shared" ref="L2:L10" si="1">I2/K2</f>
        <v>0</v>
      </c>
      <c r="M2" s="116">
        <f>SUMIFS('PENDING FULL BOOKING'!H:H,'PENDING FULL BOOKING'!C:C,'DAY TO DAY PERFORMANCE'!A2)</f>
        <v>8514363</v>
      </c>
    </row>
    <row r="3" spans="1:14">
      <c r="A3" s="8" t="s">
        <v>168</v>
      </c>
      <c r="B3" s="8" t="str">
        <f t="shared" ref="B3:B9" si="2">A3</f>
        <v>WESTERN REGION</v>
      </c>
      <c r="C3" s="116">
        <f>SUMIFS('Fully Booked'!R:R,'Fully Booked'!C:C,'DAY TO DAY PERFORMANCE'!A3,'Fully Booked'!L:L,'DAY TO DAY PERFORMANCE'!$C$1)</f>
        <v>0</v>
      </c>
      <c r="D3" s="116">
        <f>SUMIFS('Fully Booked'!R:R,'Fully Booked'!C:C,'DAY TO DAY PERFORMANCE'!A3,'Fully Booked'!L:L,'DAY TO DAY PERFORMANCE'!$D$1)</f>
        <v>0</v>
      </c>
      <c r="E3" s="116">
        <f>SUMIFS('Fully Booked'!R:R,'Fully Booked'!C:C,'DAY TO DAY PERFORMANCE'!A3,'Fully Booked'!L:L,'DAY TO DAY PERFORMANCE'!$E$1)</f>
        <v>0</v>
      </c>
      <c r="F3" s="116">
        <f>SUMIFS('Fully Booked'!R:R,'Fully Booked'!C:C,'DAY TO DAY PERFORMANCE'!A3,'Fully Booked'!L:L,'DAY TO DAY PERFORMANCE'!$F$1)</f>
        <v>0</v>
      </c>
      <c r="G3" s="116">
        <f>SUMIFS('Fully Booked'!R:R,'Fully Booked'!C:C,'DAY TO DAY PERFORMANCE'!A3,'Fully Booked'!L:L,'DAY TO DAY PERFORMANCE'!$G$1)</f>
        <v>0</v>
      </c>
      <c r="H3" s="116">
        <f>SUMIFS('Fully Booked'!R:R,'Fully Booked'!C:C,'DAY TO DAY PERFORMANCE'!A3,'Fully Booked'!L:L,'DAY TO DAY PERFORMANCE'!$H$1)</f>
        <v>0</v>
      </c>
      <c r="I3" s="116">
        <f t="shared" si="0"/>
        <v>0</v>
      </c>
      <c r="J3" s="292">
        <f>COUNTIFS('Fully Booked'!C:C,'DAY TO DAY PERFORMANCE'!A3,'Fully Booked'!L:L,"&gt;="&amp;'DAY TO DAY PERFORMANCE'!$C$1,'Fully Booked'!L:L,"&lt;="&amp;'DAY TO DAY PERFORMANCE'!$H$1)</f>
        <v>0</v>
      </c>
      <c r="K3" s="116">
        <f>'DAILY SALES '!M4*COUNTA('DAY TO DAY PERFORMANCE'!$C$1:$H$1)</f>
        <v>7500000</v>
      </c>
      <c r="L3" s="117">
        <f t="shared" si="1"/>
        <v>0</v>
      </c>
      <c r="M3" s="116">
        <f>SUMIFS('PENDING FULL BOOKING'!H:H,'PENDING FULL BOOKING'!C:C,'DAY TO DAY PERFORMANCE'!A3)</f>
        <v>6671028</v>
      </c>
    </row>
    <row r="4" spans="1:14">
      <c r="A4" s="8" t="s">
        <v>99</v>
      </c>
      <c r="B4" s="8" t="str">
        <f t="shared" si="2"/>
        <v>COASTAL  REGION</v>
      </c>
      <c r="C4" s="116">
        <f>SUMIFS('Fully Booked'!R:R,'Fully Booked'!C:C,'DAY TO DAY PERFORMANCE'!A4,'Fully Booked'!L:L,'DAY TO DAY PERFORMANCE'!$C$1)</f>
        <v>0</v>
      </c>
      <c r="D4" s="116">
        <f>SUMIFS('Fully Booked'!R:R,'Fully Booked'!C:C,'DAY TO DAY PERFORMANCE'!A4,'Fully Booked'!L:L,'DAY TO DAY PERFORMANCE'!$D$1)</f>
        <v>0</v>
      </c>
      <c r="E4" s="116">
        <f>SUMIFS('Fully Booked'!R:R,'Fully Booked'!C:C,'DAY TO DAY PERFORMANCE'!A4,'Fully Booked'!L:L,'DAY TO DAY PERFORMANCE'!$E$1)</f>
        <v>0</v>
      </c>
      <c r="F4" s="116">
        <f>SUMIFS('Fully Booked'!R:R,'Fully Booked'!C:C,'DAY TO DAY PERFORMANCE'!A4,'Fully Booked'!L:L,'DAY TO DAY PERFORMANCE'!$F$1)</f>
        <v>0</v>
      </c>
      <c r="G4" s="116">
        <f>SUMIFS('Fully Booked'!R:R,'Fully Booked'!C:C,'DAY TO DAY PERFORMANCE'!A4,'Fully Booked'!L:L,'DAY TO DAY PERFORMANCE'!$G$1)</f>
        <v>0</v>
      </c>
      <c r="H4" s="116">
        <f>SUMIFS('Fully Booked'!R:R,'Fully Booked'!C:C,'DAY TO DAY PERFORMANCE'!A4,'Fully Booked'!L:L,'DAY TO DAY PERFORMANCE'!$H$1)</f>
        <v>0</v>
      </c>
      <c r="I4" s="116">
        <f t="shared" si="0"/>
        <v>0</v>
      </c>
      <c r="J4" s="292">
        <f>COUNTIFS('Fully Booked'!C:C,'DAY TO DAY PERFORMANCE'!A4,'Fully Booked'!L:L,"&gt;="&amp;'DAY TO DAY PERFORMANCE'!$C$1,'Fully Booked'!L:L,"&lt;="&amp;'DAY TO DAY PERFORMANCE'!$H$1)</f>
        <v>0</v>
      </c>
      <c r="K4" s="116">
        <f>'DAILY SALES '!M5*COUNTA('DAY TO DAY PERFORMANCE'!$C$1:$H$1)</f>
        <v>11250000</v>
      </c>
      <c r="L4" s="117">
        <f t="shared" si="1"/>
        <v>0</v>
      </c>
      <c r="M4" s="116">
        <f>SUMIFS('PENDING FULL BOOKING'!H:H,'PENDING FULL BOOKING'!C:C,'DAY TO DAY PERFORMANCE'!A4)</f>
        <v>5224246</v>
      </c>
    </row>
    <row r="5" spans="1:14">
      <c r="A5" s="8" t="s">
        <v>133</v>
      </c>
      <c r="B5" s="8" t="str">
        <f t="shared" si="2"/>
        <v>MOUNT KENYA REGION</v>
      </c>
      <c r="C5" s="116">
        <f>SUMIFS('Fully Booked'!R:R,'Fully Booked'!C:C,'DAY TO DAY PERFORMANCE'!A5,'Fully Booked'!L:L,'DAY TO DAY PERFORMANCE'!$C$1)</f>
        <v>0</v>
      </c>
      <c r="D5" s="116">
        <f>SUMIFS('Fully Booked'!R:R,'Fully Booked'!C:C,'DAY TO DAY PERFORMANCE'!A5,'Fully Booked'!L:L,'DAY TO DAY PERFORMANCE'!$D$1)</f>
        <v>0</v>
      </c>
      <c r="E5" s="116">
        <f>SUMIFS('Fully Booked'!R:R,'Fully Booked'!C:C,'DAY TO DAY PERFORMANCE'!A5,'Fully Booked'!L:L,'DAY TO DAY PERFORMANCE'!$E$1)</f>
        <v>0</v>
      </c>
      <c r="F5" s="116">
        <f>SUMIFS('Fully Booked'!R:R,'Fully Booked'!C:C,'DAY TO DAY PERFORMANCE'!A5,'Fully Booked'!L:L,'DAY TO DAY PERFORMANCE'!$F$1)</f>
        <v>0</v>
      </c>
      <c r="G5" s="116">
        <f>SUMIFS('Fully Booked'!R:R,'Fully Booked'!C:C,'DAY TO DAY PERFORMANCE'!A5,'Fully Booked'!L:L,'DAY TO DAY PERFORMANCE'!$G$1)</f>
        <v>0</v>
      </c>
      <c r="H5" s="116">
        <f>SUMIFS('Fully Booked'!R:R,'Fully Booked'!C:C,'DAY TO DAY PERFORMANCE'!A5,'Fully Booked'!L:L,'DAY TO DAY PERFORMANCE'!$H$1)</f>
        <v>0</v>
      </c>
      <c r="I5" s="116">
        <f t="shared" si="0"/>
        <v>0</v>
      </c>
      <c r="J5" s="292">
        <f>COUNTIFS('Fully Booked'!C:C,'DAY TO DAY PERFORMANCE'!A5,'Fully Booked'!L:L,"&gt;="&amp;'DAY TO DAY PERFORMANCE'!$C$1,'Fully Booked'!L:L,"&lt;="&amp;'DAY TO DAY PERFORMANCE'!$H$1)</f>
        <v>0</v>
      </c>
      <c r="K5" s="116">
        <f>'DAILY SALES '!M6*COUNTA('DAY TO DAY PERFORMANCE'!$C$1:$H$1)</f>
        <v>11250000</v>
      </c>
      <c r="L5" s="117">
        <f t="shared" si="1"/>
        <v>0</v>
      </c>
      <c r="M5" s="116">
        <f>SUMIFS('PENDING FULL BOOKING'!H:H,'PENDING FULL BOOKING'!C:C,'DAY TO DAY PERFORMANCE'!A5)</f>
        <v>7002601</v>
      </c>
    </row>
    <row r="6" spans="1:14">
      <c r="A6" s="8" t="s">
        <v>97</v>
      </c>
      <c r="B6" s="8" t="str">
        <f t="shared" si="2"/>
        <v>RIFT VALLEY REGION</v>
      </c>
      <c r="C6" s="116">
        <f>SUMIFS('Fully Booked'!R:R,'Fully Booked'!C:C,'DAY TO DAY PERFORMANCE'!A6,'Fully Booked'!L:L,'DAY TO DAY PERFORMANCE'!$C$1)</f>
        <v>0</v>
      </c>
      <c r="D6" s="116">
        <f>SUMIFS('Fully Booked'!R:R,'Fully Booked'!C:C,'DAY TO DAY PERFORMANCE'!A6,'Fully Booked'!L:L,'DAY TO DAY PERFORMANCE'!$D$1)</f>
        <v>0</v>
      </c>
      <c r="E6" s="116">
        <f>SUMIFS('Fully Booked'!R:R,'Fully Booked'!C:C,'DAY TO DAY PERFORMANCE'!A6,'Fully Booked'!L:L,'DAY TO DAY PERFORMANCE'!$E$1)</f>
        <v>0</v>
      </c>
      <c r="F6" s="116">
        <f>SUMIFS('Fully Booked'!R:R,'Fully Booked'!C:C,'DAY TO DAY PERFORMANCE'!A6,'Fully Booked'!L:L,'DAY TO DAY PERFORMANCE'!$F$1)</f>
        <v>0</v>
      </c>
      <c r="G6" s="116">
        <f>SUMIFS('Fully Booked'!R:R,'Fully Booked'!C:C,'DAY TO DAY PERFORMANCE'!A6,'Fully Booked'!L:L,'DAY TO DAY PERFORMANCE'!$G$1)</f>
        <v>0</v>
      </c>
      <c r="H6" s="116">
        <f>SUMIFS('Fully Booked'!R:R,'Fully Booked'!C:C,'DAY TO DAY PERFORMANCE'!A6,'Fully Booked'!L:L,'DAY TO DAY PERFORMANCE'!$H$1)</f>
        <v>0</v>
      </c>
      <c r="I6" s="116">
        <f t="shared" si="0"/>
        <v>0</v>
      </c>
      <c r="J6" s="292">
        <f>COUNTIFS('Fully Booked'!C:C,'DAY TO DAY PERFORMANCE'!A6,'Fully Booked'!L:L,"&gt;="&amp;'DAY TO DAY PERFORMANCE'!$C$1,'Fully Booked'!L:L,"&lt;="&amp;'DAY TO DAY PERFORMANCE'!$H$1)</f>
        <v>0</v>
      </c>
      <c r="K6" s="116">
        <f>'DAILY SALES '!M7*COUNTA('DAY TO DAY PERFORMANCE'!$C$1:$H$1)</f>
        <v>7500000</v>
      </c>
      <c r="L6" s="117">
        <f t="shared" si="1"/>
        <v>0</v>
      </c>
      <c r="M6" s="116">
        <f>SUMIFS('PENDING FULL BOOKING'!H:H,'PENDING FULL BOOKING'!C:C,'DAY TO DAY PERFORMANCE'!A6)</f>
        <v>5079124</v>
      </c>
    </row>
    <row r="7" spans="1:14">
      <c r="A7" s="8" t="s">
        <v>167</v>
      </c>
      <c r="B7" s="8" t="str">
        <f t="shared" si="2"/>
        <v>NYANZA REGION</v>
      </c>
      <c r="C7" s="116">
        <f>SUMIFS('Fully Booked'!R:R,'Fully Booked'!C:C,'DAY TO DAY PERFORMANCE'!A7,'Fully Booked'!L:L,'DAY TO DAY PERFORMANCE'!$C$1)</f>
        <v>0</v>
      </c>
      <c r="D7" s="116">
        <f>SUMIFS('Fully Booked'!R:R,'Fully Booked'!C:C,'DAY TO DAY PERFORMANCE'!A7,'Fully Booked'!L:L,'DAY TO DAY PERFORMANCE'!$D$1)</f>
        <v>0</v>
      </c>
      <c r="E7" s="116">
        <f>SUMIFS('Fully Booked'!R:R,'Fully Booked'!C:C,'DAY TO DAY PERFORMANCE'!A7,'Fully Booked'!L:L,'DAY TO DAY PERFORMANCE'!$E$1)</f>
        <v>0</v>
      </c>
      <c r="F7" s="116">
        <f>SUMIFS('Fully Booked'!R:R,'Fully Booked'!C:C,'DAY TO DAY PERFORMANCE'!A7,'Fully Booked'!L:L,'DAY TO DAY PERFORMANCE'!$F$1)</f>
        <v>0</v>
      </c>
      <c r="G7" s="116">
        <f>SUMIFS('Fully Booked'!R:R,'Fully Booked'!C:C,'DAY TO DAY PERFORMANCE'!A7,'Fully Booked'!L:L,'DAY TO DAY PERFORMANCE'!$G$1)</f>
        <v>0</v>
      </c>
      <c r="H7" s="116">
        <f>SUMIFS('Fully Booked'!R:R,'Fully Booked'!C:C,'DAY TO DAY PERFORMANCE'!A7,'Fully Booked'!L:L,'DAY TO DAY PERFORMANCE'!$H$1)</f>
        <v>0</v>
      </c>
      <c r="I7" s="116">
        <f t="shared" si="0"/>
        <v>0</v>
      </c>
      <c r="J7" s="292">
        <f>COUNTIFS('Fully Booked'!C:C,'DAY TO DAY PERFORMANCE'!A7,'Fully Booked'!L:L,"&gt;="&amp;'DAY TO DAY PERFORMANCE'!$C$1,'Fully Booked'!L:L,"&lt;="&amp;'DAY TO DAY PERFORMANCE'!$H$1)</f>
        <v>0</v>
      </c>
      <c r="K7" s="116">
        <f>'DAILY SALES '!M8*COUNTA('DAY TO DAY PERFORMANCE'!$C$1:$H$1)</f>
        <v>7500000</v>
      </c>
      <c r="L7" s="117">
        <f t="shared" si="1"/>
        <v>0</v>
      </c>
      <c r="M7" s="116">
        <f>SUMIFS('PENDING FULL BOOKING'!H:H,'PENDING FULL BOOKING'!C:C,'DAY TO DAY PERFORMANCE'!A7)</f>
        <v>3882940</v>
      </c>
    </row>
    <row r="8" spans="1:14">
      <c r="A8" s="8" t="s">
        <v>422</v>
      </c>
      <c r="B8" s="8" t="str">
        <f t="shared" si="2"/>
        <v>EASTERN REGION</v>
      </c>
      <c r="C8" s="116">
        <f>SUMIFS('Fully Booked'!R:R,'Fully Booked'!C:C,'DAY TO DAY PERFORMANCE'!A8,'Fully Booked'!L:L,'DAY TO DAY PERFORMANCE'!$C$1)</f>
        <v>0</v>
      </c>
      <c r="D8" s="116">
        <f>SUMIFS('Fully Booked'!R:R,'Fully Booked'!C:C,'DAY TO DAY PERFORMANCE'!A8,'Fully Booked'!L:L,'DAY TO DAY PERFORMANCE'!$D$1)</f>
        <v>0</v>
      </c>
      <c r="E8" s="116">
        <f>SUMIFS('Fully Booked'!R:R,'Fully Booked'!C:C,'DAY TO DAY PERFORMANCE'!A8,'Fully Booked'!L:L,'DAY TO DAY PERFORMANCE'!$E$1)</f>
        <v>0</v>
      </c>
      <c r="F8" s="116">
        <f>SUMIFS('Fully Booked'!R:R,'Fully Booked'!C:C,'DAY TO DAY PERFORMANCE'!A8,'Fully Booked'!L:L,'DAY TO DAY PERFORMANCE'!$F$1)</f>
        <v>0</v>
      </c>
      <c r="G8" s="116">
        <f>SUMIFS('Fully Booked'!R:R,'Fully Booked'!C:C,'DAY TO DAY PERFORMANCE'!A8,'Fully Booked'!L:L,'DAY TO DAY PERFORMANCE'!$G$1)</f>
        <v>0</v>
      </c>
      <c r="H8" s="116">
        <f>SUMIFS('Fully Booked'!R:R,'Fully Booked'!C:C,'DAY TO DAY PERFORMANCE'!A8,'Fully Booked'!L:L,'DAY TO DAY PERFORMANCE'!$H$1)</f>
        <v>0</v>
      </c>
      <c r="I8" s="116">
        <f t="shared" si="0"/>
        <v>0</v>
      </c>
      <c r="J8" s="292">
        <f>COUNTIFS('Fully Booked'!C:C,'DAY TO DAY PERFORMANCE'!A8,'Fully Booked'!L:L,"&gt;="&amp;'DAY TO DAY PERFORMANCE'!$C$1,'Fully Booked'!L:L,"&lt;="&amp;'DAY TO DAY PERFORMANCE'!$H$1)</f>
        <v>0</v>
      </c>
      <c r="K8" s="116">
        <f>'DAILY SALES '!M9*COUNTA('DAY TO DAY PERFORMANCE'!$C$1:$H$1)</f>
        <v>4000000</v>
      </c>
      <c r="L8" s="117">
        <f t="shared" si="1"/>
        <v>0</v>
      </c>
      <c r="M8" s="116">
        <f>SUMIFS('PENDING FULL BOOKING'!H:H,'PENDING FULL BOOKING'!C:C,'DAY TO DAY PERFORMANCE'!A8)</f>
        <v>6439092</v>
      </c>
    </row>
    <row r="9" spans="1:14">
      <c r="A9" s="8" t="s">
        <v>98</v>
      </c>
      <c r="B9" s="8" t="str">
        <f t="shared" si="2"/>
        <v>LOWER EASTERN</v>
      </c>
      <c r="C9" s="116">
        <f>SUMIFS('Fully Booked'!R:R,'Fully Booked'!C:C,'DAY TO DAY PERFORMANCE'!A9,'Fully Booked'!L:L,'DAY TO DAY PERFORMANCE'!$C$1)</f>
        <v>0</v>
      </c>
      <c r="D9" s="116">
        <f>SUMIFS('Fully Booked'!R:R,'Fully Booked'!C:C,'DAY TO DAY PERFORMANCE'!A9,'Fully Booked'!L:L,'DAY TO DAY PERFORMANCE'!$D$1)</f>
        <v>0</v>
      </c>
      <c r="E9" s="116">
        <f>SUMIFS('Fully Booked'!R:R,'Fully Booked'!C:C,'DAY TO DAY PERFORMANCE'!A9,'Fully Booked'!L:L,'DAY TO DAY PERFORMANCE'!$E$1)</f>
        <v>0</v>
      </c>
      <c r="F9" s="116">
        <f>SUMIFS('Fully Booked'!R:R,'Fully Booked'!C:C,'DAY TO DAY PERFORMANCE'!A9,'Fully Booked'!L:L,'DAY TO DAY PERFORMANCE'!$F$1)</f>
        <v>0</v>
      </c>
      <c r="G9" s="116">
        <f>SUMIFS('Fully Booked'!R:R,'Fully Booked'!C:C,'DAY TO DAY PERFORMANCE'!A9,'Fully Booked'!L:L,'DAY TO DAY PERFORMANCE'!$G$1)</f>
        <v>0</v>
      </c>
      <c r="H9" s="116">
        <f>SUMIFS('Fully Booked'!R:R,'Fully Booked'!C:C,'DAY TO DAY PERFORMANCE'!A9,'Fully Booked'!L:L,'DAY TO DAY PERFORMANCE'!$H$1)</f>
        <v>0</v>
      </c>
      <c r="I9" s="116">
        <f t="shared" si="0"/>
        <v>0</v>
      </c>
      <c r="J9" s="292">
        <f>COUNTIFS('Fully Booked'!C:C,'DAY TO DAY PERFORMANCE'!A9,'Fully Booked'!L:L,"&gt;="&amp;'DAY TO DAY PERFORMANCE'!$C$1,'Fully Booked'!L:L,"&lt;="&amp;'DAY TO DAY PERFORMANCE'!$H$1)</f>
        <v>0</v>
      </c>
      <c r="K9" s="116">
        <f>'DAILY SALES '!M10*COUNTA('DAY TO DAY PERFORMANCE'!$C$1:$H$1)</f>
        <v>6000000</v>
      </c>
      <c r="L9" s="117">
        <f t="shared" si="1"/>
        <v>0</v>
      </c>
      <c r="M9" s="116">
        <f>SUMIFS('PENDING FULL BOOKING'!H:H,'PENDING FULL BOOKING'!C:C,'DAY TO DAY PERFORMANCE'!A9)</f>
        <v>6428186</v>
      </c>
    </row>
    <row r="10" spans="1:14">
      <c r="A10" s="733" t="s">
        <v>429</v>
      </c>
      <c r="B10" s="704"/>
      <c r="C10" s="285">
        <f t="shared" ref="C10:J10" si="3">SUM(C2:C9)</f>
        <v>0</v>
      </c>
      <c r="D10" s="285">
        <f t="shared" si="3"/>
        <v>0</v>
      </c>
      <c r="E10" s="285">
        <f t="shared" si="3"/>
        <v>0</v>
      </c>
      <c r="F10" s="285">
        <f t="shared" si="3"/>
        <v>0</v>
      </c>
      <c r="G10" s="285">
        <f t="shared" si="3"/>
        <v>0</v>
      </c>
      <c r="H10" s="285">
        <f t="shared" si="3"/>
        <v>0</v>
      </c>
      <c r="I10" s="118">
        <f t="shared" si="3"/>
        <v>0</v>
      </c>
      <c r="J10" s="293">
        <f t="shared" si="3"/>
        <v>0</v>
      </c>
      <c r="K10" s="118">
        <v>44410462.041009784</v>
      </c>
      <c r="L10" s="262">
        <f t="shared" si="1"/>
        <v>0</v>
      </c>
      <c r="M10" s="289">
        <f>SUM(M2:M9)</f>
        <v>49241580</v>
      </c>
    </row>
    <row r="12" spans="1:14" ht="48.75" customHeight="1">
      <c r="A12" s="290" t="s">
        <v>328</v>
      </c>
      <c r="B12" s="290" t="s">
        <v>163</v>
      </c>
      <c r="C12" s="290" t="s">
        <v>72</v>
      </c>
      <c r="D12" s="287">
        <v>45117</v>
      </c>
      <c r="E12" s="287">
        <v>45118</v>
      </c>
      <c r="F12" s="287">
        <v>45119</v>
      </c>
      <c r="G12" s="287">
        <v>45120</v>
      </c>
      <c r="H12" s="287">
        <v>45121</v>
      </c>
      <c r="I12" s="288" t="s">
        <v>71</v>
      </c>
      <c r="J12" s="287" t="s">
        <v>401</v>
      </c>
      <c r="K12" s="288" t="s">
        <v>71</v>
      </c>
      <c r="L12" s="288" t="s">
        <v>213</v>
      </c>
      <c r="M12" s="288" t="s">
        <v>275</v>
      </c>
      <c r="N12" s="288" t="s">
        <v>68</v>
      </c>
    </row>
    <row r="13" spans="1:14">
      <c r="A13" s="21" t="s">
        <v>321</v>
      </c>
      <c r="B13" s="19" t="s">
        <v>268</v>
      </c>
      <c r="C13" s="19" t="s">
        <v>38</v>
      </c>
      <c r="D13" s="46">
        <f>SUMIFS('Fully Booked'!R:R,'Fully Booked'!D:D,'DAY TO DAY PERFORMANCE'!B13,'Fully Booked'!L:L,'DAY TO DAY PERFORMANCE'!$D$12)</f>
        <v>0</v>
      </c>
      <c r="E13" s="46">
        <f>SUMIFS('Fully Booked'!R:R,'Fully Booked'!D:D,'DAY TO DAY PERFORMANCE'!B13,'Fully Booked'!L:L,'DAY TO DAY PERFORMANCE'!$E$12)</f>
        <v>0</v>
      </c>
      <c r="F13" s="46">
        <f>SUMIFS('Fully Booked'!R:R,'Fully Booked'!D:D,'DAY TO DAY PERFORMANCE'!B13,'Fully Booked'!L:L,'DAY TO DAY PERFORMANCE'!$F$12)</f>
        <v>0</v>
      </c>
      <c r="G13" s="46">
        <f>SUMIFS('Fully Booked'!R:R,'Fully Booked'!D:D,'DAY TO DAY PERFORMANCE'!B13,'Fully Booked'!L:L,'DAY TO DAY PERFORMANCE'!$G$12)</f>
        <v>0</v>
      </c>
      <c r="H13" s="46">
        <f>SUMIFS('Fully Booked'!R:R,'Fully Booked'!D:D,'DAY TO DAY PERFORMANCE'!B13,'Fully Booked'!L:L,'DAY TO DAY PERFORMANCE'!$H$12)</f>
        <v>0</v>
      </c>
      <c r="I13" s="72">
        <f>SUMIFS('Fully Booked'!R:R,'Fully Booked'!D:D,'DAY TO DAY PERFORMANCE'!B13,'Fully Booked'!L:L,'DAY TO DAY PERFORMANCE'!$I$12)</f>
        <v>0</v>
      </c>
      <c r="J13" s="70">
        <f>COUNTIFS('Fully Booked'!D:D,'DAY TO DAY PERFORMANCE'!B13,'Fully Booked'!L:L,"&gt;="&amp;'DAY TO DAY PERFORMANCE'!$C$1,'Fully Booked'!L:L,"&lt;="&amp;'DAY TO DAY PERFORMANCE'!$H$1)</f>
        <v>0</v>
      </c>
      <c r="K13" s="72">
        <f t="shared" ref="K13:K53" si="4">SUM(D13:I13)</f>
        <v>0</v>
      </c>
      <c r="L13" s="72">
        <f>'DAILY SALES '!D17*COUNTA('DAY TO DAY PERFORMANCE'!$D$12:$H$12)</f>
        <v>1442307.6923076923</v>
      </c>
      <c r="M13" s="95">
        <f>K13/L13</f>
        <v>0</v>
      </c>
      <c r="N13" s="72">
        <f>SUMIFS('PENDING FULL BOOKING'!H:H,'PENDING FULL BOOKING'!D:D,'DAY TO DAY PERFORMANCE'!B13)</f>
        <v>0</v>
      </c>
    </row>
    <row r="14" spans="1:14">
      <c r="A14" s="21" t="s">
        <v>295</v>
      </c>
      <c r="B14" s="19" t="s">
        <v>199</v>
      </c>
      <c r="C14" s="19" t="s">
        <v>31</v>
      </c>
      <c r="D14" s="46">
        <f>SUMIFS('Fully Booked'!R:R,'Fully Booked'!D:D,'DAY TO DAY PERFORMANCE'!B14,'Fully Booked'!L:L,'DAY TO DAY PERFORMANCE'!$D$12)</f>
        <v>0</v>
      </c>
      <c r="E14" s="46">
        <f>SUMIFS('Fully Booked'!R:R,'Fully Booked'!D:D,'DAY TO DAY PERFORMANCE'!B14,'Fully Booked'!L:L,'DAY TO DAY PERFORMANCE'!$E$12)</f>
        <v>0</v>
      </c>
      <c r="F14" s="46">
        <f>SUMIFS('Fully Booked'!R:R,'Fully Booked'!D:D,'DAY TO DAY PERFORMANCE'!B14,'Fully Booked'!L:L,'DAY TO DAY PERFORMANCE'!$F$12)</f>
        <v>0</v>
      </c>
      <c r="G14" s="46">
        <f>SUMIFS('Fully Booked'!R:R,'Fully Booked'!D:D,'DAY TO DAY PERFORMANCE'!B14,'Fully Booked'!L:L,'DAY TO DAY PERFORMANCE'!$G$12)</f>
        <v>0</v>
      </c>
      <c r="H14" s="46">
        <f>SUMIFS('Fully Booked'!R:R,'Fully Booked'!D:D,'DAY TO DAY PERFORMANCE'!B14,'Fully Booked'!L:L,'DAY TO DAY PERFORMANCE'!$H$12)</f>
        <v>0</v>
      </c>
      <c r="I14" s="72">
        <f>SUMIFS('Fully Booked'!R:R,'Fully Booked'!D:D,'DAY TO DAY PERFORMANCE'!B14,'Fully Booked'!L:L,'DAY TO DAY PERFORMANCE'!$I$12)</f>
        <v>0</v>
      </c>
      <c r="J14" s="70">
        <f>COUNTIFS('Fully Booked'!D:D,'DAY TO DAY PERFORMANCE'!B14,'Fully Booked'!L:L,"&gt;="&amp;'DAY TO DAY PERFORMANCE'!$C$1,'Fully Booked'!L:L,"&lt;="&amp;'DAY TO DAY PERFORMANCE'!$H$1)</f>
        <v>0</v>
      </c>
      <c r="K14" s="72">
        <f t="shared" si="4"/>
        <v>0</v>
      </c>
      <c r="L14" s="72">
        <f>'DAILY SALES '!D18*COUNTA('DAY TO DAY PERFORMANCE'!$D$12:$H$12)</f>
        <v>961538.4615384615</v>
      </c>
      <c r="M14" s="95">
        <f t="shared" ref="M14:M52" si="5">K14/L14</f>
        <v>0</v>
      </c>
      <c r="N14" s="72">
        <f>SUMIFS('PENDING FULL BOOKING'!H:H,'PENDING FULL BOOKING'!D:D,'DAY TO DAY PERFORMANCE'!B14)</f>
        <v>0</v>
      </c>
    </row>
    <row r="15" spans="1:14">
      <c r="A15" s="21" t="s">
        <v>296</v>
      </c>
      <c r="B15" s="19" t="s">
        <v>32</v>
      </c>
      <c r="C15" s="19" t="s">
        <v>31</v>
      </c>
      <c r="D15" s="46">
        <f>SUMIFS('Fully Booked'!R:R,'Fully Booked'!D:D,'DAY TO DAY PERFORMANCE'!B15,'Fully Booked'!L:L,'DAY TO DAY PERFORMANCE'!$D$12)</f>
        <v>0</v>
      </c>
      <c r="E15" s="46">
        <f>SUMIFS('Fully Booked'!R:R,'Fully Booked'!D:D,'DAY TO DAY PERFORMANCE'!B15,'Fully Booked'!L:L,'DAY TO DAY PERFORMANCE'!$E$12)</f>
        <v>0</v>
      </c>
      <c r="F15" s="46">
        <f>SUMIFS('Fully Booked'!R:R,'Fully Booked'!D:D,'DAY TO DAY PERFORMANCE'!B15,'Fully Booked'!L:L,'DAY TO DAY PERFORMANCE'!$F$12)</f>
        <v>0</v>
      </c>
      <c r="G15" s="46">
        <f>SUMIFS('Fully Booked'!R:R,'Fully Booked'!D:D,'DAY TO DAY PERFORMANCE'!B15,'Fully Booked'!L:L,'DAY TO DAY PERFORMANCE'!$G$12)</f>
        <v>0</v>
      </c>
      <c r="H15" s="46">
        <f>SUMIFS('Fully Booked'!R:R,'Fully Booked'!D:D,'DAY TO DAY PERFORMANCE'!B15,'Fully Booked'!L:L,'DAY TO DAY PERFORMANCE'!$H$12)</f>
        <v>0</v>
      </c>
      <c r="I15" s="72">
        <f>SUMIFS('Fully Booked'!R:R,'Fully Booked'!D:D,'DAY TO DAY PERFORMANCE'!B15,'Fully Booked'!L:L,'DAY TO DAY PERFORMANCE'!$I$12)</f>
        <v>0</v>
      </c>
      <c r="J15" s="70">
        <f>COUNTIFS('Fully Booked'!D:D,'DAY TO DAY PERFORMANCE'!B15,'Fully Booked'!L:L,"&gt;="&amp;'DAY TO DAY PERFORMANCE'!$C$1,'Fully Booked'!L:L,"&lt;="&amp;'DAY TO DAY PERFORMANCE'!$H$1)</f>
        <v>0</v>
      </c>
      <c r="K15" s="72">
        <f t="shared" si="4"/>
        <v>0</v>
      </c>
      <c r="L15" s="72" t="e">
        <f>'DAILY SALES '!#REF!*COUNTA('DAY TO DAY PERFORMANCE'!$D$12:$H$12)</f>
        <v>#REF!</v>
      </c>
      <c r="M15" s="95" t="e">
        <f t="shared" si="5"/>
        <v>#REF!</v>
      </c>
      <c r="N15" s="72">
        <f>SUMIFS('PENDING FULL BOOKING'!H:H,'PENDING FULL BOOKING'!D:D,'DAY TO DAY PERFORMANCE'!B15)</f>
        <v>2821170</v>
      </c>
    </row>
    <row r="16" spans="1:14">
      <c r="A16" s="21" t="s">
        <v>319</v>
      </c>
      <c r="B16" s="19" t="s">
        <v>137</v>
      </c>
      <c r="C16" s="19" t="s">
        <v>38</v>
      </c>
      <c r="D16" s="46">
        <f>SUMIFS('Fully Booked'!R:R,'Fully Booked'!D:D,'DAY TO DAY PERFORMANCE'!B16,'Fully Booked'!L:L,'DAY TO DAY PERFORMANCE'!$D$12)</f>
        <v>0</v>
      </c>
      <c r="E16" s="46">
        <f>SUMIFS('Fully Booked'!R:R,'Fully Booked'!D:D,'DAY TO DAY PERFORMANCE'!B16,'Fully Booked'!L:L,'DAY TO DAY PERFORMANCE'!$E$12)</f>
        <v>0</v>
      </c>
      <c r="F16" s="46">
        <f>SUMIFS('Fully Booked'!R:R,'Fully Booked'!D:D,'DAY TO DAY PERFORMANCE'!B16,'Fully Booked'!L:L,'DAY TO DAY PERFORMANCE'!$F$12)</f>
        <v>0</v>
      </c>
      <c r="G16" s="46">
        <f>SUMIFS('Fully Booked'!R:R,'Fully Booked'!D:D,'DAY TO DAY PERFORMANCE'!B16,'Fully Booked'!L:L,'DAY TO DAY PERFORMANCE'!$G$12)</f>
        <v>0</v>
      </c>
      <c r="H16" s="46">
        <f>SUMIFS('Fully Booked'!R:R,'Fully Booked'!D:D,'DAY TO DAY PERFORMANCE'!B16,'Fully Booked'!L:L,'DAY TO DAY PERFORMANCE'!$H$12)</f>
        <v>0</v>
      </c>
      <c r="I16" s="72">
        <f>SUMIFS('Fully Booked'!R:R,'Fully Booked'!D:D,'DAY TO DAY PERFORMANCE'!B16,'Fully Booked'!L:L,'DAY TO DAY PERFORMANCE'!$I$12)</f>
        <v>0</v>
      </c>
      <c r="J16" s="70">
        <f>COUNTIFS('Fully Booked'!D:D,'DAY TO DAY PERFORMANCE'!B16,'Fully Booked'!L:L,"&gt;="&amp;'DAY TO DAY PERFORMANCE'!$C$1,'Fully Booked'!L:L,"&lt;="&amp;'DAY TO DAY PERFORMANCE'!$H$1)</f>
        <v>0</v>
      </c>
      <c r="K16" s="72">
        <f t="shared" si="4"/>
        <v>0</v>
      </c>
      <c r="L16" s="72" t="e">
        <f>'DAILY SALES '!#REF!*COUNTA('DAY TO DAY PERFORMANCE'!$D$12:$H$12)</f>
        <v>#REF!</v>
      </c>
      <c r="M16" s="95" t="e">
        <f t="shared" si="5"/>
        <v>#REF!</v>
      </c>
      <c r="N16" s="72">
        <f>SUMIFS('PENDING FULL BOOKING'!H:H,'PENDING FULL BOOKING'!D:D,'DAY TO DAY PERFORMANCE'!B16)</f>
        <v>0</v>
      </c>
    </row>
    <row r="17" spans="1:14">
      <c r="A17" s="21" t="s">
        <v>322</v>
      </c>
      <c r="B17" s="19" t="s">
        <v>189</v>
      </c>
      <c r="C17" s="19" t="s">
        <v>49</v>
      </c>
      <c r="D17" s="46">
        <f>SUMIFS('Fully Booked'!R:R,'Fully Booked'!D:D,'DAY TO DAY PERFORMANCE'!B17,'Fully Booked'!L:L,'DAY TO DAY PERFORMANCE'!$D$12)</f>
        <v>0</v>
      </c>
      <c r="E17" s="46">
        <f>SUMIFS('Fully Booked'!R:R,'Fully Booked'!D:D,'DAY TO DAY PERFORMANCE'!B17,'Fully Booked'!L:L,'DAY TO DAY PERFORMANCE'!$E$12)</f>
        <v>0</v>
      </c>
      <c r="F17" s="46">
        <f>SUMIFS('Fully Booked'!R:R,'Fully Booked'!D:D,'DAY TO DAY PERFORMANCE'!B17,'Fully Booked'!L:L,'DAY TO DAY PERFORMANCE'!$F$12)</f>
        <v>0</v>
      </c>
      <c r="G17" s="46">
        <f>SUMIFS('Fully Booked'!R:R,'Fully Booked'!D:D,'DAY TO DAY PERFORMANCE'!B17,'Fully Booked'!L:L,'DAY TO DAY PERFORMANCE'!$G$12)</f>
        <v>0</v>
      </c>
      <c r="H17" s="46">
        <f>SUMIFS('Fully Booked'!R:R,'Fully Booked'!D:D,'DAY TO DAY PERFORMANCE'!B17,'Fully Booked'!L:L,'DAY TO DAY PERFORMANCE'!$H$12)</f>
        <v>0</v>
      </c>
      <c r="I17" s="72">
        <f>SUMIFS('Fully Booked'!R:R,'Fully Booked'!D:D,'DAY TO DAY PERFORMANCE'!B17,'Fully Booked'!L:L,'DAY TO DAY PERFORMANCE'!$I$12)</f>
        <v>0</v>
      </c>
      <c r="J17" s="70">
        <f>COUNTIFS('Fully Booked'!D:D,'DAY TO DAY PERFORMANCE'!B17,'Fully Booked'!L:L,"&gt;="&amp;'DAY TO DAY PERFORMANCE'!$C$1,'Fully Booked'!L:L,"&lt;="&amp;'DAY TO DAY PERFORMANCE'!$H$1)</f>
        <v>0</v>
      </c>
      <c r="K17" s="72">
        <f t="shared" si="4"/>
        <v>0</v>
      </c>
      <c r="L17" s="72">
        <f>'DAILY SALES '!D20*COUNTA('DAY TO DAY PERFORMANCE'!$D$12:$H$12)</f>
        <v>769230.76923076925</v>
      </c>
      <c r="M17" s="95">
        <f t="shared" si="5"/>
        <v>0</v>
      </c>
      <c r="N17" s="72">
        <f>SUMIFS('PENDING FULL BOOKING'!H:H,'PENDING FULL BOOKING'!D:D,'DAY TO DAY PERFORMANCE'!B17)</f>
        <v>1857014</v>
      </c>
    </row>
    <row r="18" spans="1:14">
      <c r="A18" s="21" t="s">
        <v>312</v>
      </c>
      <c r="B18" s="19" t="s">
        <v>206</v>
      </c>
      <c r="C18" s="19" t="s">
        <v>20</v>
      </c>
      <c r="D18" s="46">
        <f>SUMIFS('Fully Booked'!R:R,'Fully Booked'!D:D,'DAY TO DAY PERFORMANCE'!B18,'Fully Booked'!L:L,'DAY TO DAY PERFORMANCE'!$D$12)</f>
        <v>0</v>
      </c>
      <c r="E18" s="46">
        <f>SUMIFS('Fully Booked'!R:R,'Fully Booked'!D:D,'DAY TO DAY PERFORMANCE'!B18,'Fully Booked'!L:L,'DAY TO DAY PERFORMANCE'!$E$12)</f>
        <v>0</v>
      </c>
      <c r="F18" s="46">
        <f>SUMIFS('Fully Booked'!R:R,'Fully Booked'!D:D,'DAY TO DAY PERFORMANCE'!B18,'Fully Booked'!L:L,'DAY TO DAY PERFORMANCE'!$F$12)</f>
        <v>0</v>
      </c>
      <c r="G18" s="46">
        <f>SUMIFS('Fully Booked'!R:R,'Fully Booked'!D:D,'DAY TO DAY PERFORMANCE'!B18,'Fully Booked'!L:L,'DAY TO DAY PERFORMANCE'!$G$12)</f>
        <v>0</v>
      </c>
      <c r="H18" s="46">
        <f>SUMIFS('Fully Booked'!R:R,'Fully Booked'!D:D,'DAY TO DAY PERFORMANCE'!B18,'Fully Booked'!L:L,'DAY TO DAY PERFORMANCE'!$H$12)</f>
        <v>0</v>
      </c>
      <c r="I18" s="72">
        <f>SUMIFS('Fully Booked'!R:R,'Fully Booked'!D:D,'DAY TO DAY PERFORMANCE'!B18,'Fully Booked'!L:L,'DAY TO DAY PERFORMANCE'!$I$12)</f>
        <v>0</v>
      </c>
      <c r="J18" s="70">
        <f>COUNTIFS('Fully Booked'!D:D,'DAY TO DAY PERFORMANCE'!B18,'Fully Booked'!L:L,"&gt;="&amp;'DAY TO DAY PERFORMANCE'!$C$1,'Fully Booked'!L:L,"&lt;="&amp;'DAY TO DAY PERFORMANCE'!$H$1)</f>
        <v>0</v>
      </c>
      <c r="K18" s="72">
        <f t="shared" si="4"/>
        <v>0</v>
      </c>
      <c r="L18" s="72">
        <f>'DAILY SALES '!D21*COUNTA('DAY TO DAY PERFORMANCE'!$D$12:$H$12)</f>
        <v>961538.4615384615</v>
      </c>
      <c r="M18" s="95">
        <f t="shared" si="5"/>
        <v>0</v>
      </c>
      <c r="N18" s="72">
        <f>SUMIFS('PENDING FULL BOOKING'!H:H,'PENDING FULL BOOKING'!D:D,'DAY TO DAY PERFORMANCE'!B18)</f>
        <v>1303572</v>
      </c>
    </row>
    <row r="19" spans="1:14">
      <c r="A19" s="21" t="s">
        <v>316</v>
      </c>
      <c r="B19" s="19" t="s">
        <v>208</v>
      </c>
      <c r="C19" s="19" t="s">
        <v>207</v>
      </c>
      <c r="D19" s="46">
        <f>SUMIFS('Fully Booked'!R:R,'Fully Booked'!D:D,'DAY TO DAY PERFORMANCE'!B19,'Fully Booked'!L:L,'DAY TO DAY PERFORMANCE'!$D$12)</f>
        <v>0</v>
      </c>
      <c r="E19" s="46">
        <f>SUMIFS('Fully Booked'!R:R,'Fully Booked'!D:D,'DAY TO DAY PERFORMANCE'!B19,'Fully Booked'!L:L,'DAY TO DAY PERFORMANCE'!$E$12)</f>
        <v>0</v>
      </c>
      <c r="F19" s="46">
        <f>SUMIFS('Fully Booked'!R:R,'Fully Booked'!D:D,'DAY TO DAY PERFORMANCE'!B19,'Fully Booked'!L:L,'DAY TO DAY PERFORMANCE'!$F$12)</f>
        <v>0</v>
      </c>
      <c r="G19" s="46">
        <f>SUMIFS('Fully Booked'!R:R,'Fully Booked'!D:D,'DAY TO DAY PERFORMANCE'!B19,'Fully Booked'!L:L,'DAY TO DAY PERFORMANCE'!$G$12)</f>
        <v>0</v>
      </c>
      <c r="H19" s="46">
        <f>SUMIFS('Fully Booked'!R:R,'Fully Booked'!D:D,'DAY TO DAY PERFORMANCE'!B19,'Fully Booked'!L:L,'DAY TO DAY PERFORMANCE'!$H$12)</f>
        <v>0</v>
      </c>
      <c r="I19" s="72">
        <f>SUMIFS('Fully Booked'!R:R,'Fully Booked'!D:D,'DAY TO DAY PERFORMANCE'!B19,'Fully Booked'!L:L,'DAY TO DAY PERFORMANCE'!$I$12)</f>
        <v>0</v>
      </c>
      <c r="J19" s="70">
        <f>COUNTIFS('Fully Booked'!D:D,'DAY TO DAY PERFORMANCE'!B19,'Fully Booked'!L:L,"&gt;="&amp;'DAY TO DAY PERFORMANCE'!$C$1,'Fully Booked'!L:L,"&lt;="&amp;'DAY TO DAY PERFORMANCE'!$H$1)</f>
        <v>0</v>
      </c>
      <c r="K19" s="72">
        <f t="shared" si="4"/>
        <v>0</v>
      </c>
      <c r="L19" s="72">
        <f>'DAILY SALES '!D22*COUNTA('DAY TO DAY PERFORMANCE'!$D$12:$H$12)</f>
        <v>769230.76923076925</v>
      </c>
      <c r="M19" s="95">
        <f t="shared" si="5"/>
        <v>0</v>
      </c>
      <c r="N19" s="72">
        <f>SUMIFS('PENDING FULL BOOKING'!H:H,'PENDING FULL BOOKING'!D:D,'DAY TO DAY PERFORMANCE'!B19)</f>
        <v>0</v>
      </c>
    </row>
    <row r="20" spans="1:14">
      <c r="A20" s="21" t="s">
        <v>318</v>
      </c>
      <c r="B20" s="19" t="s">
        <v>209</v>
      </c>
      <c r="C20" s="19" t="s">
        <v>27</v>
      </c>
      <c r="D20" s="46">
        <f>SUMIFS('Fully Booked'!R:R,'Fully Booked'!D:D,'DAY TO DAY PERFORMANCE'!B20,'Fully Booked'!L:L,'DAY TO DAY PERFORMANCE'!$D$12)</f>
        <v>0</v>
      </c>
      <c r="E20" s="46">
        <f>SUMIFS('Fully Booked'!R:R,'Fully Booked'!D:D,'DAY TO DAY PERFORMANCE'!B20,'Fully Booked'!L:L,'DAY TO DAY PERFORMANCE'!$E$12)</f>
        <v>0</v>
      </c>
      <c r="F20" s="46">
        <f>SUMIFS('Fully Booked'!R:R,'Fully Booked'!D:D,'DAY TO DAY PERFORMANCE'!B20,'Fully Booked'!L:L,'DAY TO DAY PERFORMANCE'!$F$12)</f>
        <v>0</v>
      </c>
      <c r="G20" s="46">
        <f>SUMIFS('Fully Booked'!R:R,'Fully Booked'!D:D,'DAY TO DAY PERFORMANCE'!B20,'Fully Booked'!L:L,'DAY TO DAY PERFORMANCE'!$G$12)</f>
        <v>0</v>
      </c>
      <c r="H20" s="46">
        <f>SUMIFS('Fully Booked'!R:R,'Fully Booked'!D:D,'DAY TO DAY PERFORMANCE'!B20,'Fully Booked'!L:L,'DAY TO DAY PERFORMANCE'!$H$12)</f>
        <v>0</v>
      </c>
      <c r="I20" s="72">
        <f>SUMIFS('Fully Booked'!R:R,'Fully Booked'!D:D,'DAY TO DAY PERFORMANCE'!B20,'Fully Booked'!L:L,'DAY TO DAY PERFORMANCE'!$I$12)</f>
        <v>0</v>
      </c>
      <c r="J20" s="70">
        <f>COUNTIFS('Fully Booked'!D:D,'DAY TO DAY PERFORMANCE'!B20,'Fully Booked'!L:L,"&gt;="&amp;'DAY TO DAY PERFORMANCE'!$C$1,'Fully Booked'!L:L,"&lt;="&amp;'DAY TO DAY PERFORMANCE'!$H$1)</f>
        <v>0</v>
      </c>
      <c r="K20" s="72">
        <f t="shared" si="4"/>
        <v>0</v>
      </c>
      <c r="L20" s="72">
        <f>'DAILY SALES '!D46*COUNTA('DAY TO DAY PERFORMANCE'!$D$12:$H$12)</f>
        <v>961538.4615384615</v>
      </c>
      <c r="M20" s="95">
        <f t="shared" si="5"/>
        <v>0</v>
      </c>
      <c r="N20" s="72">
        <f>SUMIFS('PENDING FULL BOOKING'!H:H,'PENDING FULL BOOKING'!D:D,'DAY TO DAY PERFORMANCE'!B20)</f>
        <v>2259561</v>
      </c>
    </row>
    <row r="21" spans="1:14">
      <c r="A21" s="21" t="s">
        <v>297</v>
      </c>
      <c r="B21" s="19" t="s">
        <v>50</v>
      </c>
      <c r="C21" s="19" t="s">
        <v>31</v>
      </c>
      <c r="D21" s="46">
        <f>SUMIFS('Fully Booked'!R:R,'Fully Booked'!D:D,'DAY TO DAY PERFORMANCE'!B21,'Fully Booked'!L:L,'DAY TO DAY PERFORMANCE'!$D$12)</f>
        <v>0</v>
      </c>
      <c r="E21" s="46">
        <f>SUMIFS('Fully Booked'!R:R,'Fully Booked'!D:D,'DAY TO DAY PERFORMANCE'!B21,'Fully Booked'!L:L,'DAY TO DAY PERFORMANCE'!$E$12)</f>
        <v>0</v>
      </c>
      <c r="F21" s="46">
        <f>SUMIFS('Fully Booked'!R:R,'Fully Booked'!D:D,'DAY TO DAY PERFORMANCE'!B21,'Fully Booked'!L:L,'DAY TO DAY PERFORMANCE'!$F$12)</f>
        <v>0</v>
      </c>
      <c r="G21" s="46">
        <f>SUMIFS('Fully Booked'!R:R,'Fully Booked'!D:D,'DAY TO DAY PERFORMANCE'!B21,'Fully Booked'!L:L,'DAY TO DAY PERFORMANCE'!$G$12)</f>
        <v>0</v>
      </c>
      <c r="H21" s="46">
        <f>SUMIFS('Fully Booked'!R:R,'Fully Booked'!D:D,'DAY TO DAY PERFORMANCE'!B21,'Fully Booked'!L:L,'DAY TO DAY PERFORMANCE'!$H$12)</f>
        <v>0</v>
      </c>
      <c r="I21" s="72">
        <f>SUMIFS('Fully Booked'!R:R,'Fully Booked'!D:D,'DAY TO DAY PERFORMANCE'!B21,'Fully Booked'!L:L,'DAY TO DAY PERFORMANCE'!$I$12)</f>
        <v>0</v>
      </c>
      <c r="J21" s="70">
        <f>COUNTIFS('Fully Booked'!D:D,'DAY TO DAY PERFORMANCE'!B21,'Fully Booked'!L:L,"&gt;="&amp;'DAY TO DAY PERFORMANCE'!$C$1,'Fully Booked'!L:L,"&lt;="&amp;'DAY TO DAY PERFORMANCE'!$H$1)</f>
        <v>0</v>
      </c>
      <c r="K21" s="72">
        <f t="shared" si="4"/>
        <v>0</v>
      </c>
      <c r="L21" s="72">
        <f>'DAILY SALES '!D47*COUNTA('DAY TO DAY PERFORMANCE'!$D$12:$H$12)</f>
        <v>961538.4615384615</v>
      </c>
      <c r="M21" s="95">
        <f t="shared" si="5"/>
        <v>0</v>
      </c>
      <c r="N21" s="72">
        <f>SUMIFS('PENDING FULL BOOKING'!H:H,'PENDING FULL BOOKING'!D:D,'DAY TO DAY PERFORMANCE'!B21)</f>
        <v>0</v>
      </c>
    </row>
    <row r="22" spans="1:14">
      <c r="A22" s="21" t="s">
        <v>304</v>
      </c>
      <c r="B22" s="19" t="s">
        <v>270</v>
      </c>
      <c r="C22" s="19" t="s">
        <v>39</v>
      </c>
      <c r="D22" s="46">
        <f>SUMIFS('Fully Booked'!R:R,'Fully Booked'!D:D,'DAY TO DAY PERFORMANCE'!B22,'Fully Booked'!L:L,'DAY TO DAY PERFORMANCE'!$D$12)</f>
        <v>0</v>
      </c>
      <c r="E22" s="46">
        <f>SUMIFS('Fully Booked'!R:R,'Fully Booked'!D:D,'DAY TO DAY PERFORMANCE'!B22,'Fully Booked'!L:L,'DAY TO DAY PERFORMANCE'!$E$12)</f>
        <v>0</v>
      </c>
      <c r="F22" s="46">
        <f>SUMIFS('Fully Booked'!R:R,'Fully Booked'!D:D,'DAY TO DAY PERFORMANCE'!B22,'Fully Booked'!L:L,'DAY TO DAY PERFORMANCE'!$F$12)</f>
        <v>0</v>
      </c>
      <c r="G22" s="46">
        <f>SUMIFS('Fully Booked'!R:R,'Fully Booked'!D:D,'DAY TO DAY PERFORMANCE'!B22,'Fully Booked'!L:L,'DAY TO DAY PERFORMANCE'!$G$12)</f>
        <v>0</v>
      </c>
      <c r="H22" s="46">
        <f>SUMIFS('Fully Booked'!R:R,'Fully Booked'!D:D,'DAY TO DAY PERFORMANCE'!B22,'Fully Booked'!L:L,'DAY TO DAY PERFORMANCE'!$H$12)</f>
        <v>0</v>
      </c>
      <c r="I22" s="72">
        <f>SUMIFS('Fully Booked'!R:R,'Fully Booked'!D:D,'DAY TO DAY PERFORMANCE'!B22,'Fully Booked'!L:L,'DAY TO DAY PERFORMANCE'!$I$12)</f>
        <v>0</v>
      </c>
      <c r="J22" s="70">
        <f>COUNTIFS('Fully Booked'!D:D,'DAY TO DAY PERFORMANCE'!B22,'Fully Booked'!L:L,"&gt;="&amp;'DAY TO DAY PERFORMANCE'!$C$1,'Fully Booked'!L:L,"&lt;="&amp;'DAY TO DAY PERFORMANCE'!$H$1)</f>
        <v>0</v>
      </c>
      <c r="K22" s="72">
        <f t="shared" si="4"/>
        <v>0</v>
      </c>
      <c r="L22" s="72">
        <f>'DAILY SALES '!D51*COUNTA('DAY TO DAY PERFORMANCE'!$D$12:$H$12)</f>
        <v>673076.92307692312</v>
      </c>
      <c r="M22" s="95">
        <f t="shared" si="5"/>
        <v>0</v>
      </c>
      <c r="N22" s="72">
        <f>SUMIFS('PENDING FULL BOOKING'!H:H,'PENDING FULL BOOKING'!D:D,'DAY TO DAY PERFORMANCE'!B22)</f>
        <v>0</v>
      </c>
    </row>
    <row r="23" spans="1:14">
      <c r="A23" s="21" t="s">
        <v>326</v>
      </c>
      <c r="B23" s="19" t="s">
        <v>255</v>
      </c>
      <c r="C23" s="19" t="s">
        <v>241</v>
      </c>
      <c r="D23" s="46">
        <f>SUMIFS('Fully Booked'!R:R,'Fully Booked'!D:D,'DAY TO DAY PERFORMANCE'!B23,'Fully Booked'!L:L,'DAY TO DAY PERFORMANCE'!$D$12)</f>
        <v>0</v>
      </c>
      <c r="E23" s="46">
        <f>SUMIFS('Fully Booked'!R:R,'Fully Booked'!D:D,'DAY TO DAY PERFORMANCE'!B23,'Fully Booked'!L:L,'DAY TO DAY PERFORMANCE'!$E$12)</f>
        <v>0</v>
      </c>
      <c r="F23" s="46">
        <f>SUMIFS('Fully Booked'!R:R,'Fully Booked'!D:D,'DAY TO DAY PERFORMANCE'!B23,'Fully Booked'!L:L,'DAY TO DAY PERFORMANCE'!$F$12)</f>
        <v>0</v>
      </c>
      <c r="G23" s="46">
        <f>SUMIFS('Fully Booked'!R:R,'Fully Booked'!D:D,'DAY TO DAY PERFORMANCE'!B23,'Fully Booked'!L:L,'DAY TO DAY PERFORMANCE'!$G$12)</f>
        <v>0</v>
      </c>
      <c r="H23" s="46">
        <f>SUMIFS('Fully Booked'!R:R,'Fully Booked'!D:D,'DAY TO DAY PERFORMANCE'!B23,'Fully Booked'!L:L,'DAY TO DAY PERFORMANCE'!$H$12)</f>
        <v>0</v>
      </c>
      <c r="I23" s="72">
        <f>SUMIFS('Fully Booked'!R:R,'Fully Booked'!D:D,'DAY TO DAY PERFORMANCE'!B23,'Fully Booked'!L:L,'DAY TO DAY PERFORMANCE'!$I$12)</f>
        <v>0</v>
      </c>
      <c r="J23" s="70">
        <f>COUNTIFS('Fully Booked'!D:D,'DAY TO DAY PERFORMANCE'!B23,'Fully Booked'!L:L,"&gt;="&amp;'DAY TO DAY PERFORMANCE'!$C$1,'Fully Booked'!L:L,"&lt;="&amp;'DAY TO DAY PERFORMANCE'!$H$1)</f>
        <v>0</v>
      </c>
      <c r="K23" s="72">
        <f t="shared" si="4"/>
        <v>0</v>
      </c>
      <c r="L23" s="72">
        <f>'DAILY SALES '!D52*COUNTA('DAY TO DAY PERFORMANCE'!$D$12:$H$12)</f>
        <v>673076.92307692312</v>
      </c>
      <c r="M23" s="95">
        <f t="shared" si="5"/>
        <v>0</v>
      </c>
      <c r="N23" s="72">
        <f>SUMIFS('PENDING FULL BOOKING'!H:H,'PENDING FULL BOOKING'!D:D,'DAY TO DAY PERFORMANCE'!B23)</f>
        <v>0</v>
      </c>
    </row>
    <row r="24" spans="1:14">
      <c r="A24" s="21" t="s">
        <v>310</v>
      </c>
      <c r="B24" s="19" t="s">
        <v>26</v>
      </c>
      <c r="C24" s="19" t="s">
        <v>25</v>
      </c>
      <c r="D24" s="46">
        <f>SUMIFS('Fully Booked'!R:R,'Fully Booked'!D:D,'DAY TO DAY PERFORMANCE'!B24,'Fully Booked'!L:L,'DAY TO DAY PERFORMANCE'!$D$12)</f>
        <v>0</v>
      </c>
      <c r="E24" s="46">
        <f>SUMIFS('Fully Booked'!R:R,'Fully Booked'!D:D,'DAY TO DAY PERFORMANCE'!B24,'Fully Booked'!L:L,'DAY TO DAY PERFORMANCE'!$E$12)</f>
        <v>0</v>
      </c>
      <c r="F24" s="46">
        <f>SUMIFS('Fully Booked'!R:R,'Fully Booked'!D:D,'DAY TO DAY PERFORMANCE'!B24,'Fully Booked'!L:L,'DAY TO DAY PERFORMANCE'!$F$12)</f>
        <v>0</v>
      </c>
      <c r="G24" s="46">
        <f>SUMIFS('Fully Booked'!R:R,'Fully Booked'!D:D,'DAY TO DAY PERFORMANCE'!B24,'Fully Booked'!L:L,'DAY TO DAY PERFORMANCE'!$G$12)</f>
        <v>0</v>
      </c>
      <c r="H24" s="46">
        <f>SUMIFS('Fully Booked'!R:R,'Fully Booked'!D:D,'DAY TO DAY PERFORMANCE'!B24,'Fully Booked'!L:L,'DAY TO DAY PERFORMANCE'!$H$12)</f>
        <v>0</v>
      </c>
      <c r="I24" s="72">
        <f>SUMIFS('Fully Booked'!R:R,'Fully Booked'!D:D,'DAY TO DAY PERFORMANCE'!B24,'Fully Booked'!L:L,'DAY TO DAY PERFORMANCE'!$I$12)</f>
        <v>0</v>
      </c>
      <c r="J24" s="70">
        <f>COUNTIFS('Fully Booked'!D:D,'DAY TO DAY PERFORMANCE'!B24,'Fully Booked'!L:L,"&gt;="&amp;'DAY TO DAY PERFORMANCE'!$C$1,'Fully Booked'!L:L,"&lt;="&amp;'DAY TO DAY PERFORMANCE'!$H$1)</f>
        <v>0</v>
      </c>
      <c r="K24" s="72">
        <f t="shared" si="4"/>
        <v>0</v>
      </c>
      <c r="L24" s="72" t="e">
        <f>'DAILY SALES '!#REF!*COUNTA('DAY TO DAY PERFORMANCE'!$D$12:$H$12)</f>
        <v>#REF!</v>
      </c>
      <c r="M24" s="95" t="e">
        <f t="shared" si="5"/>
        <v>#REF!</v>
      </c>
      <c r="N24" s="72">
        <f>SUMIFS('PENDING FULL BOOKING'!H:H,'PENDING FULL BOOKING'!D:D,'DAY TO DAY PERFORMANCE'!B24)</f>
        <v>0</v>
      </c>
    </row>
    <row r="25" spans="1:14">
      <c r="A25" s="21" t="s">
        <v>315</v>
      </c>
      <c r="B25" s="19" t="s">
        <v>233</v>
      </c>
      <c r="C25" s="19" t="s">
        <v>37</v>
      </c>
      <c r="D25" s="46">
        <f>SUMIFS('Fully Booked'!R:R,'Fully Booked'!D:D,'DAY TO DAY PERFORMANCE'!B25,'Fully Booked'!L:L,'DAY TO DAY PERFORMANCE'!$D$12)</f>
        <v>0</v>
      </c>
      <c r="E25" s="46">
        <f>SUMIFS('Fully Booked'!R:R,'Fully Booked'!D:D,'DAY TO DAY PERFORMANCE'!B25,'Fully Booked'!L:L,'DAY TO DAY PERFORMANCE'!$E$12)</f>
        <v>0</v>
      </c>
      <c r="F25" s="46">
        <f>SUMIFS('Fully Booked'!R:R,'Fully Booked'!D:D,'DAY TO DAY PERFORMANCE'!B25,'Fully Booked'!L:L,'DAY TO DAY PERFORMANCE'!$F$12)</f>
        <v>0</v>
      </c>
      <c r="G25" s="46">
        <f>SUMIFS('Fully Booked'!R:R,'Fully Booked'!D:D,'DAY TO DAY PERFORMANCE'!B25,'Fully Booked'!L:L,'DAY TO DAY PERFORMANCE'!$G$12)</f>
        <v>0</v>
      </c>
      <c r="H25" s="46">
        <f>SUMIFS('Fully Booked'!R:R,'Fully Booked'!D:D,'DAY TO DAY PERFORMANCE'!B25,'Fully Booked'!L:L,'DAY TO DAY PERFORMANCE'!$H$12)</f>
        <v>0</v>
      </c>
      <c r="I25" s="72">
        <f>SUMIFS('Fully Booked'!R:R,'Fully Booked'!D:D,'DAY TO DAY PERFORMANCE'!B25,'Fully Booked'!L:L,'DAY TO DAY PERFORMANCE'!$I$12)</f>
        <v>0</v>
      </c>
      <c r="J25" s="70">
        <f>COUNTIFS('Fully Booked'!D:D,'DAY TO DAY PERFORMANCE'!B25,'Fully Booked'!L:L,"&gt;="&amp;'DAY TO DAY PERFORMANCE'!$C$1,'Fully Booked'!L:L,"&lt;="&amp;'DAY TO DAY PERFORMANCE'!$H$1)</f>
        <v>0</v>
      </c>
      <c r="K25" s="72">
        <f t="shared" si="4"/>
        <v>0</v>
      </c>
      <c r="L25" s="72">
        <f>'DAILY SALES '!D53*COUNTA('DAY TO DAY PERFORMANCE'!$D$12:$H$12)</f>
        <v>673076.92307692312</v>
      </c>
      <c r="M25" s="95">
        <f t="shared" si="5"/>
        <v>0</v>
      </c>
      <c r="N25" s="72">
        <f>SUMIFS('PENDING FULL BOOKING'!H:H,'PENDING FULL BOOKING'!D:D,'DAY TO DAY PERFORMANCE'!B25)</f>
        <v>0</v>
      </c>
    </row>
    <row r="26" spans="1:14">
      <c r="A26" s="21" t="s">
        <v>311</v>
      </c>
      <c r="B26" s="19" t="s">
        <v>212</v>
      </c>
      <c r="C26" s="19" t="s">
        <v>45</v>
      </c>
      <c r="D26" s="46">
        <f>SUMIFS('Fully Booked'!R:R,'Fully Booked'!D:D,'DAY TO DAY PERFORMANCE'!B26,'Fully Booked'!L:L,'DAY TO DAY PERFORMANCE'!$D$12)</f>
        <v>0</v>
      </c>
      <c r="E26" s="46">
        <f>SUMIFS('Fully Booked'!R:R,'Fully Booked'!D:D,'DAY TO DAY PERFORMANCE'!B26,'Fully Booked'!L:L,'DAY TO DAY PERFORMANCE'!$E$12)</f>
        <v>0</v>
      </c>
      <c r="F26" s="46">
        <f>SUMIFS('Fully Booked'!R:R,'Fully Booked'!D:D,'DAY TO DAY PERFORMANCE'!B26,'Fully Booked'!L:L,'DAY TO DAY PERFORMANCE'!$F$12)</f>
        <v>0</v>
      </c>
      <c r="G26" s="46">
        <f>SUMIFS('Fully Booked'!R:R,'Fully Booked'!D:D,'DAY TO DAY PERFORMANCE'!B26,'Fully Booked'!L:L,'DAY TO DAY PERFORMANCE'!$G$12)</f>
        <v>0</v>
      </c>
      <c r="H26" s="46">
        <f>SUMIFS('Fully Booked'!R:R,'Fully Booked'!D:D,'DAY TO DAY PERFORMANCE'!B26,'Fully Booked'!L:L,'DAY TO DAY PERFORMANCE'!$H$12)</f>
        <v>0</v>
      </c>
      <c r="I26" s="72">
        <f>SUMIFS('Fully Booked'!R:R,'Fully Booked'!D:D,'DAY TO DAY PERFORMANCE'!B26,'Fully Booked'!L:L,'DAY TO DAY PERFORMANCE'!$I$12)</f>
        <v>0</v>
      </c>
      <c r="J26" s="70">
        <f>COUNTIFS('Fully Booked'!D:D,'DAY TO DAY PERFORMANCE'!B26,'Fully Booked'!L:L,"&gt;="&amp;'DAY TO DAY PERFORMANCE'!$C$1,'Fully Booked'!L:L,"&lt;="&amp;'DAY TO DAY PERFORMANCE'!$H$1)</f>
        <v>0</v>
      </c>
      <c r="K26" s="72">
        <f t="shared" si="4"/>
        <v>0</v>
      </c>
      <c r="L26" s="72">
        <f>'DAILY SALES '!D54*COUNTA('DAY TO DAY PERFORMANCE'!$D$12:$H$12)</f>
        <v>673076.92307692312</v>
      </c>
      <c r="M26" s="95">
        <f t="shared" si="5"/>
        <v>0</v>
      </c>
      <c r="N26" s="72">
        <f>SUMIFS('PENDING FULL BOOKING'!H:H,'PENDING FULL BOOKING'!D:D,'DAY TO DAY PERFORMANCE'!B26)</f>
        <v>2075459</v>
      </c>
    </row>
    <row r="27" spans="1:14">
      <c r="A27" s="21" t="s">
        <v>299</v>
      </c>
      <c r="B27" s="19" t="s">
        <v>269</v>
      </c>
      <c r="C27" s="19" t="s">
        <v>27</v>
      </c>
      <c r="D27" s="46">
        <f>SUMIFS('Fully Booked'!R:R,'Fully Booked'!D:D,'DAY TO DAY PERFORMANCE'!B27,'Fully Booked'!L:L,'DAY TO DAY PERFORMANCE'!$D$12)</f>
        <v>0</v>
      </c>
      <c r="E27" s="46">
        <f>SUMIFS('Fully Booked'!R:R,'Fully Booked'!D:D,'DAY TO DAY PERFORMANCE'!B27,'Fully Booked'!L:L,'DAY TO DAY PERFORMANCE'!$E$12)</f>
        <v>0</v>
      </c>
      <c r="F27" s="46">
        <f>SUMIFS('Fully Booked'!R:R,'Fully Booked'!D:D,'DAY TO DAY PERFORMANCE'!B27,'Fully Booked'!L:L,'DAY TO DAY PERFORMANCE'!$F$12)</f>
        <v>0</v>
      </c>
      <c r="G27" s="46">
        <f>SUMIFS('Fully Booked'!R:R,'Fully Booked'!D:D,'DAY TO DAY PERFORMANCE'!B27,'Fully Booked'!L:L,'DAY TO DAY PERFORMANCE'!$G$12)</f>
        <v>0</v>
      </c>
      <c r="H27" s="46">
        <f>SUMIFS('Fully Booked'!R:R,'Fully Booked'!D:D,'DAY TO DAY PERFORMANCE'!B27,'Fully Booked'!L:L,'DAY TO DAY PERFORMANCE'!$H$12)</f>
        <v>0</v>
      </c>
      <c r="I27" s="72">
        <f>SUMIFS('Fully Booked'!R:R,'Fully Booked'!D:D,'DAY TO DAY PERFORMANCE'!B27,'Fully Booked'!L:L,'DAY TO DAY PERFORMANCE'!$I$12)</f>
        <v>0</v>
      </c>
      <c r="J27" s="70">
        <f>COUNTIFS('Fully Booked'!D:D,'DAY TO DAY PERFORMANCE'!B27,'Fully Booked'!L:L,"&gt;="&amp;'DAY TO DAY PERFORMANCE'!$C$1,'Fully Booked'!L:L,"&lt;="&amp;'DAY TO DAY PERFORMANCE'!$H$1)</f>
        <v>0</v>
      </c>
      <c r="K27" s="72">
        <f t="shared" si="4"/>
        <v>0</v>
      </c>
      <c r="L27" s="72">
        <f>'DAILY SALES '!D55*COUNTA('DAY TO DAY PERFORMANCE'!$D$12:$H$12)</f>
        <v>673076.92307692312</v>
      </c>
      <c r="M27" s="95">
        <f t="shared" si="5"/>
        <v>0</v>
      </c>
      <c r="N27" s="72">
        <f>SUMIFS('PENDING FULL BOOKING'!H:H,'PENDING FULL BOOKING'!D:D,'DAY TO DAY PERFORMANCE'!B27)</f>
        <v>0</v>
      </c>
    </row>
    <row r="28" spans="1:14">
      <c r="A28" s="21" t="s">
        <v>306</v>
      </c>
      <c r="B28" s="19" t="s">
        <v>46</v>
      </c>
      <c r="C28" s="19" t="s">
        <v>29</v>
      </c>
      <c r="D28" s="46">
        <f>SUMIFS('Fully Booked'!R:R,'Fully Booked'!D:D,'DAY TO DAY PERFORMANCE'!B28,'Fully Booked'!L:L,'DAY TO DAY PERFORMANCE'!$D$12)</f>
        <v>0</v>
      </c>
      <c r="E28" s="46">
        <f>SUMIFS('Fully Booked'!R:R,'Fully Booked'!D:D,'DAY TO DAY PERFORMANCE'!B28,'Fully Booked'!L:L,'DAY TO DAY PERFORMANCE'!$E$12)</f>
        <v>0</v>
      </c>
      <c r="F28" s="46">
        <f>SUMIFS('Fully Booked'!R:R,'Fully Booked'!D:D,'DAY TO DAY PERFORMANCE'!B28,'Fully Booked'!L:L,'DAY TO DAY PERFORMANCE'!$F$12)</f>
        <v>0</v>
      </c>
      <c r="G28" s="46">
        <f>SUMIFS('Fully Booked'!R:R,'Fully Booked'!D:D,'DAY TO DAY PERFORMANCE'!B28,'Fully Booked'!L:L,'DAY TO DAY PERFORMANCE'!$G$12)</f>
        <v>0</v>
      </c>
      <c r="H28" s="46">
        <f>SUMIFS('Fully Booked'!R:R,'Fully Booked'!D:D,'DAY TO DAY PERFORMANCE'!B28,'Fully Booked'!L:L,'DAY TO DAY PERFORMANCE'!$H$12)</f>
        <v>0</v>
      </c>
      <c r="I28" s="72">
        <f>SUMIFS('Fully Booked'!R:R,'Fully Booked'!D:D,'DAY TO DAY PERFORMANCE'!B28,'Fully Booked'!L:L,'DAY TO DAY PERFORMANCE'!$I$12)</f>
        <v>0</v>
      </c>
      <c r="J28" s="70">
        <f>COUNTIFS('Fully Booked'!D:D,'DAY TO DAY PERFORMANCE'!B28,'Fully Booked'!L:L,"&gt;="&amp;'DAY TO DAY PERFORMANCE'!$C$1,'Fully Booked'!L:L,"&lt;="&amp;'DAY TO DAY PERFORMANCE'!$H$1)</f>
        <v>0</v>
      </c>
      <c r="K28" s="72">
        <f t="shared" si="4"/>
        <v>0</v>
      </c>
      <c r="L28" s="72">
        <f>'DAILY SALES '!D56*COUNTA('DAY TO DAY PERFORMANCE'!$D$12:$H$12)</f>
        <v>673076.92307692312</v>
      </c>
      <c r="M28" s="95">
        <f t="shared" si="5"/>
        <v>0</v>
      </c>
      <c r="N28" s="72">
        <f>SUMIFS('PENDING FULL BOOKING'!H:H,'PENDING FULL BOOKING'!D:D,'DAY TO DAY PERFORMANCE'!B28)</f>
        <v>0</v>
      </c>
    </row>
    <row r="29" spans="1:14">
      <c r="A29" s="21" t="s">
        <v>298</v>
      </c>
      <c r="B29" s="19" t="s">
        <v>211</v>
      </c>
      <c r="C29" s="19" t="s">
        <v>83</v>
      </c>
      <c r="D29" s="46">
        <f>SUMIFS('Fully Booked'!R:R,'Fully Booked'!D:D,'DAY TO DAY PERFORMANCE'!B29,'Fully Booked'!L:L,'DAY TO DAY PERFORMANCE'!$D$12)</f>
        <v>0</v>
      </c>
      <c r="E29" s="46">
        <f>SUMIFS('Fully Booked'!R:R,'Fully Booked'!D:D,'DAY TO DAY PERFORMANCE'!B29,'Fully Booked'!L:L,'DAY TO DAY PERFORMANCE'!$E$12)</f>
        <v>0</v>
      </c>
      <c r="F29" s="46">
        <f>SUMIFS('Fully Booked'!R:R,'Fully Booked'!D:D,'DAY TO DAY PERFORMANCE'!B29,'Fully Booked'!L:L,'DAY TO DAY PERFORMANCE'!$F$12)</f>
        <v>0</v>
      </c>
      <c r="G29" s="46">
        <f>SUMIFS('Fully Booked'!R:R,'Fully Booked'!D:D,'DAY TO DAY PERFORMANCE'!B29,'Fully Booked'!L:L,'DAY TO DAY PERFORMANCE'!$G$12)</f>
        <v>0</v>
      </c>
      <c r="H29" s="46">
        <f>SUMIFS('Fully Booked'!R:R,'Fully Booked'!D:D,'DAY TO DAY PERFORMANCE'!B29,'Fully Booked'!L:L,'DAY TO DAY PERFORMANCE'!$H$12)</f>
        <v>0</v>
      </c>
      <c r="I29" s="72">
        <f>SUMIFS('Fully Booked'!R:R,'Fully Booked'!D:D,'DAY TO DAY PERFORMANCE'!B29,'Fully Booked'!L:L,'DAY TO DAY PERFORMANCE'!$I$12)</f>
        <v>0</v>
      </c>
      <c r="J29" s="70">
        <f>COUNTIFS('Fully Booked'!D:D,'DAY TO DAY PERFORMANCE'!B29,'Fully Booked'!L:L,"&gt;="&amp;'DAY TO DAY PERFORMANCE'!$C$1,'Fully Booked'!L:L,"&lt;="&amp;'DAY TO DAY PERFORMANCE'!$H$1)</f>
        <v>0</v>
      </c>
      <c r="K29" s="72">
        <f t="shared" si="4"/>
        <v>0</v>
      </c>
      <c r="L29" s="72">
        <f>'DAILY SALES '!D57*COUNTA('DAY TO DAY PERFORMANCE'!$D$12:$H$12)</f>
        <v>961538.4615384615</v>
      </c>
      <c r="M29" s="95">
        <f t="shared" si="5"/>
        <v>0</v>
      </c>
      <c r="N29" s="72">
        <f>SUMIFS('PENDING FULL BOOKING'!H:H,'PENDING FULL BOOKING'!D:D,'DAY TO DAY PERFORMANCE'!B29)</f>
        <v>0</v>
      </c>
    </row>
    <row r="30" spans="1:14">
      <c r="A30" s="21" t="s">
        <v>305</v>
      </c>
      <c r="B30" s="19" t="s">
        <v>30</v>
      </c>
      <c r="C30" s="19" t="s">
        <v>29</v>
      </c>
      <c r="D30" s="46">
        <f>SUMIFS('Fully Booked'!R:R,'Fully Booked'!D:D,'DAY TO DAY PERFORMANCE'!B30,'Fully Booked'!L:L,'DAY TO DAY PERFORMANCE'!$D$12)</f>
        <v>0</v>
      </c>
      <c r="E30" s="46">
        <f>SUMIFS('Fully Booked'!R:R,'Fully Booked'!D:D,'DAY TO DAY PERFORMANCE'!B30,'Fully Booked'!L:L,'DAY TO DAY PERFORMANCE'!$E$12)</f>
        <v>0</v>
      </c>
      <c r="F30" s="46">
        <f>SUMIFS('Fully Booked'!R:R,'Fully Booked'!D:D,'DAY TO DAY PERFORMANCE'!B30,'Fully Booked'!L:L,'DAY TO DAY PERFORMANCE'!$F$12)</f>
        <v>0</v>
      </c>
      <c r="G30" s="46">
        <f>SUMIFS('Fully Booked'!R:R,'Fully Booked'!D:D,'DAY TO DAY PERFORMANCE'!B30,'Fully Booked'!L:L,'DAY TO DAY PERFORMANCE'!$G$12)</f>
        <v>0</v>
      </c>
      <c r="H30" s="46">
        <f>SUMIFS('Fully Booked'!R:R,'Fully Booked'!D:D,'DAY TO DAY PERFORMANCE'!B30,'Fully Booked'!L:L,'DAY TO DAY PERFORMANCE'!$H$12)</f>
        <v>0</v>
      </c>
      <c r="I30" s="72">
        <f>SUMIFS('Fully Booked'!R:R,'Fully Booked'!D:D,'DAY TO DAY PERFORMANCE'!B30,'Fully Booked'!L:L,'DAY TO DAY PERFORMANCE'!$I$12)</f>
        <v>0</v>
      </c>
      <c r="J30" s="70">
        <f>COUNTIFS('Fully Booked'!D:D,'DAY TO DAY PERFORMANCE'!B30,'Fully Booked'!L:L,"&gt;="&amp;'DAY TO DAY PERFORMANCE'!$C$1,'Fully Booked'!L:L,"&lt;="&amp;'DAY TO DAY PERFORMANCE'!$H$1)</f>
        <v>0</v>
      </c>
      <c r="K30" s="72">
        <f t="shared" si="4"/>
        <v>0</v>
      </c>
      <c r="L30" s="72">
        <f>'DAILY SALES '!D58*COUNTA('DAY TO DAY PERFORMANCE'!$D$12:$H$12)</f>
        <v>1153846.153846154</v>
      </c>
      <c r="M30" s="95">
        <f t="shared" si="5"/>
        <v>0</v>
      </c>
      <c r="N30" s="72">
        <f>SUMIFS('PENDING FULL BOOKING'!H:H,'PENDING FULL BOOKING'!D:D,'DAY TO DAY PERFORMANCE'!B30)</f>
        <v>0</v>
      </c>
    </row>
    <row r="31" spans="1:14">
      <c r="A31" s="21" t="s">
        <v>317</v>
      </c>
      <c r="B31" s="19" t="s">
        <v>234</v>
      </c>
      <c r="C31" s="19" t="s">
        <v>44</v>
      </c>
      <c r="D31" s="46">
        <f>SUMIFS('Fully Booked'!R:R,'Fully Booked'!D:D,'DAY TO DAY PERFORMANCE'!B31,'Fully Booked'!L:L,'DAY TO DAY PERFORMANCE'!$D$12)</f>
        <v>0</v>
      </c>
      <c r="E31" s="46">
        <f>SUMIFS('Fully Booked'!R:R,'Fully Booked'!D:D,'DAY TO DAY PERFORMANCE'!B31,'Fully Booked'!L:L,'DAY TO DAY PERFORMANCE'!$E$12)</f>
        <v>0</v>
      </c>
      <c r="F31" s="46">
        <f>SUMIFS('Fully Booked'!R:R,'Fully Booked'!D:D,'DAY TO DAY PERFORMANCE'!B31,'Fully Booked'!L:L,'DAY TO DAY PERFORMANCE'!$F$12)</f>
        <v>0</v>
      </c>
      <c r="G31" s="46">
        <f>SUMIFS('Fully Booked'!R:R,'Fully Booked'!D:D,'DAY TO DAY PERFORMANCE'!B31,'Fully Booked'!L:L,'DAY TO DAY PERFORMANCE'!$G$12)</f>
        <v>0</v>
      </c>
      <c r="H31" s="46">
        <f>SUMIFS('Fully Booked'!R:R,'Fully Booked'!D:D,'DAY TO DAY PERFORMANCE'!B31,'Fully Booked'!L:L,'DAY TO DAY PERFORMANCE'!$H$12)</f>
        <v>0</v>
      </c>
      <c r="I31" s="72">
        <f>SUMIFS('Fully Booked'!R:R,'Fully Booked'!D:D,'DAY TO DAY PERFORMANCE'!B31,'Fully Booked'!L:L,'DAY TO DAY PERFORMANCE'!$I$12)</f>
        <v>0</v>
      </c>
      <c r="J31" s="70">
        <f>COUNTIFS('Fully Booked'!D:D,'DAY TO DAY PERFORMANCE'!B31,'Fully Booked'!L:L,"&gt;="&amp;'DAY TO DAY PERFORMANCE'!$C$1,'Fully Booked'!L:L,"&lt;="&amp;'DAY TO DAY PERFORMANCE'!$H$1)</f>
        <v>0</v>
      </c>
      <c r="K31" s="72">
        <f t="shared" si="4"/>
        <v>0</v>
      </c>
      <c r="L31" s="72">
        <f>'DAILY SALES '!D59*COUNTA('DAY TO DAY PERFORMANCE'!$D$12:$H$12)</f>
        <v>673076.92307692312</v>
      </c>
      <c r="M31" s="95">
        <f t="shared" si="5"/>
        <v>0</v>
      </c>
      <c r="N31" s="72">
        <f>SUMIFS('PENDING FULL BOOKING'!H:H,'PENDING FULL BOOKING'!D:D,'DAY TO DAY PERFORMANCE'!B31)</f>
        <v>0</v>
      </c>
    </row>
    <row r="32" spans="1:14">
      <c r="A32" s="21" t="s">
        <v>309</v>
      </c>
      <c r="B32" s="19" t="s">
        <v>290</v>
      </c>
      <c r="C32" s="19" t="s">
        <v>29</v>
      </c>
      <c r="D32" s="46">
        <f>SUMIFS('Fully Booked'!R:R,'Fully Booked'!D:D,'DAY TO DAY PERFORMANCE'!B32,'Fully Booked'!L:L,'DAY TO DAY PERFORMANCE'!$D$12)</f>
        <v>0</v>
      </c>
      <c r="E32" s="46">
        <f>SUMIFS('Fully Booked'!R:R,'Fully Booked'!D:D,'DAY TO DAY PERFORMANCE'!B32,'Fully Booked'!L:L,'DAY TO DAY PERFORMANCE'!$E$12)</f>
        <v>0</v>
      </c>
      <c r="F32" s="46">
        <f>SUMIFS('Fully Booked'!R:R,'Fully Booked'!D:D,'DAY TO DAY PERFORMANCE'!B32,'Fully Booked'!L:L,'DAY TO DAY PERFORMANCE'!$F$12)</f>
        <v>0</v>
      </c>
      <c r="G32" s="46">
        <f>SUMIFS('Fully Booked'!R:R,'Fully Booked'!D:D,'DAY TO DAY PERFORMANCE'!B32,'Fully Booked'!L:L,'DAY TO DAY PERFORMANCE'!$G$12)</f>
        <v>0</v>
      </c>
      <c r="H32" s="46">
        <f>SUMIFS('Fully Booked'!R:R,'Fully Booked'!D:D,'DAY TO DAY PERFORMANCE'!B32,'Fully Booked'!L:L,'DAY TO DAY PERFORMANCE'!$H$12)</f>
        <v>0</v>
      </c>
      <c r="I32" s="72">
        <f>SUMIFS('Fully Booked'!R:R,'Fully Booked'!D:D,'DAY TO DAY PERFORMANCE'!B32,'Fully Booked'!L:L,'DAY TO DAY PERFORMANCE'!$I$12)</f>
        <v>0</v>
      </c>
      <c r="J32" s="70">
        <f>COUNTIFS('Fully Booked'!D:D,'DAY TO DAY PERFORMANCE'!B32,'Fully Booked'!L:L,"&gt;="&amp;'DAY TO DAY PERFORMANCE'!$C$1,'Fully Booked'!L:L,"&lt;="&amp;'DAY TO DAY PERFORMANCE'!$H$1)</f>
        <v>0</v>
      </c>
      <c r="K32" s="72">
        <f t="shared" si="4"/>
        <v>0</v>
      </c>
      <c r="L32" s="72">
        <f>'DAILY SALES '!D60*COUNTA('DAY TO DAY PERFORMANCE'!$D$12:$H$12)</f>
        <v>961538.4615384615</v>
      </c>
      <c r="M32" s="95">
        <f t="shared" si="5"/>
        <v>0</v>
      </c>
      <c r="N32" s="72">
        <f>SUMIFS('PENDING FULL BOOKING'!H:H,'PENDING FULL BOOKING'!D:D,'DAY TO DAY PERFORMANCE'!B32)</f>
        <v>0</v>
      </c>
    </row>
    <row r="33" spans="1:14">
      <c r="A33" s="21" t="s">
        <v>303</v>
      </c>
      <c r="B33" s="19" t="s">
        <v>291</v>
      </c>
      <c r="C33" s="19" t="s">
        <v>39</v>
      </c>
      <c r="D33" s="46">
        <f>SUMIFS('Fully Booked'!R:R,'Fully Booked'!D:D,'DAY TO DAY PERFORMANCE'!B33,'Fully Booked'!L:L,'DAY TO DAY PERFORMANCE'!$D$12)</f>
        <v>0</v>
      </c>
      <c r="E33" s="46">
        <f>SUMIFS('Fully Booked'!R:R,'Fully Booked'!D:D,'DAY TO DAY PERFORMANCE'!B33,'Fully Booked'!L:L,'DAY TO DAY PERFORMANCE'!$E$12)</f>
        <v>0</v>
      </c>
      <c r="F33" s="46">
        <f>SUMIFS('Fully Booked'!R:R,'Fully Booked'!D:D,'DAY TO DAY PERFORMANCE'!B33,'Fully Booked'!L:L,'DAY TO DAY PERFORMANCE'!$F$12)</f>
        <v>0</v>
      </c>
      <c r="G33" s="46">
        <f>SUMIFS('Fully Booked'!R:R,'Fully Booked'!D:D,'DAY TO DAY PERFORMANCE'!B33,'Fully Booked'!L:L,'DAY TO DAY PERFORMANCE'!$G$12)</f>
        <v>0</v>
      </c>
      <c r="H33" s="46">
        <f>SUMIFS('Fully Booked'!R:R,'Fully Booked'!D:D,'DAY TO DAY PERFORMANCE'!B33,'Fully Booked'!L:L,'DAY TO DAY PERFORMANCE'!$H$12)</f>
        <v>0</v>
      </c>
      <c r="I33" s="72">
        <f>SUMIFS('Fully Booked'!R:R,'Fully Booked'!D:D,'DAY TO DAY PERFORMANCE'!B33,'Fully Booked'!L:L,'DAY TO DAY PERFORMANCE'!$I$12)</f>
        <v>0</v>
      </c>
      <c r="J33" s="70">
        <f>COUNTIFS('Fully Booked'!D:D,'DAY TO DAY PERFORMANCE'!B33,'Fully Booked'!L:L,"&gt;="&amp;'DAY TO DAY PERFORMANCE'!$C$1,'Fully Booked'!L:L,"&lt;="&amp;'DAY TO DAY PERFORMANCE'!$H$1)</f>
        <v>0</v>
      </c>
      <c r="K33" s="72">
        <f t="shared" si="4"/>
        <v>0</v>
      </c>
      <c r="L33" s="72" t="e">
        <f>'DAILY SALES '!#REF!*COUNTA('DAY TO DAY PERFORMANCE'!$D$12:$H$12)</f>
        <v>#REF!</v>
      </c>
      <c r="M33" s="95" t="e">
        <f t="shared" si="5"/>
        <v>#REF!</v>
      </c>
      <c r="N33" s="72">
        <f>SUMIFS('PENDING FULL BOOKING'!H:H,'PENDING FULL BOOKING'!D:D,'DAY TO DAY PERFORMANCE'!B33)</f>
        <v>0</v>
      </c>
    </row>
    <row r="34" spans="1:14">
      <c r="A34" s="21" t="s">
        <v>300</v>
      </c>
      <c r="B34" s="19" t="s">
        <v>248</v>
      </c>
      <c r="C34" s="19" t="s">
        <v>23</v>
      </c>
      <c r="D34" s="46">
        <f>SUMIFS('Fully Booked'!R:R,'Fully Booked'!D:D,'DAY TO DAY PERFORMANCE'!B34,'Fully Booked'!L:L,'DAY TO DAY PERFORMANCE'!$D$12)</f>
        <v>0</v>
      </c>
      <c r="E34" s="46">
        <f>SUMIFS('Fully Booked'!R:R,'Fully Booked'!D:D,'DAY TO DAY PERFORMANCE'!B34,'Fully Booked'!L:L,'DAY TO DAY PERFORMANCE'!$E$12)</f>
        <v>0</v>
      </c>
      <c r="F34" s="46">
        <f>SUMIFS('Fully Booked'!R:R,'Fully Booked'!D:D,'DAY TO DAY PERFORMANCE'!B34,'Fully Booked'!L:L,'DAY TO DAY PERFORMANCE'!$F$12)</f>
        <v>0</v>
      </c>
      <c r="G34" s="46">
        <f>SUMIFS('Fully Booked'!R:R,'Fully Booked'!D:D,'DAY TO DAY PERFORMANCE'!B34,'Fully Booked'!L:L,'DAY TO DAY PERFORMANCE'!$G$12)</f>
        <v>0</v>
      </c>
      <c r="H34" s="46">
        <f>SUMIFS('Fully Booked'!R:R,'Fully Booked'!D:D,'DAY TO DAY PERFORMANCE'!B34,'Fully Booked'!L:L,'DAY TO DAY PERFORMANCE'!$H$12)</f>
        <v>0</v>
      </c>
      <c r="I34" s="72">
        <f>SUMIFS('Fully Booked'!R:R,'Fully Booked'!D:D,'DAY TO DAY PERFORMANCE'!B34,'Fully Booked'!L:L,'DAY TO DAY PERFORMANCE'!$I$12)</f>
        <v>0</v>
      </c>
      <c r="J34" s="70">
        <f>COUNTIFS('Fully Booked'!D:D,'DAY TO DAY PERFORMANCE'!B34,'Fully Booked'!L:L,"&gt;="&amp;'DAY TO DAY PERFORMANCE'!$C$1,'Fully Booked'!L:L,"&lt;="&amp;'DAY TO DAY PERFORMANCE'!$H$1)</f>
        <v>0</v>
      </c>
      <c r="K34" s="72">
        <f t="shared" si="4"/>
        <v>0</v>
      </c>
      <c r="L34" s="72" t="e">
        <f>'DAILY SALES '!#REF!*COUNTA('DAY TO DAY PERFORMANCE'!$D$12:$H$12)</f>
        <v>#REF!</v>
      </c>
      <c r="M34" s="95" t="e">
        <f t="shared" si="5"/>
        <v>#REF!</v>
      </c>
      <c r="N34" s="72">
        <f>SUMIFS('PENDING FULL BOOKING'!H:H,'PENDING FULL BOOKING'!D:D,'DAY TO DAY PERFORMANCE'!B34)</f>
        <v>0</v>
      </c>
    </row>
    <row r="35" spans="1:14">
      <c r="A35" s="21" t="s">
        <v>324</v>
      </c>
      <c r="B35" s="19"/>
      <c r="C35" s="19" t="s">
        <v>49</v>
      </c>
      <c r="D35" s="46">
        <f>SUMIFS('Fully Booked'!R:R,'Fully Booked'!D:D,'DAY TO DAY PERFORMANCE'!B35,'Fully Booked'!L:L,'DAY TO DAY PERFORMANCE'!$D$12)</f>
        <v>0</v>
      </c>
      <c r="E35" s="46">
        <f>SUMIFS('Fully Booked'!R:R,'Fully Booked'!D:D,'DAY TO DAY PERFORMANCE'!B35,'Fully Booked'!L:L,'DAY TO DAY PERFORMANCE'!$E$12)</f>
        <v>0</v>
      </c>
      <c r="F35" s="46">
        <f>SUMIFS('Fully Booked'!R:R,'Fully Booked'!D:D,'DAY TO DAY PERFORMANCE'!B35,'Fully Booked'!L:L,'DAY TO DAY PERFORMANCE'!$F$12)</f>
        <v>0</v>
      </c>
      <c r="G35" s="46">
        <f>SUMIFS('Fully Booked'!R:R,'Fully Booked'!D:D,'DAY TO DAY PERFORMANCE'!B35,'Fully Booked'!L:L,'DAY TO DAY PERFORMANCE'!$G$12)</f>
        <v>0</v>
      </c>
      <c r="H35" s="46">
        <f>SUMIFS('Fully Booked'!R:R,'Fully Booked'!D:D,'DAY TO DAY PERFORMANCE'!B35,'Fully Booked'!L:L,'DAY TO DAY PERFORMANCE'!$H$12)</f>
        <v>0</v>
      </c>
      <c r="I35" s="72">
        <f>SUMIFS('Fully Booked'!R:R,'Fully Booked'!D:D,'DAY TO DAY PERFORMANCE'!B35,'Fully Booked'!L:L,'DAY TO DAY PERFORMANCE'!$I$12)</f>
        <v>0</v>
      </c>
      <c r="J35" s="70">
        <f>COUNTIFS('Fully Booked'!D:D,'DAY TO DAY PERFORMANCE'!B35,'Fully Booked'!L:L,"&gt;="&amp;'DAY TO DAY PERFORMANCE'!$C$1,'Fully Booked'!L:L,"&lt;="&amp;'DAY TO DAY PERFORMANCE'!$H$1)</f>
        <v>0</v>
      </c>
      <c r="K35" s="72">
        <f t="shared" si="4"/>
        <v>0</v>
      </c>
      <c r="L35" s="72" t="e">
        <f>'DAILY SALES '!#REF!*COUNTA('DAY TO DAY PERFORMANCE'!$D$12:$H$12)</f>
        <v>#REF!</v>
      </c>
      <c r="M35" s="95" t="e">
        <f t="shared" si="5"/>
        <v>#REF!</v>
      </c>
      <c r="N35" s="72">
        <f>SUMIFS('PENDING FULL BOOKING'!H:H,'PENDING FULL BOOKING'!D:D,'DAY TO DAY PERFORMANCE'!B35)</f>
        <v>0</v>
      </c>
    </row>
    <row r="36" spans="1:14">
      <c r="A36" s="21"/>
      <c r="B36" s="19" t="s">
        <v>420</v>
      </c>
      <c r="C36" s="19" t="s">
        <v>24</v>
      </c>
      <c r="D36" s="46">
        <f>SUMIFS('Fully Booked'!R:R,'Fully Booked'!D:D,'DAY TO DAY PERFORMANCE'!B36,'Fully Booked'!L:L,'DAY TO DAY PERFORMANCE'!$D$12)</f>
        <v>0</v>
      </c>
      <c r="E36" s="46">
        <f>SUMIFS('Fully Booked'!R:R,'Fully Booked'!D:D,'DAY TO DAY PERFORMANCE'!B36,'Fully Booked'!L:L,'DAY TO DAY PERFORMANCE'!$E$12)</f>
        <v>0</v>
      </c>
      <c r="F36" s="46">
        <f>SUMIFS('Fully Booked'!R:R,'Fully Booked'!D:D,'DAY TO DAY PERFORMANCE'!B36,'Fully Booked'!L:L,'DAY TO DAY PERFORMANCE'!$F$12)</f>
        <v>0</v>
      </c>
      <c r="G36" s="46">
        <f>SUMIFS('Fully Booked'!R:R,'Fully Booked'!D:D,'DAY TO DAY PERFORMANCE'!B36,'Fully Booked'!L:L,'DAY TO DAY PERFORMANCE'!$G$12)</f>
        <v>0</v>
      </c>
      <c r="H36" s="46">
        <f>SUMIFS('Fully Booked'!R:R,'Fully Booked'!D:D,'DAY TO DAY PERFORMANCE'!B36,'Fully Booked'!L:L,'DAY TO DAY PERFORMANCE'!$H$12)</f>
        <v>0</v>
      </c>
      <c r="I36" s="72">
        <f>SUMIFS('Fully Booked'!R:R,'Fully Booked'!D:D,'DAY TO DAY PERFORMANCE'!B36,'Fully Booked'!L:L,'DAY TO DAY PERFORMANCE'!$I$12)</f>
        <v>0</v>
      </c>
      <c r="J36" s="70">
        <f>COUNTIFS('Fully Booked'!D:D,'DAY TO DAY PERFORMANCE'!B36,'Fully Booked'!L:L,"&gt;="&amp;'DAY TO DAY PERFORMANCE'!$C$1,'Fully Booked'!L:L,"&lt;="&amp;'DAY TO DAY PERFORMANCE'!$H$1)</f>
        <v>0</v>
      </c>
      <c r="K36" s="72">
        <f t="shared" si="4"/>
        <v>0</v>
      </c>
      <c r="L36" s="72" t="e">
        <f>'DAILY SALES '!#REF!*COUNTA('DAY TO DAY PERFORMANCE'!$D$12:$H$12)</f>
        <v>#REF!</v>
      </c>
      <c r="M36" s="95" t="e">
        <f t="shared" si="5"/>
        <v>#REF!</v>
      </c>
      <c r="N36" s="72">
        <f>SUMIFS('PENDING FULL BOOKING'!H:H,'PENDING FULL BOOKING'!D:D,'DAY TO DAY PERFORMANCE'!B36)</f>
        <v>0</v>
      </c>
    </row>
    <row r="37" spans="1:14">
      <c r="A37" s="21" t="s">
        <v>301</v>
      </c>
      <c r="B37" s="19" t="s">
        <v>228</v>
      </c>
      <c r="C37" s="19" t="s">
        <v>39</v>
      </c>
      <c r="D37" s="46">
        <f>SUMIFS('Fully Booked'!R:R,'Fully Booked'!D:D,'DAY TO DAY PERFORMANCE'!B37,'Fully Booked'!L:L,'DAY TO DAY PERFORMANCE'!$D$12)</f>
        <v>0</v>
      </c>
      <c r="E37" s="46">
        <f>SUMIFS('Fully Booked'!R:R,'Fully Booked'!D:D,'DAY TO DAY PERFORMANCE'!B37,'Fully Booked'!L:L,'DAY TO DAY PERFORMANCE'!$E$12)</f>
        <v>0</v>
      </c>
      <c r="F37" s="46">
        <f>SUMIFS('Fully Booked'!R:R,'Fully Booked'!D:D,'DAY TO DAY PERFORMANCE'!B37,'Fully Booked'!L:L,'DAY TO DAY PERFORMANCE'!$F$12)</f>
        <v>0</v>
      </c>
      <c r="G37" s="46">
        <f>SUMIFS('Fully Booked'!R:R,'Fully Booked'!D:D,'DAY TO DAY PERFORMANCE'!B37,'Fully Booked'!L:L,'DAY TO DAY PERFORMANCE'!$G$12)</f>
        <v>0</v>
      </c>
      <c r="H37" s="46">
        <f>SUMIFS('Fully Booked'!R:R,'Fully Booked'!D:D,'DAY TO DAY PERFORMANCE'!B37,'Fully Booked'!L:L,'DAY TO DAY PERFORMANCE'!$H$12)</f>
        <v>0</v>
      </c>
      <c r="I37" s="72">
        <f>SUMIFS('Fully Booked'!R:R,'Fully Booked'!D:D,'DAY TO DAY PERFORMANCE'!B37,'Fully Booked'!L:L,'DAY TO DAY PERFORMANCE'!$I$12)</f>
        <v>0</v>
      </c>
      <c r="J37" s="70">
        <f>COUNTIFS('Fully Booked'!D:D,'DAY TO DAY PERFORMANCE'!B37,'Fully Booked'!L:L,"&gt;="&amp;'DAY TO DAY PERFORMANCE'!$C$1,'Fully Booked'!L:L,"&lt;="&amp;'DAY TO DAY PERFORMANCE'!$H$1)</f>
        <v>0</v>
      </c>
      <c r="K37" s="72">
        <f t="shared" si="4"/>
        <v>0</v>
      </c>
      <c r="L37" s="72" t="e">
        <f>'DAILY SALES '!#REF!*COUNTA('DAY TO DAY PERFORMANCE'!$D$12:$H$12)</f>
        <v>#REF!</v>
      </c>
      <c r="M37" s="95" t="e">
        <f t="shared" si="5"/>
        <v>#REF!</v>
      </c>
      <c r="N37" s="72">
        <f>SUMIFS('PENDING FULL BOOKING'!H:H,'PENDING FULL BOOKING'!D:D,'DAY TO DAY PERFORMANCE'!B37)</f>
        <v>0</v>
      </c>
    </row>
    <row r="38" spans="1:14">
      <c r="A38" s="21" t="s">
        <v>313</v>
      </c>
      <c r="B38" s="19" t="s">
        <v>294</v>
      </c>
      <c r="C38" s="19" t="s">
        <v>25</v>
      </c>
      <c r="D38" s="46">
        <f>SUMIFS('Fully Booked'!R:R,'Fully Booked'!D:D,'DAY TO DAY PERFORMANCE'!B38,'Fully Booked'!L:L,'DAY TO DAY PERFORMANCE'!$D$12)</f>
        <v>0</v>
      </c>
      <c r="E38" s="46">
        <f>SUMIFS('Fully Booked'!R:R,'Fully Booked'!D:D,'DAY TO DAY PERFORMANCE'!B38,'Fully Booked'!L:L,'DAY TO DAY PERFORMANCE'!$E$12)</f>
        <v>0</v>
      </c>
      <c r="F38" s="46">
        <f>SUMIFS('Fully Booked'!R:R,'Fully Booked'!D:D,'DAY TO DAY PERFORMANCE'!B38,'Fully Booked'!L:L,'DAY TO DAY PERFORMANCE'!$F$12)</f>
        <v>0</v>
      </c>
      <c r="G38" s="46">
        <f>SUMIFS('Fully Booked'!R:R,'Fully Booked'!D:D,'DAY TO DAY PERFORMANCE'!B38,'Fully Booked'!L:L,'DAY TO DAY PERFORMANCE'!$G$12)</f>
        <v>0</v>
      </c>
      <c r="H38" s="46">
        <f>SUMIFS('Fully Booked'!R:R,'Fully Booked'!D:D,'DAY TO DAY PERFORMANCE'!B38,'Fully Booked'!L:L,'DAY TO DAY PERFORMANCE'!$H$12)</f>
        <v>0</v>
      </c>
      <c r="I38" s="72">
        <f>SUMIFS('Fully Booked'!R:R,'Fully Booked'!D:D,'DAY TO DAY PERFORMANCE'!B38,'Fully Booked'!L:L,'DAY TO DAY PERFORMANCE'!$I$12)</f>
        <v>0</v>
      </c>
      <c r="J38" s="70">
        <f>COUNTIFS('Fully Booked'!D:D,'DAY TO DAY PERFORMANCE'!B38,'Fully Booked'!L:L,"&gt;="&amp;'DAY TO DAY PERFORMANCE'!$C$1,'Fully Booked'!L:L,"&lt;="&amp;'DAY TO DAY PERFORMANCE'!$H$1)</f>
        <v>0</v>
      </c>
      <c r="K38" s="72">
        <f t="shared" si="4"/>
        <v>0</v>
      </c>
      <c r="L38" s="72" t="e">
        <f>'DAILY SALES '!#REF!*COUNTA('DAY TO DAY PERFORMANCE'!$D$12:$H$12)</f>
        <v>#REF!</v>
      </c>
      <c r="M38" s="95" t="e">
        <f t="shared" si="5"/>
        <v>#REF!</v>
      </c>
      <c r="N38" s="72">
        <f>SUMIFS('PENDING FULL BOOKING'!H:H,'PENDING FULL BOOKING'!D:D,'DAY TO DAY PERFORMANCE'!B38)</f>
        <v>0</v>
      </c>
    </row>
    <row r="39" spans="1:14">
      <c r="A39" s="21"/>
      <c r="B39" s="19" t="s">
        <v>421</v>
      </c>
      <c r="C39" s="19" t="s">
        <v>24</v>
      </c>
      <c r="D39" s="46">
        <f>SUMIFS('Fully Booked'!R:R,'Fully Booked'!D:D,'DAY TO DAY PERFORMANCE'!B39,'Fully Booked'!L:L,'DAY TO DAY PERFORMANCE'!$D$12)</f>
        <v>0</v>
      </c>
      <c r="E39" s="46">
        <f>SUMIFS('Fully Booked'!R:R,'Fully Booked'!D:D,'DAY TO DAY PERFORMANCE'!B39,'Fully Booked'!L:L,'DAY TO DAY PERFORMANCE'!$E$12)</f>
        <v>0</v>
      </c>
      <c r="F39" s="46">
        <f>SUMIFS('Fully Booked'!R:R,'Fully Booked'!D:D,'DAY TO DAY PERFORMANCE'!B39,'Fully Booked'!L:L,'DAY TO DAY PERFORMANCE'!$F$12)</f>
        <v>0</v>
      </c>
      <c r="G39" s="46">
        <f>SUMIFS('Fully Booked'!R:R,'Fully Booked'!D:D,'DAY TO DAY PERFORMANCE'!B39,'Fully Booked'!L:L,'DAY TO DAY PERFORMANCE'!$G$12)</f>
        <v>0</v>
      </c>
      <c r="H39" s="46">
        <f>SUMIFS('Fully Booked'!R:R,'Fully Booked'!D:D,'DAY TO DAY PERFORMANCE'!B39,'Fully Booked'!L:L,'DAY TO DAY PERFORMANCE'!$H$12)</f>
        <v>0</v>
      </c>
      <c r="I39" s="72">
        <f>SUMIFS('Fully Booked'!R:R,'Fully Booked'!D:D,'DAY TO DAY PERFORMANCE'!B39,'Fully Booked'!L:L,'DAY TO DAY PERFORMANCE'!$I$12)</f>
        <v>0</v>
      </c>
      <c r="J39" s="70">
        <f>COUNTIFS('Fully Booked'!D:D,'DAY TO DAY PERFORMANCE'!B39,'Fully Booked'!L:L,"&gt;="&amp;'DAY TO DAY PERFORMANCE'!$C$1,'Fully Booked'!L:L,"&lt;="&amp;'DAY TO DAY PERFORMANCE'!$H$1)</f>
        <v>0</v>
      </c>
      <c r="K39" s="72">
        <f t="shared" si="4"/>
        <v>0</v>
      </c>
      <c r="L39" s="72" t="e">
        <f>'DAILY SALES '!#REF!*COUNTA('DAY TO DAY PERFORMANCE'!$D$12:$H$12)</f>
        <v>#REF!</v>
      </c>
      <c r="M39" s="95" t="e">
        <f t="shared" si="5"/>
        <v>#REF!</v>
      </c>
      <c r="N39" s="72">
        <f>SUMIFS('PENDING FULL BOOKING'!H:H,'PENDING FULL BOOKING'!D:D,'DAY TO DAY PERFORMANCE'!B39)</f>
        <v>0</v>
      </c>
    </row>
    <row r="40" spans="1:14">
      <c r="A40" s="21" t="s">
        <v>320</v>
      </c>
      <c r="B40" s="21" t="s">
        <v>160</v>
      </c>
      <c r="C40" s="19" t="s">
        <v>38</v>
      </c>
      <c r="D40" s="46">
        <f>SUMIFS('Fully Booked'!R:R,'Fully Booked'!D:D,'DAY TO DAY PERFORMANCE'!B40,'Fully Booked'!L:L,'DAY TO DAY PERFORMANCE'!$D$12)</f>
        <v>0</v>
      </c>
      <c r="E40" s="46">
        <f>SUMIFS('Fully Booked'!R:R,'Fully Booked'!D:D,'DAY TO DAY PERFORMANCE'!B40,'Fully Booked'!L:L,'DAY TO DAY PERFORMANCE'!$E$12)</f>
        <v>0</v>
      </c>
      <c r="F40" s="46">
        <f>SUMIFS('Fully Booked'!R:R,'Fully Booked'!D:D,'DAY TO DAY PERFORMANCE'!B40,'Fully Booked'!L:L,'DAY TO DAY PERFORMANCE'!$F$12)</f>
        <v>0</v>
      </c>
      <c r="G40" s="46">
        <f>SUMIFS('Fully Booked'!R:R,'Fully Booked'!D:D,'DAY TO DAY PERFORMANCE'!B40,'Fully Booked'!L:L,'DAY TO DAY PERFORMANCE'!$G$12)</f>
        <v>0</v>
      </c>
      <c r="H40" s="46">
        <f>SUMIFS('Fully Booked'!R:R,'Fully Booked'!D:D,'DAY TO DAY PERFORMANCE'!B40,'Fully Booked'!L:L,'DAY TO DAY PERFORMANCE'!$H$12)</f>
        <v>0</v>
      </c>
      <c r="I40" s="72">
        <f>SUMIFS('Fully Booked'!R:R,'Fully Booked'!D:D,'DAY TO DAY PERFORMANCE'!B40,'Fully Booked'!L:L,'DAY TO DAY PERFORMANCE'!$I$12)</f>
        <v>0</v>
      </c>
      <c r="J40" s="70">
        <f>COUNTIFS('Fully Booked'!D:D,'DAY TO DAY PERFORMANCE'!B40,'Fully Booked'!L:L,"&gt;="&amp;'DAY TO DAY PERFORMANCE'!$C$1,'Fully Booked'!L:L,"&lt;="&amp;'DAY TO DAY PERFORMANCE'!$H$1)</f>
        <v>0</v>
      </c>
      <c r="K40" s="72">
        <f t="shared" si="4"/>
        <v>0</v>
      </c>
      <c r="L40" s="72" t="e">
        <f>'DAILY SALES '!#REF!*COUNTA('DAY TO DAY PERFORMANCE'!$D$12:$H$12)</f>
        <v>#REF!</v>
      </c>
      <c r="M40" s="95" t="e">
        <f t="shared" si="5"/>
        <v>#REF!</v>
      </c>
      <c r="N40" s="72">
        <f>SUMIFS('PENDING FULL BOOKING'!H:H,'PENDING FULL BOOKING'!D:D,'DAY TO DAY PERFORMANCE'!B40)</f>
        <v>0</v>
      </c>
    </row>
    <row r="41" spans="1:14">
      <c r="A41" s="21" t="s">
        <v>327</v>
      </c>
      <c r="B41" s="21" t="s">
        <v>205</v>
      </c>
      <c r="C41" s="19" t="s">
        <v>47</v>
      </c>
      <c r="D41" s="46">
        <f>SUMIFS('Fully Booked'!R:R,'Fully Booked'!D:D,'DAY TO DAY PERFORMANCE'!B41,'Fully Booked'!L:L,'DAY TO DAY PERFORMANCE'!$D$12)</f>
        <v>0</v>
      </c>
      <c r="E41" s="46">
        <f>SUMIFS('Fully Booked'!R:R,'Fully Booked'!D:D,'DAY TO DAY PERFORMANCE'!B41,'Fully Booked'!L:L,'DAY TO DAY PERFORMANCE'!$E$12)</f>
        <v>0</v>
      </c>
      <c r="F41" s="46">
        <f>SUMIFS('Fully Booked'!R:R,'Fully Booked'!D:D,'DAY TO DAY PERFORMANCE'!B41,'Fully Booked'!L:L,'DAY TO DAY PERFORMANCE'!$F$12)</f>
        <v>0</v>
      </c>
      <c r="G41" s="46">
        <f>SUMIFS('Fully Booked'!R:R,'Fully Booked'!D:D,'DAY TO DAY PERFORMANCE'!B41,'Fully Booked'!L:L,'DAY TO DAY PERFORMANCE'!$G$12)</f>
        <v>0</v>
      </c>
      <c r="H41" s="46">
        <f>SUMIFS('Fully Booked'!R:R,'Fully Booked'!D:D,'DAY TO DAY PERFORMANCE'!B41,'Fully Booked'!L:L,'DAY TO DAY PERFORMANCE'!$H$12)</f>
        <v>0</v>
      </c>
      <c r="I41" s="72">
        <f>SUMIFS('Fully Booked'!R:R,'Fully Booked'!D:D,'DAY TO DAY PERFORMANCE'!B41,'Fully Booked'!L:L,'DAY TO DAY PERFORMANCE'!$I$12)</f>
        <v>0</v>
      </c>
      <c r="J41" s="70">
        <f>COUNTIFS('Fully Booked'!D:D,'DAY TO DAY PERFORMANCE'!B41,'Fully Booked'!L:L,"&gt;="&amp;'DAY TO DAY PERFORMANCE'!$C$1,'Fully Booked'!L:L,"&lt;="&amp;'DAY TO DAY PERFORMANCE'!$H$1)</f>
        <v>0</v>
      </c>
      <c r="K41" s="72">
        <f t="shared" si="4"/>
        <v>0</v>
      </c>
      <c r="L41" s="72" t="e">
        <f>'DAILY SALES '!#REF!*COUNTA('DAY TO DAY PERFORMANCE'!$D$12:$H$12)</f>
        <v>#REF!</v>
      </c>
      <c r="M41" s="95" t="e">
        <f t="shared" si="5"/>
        <v>#REF!</v>
      </c>
      <c r="N41" s="72">
        <f>SUMIFS('PENDING FULL BOOKING'!H:H,'PENDING FULL BOOKING'!D:D,'DAY TO DAY PERFORMANCE'!B41)</f>
        <v>0</v>
      </c>
    </row>
    <row r="42" spans="1:14">
      <c r="A42" s="21" t="s">
        <v>308</v>
      </c>
      <c r="B42" s="21" t="s">
        <v>261</v>
      </c>
      <c r="C42" s="19" t="s">
        <v>29</v>
      </c>
      <c r="D42" s="46">
        <f>SUMIFS('Fully Booked'!R:R,'Fully Booked'!D:D,'DAY TO DAY PERFORMANCE'!B42,'Fully Booked'!L:L,'DAY TO DAY PERFORMANCE'!$D$12)</f>
        <v>0</v>
      </c>
      <c r="E42" s="46">
        <f>SUMIFS('Fully Booked'!R:R,'Fully Booked'!D:D,'DAY TO DAY PERFORMANCE'!B42,'Fully Booked'!L:L,'DAY TO DAY PERFORMANCE'!$E$12)</f>
        <v>0</v>
      </c>
      <c r="F42" s="46">
        <f>SUMIFS('Fully Booked'!R:R,'Fully Booked'!D:D,'DAY TO DAY PERFORMANCE'!B42,'Fully Booked'!L:L,'DAY TO DAY PERFORMANCE'!$F$12)</f>
        <v>0</v>
      </c>
      <c r="G42" s="46">
        <f>SUMIFS('Fully Booked'!R:R,'Fully Booked'!D:D,'DAY TO DAY PERFORMANCE'!B42,'Fully Booked'!L:L,'DAY TO DAY PERFORMANCE'!$G$12)</f>
        <v>0</v>
      </c>
      <c r="H42" s="46">
        <f>SUMIFS('Fully Booked'!R:R,'Fully Booked'!D:D,'DAY TO DAY PERFORMANCE'!B42,'Fully Booked'!L:L,'DAY TO DAY PERFORMANCE'!$H$12)</f>
        <v>0</v>
      </c>
      <c r="I42" s="72">
        <f>SUMIFS('Fully Booked'!R:R,'Fully Booked'!D:D,'DAY TO DAY PERFORMANCE'!B42,'Fully Booked'!L:L,'DAY TO DAY PERFORMANCE'!$I$12)</f>
        <v>0</v>
      </c>
      <c r="J42" s="70">
        <f>COUNTIFS('Fully Booked'!D:D,'DAY TO DAY PERFORMANCE'!B42,'Fully Booked'!L:L,"&gt;="&amp;'DAY TO DAY PERFORMANCE'!$C$1,'Fully Booked'!L:L,"&lt;="&amp;'DAY TO DAY PERFORMANCE'!$H$1)</f>
        <v>0</v>
      </c>
      <c r="K42" s="72">
        <f t="shared" si="4"/>
        <v>0</v>
      </c>
      <c r="L42" s="72" t="e">
        <f>'DAILY SALES '!#REF!*COUNTA('DAY TO DAY PERFORMANCE'!$D$12:$H$12)</f>
        <v>#REF!</v>
      </c>
      <c r="M42" s="95" t="e">
        <f t="shared" si="5"/>
        <v>#REF!</v>
      </c>
      <c r="N42" s="72">
        <f>SUMIFS('PENDING FULL BOOKING'!H:H,'PENDING FULL BOOKING'!D:D,'DAY TO DAY PERFORMANCE'!B42)</f>
        <v>0</v>
      </c>
    </row>
    <row r="43" spans="1:14">
      <c r="A43" s="21"/>
      <c r="B43" s="21" t="s">
        <v>406</v>
      </c>
      <c r="C43" s="19" t="s">
        <v>41</v>
      </c>
      <c r="D43" s="46">
        <f>SUMIFS('Fully Booked'!R:R,'Fully Booked'!D:D,'DAY TO DAY PERFORMANCE'!B43,'Fully Booked'!L:L,'DAY TO DAY PERFORMANCE'!$D$12)</f>
        <v>0</v>
      </c>
      <c r="E43" s="46">
        <f>SUMIFS('Fully Booked'!R:R,'Fully Booked'!D:D,'DAY TO DAY PERFORMANCE'!B43,'Fully Booked'!L:L,'DAY TO DAY PERFORMANCE'!$E$12)</f>
        <v>0</v>
      </c>
      <c r="F43" s="46">
        <f>SUMIFS('Fully Booked'!R:R,'Fully Booked'!D:D,'DAY TO DAY PERFORMANCE'!B43,'Fully Booked'!L:L,'DAY TO DAY PERFORMANCE'!$F$12)</f>
        <v>0</v>
      </c>
      <c r="G43" s="46">
        <f>SUMIFS('Fully Booked'!R:R,'Fully Booked'!D:D,'DAY TO DAY PERFORMANCE'!B43,'Fully Booked'!L:L,'DAY TO DAY PERFORMANCE'!$G$12)</f>
        <v>0</v>
      </c>
      <c r="H43" s="46">
        <f>SUMIFS('Fully Booked'!R:R,'Fully Booked'!D:D,'DAY TO DAY PERFORMANCE'!B43,'Fully Booked'!L:L,'DAY TO DAY PERFORMANCE'!$H$12)</f>
        <v>0</v>
      </c>
      <c r="I43" s="72">
        <f>SUMIFS('Fully Booked'!R:R,'Fully Booked'!D:D,'DAY TO DAY PERFORMANCE'!B43,'Fully Booked'!L:L,'DAY TO DAY PERFORMANCE'!$I$12)</f>
        <v>0</v>
      </c>
      <c r="J43" s="70">
        <f>COUNTIFS('Fully Booked'!D:D,'DAY TO DAY PERFORMANCE'!B43,'Fully Booked'!L:L,"&gt;="&amp;'DAY TO DAY PERFORMANCE'!$C$1,'Fully Booked'!L:L,"&lt;="&amp;'DAY TO DAY PERFORMANCE'!$H$1)</f>
        <v>0</v>
      </c>
      <c r="K43" s="72">
        <f t="shared" si="4"/>
        <v>0</v>
      </c>
      <c r="L43" s="72" t="e">
        <f>'DAILY SALES '!#REF!*COUNTA('DAY TO DAY PERFORMANCE'!$D$12:$H$12)</f>
        <v>#REF!</v>
      </c>
      <c r="M43" s="95" t="e">
        <f t="shared" si="5"/>
        <v>#REF!</v>
      </c>
      <c r="N43" s="72">
        <f>SUMIFS('PENDING FULL BOOKING'!H:H,'PENDING FULL BOOKING'!D:D,'DAY TO DAY PERFORMANCE'!B43)</f>
        <v>0</v>
      </c>
    </row>
    <row r="44" spans="1:14">
      <c r="A44" s="21" t="s">
        <v>302</v>
      </c>
      <c r="B44" s="21" t="s">
        <v>227</v>
      </c>
      <c r="C44" s="19" t="s">
        <v>33</v>
      </c>
      <c r="D44" s="46">
        <f>SUMIFS('Fully Booked'!R:R,'Fully Booked'!D:D,'DAY TO DAY PERFORMANCE'!B44,'Fully Booked'!L:L,'DAY TO DAY PERFORMANCE'!$D$12)</f>
        <v>0</v>
      </c>
      <c r="E44" s="46">
        <f>SUMIFS('Fully Booked'!R:R,'Fully Booked'!D:D,'DAY TO DAY PERFORMANCE'!B44,'Fully Booked'!L:L,'DAY TO DAY PERFORMANCE'!$E$12)</f>
        <v>0</v>
      </c>
      <c r="F44" s="46">
        <f>SUMIFS('Fully Booked'!R:R,'Fully Booked'!D:D,'DAY TO DAY PERFORMANCE'!B44,'Fully Booked'!L:L,'DAY TO DAY PERFORMANCE'!$F$12)</f>
        <v>0</v>
      </c>
      <c r="G44" s="46">
        <f>SUMIFS('Fully Booked'!R:R,'Fully Booked'!D:D,'DAY TO DAY PERFORMANCE'!B44,'Fully Booked'!L:L,'DAY TO DAY PERFORMANCE'!$G$12)</f>
        <v>0</v>
      </c>
      <c r="H44" s="46">
        <f>SUMIFS('Fully Booked'!R:R,'Fully Booked'!D:D,'DAY TO DAY PERFORMANCE'!B44,'Fully Booked'!L:L,'DAY TO DAY PERFORMANCE'!$H$12)</f>
        <v>0</v>
      </c>
      <c r="I44" s="72">
        <f>SUMIFS('Fully Booked'!R:R,'Fully Booked'!D:D,'DAY TO DAY PERFORMANCE'!B44,'Fully Booked'!L:L,'DAY TO DAY PERFORMANCE'!$I$12)</f>
        <v>0</v>
      </c>
      <c r="J44" s="70">
        <f>COUNTIFS('Fully Booked'!D:D,'DAY TO DAY PERFORMANCE'!B44,'Fully Booked'!L:L,"&gt;="&amp;'DAY TO DAY PERFORMANCE'!$C$1,'Fully Booked'!L:L,"&lt;="&amp;'DAY TO DAY PERFORMANCE'!$H$1)</f>
        <v>0</v>
      </c>
      <c r="K44" s="72">
        <f t="shared" si="4"/>
        <v>0</v>
      </c>
      <c r="L44" s="72" t="e">
        <f>'DAILY SALES '!#REF!*COUNTA('DAY TO DAY PERFORMANCE'!$D$12:$H$12)</f>
        <v>#REF!</v>
      </c>
      <c r="M44" s="95" t="e">
        <f t="shared" si="5"/>
        <v>#REF!</v>
      </c>
      <c r="N44" s="72">
        <f>SUMIFS('PENDING FULL BOOKING'!H:H,'PENDING FULL BOOKING'!D:D,'DAY TO DAY PERFORMANCE'!B44)</f>
        <v>0</v>
      </c>
    </row>
    <row r="45" spans="1:14">
      <c r="A45" s="21" t="s">
        <v>307</v>
      </c>
      <c r="B45" s="21" t="s">
        <v>162</v>
      </c>
      <c r="C45" s="19" t="s">
        <v>55</v>
      </c>
      <c r="D45" s="46">
        <f>SUMIFS('Fully Booked'!R:R,'Fully Booked'!D:D,'DAY TO DAY PERFORMANCE'!B45,'Fully Booked'!L:L,'DAY TO DAY PERFORMANCE'!$D$12)</f>
        <v>0</v>
      </c>
      <c r="E45" s="46">
        <f>SUMIFS('Fully Booked'!R:R,'Fully Booked'!D:D,'DAY TO DAY PERFORMANCE'!B45,'Fully Booked'!L:L,'DAY TO DAY PERFORMANCE'!$E$12)</f>
        <v>0</v>
      </c>
      <c r="F45" s="46">
        <f>SUMIFS('Fully Booked'!R:R,'Fully Booked'!D:D,'DAY TO DAY PERFORMANCE'!B45,'Fully Booked'!L:L,'DAY TO DAY PERFORMANCE'!$F$12)</f>
        <v>0</v>
      </c>
      <c r="G45" s="46">
        <f>SUMIFS('Fully Booked'!R:R,'Fully Booked'!D:D,'DAY TO DAY PERFORMANCE'!B45,'Fully Booked'!L:L,'DAY TO DAY PERFORMANCE'!$G$12)</f>
        <v>0</v>
      </c>
      <c r="H45" s="46">
        <f>SUMIFS('Fully Booked'!R:R,'Fully Booked'!D:D,'DAY TO DAY PERFORMANCE'!B45,'Fully Booked'!L:L,'DAY TO DAY PERFORMANCE'!$H$12)</f>
        <v>0</v>
      </c>
      <c r="I45" s="72">
        <f>SUMIFS('Fully Booked'!R:R,'Fully Booked'!D:D,'DAY TO DAY PERFORMANCE'!B45,'Fully Booked'!L:L,'DAY TO DAY PERFORMANCE'!$I$12)</f>
        <v>0</v>
      </c>
      <c r="J45" s="70">
        <f>COUNTIFS('Fully Booked'!D:D,'DAY TO DAY PERFORMANCE'!B45,'Fully Booked'!L:L,"&gt;="&amp;'DAY TO DAY PERFORMANCE'!$C$1,'Fully Booked'!L:L,"&lt;="&amp;'DAY TO DAY PERFORMANCE'!$H$1)</f>
        <v>0</v>
      </c>
      <c r="K45" s="72">
        <f t="shared" si="4"/>
        <v>0</v>
      </c>
      <c r="L45" s="72" t="e">
        <f>'DAILY SALES '!#REF!*COUNTA('DAY TO DAY PERFORMANCE'!$D$12:$H$12)</f>
        <v>#REF!</v>
      </c>
      <c r="M45" s="95" t="e">
        <f t="shared" si="5"/>
        <v>#REF!</v>
      </c>
      <c r="N45" s="72">
        <f>SUMIFS('PENDING FULL BOOKING'!H:H,'PENDING FULL BOOKING'!D:D,'DAY TO DAY PERFORMANCE'!B45)</f>
        <v>0</v>
      </c>
    </row>
    <row r="46" spans="1:14">
      <c r="A46" s="21"/>
      <c r="B46" s="21" t="s">
        <v>419</v>
      </c>
      <c r="C46" s="19" t="s">
        <v>25</v>
      </c>
      <c r="D46" s="46">
        <f>SUMIFS('Fully Booked'!R:R,'Fully Booked'!D:D,'DAY TO DAY PERFORMANCE'!B46,'Fully Booked'!L:L,'DAY TO DAY PERFORMANCE'!$D$12)</f>
        <v>0</v>
      </c>
      <c r="E46" s="46">
        <f>SUMIFS('Fully Booked'!R:R,'Fully Booked'!D:D,'DAY TO DAY PERFORMANCE'!B46,'Fully Booked'!L:L,'DAY TO DAY PERFORMANCE'!$E$12)</f>
        <v>0</v>
      </c>
      <c r="F46" s="46">
        <f>SUMIFS('Fully Booked'!R:R,'Fully Booked'!D:D,'DAY TO DAY PERFORMANCE'!B46,'Fully Booked'!L:L,'DAY TO DAY PERFORMANCE'!$F$12)</f>
        <v>0</v>
      </c>
      <c r="G46" s="46">
        <f>SUMIFS('Fully Booked'!R:R,'Fully Booked'!D:D,'DAY TO DAY PERFORMANCE'!B46,'Fully Booked'!L:L,'DAY TO DAY PERFORMANCE'!$G$12)</f>
        <v>0</v>
      </c>
      <c r="H46" s="46">
        <f>SUMIFS('Fully Booked'!R:R,'Fully Booked'!D:D,'DAY TO DAY PERFORMANCE'!B46,'Fully Booked'!L:L,'DAY TO DAY PERFORMANCE'!$H$12)</f>
        <v>0</v>
      </c>
      <c r="I46" s="72">
        <f>SUMIFS('Fully Booked'!R:R,'Fully Booked'!D:D,'DAY TO DAY PERFORMANCE'!B46,'Fully Booked'!L:L,'DAY TO DAY PERFORMANCE'!$I$12)</f>
        <v>0</v>
      </c>
      <c r="J46" s="70">
        <f>COUNTIFS('Fully Booked'!D:D,'DAY TO DAY PERFORMANCE'!B46,'Fully Booked'!L:L,"&gt;="&amp;'DAY TO DAY PERFORMANCE'!$C$1,'Fully Booked'!L:L,"&lt;="&amp;'DAY TO DAY PERFORMANCE'!$H$1)</f>
        <v>0</v>
      </c>
      <c r="K46" s="72">
        <f t="shared" si="4"/>
        <v>0</v>
      </c>
      <c r="L46" s="72" t="e">
        <f>'DAILY SALES '!#REF!*COUNTA('DAY TO DAY PERFORMANCE'!$D$12:$H$12)</f>
        <v>#REF!</v>
      </c>
      <c r="M46" s="95" t="e">
        <f t="shared" si="5"/>
        <v>#REF!</v>
      </c>
      <c r="N46" s="72">
        <f>SUMIFS('PENDING FULL BOOKING'!H:H,'PENDING FULL BOOKING'!D:D,'DAY TO DAY PERFORMANCE'!B46)</f>
        <v>1952378</v>
      </c>
    </row>
    <row r="47" spans="1:14">
      <c r="A47" s="21" t="s">
        <v>323</v>
      </c>
      <c r="B47" s="21" t="s">
        <v>200</v>
      </c>
      <c r="C47" s="19" t="s">
        <v>24</v>
      </c>
      <c r="D47" s="46">
        <f>SUMIFS('Fully Booked'!R:R,'Fully Booked'!D:D,'DAY TO DAY PERFORMANCE'!B47,'Fully Booked'!L:L,'DAY TO DAY PERFORMANCE'!$D$12)</f>
        <v>0</v>
      </c>
      <c r="E47" s="46">
        <f>SUMIFS('Fully Booked'!R:R,'Fully Booked'!D:D,'DAY TO DAY PERFORMANCE'!B47,'Fully Booked'!L:L,'DAY TO DAY PERFORMANCE'!$E$12)</f>
        <v>0</v>
      </c>
      <c r="F47" s="46">
        <f>SUMIFS('Fully Booked'!R:R,'Fully Booked'!D:D,'DAY TO DAY PERFORMANCE'!B47,'Fully Booked'!L:L,'DAY TO DAY PERFORMANCE'!$F$12)</f>
        <v>0</v>
      </c>
      <c r="G47" s="46">
        <f>SUMIFS('Fully Booked'!R:R,'Fully Booked'!D:D,'DAY TO DAY PERFORMANCE'!B47,'Fully Booked'!L:L,'DAY TO DAY PERFORMANCE'!$G$12)</f>
        <v>0</v>
      </c>
      <c r="H47" s="46">
        <f>SUMIFS('Fully Booked'!R:R,'Fully Booked'!D:D,'DAY TO DAY PERFORMANCE'!B47,'Fully Booked'!L:L,'DAY TO DAY PERFORMANCE'!$H$12)</f>
        <v>0</v>
      </c>
      <c r="I47" s="72">
        <f>SUMIFS('Fully Booked'!R:R,'Fully Booked'!D:D,'DAY TO DAY PERFORMANCE'!B47,'Fully Booked'!L:L,'DAY TO DAY PERFORMANCE'!$I$12)</f>
        <v>0</v>
      </c>
      <c r="J47" s="70">
        <f>COUNTIFS('Fully Booked'!D:D,'DAY TO DAY PERFORMANCE'!B47,'Fully Booked'!L:L,"&gt;="&amp;'DAY TO DAY PERFORMANCE'!$C$1,'Fully Booked'!L:L,"&lt;="&amp;'DAY TO DAY PERFORMANCE'!$H$1)</f>
        <v>0</v>
      </c>
      <c r="K47" s="72">
        <f t="shared" si="4"/>
        <v>0</v>
      </c>
      <c r="L47" s="72" t="e">
        <f>'DAILY SALES '!#REF!*COUNTA('DAY TO DAY PERFORMANCE'!$D$12:$H$12)</f>
        <v>#REF!</v>
      </c>
      <c r="M47" s="95" t="e">
        <f t="shared" si="5"/>
        <v>#REF!</v>
      </c>
      <c r="N47" s="72">
        <f>SUMIFS('PENDING FULL BOOKING'!H:H,'PENDING FULL BOOKING'!D:D,'DAY TO DAY PERFORMANCE'!B47)</f>
        <v>2411887</v>
      </c>
    </row>
    <row r="48" spans="1:14">
      <c r="A48" s="21" t="s">
        <v>325</v>
      </c>
      <c r="B48" s="21" t="s">
        <v>265</v>
      </c>
      <c r="C48" s="19" t="s">
        <v>49</v>
      </c>
      <c r="D48" s="46">
        <f>SUMIFS('Fully Booked'!R:R,'Fully Booked'!D:D,'DAY TO DAY PERFORMANCE'!B48,'Fully Booked'!L:L,'DAY TO DAY PERFORMANCE'!$D$12)</f>
        <v>0</v>
      </c>
      <c r="E48" s="46">
        <f>SUMIFS('Fully Booked'!R:R,'Fully Booked'!D:D,'DAY TO DAY PERFORMANCE'!B48,'Fully Booked'!L:L,'DAY TO DAY PERFORMANCE'!$E$12)</f>
        <v>0</v>
      </c>
      <c r="F48" s="46">
        <f>SUMIFS('Fully Booked'!R:R,'Fully Booked'!D:D,'DAY TO DAY PERFORMANCE'!B48,'Fully Booked'!L:L,'DAY TO DAY PERFORMANCE'!$F$12)</f>
        <v>0</v>
      </c>
      <c r="G48" s="46">
        <f>SUMIFS('Fully Booked'!R:R,'Fully Booked'!D:D,'DAY TO DAY PERFORMANCE'!B48,'Fully Booked'!L:L,'DAY TO DAY PERFORMANCE'!$G$12)</f>
        <v>0</v>
      </c>
      <c r="H48" s="46">
        <f>SUMIFS('Fully Booked'!R:R,'Fully Booked'!D:D,'DAY TO DAY PERFORMANCE'!B48,'Fully Booked'!L:L,'DAY TO DAY PERFORMANCE'!$H$12)</f>
        <v>0</v>
      </c>
      <c r="I48" s="72">
        <f>SUMIFS('Fully Booked'!R:R,'Fully Booked'!D:D,'DAY TO DAY PERFORMANCE'!B48,'Fully Booked'!L:L,'DAY TO DAY PERFORMANCE'!$I$12)</f>
        <v>0</v>
      </c>
      <c r="J48" s="70">
        <f>COUNTIFS('Fully Booked'!D:D,'DAY TO DAY PERFORMANCE'!B48,'Fully Booked'!L:L,"&gt;="&amp;'DAY TO DAY PERFORMANCE'!$C$1,'Fully Booked'!L:L,"&lt;="&amp;'DAY TO DAY PERFORMANCE'!$H$1)</f>
        <v>0</v>
      </c>
      <c r="K48" s="72">
        <f t="shared" si="4"/>
        <v>0</v>
      </c>
      <c r="L48" s="72" t="e">
        <f>'DAILY SALES '!#REF!*COUNTA('DAY TO DAY PERFORMANCE'!$D$12:$H$12)</f>
        <v>#REF!</v>
      </c>
      <c r="M48" s="95" t="e">
        <f t="shared" si="5"/>
        <v>#REF!</v>
      </c>
      <c r="N48" s="72">
        <f>SUMIFS('PENDING FULL BOOKING'!H:H,'PENDING FULL BOOKING'!D:D,'DAY TO DAY PERFORMANCE'!B48)</f>
        <v>0</v>
      </c>
    </row>
    <row r="49" spans="1:14">
      <c r="A49" s="21" t="s">
        <v>314</v>
      </c>
      <c r="B49" s="21" t="s">
        <v>293</v>
      </c>
      <c r="C49" s="19" t="s">
        <v>25</v>
      </c>
      <c r="D49" s="46">
        <f>SUMIFS('Fully Booked'!R:R,'Fully Booked'!D:D,'DAY TO DAY PERFORMANCE'!B49,'Fully Booked'!L:L,'DAY TO DAY PERFORMANCE'!$D$12)</f>
        <v>0</v>
      </c>
      <c r="E49" s="46">
        <f>SUMIFS('Fully Booked'!R:R,'Fully Booked'!D:D,'DAY TO DAY PERFORMANCE'!B49,'Fully Booked'!L:L,'DAY TO DAY PERFORMANCE'!$E$12)</f>
        <v>0</v>
      </c>
      <c r="F49" s="46">
        <f>SUMIFS('Fully Booked'!R:R,'Fully Booked'!D:D,'DAY TO DAY PERFORMANCE'!B49,'Fully Booked'!L:L,'DAY TO DAY PERFORMANCE'!$F$12)</f>
        <v>0</v>
      </c>
      <c r="G49" s="46">
        <f>SUMIFS('Fully Booked'!R:R,'Fully Booked'!D:D,'DAY TO DAY PERFORMANCE'!B49,'Fully Booked'!L:L,'DAY TO DAY PERFORMANCE'!$G$12)</f>
        <v>0</v>
      </c>
      <c r="H49" s="46">
        <f>SUMIFS('Fully Booked'!R:R,'Fully Booked'!D:D,'DAY TO DAY PERFORMANCE'!B49,'Fully Booked'!L:L,'DAY TO DAY PERFORMANCE'!$H$12)</f>
        <v>0</v>
      </c>
      <c r="I49" s="72">
        <f>SUMIFS('Fully Booked'!R:R,'Fully Booked'!D:D,'DAY TO DAY PERFORMANCE'!B49,'Fully Booked'!L:L,'DAY TO DAY PERFORMANCE'!$I$12)</f>
        <v>0</v>
      </c>
      <c r="J49" s="70">
        <f>COUNTIFS('Fully Booked'!D:D,'DAY TO DAY PERFORMANCE'!B49,'Fully Booked'!L:L,"&gt;="&amp;'DAY TO DAY PERFORMANCE'!$C$1,'Fully Booked'!L:L,"&lt;="&amp;'DAY TO DAY PERFORMANCE'!$H$1)</f>
        <v>0</v>
      </c>
      <c r="K49" s="72">
        <f t="shared" si="4"/>
        <v>0</v>
      </c>
      <c r="L49" s="72" t="e">
        <f>'DAILY SALES '!#REF!*COUNTA('DAY TO DAY PERFORMANCE'!$D$12:$H$12)</f>
        <v>#REF!</v>
      </c>
      <c r="M49" s="95" t="e">
        <f t="shared" si="5"/>
        <v>#REF!</v>
      </c>
      <c r="N49" s="72">
        <f>SUMIFS('PENDING FULL BOOKING'!H:H,'PENDING FULL BOOKING'!D:D,'DAY TO DAY PERFORMANCE'!B49)</f>
        <v>0</v>
      </c>
    </row>
    <row r="50" spans="1:14">
      <c r="A50" s="21" t="s">
        <v>387</v>
      </c>
      <c r="B50" s="21" t="s">
        <v>386</v>
      </c>
      <c r="C50" s="19" t="s">
        <v>49</v>
      </c>
      <c r="D50" s="46">
        <f>SUMIFS('Fully Booked'!R:R,'Fully Booked'!D:D,'DAY TO DAY PERFORMANCE'!B50,'Fully Booked'!L:L,'DAY TO DAY PERFORMANCE'!$D$12)</f>
        <v>0</v>
      </c>
      <c r="E50" s="46">
        <f>SUMIFS('Fully Booked'!R:R,'Fully Booked'!D:D,'DAY TO DAY PERFORMANCE'!B50,'Fully Booked'!L:L,'DAY TO DAY PERFORMANCE'!$E$12)</f>
        <v>0</v>
      </c>
      <c r="F50" s="46">
        <f>SUMIFS('Fully Booked'!R:R,'Fully Booked'!D:D,'DAY TO DAY PERFORMANCE'!B50,'Fully Booked'!L:L,'DAY TO DAY PERFORMANCE'!$F$12)</f>
        <v>0</v>
      </c>
      <c r="G50" s="46">
        <f>SUMIFS('Fully Booked'!R:R,'Fully Booked'!D:D,'DAY TO DAY PERFORMANCE'!B50,'Fully Booked'!L:L,'DAY TO DAY PERFORMANCE'!$G$12)</f>
        <v>0</v>
      </c>
      <c r="H50" s="46">
        <f>SUMIFS('Fully Booked'!R:R,'Fully Booked'!D:D,'DAY TO DAY PERFORMANCE'!B50,'Fully Booked'!L:L,'DAY TO DAY PERFORMANCE'!$H$12)</f>
        <v>0</v>
      </c>
      <c r="I50" s="72">
        <f>SUMIFS('Fully Booked'!R:R,'Fully Booked'!D:D,'DAY TO DAY PERFORMANCE'!B50,'Fully Booked'!L:L,'DAY TO DAY PERFORMANCE'!$I$12)</f>
        <v>0</v>
      </c>
      <c r="J50" s="70">
        <f>COUNTIFS('Fully Booked'!D:D,'DAY TO DAY PERFORMANCE'!B50,'Fully Booked'!L:L,"&gt;="&amp;'DAY TO DAY PERFORMANCE'!$C$1,'Fully Booked'!L:L,"&lt;="&amp;'DAY TO DAY PERFORMANCE'!$H$1)</f>
        <v>0</v>
      </c>
      <c r="K50" s="72">
        <f t="shared" si="4"/>
        <v>0</v>
      </c>
      <c r="L50" s="72" t="e">
        <f>'DAILY SALES '!#REF!*COUNTA('DAY TO DAY PERFORMANCE'!$D$12:$H$12)</f>
        <v>#REF!</v>
      </c>
      <c r="M50" s="95" t="e">
        <f t="shared" si="5"/>
        <v>#REF!</v>
      </c>
      <c r="N50" s="72">
        <f>SUMIFS('PENDING FULL BOOKING'!H:H,'PENDING FULL BOOKING'!D:D,'DAY TO DAY PERFORMANCE'!B50)</f>
        <v>0</v>
      </c>
    </row>
    <row r="51" spans="1:14">
      <c r="A51" s="21"/>
      <c r="B51" s="21" t="s">
        <v>424</v>
      </c>
      <c r="C51" s="19" t="s">
        <v>54</v>
      </c>
      <c r="D51" s="46">
        <f>SUMIFS('Fully Booked'!R:R,'Fully Booked'!D:D,'DAY TO DAY PERFORMANCE'!B51,'Fully Booked'!L:L,'DAY TO DAY PERFORMANCE'!$D$12)</f>
        <v>0</v>
      </c>
      <c r="E51" s="46">
        <f>SUMIFS('Fully Booked'!R:R,'Fully Booked'!D:D,'DAY TO DAY PERFORMANCE'!B51,'Fully Booked'!L:L,'DAY TO DAY PERFORMANCE'!$E$12)</f>
        <v>0</v>
      </c>
      <c r="F51" s="46">
        <f>SUMIFS('Fully Booked'!R:R,'Fully Booked'!D:D,'DAY TO DAY PERFORMANCE'!B51,'Fully Booked'!L:L,'DAY TO DAY PERFORMANCE'!$F$12)</f>
        <v>0</v>
      </c>
      <c r="G51" s="46">
        <f>SUMIFS('Fully Booked'!R:R,'Fully Booked'!D:D,'DAY TO DAY PERFORMANCE'!B51,'Fully Booked'!L:L,'DAY TO DAY PERFORMANCE'!$G$12)</f>
        <v>0</v>
      </c>
      <c r="H51" s="46">
        <f>SUMIFS('Fully Booked'!R:R,'Fully Booked'!D:D,'DAY TO DAY PERFORMANCE'!B51,'Fully Booked'!L:L,'DAY TO DAY PERFORMANCE'!$H$12)</f>
        <v>0</v>
      </c>
      <c r="I51" s="72">
        <f>SUMIFS('Fully Booked'!R:R,'Fully Booked'!D:D,'DAY TO DAY PERFORMANCE'!B51,'Fully Booked'!L:L,'DAY TO DAY PERFORMANCE'!$I$12)</f>
        <v>0</v>
      </c>
      <c r="J51" s="70">
        <f>COUNTIFS('Fully Booked'!D:D,'DAY TO DAY PERFORMANCE'!B51,'Fully Booked'!L:L,"&gt;="&amp;'DAY TO DAY PERFORMANCE'!$C$1,'Fully Booked'!L:L,"&lt;="&amp;'DAY TO DAY PERFORMANCE'!$H$1)</f>
        <v>0</v>
      </c>
      <c r="K51" s="72">
        <f t="shared" si="4"/>
        <v>0</v>
      </c>
      <c r="L51" s="72" t="e">
        <f>'DAILY SALES '!#REF!*COUNTA('DAY TO DAY PERFORMANCE'!$D$12:$H$12)</f>
        <v>#REF!</v>
      </c>
      <c r="M51" s="95" t="e">
        <f t="shared" si="5"/>
        <v>#REF!</v>
      </c>
      <c r="N51" s="72">
        <f>SUMIFS('PENDING FULL BOOKING'!H:H,'PENDING FULL BOOKING'!D:D,'DAY TO DAY PERFORMANCE'!B51)</f>
        <v>0</v>
      </c>
    </row>
    <row r="52" spans="1:14">
      <c r="A52" s="21"/>
      <c r="B52" s="21" t="s">
        <v>425</v>
      </c>
      <c r="C52" s="297" t="s">
        <v>23</v>
      </c>
      <c r="D52" s="298">
        <f>SUMIFS('Fully Booked'!R:R,'Fully Booked'!D:D,'DAY TO DAY PERFORMANCE'!B52,'Fully Booked'!L:L,'DAY TO DAY PERFORMANCE'!$D$12)</f>
        <v>0</v>
      </c>
      <c r="E52" s="298">
        <f>SUMIFS('Fully Booked'!R:R,'Fully Booked'!D:D,'DAY TO DAY PERFORMANCE'!B52,'Fully Booked'!L:L,'DAY TO DAY PERFORMANCE'!$E$12)</f>
        <v>0</v>
      </c>
      <c r="F52" s="298">
        <f>SUMIFS('Fully Booked'!R:R,'Fully Booked'!D:D,'DAY TO DAY PERFORMANCE'!B52,'Fully Booked'!L:L,'DAY TO DAY PERFORMANCE'!$F$12)</f>
        <v>0</v>
      </c>
      <c r="G52" s="298">
        <f>SUMIFS('Fully Booked'!R:R,'Fully Booked'!D:D,'DAY TO DAY PERFORMANCE'!B52,'Fully Booked'!L:L,'DAY TO DAY PERFORMANCE'!$G$12)</f>
        <v>0</v>
      </c>
      <c r="H52" s="298">
        <f>SUMIFS('Fully Booked'!R:R,'Fully Booked'!D:D,'DAY TO DAY PERFORMANCE'!B52,'Fully Booked'!L:L,'DAY TO DAY PERFORMANCE'!$H$12)</f>
        <v>0</v>
      </c>
      <c r="I52" s="299">
        <f>SUMIFS('Fully Booked'!R:R,'Fully Booked'!D:D,'DAY TO DAY PERFORMANCE'!B52,'Fully Booked'!L:L,'DAY TO DAY PERFORMANCE'!$I$12)</f>
        <v>0</v>
      </c>
      <c r="J52" s="70">
        <f>COUNTIFS('Fully Booked'!D:D,'DAY TO DAY PERFORMANCE'!B52,'Fully Booked'!L:L,"&gt;="&amp;'DAY TO DAY PERFORMANCE'!$C$1,'Fully Booked'!L:L,"&lt;="&amp;'DAY TO DAY PERFORMANCE'!$H$1)</f>
        <v>0</v>
      </c>
      <c r="K52" s="72">
        <f t="shared" si="4"/>
        <v>0</v>
      </c>
      <c r="L52" s="72" t="e">
        <f>'DAILY SALES '!#REF!*COUNTA('DAY TO DAY PERFORMANCE'!$D$12:$H$12)</f>
        <v>#REF!</v>
      </c>
      <c r="M52" s="95" t="e">
        <f t="shared" si="5"/>
        <v>#REF!</v>
      </c>
      <c r="N52" s="72">
        <f>SUMIFS('PENDING FULL BOOKING'!H:H,'PENDING FULL BOOKING'!D:D,'DAY TO DAY PERFORMANCE'!B52)</f>
        <v>0</v>
      </c>
    </row>
    <row r="53" spans="1:14">
      <c r="A53" s="21"/>
      <c r="B53" s="21" t="s">
        <v>407</v>
      </c>
      <c r="C53" s="297"/>
      <c r="D53" s="298">
        <f>SUMIFS('Fully Booked'!R:R,'Fully Booked'!D:D,'DAY TO DAY PERFORMANCE'!B53,'Fully Booked'!L:L,'DAY TO DAY PERFORMANCE'!$D$12)</f>
        <v>0</v>
      </c>
      <c r="E53" s="298">
        <f>SUMIFS('Fully Booked'!R:R,'Fully Booked'!D:D,'DAY TO DAY PERFORMANCE'!B53,'Fully Booked'!L:L,'DAY TO DAY PERFORMANCE'!$E$12)</f>
        <v>0</v>
      </c>
      <c r="F53" s="298">
        <f>SUMIFS('Fully Booked'!R:R,'Fully Booked'!D:D,'DAY TO DAY PERFORMANCE'!B53,'Fully Booked'!L:L,'DAY TO DAY PERFORMANCE'!$F$12)</f>
        <v>0</v>
      </c>
      <c r="G53" s="298">
        <f>SUMIFS('Fully Booked'!R:R,'Fully Booked'!D:D,'DAY TO DAY PERFORMANCE'!B53,'Fully Booked'!L:L,'DAY TO DAY PERFORMANCE'!$G$12)</f>
        <v>0</v>
      </c>
      <c r="H53" s="298">
        <f>SUMIFS('Fully Booked'!R:R,'Fully Booked'!D:D,'DAY TO DAY PERFORMANCE'!B53,'Fully Booked'!L:L,'DAY TO DAY PERFORMANCE'!$H$12)</f>
        <v>0</v>
      </c>
      <c r="I53" s="299">
        <f>SUMIFS('Fully Booked'!R:R,'Fully Booked'!D:D,'DAY TO DAY PERFORMANCE'!B53,'Fully Booked'!L:L,'DAY TO DAY PERFORMANCE'!$I$12)</f>
        <v>0</v>
      </c>
      <c r="J53" s="70">
        <f>COUNTIFS('Fully Booked'!D:D,'DAY TO DAY PERFORMANCE'!B53,'Fully Booked'!L:L,"&gt;="&amp;'DAY TO DAY PERFORMANCE'!$C$1,'Fully Booked'!L:L,"&lt;="&amp;'DAY TO DAY PERFORMANCE'!$H$1)</f>
        <v>0</v>
      </c>
      <c r="K53" s="72">
        <f t="shared" si="4"/>
        <v>0</v>
      </c>
      <c r="L53" s="72"/>
      <c r="M53" s="95"/>
      <c r="N53" s="72">
        <f>SUMIFS('PENDING FULL BOOKING'!H:H,'PENDING FULL BOOKING'!D:D,'DAY TO DAY PERFORMANCE'!B53)</f>
        <v>8557920</v>
      </c>
    </row>
    <row r="54" spans="1:14">
      <c r="A54" s="93"/>
      <c r="B54" s="93" t="s">
        <v>71</v>
      </c>
      <c r="C54" s="93"/>
      <c r="D54" s="92">
        <f t="shared" ref="D54:K54" si="6">SUM(D13:D53)</f>
        <v>0</v>
      </c>
      <c r="E54" s="92">
        <f t="shared" si="6"/>
        <v>0</v>
      </c>
      <c r="F54" s="92">
        <f t="shared" si="6"/>
        <v>0</v>
      </c>
      <c r="G54" s="92">
        <f t="shared" si="6"/>
        <v>0</v>
      </c>
      <c r="H54" s="92">
        <f t="shared" si="6"/>
        <v>0</v>
      </c>
      <c r="I54" s="92">
        <f t="shared" si="6"/>
        <v>0</v>
      </c>
      <c r="J54" s="291">
        <f t="shared" si="6"/>
        <v>0</v>
      </c>
      <c r="K54" s="92">
        <f t="shared" si="6"/>
        <v>0</v>
      </c>
      <c r="L54" s="92">
        <v>44410462.041009799</v>
      </c>
      <c r="M54" s="280">
        <f>K54/L54</f>
        <v>0</v>
      </c>
      <c r="N54" s="92">
        <f>SUM(N13:N51)</f>
        <v>14681041</v>
      </c>
    </row>
  </sheetData>
  <mergeCells count="1">
    <mergeCell ref="A10:B10"/>
  </mergeCells>
  <conditionalFormatting sqref="B13:B50">
    <cfRule type="duplicateValues" dxfId="7" priority="716"/>
  </conditionalFormatting>
  <conditionalFormatting sqref="B13:B53">
    <cfRule type="duplicateValues" dxfId="6" priority="719"/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8"/>
  <sheetViews>
    <sheetView workbookViewId="0">
      <selection activeCell="H32" sqref="H32"/>
    </sheetView>
  </sheetViews>
  <sheetFormatPr defaultColWidth="9.140625" defaultRowHeight="15"/>
  <cols>
    <col min="1" max="1" width="11.140625" style="8" bestFit="1" customWidth="1"/>
    <col min="2" max="2" width="10.140625" style="8" bestFit="1" customWidth="1"/>
    <col min="3" max="3" width="18.5703125" style="8" bestFit="1" customWidth="1"/>
    <col min="4" max="4" width="33.42578125" style="8" bestFit="1" customWidth="1"/>
    <col min="5" max="5" width="26.85546875" style="8" bestFit="1" customWidth="1"/>
    <col min="6" max="6" width="10.5703125" style="8" bestFit="1" customWidth="1"/>
    <col min="7" max="7" width="17.42578125" style="8" bestFit="1" customWidth="1"/>
    <col min="8" max="8" width="14.28515625" style="8" bestFit="1" customWidth="1"/>
    <col min="9" max="9" width="11.42578125" style="8" bestFit="1" customWidth="1"/>
    <col min="10" max="10" width="7.28515625" style="8" bestFit="1" customWidth="1"/>
    <col min="11" max="11" width="33.42578125" style="8" bestFit="1" customWidth="1"/>
    <col min="12" max="12" width="9.28515625" style="8" bestFit="1" customWidth="1"/>
    <col min="13" max="13" width="18.42578125" style="8" bestFit="1" customWidth="1"/>
    <col min="14" max="14" width="17.42578125" style="8" bestFit="1" customWidth="1"/>
    <col min="15" max="15" width="13.42578125" style="8" bestFit="1" customWidth="1"/>
    <col min="16" max="16" width="20.7109375" style="8" bestFit="1" customWidth="1"/>
    <col min="17" max="17" width="10.42578125" style="8" bestFit="1" customWidth="1"/>
    <col min="18" max="18" width="10" style="8" bestFit="1" customWidth="1"/>
    <col min="19" max="19" width="8.28515625" style="8" bestFit="1" customWidth="1"/>
    <col min="20" max="20" width="11" style="8" bestFit="1" customWidth="1"/>
    <col min="21" max="21" width="6.140625" style="8" bestFit="1" customWidth="1"/>
    <col min="22" max="22" width="18.5703125" style="8" bestFit="1" customWidth="1"/>
    <col min="23" max="23" width="17.42578125" style="8" bestFit="1" customWidth="1"/>
    <col min="24" max="24" width="10.5703125" style="8" bestFit="1" customWidth="1"/>
    <col min="25" max="25" width="11.42578125" style="8" bestFit="1" customWidth="1"/>
    <col min="26" max="26" width="13.85546875" style="8" bestFit="1" customWidth="1"/>
    <col min="27" max="27" width="12.140625" style="8" bestFit="1" customWidth="1"/>
    <col min="28" max="28" width="14.85546875" style="8" bestFit="1" customWidth="1"/>
    <col min="29" max="29" width="73.85546875" style="8" bestFit="1" customWidth="1"/>
    <col min="30" max="16384" width="9.140625" style="8"/>
  </cols>
  <sheetData>
    <row r="1" spans="1:30">
      <c r="A1" s="9" t="s">
        <v>0</v>
      </c>
      <c r="B1" s="9" t="s">
        <v>143</v>
      </c>
      <c r="C1" s="9" t="s">
        <v>171</v>
      </c>
      <c r="D1" s="9" t="s">
        <v>172</v>
      </c>
      <c r="E1" s="9" t="s">
        <v>2</v>
      </c>
      <c r="F1" s="9" t="s">
        <v>3</v>
      </c>
      <c r="G1" s="9" t="s">
        <v>5</v>
      </c>
      <c r="H1" s="62" t="s">
        <v>105</v>
      </c>
      <c r="I1" s="9" t="s">
        <v>7</v>
      </c>
      <c r="J1" s="9" t="s">
        <v>28</v>
      </c>
      <c r="K1" s="9" t="s">
        <v>9</v>
      </c>
      <c r="L1" s="9" t="s">
        <v>10</v>
      </c>
      <c r="M1" s="9" t="s">
        <v>106</v>
      </c>
      <c r="N1" s="9" t="s">
        <v>79</v>
      </c>
      <c r="O1" s="148" t="s">
        <v>107</v>
      </c>
      <c r="P1" s="40" t="s">
        <v>108</v>
      </c>
      <c r="Q1" s="63" t="s">
        <v>224</v>
      </c>
      <c r="R1" s="64" t="s">
        <v>179</v>
      </c>
      <c r="S1" s="146" t="s">
        <v>180</v>
      </c>
      <c r="T1" s="9" t="s">
        <v>109</v>
      </c>
      <c r="U1" s="41" t="s">
        <v>13</v>
      </c>
      <c r="V1" s="41" t="s">
        <v>11</v>
      </c>
      <c r="W1" s="62" t="s">
        <v>110</v>
      </c>
      <c r="X1" s="39" t="s">
        <v>16</v>
      </c>
      <c r="Y1" s="39" t="s">
        <v>111</v>
      </c>
      <c r="Z1" s="39" t="s">
        <v>66</v>
      </c>
      <c r="AA1" s="61" t="s">
        <v>18</v>
      </c>
      <c r="AB1" s="39" t="s">
        <v>112</v>
      </c>
      <c r="AC1" s="9"/>
      <c r="AD1" s="10"/>
    </row>
    <row r="2" spans="1:30" s="97" customFormat="1">
      <c r="A2" s="96" t="s">
        <v>41</v>
      </c>
      <c r="B2" s="96" t="s">
        <v>29</v>
      </c>
      <c r="C2" s="96" t="s">
        <v>42</v>
      </c>
      <c r="D2" s="96" t="s">
        <v>123</v>
      </c>
      <c r="E2" s="96" t="s">
        <v>124</v>
      </c>
      <c r="F2" s="96">
        <v>23508656</v>
      </c>
      <c r="G2" s="96" t="s">
        <v>21</v>
      </c>
      <c r="H2" s="103">
        <v>170000</v>
      </c>
      <c r="I2" s="96">
        <v>144</v>
      </c>
      <c r="J2" s="96" t="s">
        <v>28</v>
      </c>
      <c r="K2" s="96" t="s">
        <v>125</v>
      </c>
      <c r="L2" s="96" t="s">
        <v>126</v>
      </c>
      <c r="M2" s="96" t="s">
        <v>217</v>
      </c>
      <c r="N2" s="99">
        <v>140459</v>
      </c>
      <c r="O2" s="149">
        <v>44827</v>
      </c>
      <c r="P2" s="100" t="s">
        <v>118</v>
      </c>
      <c r="Q2" s="100">
        <v>44831</v>
      </c>
      <c r="R2" s="101">
        <f t="shared" ref="R2:R8" ca="1" si="0">(Q2-TODAY())</f>
        <v>-594</v>
      </c>
      <c r="S2" s="147" t="str">
        <f t="shared" ref="S2:S8" ca="1" si="1">IF(R2&lt;0,"EXPIRED",IF(R2&lt;7,"EXPIRING SOON","ON THE PROCESS"))</f>
        <v>EXPIRED</v>
      </c>
      <c r="T2" s="103">
        <f t="shared" ref="T2:T8" si="2">0.93*H2-1100-N2</f>
        <v>16541</v>
      </c>
      <c r="U2" s="102">
        <v>0.02</v>
      </c>
      <c r="V2" s="102">
        <v>0.05</v>
      </c>
      <c r="W2" s="103">
        <f t="shared" ref="W2:W8" si="3">H2*V2</f>
        <v>8500</v>
      </c>
      <c r="X2" s="99">
        <f t="shared" ref="X2:X8" si="4">H2*U2</f>
        <v>3400</v>
      </c>
      <c r="Y2" s="99">
        <f t="shared" ref="Y2:Y8" si="5">H2/I2</f>
        <v>1180.5555555555557</v>
      </c>
      <c r="Z2" s="99">
        <f t="shared" ref="Z2:Z8" si="6">Y2+X2</f>
        <v>4580.5555555555557</v>
      </c>
      <c r="AA2" s="104">
        <v>0.04</v>
      </c>
      <c r="AB2" s="99">
        <f t="shared" ref="AB2:AB8" si="7">H2*AA2</f>
        <v>6800</v>
      </c>
      <c r="AC2" s="96" t="s">
        <v>236</v>
      </c>
      <c r="AD2" s="96"/>
    </row>
    <row r="3" spans="1:30" s="97" customFormat="1" ht="15.75" customHeight="1">
      <c r="A3" s="97" t="s">
        <v>29</v>
      </c>
      <c r="B3" s="96" t="s">
        <v>29</v>
      </c>
      <c r="C3" s="97" t="s">
        <v>46</v>
      </c>
      <c r="D3" s="107" t="s">
        <v>185</v>
      </c>
      <c r="E3" s="108" t="s">
        <v>182</v>
      </c>
      <c r="F3" s="96">
        <v>24247670</v>
      </c>
      <c r="G3" s="96" t="s">
        <v>43</v>
      </c>
      <c r="H3" s="103">
        <v>65579</v>
      </c>
      <c r="I3" s="96">
        <v>120</v>
      </c>
      <c r="J3" s="96" t="s">
        <v>28</v>
      </c>
      <c r="K3" s="109" t="s">
        <v>183</v>
      </c>
      <c r="L3" s="96" t="s">
        <v>186</v>
      </c>
      <c r="M3" s="96" t="s">
        <v>217</v>
      </c>
      <c r="N3" s="110">
        <v>50500</v>
      </c>
      <c r="O3" s="149">
        <v>44947</v>
      </c>
      <c r="P3" s="100" t="s">
        <v>118</v>
      </c>
      <c r="Q3" s="100">
        <v>44951</v>
      </c>
      <c r="R3" s="101">
        <f t="shared" ca="1" si="0"/>
        <v>-474</v>
      </c>
      <c r="S3" s="147" t="str">
        <f t="shared" ca="1" si="1"/>
        <v>EXPIRED</v>
      </c>
      <c r="T3" s="103">
        <f t="shared" si="2"/>
        <v>9388.4700000000012</v>
      </c>
      <c r="U3" s="102">
        <v>2.2499999999999999E-2</v>
      </c>
      <c r="V3" s="102">
        <v>0.03</v>
      </c>
      <c r="W3" s="103">
        <f t="shared" si="3"/>
        <v>1967.37</v>
      </c>
      <c r="X3" s="99">
        <f t="shared" si="4"/>
        <v>1475.5274999999999</v>
      </c>
      <c r="Y3" s="99">
        <f t="shared" si="5"/>
        <v>546.49166666666667</v>
      </c>
      <c r="Z3" s="99">
        <f t="shared" si="6"/>
        <v>2022.0191666666665</v>
      </c>
      <c r="AA3" s="104">
        <v>0.08</v>
      </c>
      <c r="AB3" s="99">
        <f t="shared" si="7"/>
        <v>5246.32</v>
      </c>
      <c r="AC3" s="96" t="s">
        <v>230</v>
      </c>
      <c r="AD3" s="96"/>
    </row>
    <row r="4" spans="1:30" s="97" customFormat="1">
      <c r="A4" s="96" t="s">
        <v>41</v>
      </c>
      <c r="B4" s="96" t="s">
        <v>29</v>
      </c>
      <c r="C4" s="96" t="s">
        <v>42</v>
      </c>
      <c r="D4" s="96" t="s">
        <v>113</v>
      </c>
      <c r="E4" s="96" t="s">
        <v>114</v>
      </c>
      <c r="F4" s="96">
        <v>20418719</v>
      </c>
      <c r="G4" s="96" t="s">
        <v>43</v>
      </c>
      <c r="H4" s="103">
        <v>220000</v>
      </c>
      <c r="I4" s="96">
        <v>144</v>
      </c>
      <c r="J4" s="96" t="s">
        <v>28</v>
      </c>
      <c r="K4" s="96" t="s">
        <v>115</v>
      </c>
      <c r="L4" s="96" t="s">
        <v>116</v>
      </c>
      <c r="M4" s="96" t="s">
        <v>117</v>
      </c>
      <c r="N4" s="99">
        <v>191487</v>
      </c>
      <c r="O4" s="149">
        <v>44593</v>
      </c>
      <c r="P4" s="100" t="s">
        <v>118</v>
      </c>
      <c r="Q4" s="100">
        <v>44597</v>
      </c>
      <c r="R4" s="101">
        <f t="shared" ca="1" si="0"/>
        <v>-828</v>
      </c>
      <c r="S4" s="147" t="str">
        <f t="shared" ca="1" si="1"/>
        <v>EXPIRED</v>
      </c>
      <c r="T4" s="103">
        <f t="shared" si="2"/>
        <v>12013</v>
      </c>
      <c r="U4" s="102">
        <v>0.02</v>
      </c>
      <c r="V4" s="102">
        <v>0.05</v>
      </c>
      <c r="W4" s="103">
        <f t="shared" si="3"/>
        <v>11000</v>
      </c>
      <c r="X4" s="99">
        <f t="shared" si="4"/>
        <v>4400</v>
      </c>
      <c r="Y4" s="99">
        <f t="shared" si="5"/>
        <v>1527.7777777777778</v>
      </c>
      <c r="Z4" s="99">
        <f t="shared" si="6"/>
        <v>5927.7777777777774</v>
      </c>
      <c r="AA4" s="104">
        <v>0.04</v>
      </c>
      <c r="AB4" s="99">
        <f t="shared" si="7"/>
        <v>8800</v>
      </c>
      <c r="AC4" s="96" t="s">
        <v>235</v>
      </c>
      <c r="AD4" s="105"/>
    </row>
    <row r="5" spans="1:30" s="97" customFormat="1" ht="15.75" customHeight="1">
      <c r="A5" s="96" t="s">
        <v>23</v>
      </c>
      <c r="B5" s="96" t="s">
        <v>23</v>
      </c>
      <c r="C5" s="96" t="s">
        <v>48</v>
      </c>
      <c r="D5" s="96" t="s">
        <v>158</v>
      </c>
      <c r="E5" s="98" t="s">
        <v>156</v>
      </c>
      <c r="F5" s="96">
        <v>25931428</v>
      </c>
      <c r="G5" s="96" t="s">
        <v>157</v>
      </c>
      <c r="H5" s="103">
        <v>311646</v>
      </c>
      <c r="I5" s="96">
        <v>144</v>
      </c>
      <c r="J5" s="96" t="s">
        <v>28</v>
      </c>
      <c r="K5" s="98" t="s">
        <v>58</v>
      </c>
      <c r="L5" s="96" t="s">
        <v>159</v>
      </c>
      <c r="M5" s="96" t="s">
        <v>117</v>
      </c>
      <c r="N5" s="106">
        <v>207384</v>
      </c>
      <c r="O5" s="149">
        <v>44912</v>
      </c>
      <c r="P5" s="100" t="s">
        <v>118</v>
      </c>
      <c r="Q5" s="100">
        <v>44916</v>
      </c>
      <c r="R5" s="101">
        <f t="shared" ca="1" si="0"/>
        <v>-509</v>
      </c>
      <c r="S5" s="147" t="str">
        <f t="shared" ca="1" si="1"/>
        <v>EXPIRED</v>
      </c>
      <c r="T5" s="103">
        <f t="shared" si="2"/>
        <v>81346.780000000028</v>
      </c>
      <c r="U5" s="102">
        <v>0.02</v>
      </c>
      <c r="V5" s="102">
        <v>0.05</v>
      </c>
      <c r="W5" s="103">
        <f t="shared" si="3"/>
        <v>15582.300000000001</v>
      </c>
      <c r="X5" s="99">
        <f t="shared" si="4"/>
        <v>6232.92</v>
      </c>
      <c r="Y5" s="99">
        <f t="shared" si="5"/>
        <v>2164.2083333333335</v>
      </c>
      <c r="Z5" s="99">
        <f t="shared" si="6"/>
        <v>8397.128333333334</v>
      </c>
      <c r="AA5" s="104">
        <v>0.04</v>
      </c>
      <c r="AB5" s="99">
        <f t="shared" si="7"/>
        <v>12465.84</v>
      </c>
      <c r="AC5" s="96" t="s">
        <v>237</v>
      </c>
      <c r="AD5" s="96"/>
    </row>
    <row r="6" spans="1:30" s="97" customFormat="1" ht="15.75" customHeight="1">
      <c r="A6" s="96" t="s">
        <v>55</v>
      </c>
      <c r="B6" s="96" t="s">
        <v>29</v>
      </c>
      <c r="C6" s="96" t="s">
        <v>162</v>
      </c>
      <c r="D6" s="96" t="s">
        <v>178</v>
      </c>
      <c r="E6" s="96" t="s">
        <v>177</v>
      </c>
      <c r="F6" s="96">
        <v>27520602</v>
      </c>
      <c r="G6" s="96" t="s">
        <v>36</v>
      </c>
      <c r="H6" s="103">
        <v>211104</v>
      </c>
      <c r="I6" s="96">
        <v>144</v>
      </c>
      <c r="J6" s="96" t="s">
        <v>28</v>
      </c>
      <c r="K6" s="96" t="s">
        <v>161</v>
      </c>
      <c r="L6" s="97" t="s">
        <v>181</v>
      </c>
      <c r="M6" s="96" t="s">
        <v>117</v>
      </c>
      <c r="N6" s="99">
        <v>175327</v>
      </c>
      <c r="O6" s="149">
        <v>44944</v>
      </c>
      <c r="P6" s="100" t="s">
        <v>118</v>
      </c>
      <c r="Q6" s="100">
        <v>44948</v>
      </c>
      <c r="R6" s="101">
        <f t="shared" ca="1" si="0"/>
        <v>-477</v>
      </c>
      <c r="S6" s="147" t="str">
        <f t="shared" ca="1" si="1"/>
        <v>EXPIRED</v>
      </c>
      <c r="T6" s="103">
        <f t="shared" si="2"/>
        <v>19899.72</v>
      </c>
      <c r="U6" s="102">
        <v>0.02</v>
      </c>
      <c r="V6" s="102">
        <v>0.05</v>
      </c>
      <c r="W6" s="103">
        <f t="shared" si="3"/>
        <v>10555.2</v>
      </c>
      <c r="X6" s="99">
        <f t="shared" si="4"/>
        <v>4222.08</v>
      </c>
      <c r="Y6" s="99">
        <f t="shared" si="5"/>
        <v>1466</v>
      </c>
      <c r="Z6" s="99">
        <f t="shared" si="6"/>
        <v>5688.08</v>
      </c>
      <c r="AA6" s="104">
        <v>0.04</v>
      </c>
      <c r="AB6" s="99">
        <f t="shared" si="7"/>
        <v>8444.16</v>
      </c>
      <c r="AC6" s="96" t="s">
        <v>238</v>
      </c>
      <c r="AD6" s="96"/>
    </row>
    <row r="7" spans="1:30" s="97" customFormat="1" ht="15.75" customHeight="1">
      <c r="A7" s="96" t="s">
        <v>33</v>
      </c>
      <c r="B7" s="96" t="s">
        <v>39</v>
      </c>
      <c r="C7" s="96" t="s">
        <v>34</v>
      </c>
      <c r="D7" s="96" t="s">
        <v>219</v>
      </c>
      <c r="E7" s="96" t="s">
        <v>220</v>
      </c>
      <c r="F7" s="96">
        <v>29506906</v>
      </c>
      <c r="G7" s="96" t="s">
        <v>221</v>
      </c>
      <c r="H7" s="103">
        <v>210000</v>
      </c>
      <c r="I7" s="96">
        <v>144</v>
      </c>
      <c r="J7" s="96" t="s">
        <v>28</v>
      </c>
      <c r="K7" s="96" t="s">
        <v>222</v>
      </c>
      <c r="L7" s="96" t="s">
        <v>223</v>
      </c>
      <c r="M7" s="96" t="s">
        <v>117</v>
      </c>
      <c r="N7" s="99">
        <v>166560</v>
      </c>
      <c r="O7" s="149">
        <v>44873</v>
      </c>
      <c r="P7" s="100" t="s">
        <v>118</v>
      </c>
      <c r="Q7" s="100">
        <v>44877</v>
      </c>
      <c r="R7" s="101">
        <f t="shared" ca="1" si="0"/>
        <v>-548</v>
      </c>
      <c r="S7" s="147" t="str">
        <f t="shared" ca="1" si="1"/>
        <v>EXPIRED</v>
      </c>
      <c r="T7" s="103">
        <f t="shared" si="2"/>
        <v>27640</v>
      </c>
      <c r="U7" s="111">
        <v>0.02</v>
      </c>
      <c r="V7" s="102">
        <v>0.05</v>
      </c>
      <c r="W7" s="103">
        <f t="shared" si="3"/>
        <v>10500</v>
      </c>
      <c r="X7" s="99">
        <f t="shared" si="4"/>
        <v>4200</v>
      </c>
      <c r="Y7" s="99">
        <f t="shared" si="5"/>
        <v>1458.3333333333333</v>
      </c>
      <c r="Z7" s="99">
        <f t="shared" si="6"/>
        <v>5658.333333333333</v>
      </c>
      <c r="AA7" s="104">
        <v>0.04</v>
      </c>
      <c r="AB7" s="99">
        <f t="shared" si="7"/>
        <v>8400</v>
      </c>
      <c r="AC7" s="96" t="s">
        <v>239</v>
      </c>
      <c r="AD7" s="96"/>
    </row>
    <row r="8" spans="1:30" s="97" customFormat="1">
      <c r="A8" s="96" t="s">
        <v>39</v>
      </c>
      <c r="B8" s="96" t="s">
        <v>39</v>
      </c>
      <c r="C8" s="96" t="s">
        <v>40</v>
      </c>
      <c r="D8" s="96" t="s">
        <v>119</v>
      </c>
      <c r="E8" s="96" t="s">
        <v>120</v>
      </c>
      <c r="F8" s="96">
        <v>11633300</v>
      </c>
      <c r="G8" s="96" t="s">
        <v>43</v>
      </c>
      <c r="H8" s="103">
        <v>80188</v>
      </c>
      <c r="I8" s="96">
        <v>108</v>
      </c>
      <c r="J8" s="96" t="s">
        <v>28</v>
      </c>
      <c r="K8" s="96" t="s">
        <v>121</v>
      </c>
      <c r="L8" s="96" t="s">
        <v>122</v>
      </c>
      <c r="M8" s="96" t="s">
        <v>117</v>
      </c>
      <c r="N8" s="99">
        <v>29074</v>
      </c>
      <c r="O8" s="149">
        <v>44600</v>
      </c>
      <c r="P8" s="100" t="s">
        <v>118</v>
      </c>
      <c r="Q8" s="100">
        <v>44606</v>
      </c>
      <c r="R8" s="101">
        <f t="shared" ca="1" si="0"/>
        <v>-819</v>
      </c>
      <c r="S8" s="147" t="str">
        <f t="shared" ca="1" si="1"/>
        <v>EXPIRED</v>
      </c>
      <c r="T8" s="103">
        <f t="shared" si="2"/>
        <v>44400.840000000011</v>
      </c>
      <c r="U8" s="102">
        <v>2.4E-2</v>
      </c>
      <c r="V8" s="102">
        <v>0.03</v>
      </c>
      <c r="W8" s="103">
        <f t="shared" si="3"/>
        <v>2405.64</v>
      </c>
      <c r="X8" s="99">
        <f t="shared" si="4"/>
        <v>1924.5119999999999</v>
      </c>
      <c r="Y8" s="99">
        <f t="shared" si="5"/>
        <v>742.48148148148152</v>
      </c>
      <c r="Z8" s="99">
        <f t="shared" si="6"/>
        <v>2666.9934814814815</v>
      </c>
      <c r="AA8" s="104">
        <v>0.08</v>
      </c>
      <c r="AB8" s="99">
        <f t="shared" si="7"/>
        <v>6415.04</v>
      </c>
      <c r="AC8" s="96" t="s">
        <v>240</v>
      </c>
      <c r="AD8" s="96"/>
    </row>
  </sheetData>
  <conditionalFormatting sqref="E1:E8">
    <cfRule type="duplicateValues" dxfId="5" priority="5"/>
  </conditionalFormatting>
  <conditionalFormatting sqref="F1:F8">
    <cfRule type="duplicateValues" dxfId="4" priority="6"/>
  </conditionalFormatting>
  <conditionalFormatting sqref="P1:P8">
    <cfRule type="cellIs" dxfId="3" priority="1" operator="equal">
      <formula>"RECEIVED"</formula>
    </cfRule>
  </conditionalFormatting>
  <conditionalFormatting sqref="S1:S8">
    <cfRule type="cellIs" dxfId="2" priority="2" operator="equal">
      <formula>"EXPIRING SOON"</formula>
    </cfRule>
    <cfRule type="cellIs" dxfId="1" priority="3" operator="equal">
      <formula>"EXPIRED"</formula>
    </cfRule>
    <cfRule type="cellIs" dxfId="0" priority="4" operator="equal">
      <formula>"ON THE PROCESS"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DAILY SALES </vt:lpstr>
      <vt:lpstr>WEEKLY SALES </vt:lpstr>
      <vt:lpstr>MONTHLY SALES </vt:lpstr>
      <vt:lpstr>WEEKLY  TO WEEK SALES </vt:lpstr>
      <vt:lpstr>NEW EXISITNG </vt:lpstr>
      <vt:lpstr>PENDING FULL BOOKING</vt:lpstr>
      <vt:lpstr>PENDING ANALYSIS </vt:lpstr>
      <vt:lpstr>Fully Booked</vt:lpstr>
      <vt:lpstr>REGIONAL EFFICENCY</vt:lpstr>
      <vt:lpstr>MARKETERS ANALYSIS</vt:lpstr>
      <vt:lpstr>MARKETERS ALONE</vt:lpstr>
      <vt:lpstr>REGIONAL MARKTERS </vt:lpstr>
      <vt:lpstr>DAILY WEEKLY GRAPHS </vt:lpstr>
      <vt:lpstr>SALES </vt:lpstr>
      <vt:lpstr>PRODUCT MANAGER EFFICIENCY</vt:lpstr>
      <vt:lpstr>REGIONS</vt:lpstr>
      <vt:lpstr>SUMMARY</vt:lpstr>
      <vt:lpstr>disbursment and by product summ</vt:lpstr>
      <vt:lpstr>BYPRODUCT CHANGE</vt:lpstr>
      <vt:lpstr>CLEARANCE</vt:lpstr>
      <vt:lpstr>Sheet1</vt:lpstr>
      <vt:lpstr>Sheet4</vt:lpstr>
      <vt:lpstr>CHECKOFF P&amp;L</vt:lpstr>
      <vt:lpstr>CHECKOFF YEAR TO DATE </vt:lpstr>
      <vt:lpstr>SUMMARY YTD</vt:lpstr>
      <vt:lpstr>DAY TO DAY PERFORMANCE</vt:lpstr>
      <vt:lpstr>PENDING BUY OFF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MCL User</dc:creator>
  <cp:lastModifiedBy>MCL Eric B</cp:lastModifiedBy>
  <cp:lastPrinted>2024-05-12T04:10:10Z</cp:lastPrinted>
  <dcterms:created xsi:type="dcterms:W3CDTF">2022-02-01T12:16:58Z</dcterms:created>
  <dcterms:modified xsi:type="dcterms:W3CDTF">2024-05-13T15:04:50Z</dcterms:modified>
</cp:coreProperties>
</file>