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heckCompatibility="1" defaultThemeVersion="124226"/>
  <mc:AlternateContent xmlns:mc="http://schemas.openxmlformats.org/markup-compatibility/2006">
    <mc:Choice Requires="x15">
      <x15ac:absPath xmlns:x15ac="http://schemas.microsoft.com/office/spreadsheetml/2010/11/ac" url="C:\Users\11131697\OneDrive - HEC Montréal\My Documents\My Classes\MSc_AnalyseDecisions\AD_Automne2019\Lectures\Seance_6\fr\source\StandLimonade_short\"/>
    </mc:Choice>
  </mc:AlternateContent>
  <xr:revisionPtr revIDLastSave="606" documentId="11_DD25AFCD76D311ABE1EFE149CF957C29B27EEAF6" xr6:coauthVersionLast="44" xr6:coauthVersionMax="44" xr10:uidLastSave="{CAC3DEEA-067C-4368-85C7-8CB7F36E4423}"/>
  <bookViews>
    <workbookView xWindow="-120" yWindow="-120" windowWidth="20730" windowHeight="11160" firstSheet="3" activeTab="5" xr2:uid="{00000000-000D-0000-FFFF-FFFF00000000}"/>
  </bookViews>
  <sheets>
    <sheet name="Meteo" sheetId="10" r:id="rId1"/>
    <sheet name="treeCalc_1" sheetId="4" state="hidden" r:id="rId2"/>
    <sheet name="Standard données" sheetId="11" r:id="rId3"/>
    <sheet name="Standard" sheetId="1" r:id="rId4"/>
    <sheet name="treeCalc_2" sheetId="17" state="hidden" r:id="rId5"/>
    <sheet name="Valeur Info Parfaite" sheetId="18" r:id="rId6"/>
    <sheet name="treeCalc_3" sheetId="19" state="hidden" r:id="rId7"/>
    <sheet name="Statistiques" sheetId="23" r:id="rId8"/>
    <sheet name="Valeur Info Imparfaite" sheetId="20" r:id="rId9"/>
    <sheet name="treeCalc_5" sheetId="24" state="hidden" r:id="rId10"/>
    <sheet name="treeCalc_4" sheetId="21" state="hidden" r:id="rId11"/>
    <sheet name="Valeur Info Imparfaite (erreur)" sheetId="22" r:id="rId12"/>
    <sheet name="Valeur Info Imp. (erreur 2)" sheetId="25" r:id="rId13"/>
    <sheet name="treeCalc_7" sheetId="27" state="hidden" r:id="rId14"/>
    <sheet name="treeCalc_6" sheetId="26" state="hidden" r:id="rId15"/>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isadeReportWorkbookCreatedBy">"PrecisionTree"</definedName>
    <definedName name="PTree_SensitivityAnalysis_AnalysisType" hidden="1">0</definedName>
    <definedName name="PTree_SensitivityAnalysis_GraphsDisplayPercentageChange" hidden="1">FALSE</definedName>
    <definedName name="PTree_SensitivityAnalysis_IncludeSensitivityGraph" hidden="1">FALSE</definedName>
    <definedName name="PTree_SensitivityAnalysis_IncludeSpiderGraph" hidden="1">TRUE</definedName>
    <definedName name="PTree_SensitivityAnalysis_IncludeStrategyRegion" hidden="1">TRUE</definedName>
    <definedName name="PTree_SensitivityAnalysis_IncludeTornadoGraph" hidden="1">TRUE</definedName>
    <definedName name="PTree_SensitivityAnalysis_Inputs_1_AlternateCellLabel" hidden="1">""</definedName>
    <definedName name="PTree_SensitivityAnalysis_Inputs_1_BaseValueIsAutomatic" hidden="1">TRUE</definedName>
    <definedName name="PTree_SensitivityAnalysis_Inputs_1_MaintainProbabilityNormalization" hidden="1">FALSE</definedName>
    <definedName name="PTree_SensitivityAnalysis_Inputs_1_ManualBaseValue" hidden="1">0</definedName>
    <definedName name="PTree_SensitivityAnalysis_Inputs_1_Maximum" hidden="1">10</definedName>
    <definedName name="PTree_SensitivityAnalysis_Inputs_1_Minimum" hidden="1">-10</definedName>
    <definedName name="PTree_SensitivityAnalysis_Inputs_1_OneWayAnalysis" hidden="1">1</definedName>
    <definedName name="PTree_SensitivityAnalysis_Inputs_1_Steps" hidden="1">10</definedName>
    <definedName name="PTree_SensitivityAnalysis_Inputs_1_TwoWayAnalysis" hidden="1">0</definedName>
    <definedName name="PTree_SensitivityAnalysis_Inputs_1_VariationMethod" hidden="1">0</definedName>
    <definedName name="PTree_SensitivityAnalysis_Inputs_1_VaryCell" hidden="1">#REF!</definedName>
    <definedName name="PTree_SensitivityAnalysis_Inputs_2_AlternateCellLabel" hidden="1">""</definedName>
    <definedName name="PTree_SensitivityAnalysis_Inputs_2_BaseValueIsAutomatic" hidden="1">TRUE</definedName>
    <definedName name="PTree_SensitivityAnalysis_Inputs_2_MaintainProbabilityNormalization" hidden="1">FALSE</definedName>
    <definedName name="PTree_SensitivityAnalysis_Inputs_2_ManualBaseValue" hidden="1">0</definedName>
    <definedName name="PTree_SensitivityAnalysis_Inputs_2_Maximum" hidden="1">10</definedName>
    <definedName name="PTree_SensitivityAnalysis_Inputs_2_Minimum" hidden="1">-10</definedName>
    <definedName name="PTree_SensitivityAnalysis_Inputs_2_OneWayAnalysis" hidden="1">1</definedName>
    <definedName name="PTree_SensitivityAnalysis_Inputs_2_Steps" hidden="1">10</definedName>
    <definedName name="PTree_SensitivityAnalysis_Inputs_2_TwoWayAnalysis" hidden="1">0</definedName>
    <definedName name="PTree_SensitivityAnalysis_Inputs_2_VariationMethod" hidden="1">0</definedName>
    <definedName name="PTree_SensitivityAnalysis_Inputs_2_VaryCell" hidden="1">#REF!</definedName>
    <definedName name="PTree_SensitivityAnalysis_Inputs_3_AlternateCellLabel" hidden="1">""</definedName>
    <definedName name="PTree_SensitivityAnalysis_Inputs_3_BaseValueIsAutomatic" hidden="1">TRUE</definedName>
    <definedName name="PTree_SensitivityAnalysis_Inputs_3_MaintainProbabilityNormalization" hidden="1">FALSE</definedName>
    <definedName name="PTree_SensitivityAnalysis_Inputs_3_ManualBaseValue" hidden="1">0</definedName>
    <definedName name="PTree_SensitivityAnalysis_Inputs_3_Maximum" hidden="1">0.1</definedName>
    <definedName name="PTree_SensitivityAnalysis_Inputs_3_Minimum" hidden="1">-0.1</definedName>
    <definedName name="PTree_SensitivityAnalysis_Inputs_3_OneWayAnalysis" hidden="1">1</definedName>
    <definedName name="PTree_SensitivityAnalysis_Inputs_3_Steps" hidden="1">10</definedName>
    <definedName name="PTree_SensitivityAnalysis_Inputs_3_TwoWayAnalysis" hidden="1">0</definedName>
    <definedName name="PTree_SensitivityAnalysis_Inputs_3_VariationMethod" hidden="1">1</definedName>
    <definedName name="PTree_SensitivityAnalysis_Inputs_3_VaryCell" hidden="1">#REF!</definedName>
    <definedName name="PTree_SensitivityAnalysis_Inputs_4_AlternateCellLabel" hidden="1">""</definedName>
    <definedName name="PTree_SensitivityAnalysis_Inputs_4_BaseValueIsAutomatic" hidden="1">TRUE</definedName>
    <definedName name="PTree_SensitivityAnalysis_Inputs_4_MaintainProbabilityNormalization" hidden="1">FALSE</definedName>
    <definedName name="PTree_SensitivityAnalysis_Inputs_4_ManualBaseValue" hidden="1">0</definedName>
    <definedName name="PTree_SensitivityAnalysis_Inputs_4_Maximum" hidden="1">0.1</definedName>
    <definedName name="PTree_SensitivityAnalysis_Inputs_4_Minimum" hidden="1">-0.1</definedName>
    <definedName name="PTree_SensitivityAnalysis_Inputs_4_OneWayAnalysis" hidden="1">1</definedName>
    <definedName name="PTree_SensitivityAnalysis_Inputs_4_Steps" hidden="1">10</definedName>
    <definedName name="PTree_SensitivityAnalysis_Inputs_4_TwoWayAnalysis" hidden="1">0</definedName>
    <definedName name="PTree_SensitivityAnalysis_Inputs_4_VariationMethod" hidden="1">1</definedName>
    <definedName name="PTree_SensitivityAnalysis_Inputs_4_VaryCell" hidden="1">#REF!</definedName>
    <definedName name="PTree_SensitivityAnalysis_Inputs_Count" hidden="1">4</definedName>
    <definedName name="PTree_SensitivityAnalysis_Output_AlternateCellLabel" hidden="1">""</definedName>
    <definedName name="PTree_SensitivityAnalysis_Output_Model" hidden="1">PTreeObjectReference(PTDecisionTree_2,#REF!)</definedName>
    <definedName name="PTree_SensitivityAnalysis_Output_OutputType" hidden="1">1</definedName>
    <definedName name="PTree_SensitivityAnalysis_Output_StartingNode" hidden="1">PTreeObjectReference(NULL,NULL)</definedName>
    <definedName name="PTree_SensitivityAnalysis_UpdateDisplay" hidden="1">FALSE</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treeList" hidden="1">"11111110000000000000000000000000000000000000000000000000000000000000000000000000000000000000000000000000000000000000000000000000000000000000000000000000000000000000000000000000000000000000000000000000"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9" i="27" l="1"/>
  <c r="J19" i="27"/>
  <c r="K18" i="27"/>
  <c r="J18" i="27"/>
  <c r="K17" i="27"/>
  <c r="J17" i="27"/>
  <c r="K13" i="27"/>
  <c r="J13" i="27"/>
  <c r="O13" i="27"/>
  <c r="K16" i="27"/>
  <c r="J16" i="27"/>
  <c r="K15" i="27"/>
  <c r="J15" i="27"/>
  <c r="K14" i="27"/>
  <c r="J14" i="27"/>
  <c r="K12" i="27"/>
  <c r="J12" i="27"/>
  <c r="O12" i="27"/>
  <c r="K11" i="27"/>
  <c r="J11" i="27"/>
  <c r="O11" i="27"/>
  <c r="B11" i="27"/>
  <c r="B2" i="27"/>
  <c r="K20" i="26"/>
  <c r="J20" i="26"/>
  <c r="K19" i="26"/>
  <c r="J19" i="26"/>
  <c r="K14" i="26"/>
  <c r="J14" i="26"/>
  <c r="O14" i="26"/>
  <c r="K18" i="26"/>
  <c r="J18" i="26"/>
  <c r="K17" i="26"/>
  <c r="J17" i="26"/>
  <c r="K13" i="26"/>
  <c r="J13" i="26"/>
  <c r="O13" i="26"/>
  <c r="K16" i="26"/>
  <c r="J16" i="26"/>
  <c r="K15" i="26"/>
  <c r="J15" i="26"/>
  <c r="K12" i="26"/>
  <c r="J12" i="26"/>
  <c r="O12" i="26"/>
  <c r="K11" i="26"/>
  <c r="J11" i="26"/>
  <c r="O11" i="26"/>
  <c r="B11" i="26"/>
  <c r="B2" i="26"/>
  <c r="F2" i="24"/>
  <c r="F2" i="21"/>
  <c r="F2" i="19"/>
  <c r="F2" i="17"/>
  <c r="F2" i="4"/>
  <c r="F2" i="27"/>
  <c r="F2" i="26"/>
  <c r="E58" i="23"/>
  <c r="E57" i="23"/>
  <c r="D38" i="23"/>
  <c r="D24" i="23"/>
  <c r="C28" i="23"/>
  <c r="E64" i="23"/>
  <c r="E60" i="23"/>
  <c r="E59" i="23"/>
  <c r="E35" i="23"/>
  <c r="E39" i="23"/>
  <c r="E26" i="23"/>
  <c r="E50" i="23"/>
  <c r="D52" i="23"/>
  <c r="E48" i="23"/>
  <c r="E36" i="23"/>
  <c r="E21" i="23"/>
  <c r="E63" i="23"/>
  <c r="E34" i="23"/>
  <c r="E47" i="23"/>
  <c r="E30" i="23"/>
  <c r="C56" i="23"/>
  <c r="E54" i="23"/>
  <c r="D62" i="23"/>
  <c r="E49" i="23"/>
  <c r="E53" i="23"/>
  <c r="E22" i="23"/>
  <c r="E29" i="23"/>
  <c r="E25" i="23"/>
  <c r="D32" i="23"/>
  <c r="E33" i="23"/>
  <c r="E40" i="23"/>
  <c r="A15" i="27" l="1"/>
  <c r="A16" i="27"/>
  <c r="A13" i="27"/>
  <c r="A19" i="27"/>
  <c r="A12" i="27"/>
  <c r="A17" i="27"/>
  <c r="A14" i="27"/>
  <c r="A18" i="27"/>
  <c r="A11" i="27"/>
  <c r="A14" i="26"/>
  <c r="A19" i="26"/>
  <c r="A20" i="26"/>
  <c r="A13" i="26"/>
  <c r="A17" i="26"/>
  <c r="A18" i="26"/>
  <c r="A15" i="26"/>
  <c r="A16" i="26"/>
  <c r="A12" i="26"/>
  <c r="A11" i="26"/>
  <c r="J7" i="23"/>
  <c r="J6" i="23"/>
  <c r="J5" i="23"/>
  <c r="G11" i="23"/>
  <c r="G10" i="23"/>
  <c r="G8" i="23"/>
  <c r="G7" i="23"/>
  <c r="G6" i="23"/>
  <c r="G5" i="23"/>
  <c r="J36" i="24" l="1"/>
  <c r="J35" i="24"/>
  <c r="J34" i="24"/>
  <c r="J33" i="24"/>
  <c r="O33" i="24"/>
  <c r="J32" i="24"/>
  <c r="J31" i="24"/>
  <c r="J30" i="24"/>
  <c r="J28" i="24"/>
  <c r="O28" i="24"/>
  <c r="J52" i="24"/>
  <c r="O52" i="24"/>
  <c r="H33" i="24"/>
  <c r="H28" i="24"/>
  <c r="J27" i="24"/>
  <c r="J26" i="24"/>
  <c r="J25" i="24"/>
  <c r="J24" i="24"/>
  <c r="O24" i="24"/>
  <c r="J23" i="24"/>
  <c r="J19" i="24"/>
  <c r="J18" i="24"/>
  <c r="J17" i="24"/>
  <c r="O17" i="24"/>
  <c r="J16" i="24"/>
  <c r="O16" i="24"/>
  <c r="H24" i="24"/>
  <c r="H17" i="24"/>
  <c r="J21" i="24"/>
  <c r="J20" i="24"/>
  <c r="J15" i="24"/>
  <c r="J39" i="24"/>
  <c r="O39" i="24"/>
  <c r="H39" i="24"/>
  <c r="J29" i="24"/>
  <c r="J22" i="24"/>
  <c r="J14" i="24"/>
  <c r="C60" i="25"/>
  <c r="K52" i="24" s="1"/>
  <c r="C42" i="25"/>
  <c r="K16" i="24" s="1"/>
  <c r="C22" i="25"/>
  <c r="H11" i="24"/>
  <c r="J13" i="24"/>
  <c r="O13" i="24"/>
  <c r="J12" i="24"/>
  <c r="O12" i="24"/>
  <c r="H13" i="24"/>
  <c r="C9" i="25"/>
  <c r="C6" i="25"/>
  <c r="O11" i="24"/>
  <c r="K11" i="24"/>
  <c r="J11" i="24"/>
  <c r="B11" i="24"/>
  <c r="B2" i="24"/>
  <c r="J37" i="21" l="1"/>
  <c r="J36" i="21"/>
  <c r="J35" i="21"/>
  <c r="J27" i="21"/>
  <c r="O27" i="21"/>
  <c r="H27" i="21"/>
  <c r="J34" i="21"/>
  <c r="J33" i="21"/>
  <c r="J31" i="21"/>
  <c r="J26" i="21"/>
  <c r="O26" i="21"/>
  <c r="H26" i="21"/>
  <c r="J30" i="21"/>
  <c r="J29" i="21"/>
  <c r="J23" i="21"/>
  <c r="J15" i="21"/>
  <c r="O15" i="21"/>
  <c r="H15" i="21"/>
  <c r="J22" i="21"/>
  <c r="J21" i="21"/>
  <c r="J20" i="21"/>
  <c r="J14" i="21"/>
  <c r="O14" i="21"/>
  <c r="H14" i="21"/>
  <c r="I4" i="20"/>
  <c r="J37" i="19"/>
  <c r="J36" i="19"/>
  <c r="J35" i="19"/>
  <c r="J27" i="19"/>
  <c r="O27" i="19"/>
  <c r="H27" i="19"/>
  <c r="J34" i="19"/>
  <c r="J33" i="19"/>
  <c r="J31" i="19"/>
  <c r="J26" i="19"/>
  <c r="O26" i="19"/>
  <c r="H26" i="19"/>
  <c r="J30" i="19"/>
  <c r="J29" i="19"/>
  <c r="J23" i="19"/>
  <c r="J15" i="19"/>
  <c r="O15" i="19"/>
  <c r="H15" i="19"/>
  <c r="J22" i="19"/>
  <c r="J21" i="19"/>
  <c r="J20" i="19"/>
  <c r="J14" i="19"/>
  <c r="O14" i="19"/>
  <c r="H14" i="19"/>
  <c r="J8" i="23"/>
  <c r="J9" i="23"/>
  <c r="D36" i="25" s="1"/>
  <c r="J10" i="23"/>
  <c r="J11" i="17"/>
  <c r="J12" i="17"/>
  <c r="J13" i="17"/>
  <c r="J14" i="17"/>
  <c r="K11" i="17"/>
  <c r="K12" i="17"/>
  <c r="K16" i="17"/>
  <c r="K20" i="17"/>
  <c r="J15" i="17"/>
  <c r="J16" i="17"/>
  <c r="J17" i="17"/>
  <c r="J18" i="17"/>
  <c r="J19" i="17"/>
  <c r="J20" i="17"/>
  <c r="J21" i="17"/>
  <c r="J22" i="17"/>
  <c r="J23" i="17"/>
  <c r="E64" i="22"/>
  <c r="K36" i="21" s="1"/>
  <c r="G9" i="23"/>
  <c r="E42" i="22" s="1"/>
  <c r="K18" i="21" s="1"/>
  <c r="E36" i="22"/>
  <c r="K29" i="21" s="1"/>
  <c r="K12" i="24"/>
  <c r="D4" i="10"/>
  <c r="D5" i="10" s="1"/>
  <c r="C9" i="22"/>
  <c r="C6" i="22"/>
  <c r="J32" i="21"/>
  <c r="J28" i="21"/>
  <c r="J25" i="21"/>
  <c r="J24" i="21"/>
  <c r="J19" i="21"/>
  <c r="J18" i="21"/>
  <c r="O17" i="21"/>
  <c r="J17" i="21"/>
  <c r="H17" i="21"/>
  <c r="O16" i="21"/>
  <c r="J16" i="21"/>
  <c r="H16" i="21"/>
  <c r="O13" i="21"/>
  <c r="J13" i="21"/>
  <c r="H13" i="21"/>
  <c r="O12" i="21"/>
  <c r="J12" i="21"/>
  <c r="H12" i="21"/>
  <c r="O11" i="21"/>
  <c r="K11" i="21"/>
  <c r="J11" i="21"/>
  <c r="B11" i="21"/>
  <c r="B2" i="21"/>
  <c r="J11" i="19"/>
  <c r="J12" i="19"/>
  <c r="J13" i="19"/>
  <c r="K11" i="19"/>
  <c r="J16" i="19"/>
  <c r="J17" i="19"/>
  <c r="J18" i="19"/>
  <c r="J19" i="19"/>
  <c r="J24" i="19"/>
  <c r="J25" i="19"/>
  <c r="J28" i="19"/>
  <c r="J32" i="19"/>
  <c r="H13" i="19"/>
  <c r="H12" i="19"/>
  <c r="O17" i="19"/>
  <c r="O16" i="19"/>
  <c r="H17" i="19"/>
  <c r="H16" i="19"/>
  <c r="O13" i="19"/>
  <c r="C9" i="20"/>
  <c r="C6" i="20"/>
  <c r="O12" i="19"/>
  <c r="O11" i="19"/>
  <c r="B11" i="19"/>
  <c r="B2" i="19"/>
  <c r="O20" i="17"/>
  <c r="O16" i="17"/>
  <c r="O12" i="17"/>
  <c r="O11" i="17"/>
  <c r="H20" i="17"/>
  <c r="H16" i="17"/>
  <c r="H12" i="17"/>
  <c r="H11" i="17"/>
  <c r="C9" i="18"/>
  <c r="C6" i="18"/>
  <c r="B11" i="17"/>
  <c r="B2" i="17"/>
  <c r="K23" i="4"/>
  <c r="J23" i="4"/>
  <c r="K22" i="4"/>
  <c r="J22" i="4"/>
  <c r="K21" i="4"/>
  <c r="J21" i="4"/>
  <c r="J14" i="4"/>
  <c r="O14" i="4"/>
  <c r="H14" i="4"/>
  <c r="K20" i="4"/>
  <c r="J20" i="4"/>
  <c r="K19" i="4"/>
  <c r="J19" i="4"/>
  <c r="K18" i="4"/>
  <c r="J18" i="4"/>
  <c r="J13" i="4"/>
  <c r="O13" i="4"/>
  <c r="H13" i="4"/>
  <c r="H12" i="4"/>
  <c r="J15" i="4"/>
  <c r="J16" i="4"/>
  <c r="J17" i="4"/>
  <c r="K15" i="4"/>
  <c r="K16" i="4"/>
  <c r="K17" i="4"/>
  <c r="H11" i="4"/>
  <c r="J12" i="4"/>
  <c r="C9" i="1"/>
  <c r="C9" i="11"/>
  <c r="C6" i="11"/>
  <c r="C6" i="1"/>
  <c r="O12" i="4"/>
  <c r="B2" i="4"/>
  <c r="B11" i="4"/>
  <c r="J11" i="4"/>
  <c r="K11" i="4"/>
  <c r="O11" i="4"/>
  <c r="E39" i="18"/>
  <c r="D14" i="18"/>
  <c r="D20" i="18"/>
  <c r="E21" i="18"/>
  <c r="D17" i="18"/>
  <c r="D18" i="18"/>
  <c r="E38" i="18"/>
  <c r="E31" i="18"/>
  <c r="E30" i="18"/>
  <c r="E25" i="18"/>
  <c r="D32" i="18"/>
  <c r="D30" i="18"/>
  <c r="E14" i="18"/>
  <c r="E19" i="18"/>
  <c r="E20" i="18"/>
  <c r="E32" i="18"/>
  <c r="E15" i="18"/>
  <c r="D28" i="18"/>
  <c r="E33" i="18"/>
  <c r="D24" i="18"/>
  <c r="E37" i="18"/>
  <c r="D27" i="18"/>
  <c r="D35" i="18"/>
  <c r="D38" i="18"/>
  <c r="E24" i="18"/>
  <c r="D36" i="18"/>
  <c r="E18" i="18"/>
  <c r="E29" i="18"/>
  <c r="E28" i="18"/>
  <c r="E36" i="18"/>
  <c r="C23" i="18"/>
  <c r="D46" i="25" l="1"/>
  <c r="K24" i="24" s="1"/>
  <c r="K17" i="24"/>
  <c r="J4" i="20"/>
  <c r="M4" i="20" s="1"/>
  <c r="N4" i="20" s="1"/>
  <c r="D16" i="25"/>
  <c r="C22" i="22"/>
  <c r="J5" i="20"/>
  <c r="M5" i="20" s="1"/>
  <c r="N5" i="20" s="1"/>
  <c r="J6" i="20"/>
  <c r="K6" i="20" s="1"/>
  <c r="D54" i="25"/>
  <c r="E66" i="22"/>
  <c r="K37" i="21" s="1"/>
  <c r="E60" i="22"/>
  <c r="K35" i="21" s="1"/>
  <c r="E14" i="22"/>
  <c r="K24" i="21" s="1"/>
  <c r="E24" i="22"/>
  <c r="K20" i="21" s="1"/>
  <c r="E18" i="22"/>
  <c r="K28" i="21" s="1"/>
  <c r="E32" i="22"/>
  <c r="K23" i="21" s="1"/>
  <c r="E38" i="22"/>
  <c r="K30" i="21" s="1"/>
  <c r="E46" i="22"/>
  <c r="K19" i="21" s="1"/>
  <c r="E28" i="22"/>
  <c r="K21" i="21" s="1"/>
  <c r="E56" i="22"/>
  <c r="K33" i="21" s="1"/>
  <c r="D6" i="10"/>
  <c r="E6" i="10" s="1"/>
  <c r="C7" i="25" s="1"/>
  <c r="C8" i="25" s="1"/>
  <c r="C10" i="25" s="1"/>
  <c r="B4" i="24" s="1"/>
  <c r="E5" i="10"/>
  <c r="E4" i="10"/>
  <c r="K5" i="20"/>
  <c r="E20" i="22"/>
  <c r="K32" i="21" s="1"/>
  <c r="E52" i="22"/>
  <c r="K31" i="21" s="1"/>
  <c r="E48" i="22"/>
  <c r="K25" i="21" s="1"/>
  <c r="E30" i="22"/>
  <c r="K22" i="21" s="1"/>
  <c r="E58" i="22"/>
  <c r="K34" i="21" s="1"/>
  <c r="A13" i="17"/>
  <c r="A14" i="17"/>
  <c r="A17" i="17"/>
  <c r="A20" i="17"/>
  <c r="A23" i="17"/>
  <c r="A16" i="17"/>
  <c r="A19" i="17"/>
  <c r="A22" i="17"/>
  <c r="A11" i="17"/>
  <c r="F5" i="18"/>
  <c r="A12" i="17"/>
  <c r="A15" i="17"/>
  <c r="A18" i="17"/>
  <c r="A21" i="17"/>
  <c r="K4" i="20" l="1"/>
  <c r="M6" i="20"/>
  <c r="N6" i="20" s="1"/>
  <c r="N7" i="20" s="1"/>
  <c r="O6" i="20" s="1"/>
  <c r="K28" i="24"/>
  <c r="D64" i="25"/>
  <c r="K33" i="24" s="1"/>
  <c r="K13" i="24"/>
  <c r="D26" i="25"/>
  <c r="K39" i="24" s="1"/>
  <c r="C50" i="22"/>
  <c r="K16" i="21" s="1"/>
  <c r="K12" i="21"/>
  <c r="K7" i="20"/>
  <c r="C22" i="20" s="1"/>
  <c r="K12" i="19" s="1"/>
  <c r="C7" i="20"/>
  <c r="C8" i="20" s="1"/>
  <c r="C10" i="20" s="1"/>
  <c r="B4" i="19" s="1"/>
  <c r="C7" i="1"/>
  <c r="C8" i="1" s="1"/>
  <c r="C10" i="1" s="1"/>
  <c r="B4" i="4" s="1"/>
  <c r="C7" i="22"/>
  <c r="C8" i="22" s="1"/>
  <c r="C10" i="22" s="1"/>
  <c r="B4" i="21" s="1"/>
  <c r="C7" i="18"/>
  <c r="C8" i="18" s="1"/>
  <c r="C10" i="18" s="1"/>
  <c r="B4" i="17" s="1"/>
  <c r="C7" i="11"/>
  <c r="C8" i="11" s="1"/>
  <c r="C10" i="11" s="1"/>
  <c r="F25" i="25"/>
  <c r="F62" i="25"/>
  <c r="E50" i="25"/>
  <c r="E58" i="25"/>
  <c r="F58" i="25"/>
  <c r="C33" i="25"/>
  <c r="D61" i="25"/>
  <c r="F20" i="25"/>
  <c r="F67" i="25"/>
  <c r="E38" i="25"/>
  <c r="F63" i="25"/>
  <c r="F24" i="25"/>
  <c r="F57" i="25"/>
  <c r="E24" i="25"/>
  <c r="E56" i="25"/>
  <c r="F38" i="25"/>
  <c r="F41" i="25"/>
  <c r="E17" i="25"/>
  <c r="F34" i="25"/>
  <c r="F19" i="25"/>
  <c r="E65" i="25"/>
  <c r="F68" i="25"/>
  <c r="E44" i="25"/>
  <c r="F45" i="25"/>
  <c r="F21" i="25"/>
  <c r="E55" i="25"/>
  <c r="E28" i="25"/>
  <c r="F48" i="25"/>
  <c r="F53" i="25"/>
  <c r="F51" i="25"/>
  <c r="E14" i="25"/>
  <c r="F69" i="25"/>
  <c r="F31" i="25"/>
  <c r="F59" i="25"/>
  <c r="D43" i="25"/>
  <c r="E68" i="25"/>
  <c r="E18" i="25"/>
  <c r="F66" i="25"/>
  <c r="F50" i="25"/>
  <c r="E47" i="25"/>
  <c r="F30" i="25"/>
  <c r="F14" i="25"/>
  <c r="F49" i="25"/>
  <c r="F40" i="25"/>
  <c r="F29" i="25"/>
  <c r="F52" i="25"/>
  <c r="E40" i="25"/>
  <c r="D23" i="25"/>
  <c r="E30" i="25"/>
  <c r="F39" i="25"/>
  <c r="E48" i="25"/>
  <c r="F28" i="25"/>
  <c r="F56" i="25"/>
  <c r="E34" i="25"/>
  <c r="E20" i="25"/>
  <c r="F35" i="25"/>
  <c r="E27" i="25"/>
  <c r="F18" i="25"/>
  <c r="E66" i="25"/>
  <c r="E37" i="25"/>
  <c r="F44" i="25"/>
  <c r="E52" i="25"/>
  <c r="F15" i="25"/>
  <c r="E62" i="25"/>
  <c r="L5" i="20" l="1"/>
  <c r="E36" i="20" s="1"/>
  <c r="K29" i="19" s="1"/>
  <c r="L6" i="20"/>
  <c r="A16" i="24"/>
  <c r="A23" i="24"/>
  <c r="A27" i="24"/>
  <c r="A34" i="24"/>
  <c r="A28" i="24"/>
  <c r="A17" i="24"/>
  <c r="A24" i="24"/>
  <c r="A52" i="24"/>
  <c r="A36" i="24"/>
  <c r="A30" i="24"/>
  <c r="A18" i="24"/>
  <c r="A25" i="24"/>
  <c r="A31" i="24"/>
  <c r="A32" i="24"/>
  <c r="A19" i="24"/>
  <c r="A26" i="24"/>
  <c r="A33" i="24"/>
  <c r="A35" i="24"/>
  <c r="A13" i="24"/>
  <c r="A29" i="24"/>
  <c r="A20" i="24"/>
  <c r="A22" i="24"/>
  <c r="A21" i="24"/>
  <c r="A15" i="24"/>
  <c r="A11" i="24"/>
  <c r="F5" i="25"/>
  <c r="A14" i="24"/>
  <c r="A39" i="24"/>
  <c r="A12" i="24"/>
  <c r="E66" i="20"/>
  <c r="K37" i="19" s="1"/>
  <c r="E48" i="20"/>
  <c r="K25" i="19" s="1"/>
  <c r="E58" i="20"/>
  <c r="K34" i="19" s="1"/>
  <c r="C50" i="20"/>
  <c r="K16" i="19" s="1"/>
  <c r="O5" i="20"/>
  <c r="O4" i="20"/>
  <c r="E38" i="20"/>
  <c r="K30" i="19" s="1"/>
  <c r="E30" i="20"/>
  <c r="K22" i="19" s="1"/>
  <c r="E20" i="20"/>
  <c r="K32" i="19" s="1"/>
  <c r="L4" i="20"/>
  <c r="E18" i="20" l="1"/>
  <c r="K28" i="19" s="1"/>
  <c r="E28" i="20"/>
  <c r="K21" i="19" s="1"/>
  <c r="E60" i="20"/>
  <c r="K35" i="19" s="1"/>
  <c r="E52" i="20"/>
  <c r="K31" i="19" s="1"/>
  <c r="E42" i="20"/>
  <c r="K18" i="19" s="1"/>
  <c r="E32" i="20"/>
  <c r="K23" i="19" s="1"/>
  <c r="E24" i="20"/>
  <c r="K20" i="19" s="1"/>
  <c r="E14" i="20"/>
  <c r="K24" i="19" s="1"/>
  <c r="E64" i="20"/>
  <c r="K36" i="19" s="1"/>
  <c r="E56" i="20"/>
  <c r="K33" i="19" s="1"/>
  <c r="E46" i="20"/>
  <c r="K19" i="19" s="1"/>
  <c r="E32" i="1" l="1"/>
  <c r="E38" i="1"/>
  <c r="D51" i="22"/>
  <c r="A16" i="21"/>
  <c r="F67" i="22"/>
  <c r="A37" i="21"/>
  <c r="F33" i="22"/>
  <c r="A23" i="21"/>
  <c r="E27" i="20"/>
  <c r="A14" i="19"/>
  <c r="F47" i="20"/>
  <c r="A19" i="19"/>
  <c r="E33" i="1"/>
  <c r="A21" i="4"/>
  <c r="C16" i="1"/>
  <c r="F24" i="22"/>
  <c r="E55" i="22"/>
  <c r="A26" i="21"/>
  <c r="D23" i="22"/>
  <c r="A12" i="21"/>
  <c r="F43" i="20"/>
  <c r="A18" i="19"/>
  <c r="F32" i="20"/>
  <c r="F24" i="20"/>
  <c r="F53" i="20"/>
  <c r="A31" i="19"/>
  <c r="E37" i="1"/>
  <c r="A22" i="4"/>
  <c r="E30" i="1"/>
  <c r="F59" i="22"/>
  <c r="A34" i="21"/>
  <c r="F31" i="22"/>
  <c r="A22" i="21"/>
  <c r="E45" i="22"/>
  <c r="A17" i="21"/>
  <c r="F64" i="20"/>
  <c r="C41" i="20"/>
  <c r="F5" i="20"/>
  <c r="C23" i="1"/>
  <c r="F4" i="20"/>
  <c r="F6" i="20"/>
  <c r="A11" i="19"/>
  <c r="E18" i="1"/>
  <c r="F52" i="22"/>
  <c r="F15" i="22"/>
  <c r="A24" i="21"/>
  <c r="F42" i="22"/>
  <c r="F61" i="20"/>
  <c r="A35" i="19"/>
  <c r="F18" i="20"/>
  <c r="F31" i="20"/>
  <c r="A22" i="19"/>
  <c r="E21" i="1"/>
  <c r="A17" i="4"/>
  <c r="E20" i="1"/>
  <c r="F49" i="22"/>
  <c r="A25" i="21"/>
  <c r="D34" i="22"/>
  <c r="D62" i="22"/>
  <c r="E35" i="20"/>
  <c r="A15" i="19"/>
  <c r="F56" i="20"/>
  <c r="E25" i="1"/>
  <c r="A18" i="4"/>
  <c r="F66" i="22"/>
  <c r="F36" i="22"/>
  <c r="E27" i="22"/>
  <c r="A14" i="21"/>
  <c r="F19" i="20"/>
  <c r="A28" i="19"/>
  <c r="D54" i="20"/>
  <c r="F57" i="20"/>
  <c r="A33" i="19"/>
  <c r="F58" i="20"/>
  <c r="F42" i="20"/>
  <c r="D35" i="1"/>
  <c r="A14" i="4"/>
  <c r="F18" i="22"/>
  <c r="F43" i="22"/>
  <c r="A18" i="21"/>
  <c r="F65" i="22"/>
  <c r="A36" i="21"/>
  <c r="D54" i="22"/>
  <c r="F28" i="20"/>
  <c r="E24" i="1"/>
  <c r="E29" i="1"/>
  <c r="A19" i="4"/>
  <c r="C41" i="22"/>
  <c r="F5" i="22"/>
  <c r="F4" i="22"/>
  <c r="A11" i="21"/>
  <c r="D16" i="22"/>
  <c r="D26" i="22"/>
  <c r="E55" i="20"/>
  <c r="F6" i="22"/>
  <c r="A26" i="19"/>
  <c r="F52" i="20"/>
  <c r="F67" i="20"/>
  <c r="A37" i="19"/>
  <c r="E17" i="20"/>
  <c r="A13" i="19"/>
  <c r="E45" i="20"/>
  <c r="A17" i="19"/>
  <c r="C34" i="1"/>
  <c r="F53" i="22"/>
  <c r="A31" i="21"/>
  <c r="F46" i="20"/>
  <c r="E19" i="1"/>
  <c r="A16" i="4"/>
  <c r="E17" i="22"/>
  <c r="A13" i="21"/>
  <c r="D51" i="20"/>
  <c r="A16" i="19"/>
  <c r="D34" i="20"/>
  <c r="C26" i="1"/>
  <c r="E63" i="22"/>
  <c r="A27" i="21"/>
  <c r="F38" i="22"/>
  <c r="F60" i="20"/>
  <c r="F46" i="22"/>
  <c r="F39" i="22"/>
  <c r="A30" i="21"/>
  <c r="F39" i="20"/>
  <c r="A30" i="19"/>
  <c r="F25" i="20"/>
  <c r="A20" i="19"/>
  <c r="F29" i="20"/>
  <c r="A21" i="19"/>
  <c r="E36" i="1"/>
  <c r="D17" i="1"/>
  <c r="A12" i="4"/>
  <c r="F21" i="22"/>
  <c r="A32" i="21"/>
  <c r="F61" i="22"/>
  <c r="A35" i="21"/>
  <c r="F30" i="22"/>
  <c r="F38" i="20"/>
  <c r="F37" i="20"/>
  <c r="A29" i="19"/>
  <c r="E39" i="1"/>
  <c r="A23" i="4"/>
  <c r="F28" i="22"/>
  <c r="D44" i="22"/>
  <c r="F29" i="22"/>
  <c r="A21" i="21"/>
  <c r="F48" i="20"/>
  <c r="F14" i="20"/>
  <c r="F66" i="20"/>
  <c r="F30" i="20"/>
  <c r="F49" i="20"/>
  <c r="A25" i="19"/>
  <c r="E28" i="1"/>
  <c r="F14" i="22"/>
  <c r="F19" i="22"/>
  <c r="A28" i="21"/>
  <c r="F57" i="22"/>
  <c r="A33" i="21"/>
  <c r="F33" i="20"/>
  <c r="A23" i="19"/>
  <c r="D62" i="20"/>
  <c r="E15" i="1"/>
  <c r="A15" i="4"/>
  <c r="E31" i="1"/>
  <c r="A20" i="4"/>
  <c r="F56" i="22"/>
  <c r="F58" i="22"/>
  <c r="F20" i="22"/>
  <c r="F65" i="20"/>
  <c r="A36" i="19"/>
  <c r="E63" i="20"/>
  <c r="A27" i="19"/>
  <c r="D23" i="20"/>
  <c r="A12" i="19"/>
  <c r="F15" i="20"/>
  <c r="A24" i="19"/>
  <c r="F59" i="20"/>
  <c r="A34" i="19"/>
  <c r="F32" i="22"/>
  <c r="F48" i="22"/>
  <c r="F47" i="22"/>
  <c r="A19" i="21"/>
  <c r="A11" i="4"/>
  <c r="F4" i="25"/>
  <c r="F6" i="25"/>
  <c r="F4" i="18"/>
  <c r="F6" i="18"/>
  <c r="F25" i="22"/>
  <c r="A20" i="21"/>
  <c r="F37" i="22"/>
  <c r="A29" i="21"/>
  <c r="D16" i="20"/>
  <c r="D44" i="20"/>
  <c r="E14" i="1"/>
  <c r="F64" i="22"/>
  <c r="F21" i="20"/>
  <c r="A32" i="19"/>
  <c r="D27" i="1"/>
  <c r="A13" i="4"/>
  <c r="F60" i="22"/>
  <c r="E35" i="22"/>
  <c r="A15" i="21"/>
  <c r="F36" i="20"/>
  <c r="D26" i="20"/>
  <c r="F20"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Erick</author>
  </authors>
  <commentList>
    <comment ref="C22" authorId="0" shapeId="0" xr:uid="{511871A5-5EEC-4BCF-B7C6-5CCB9CD90946}">
      <text>
        <r>
          <rPr>
            <b/>
            <sz val="9"/>
            <color indexed="81"/>
            <rFont val="Tahoma"/>
            <family val="2"/>
          </rPr>
          <t>Les probabilités employées dans cet arbre ne sont pas les bonnes puisqu'elles ne concordent pas avec les probabilités employés dans l'arbre sans information. 
En particulier, on peut vérifier que dans cet arbre la probabilité d'ensoleillement est plus élevé que 30% ce qui crée un biais positif dans le calcul du profit espérée et rend l'information plus attrayante qu'elle ne l'est.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Erick</author>
  </authors>
  <commentList>
    <comment ref="C22" authorId="0" shapeId="0" xr:uid="{6282CEA2-7149-4F0F-9968-C519C49A8FBD}">
      <text>
        <r>
          <rPr>
            <b/>
            <sz val="9"/>
            <color indexed="81"/>
            <rFont val="Tahoma"/>
            <family val="2"/>
          </rPr>
          <t>L'erreur ici consiste d'avoir insérer le nœud météo avant le nœud de production. Ainsi cet arbre permet à la décision de s'ajuster à l'information "météo" et "prévision expert". L'effet est donc de modéliser que l'information parfaite est connue au moment de choisir la production.</t>
        </r>
      </text>
    </comment>
  </commentList>
</comments>
</file>

<file path=xl/sharedStrings.xml><?xml version="1.0" encoding="utf-8"?>
<sst xmlns="http://schemas.openxmlformats.org/spreadsheetml/2006/main" count="1116" uniqueCount="190">
  <si>
    <t>Name</t>
  </si>
  <si>
    <t>SheetRef</t>
  </si>
  <si>
    <t>GenInfo</t>
  </si>
  <si>
    <t>Def. Link</t>
  </si>
  <si>
    <t>EXT REFS</t>
  </si>
  <si>
    <t>Def. Form</t>
  </si>
  <si>
    <t>Calc Macro</t>
  </si>
  <si>
    <t>Highest#</t>
  </si>
  <si>
    <t>Ptree1 Compatibility</t>
  </si>
  <si>
    <t>Eval. Function</t>
  </si>
  <si>
    <t>Creation Version</t>
  </si>
  <si>
    <t>Required Version</t>
  </si>
  <si>
    <t>Recommended Version</t>
  </si>
  <si>
    <t>Last Modified By Version</t>
  </si>
  <si>
    <t>Output Label</t>
  </si>
  <si>
    <t>Output Value NF</t>
  </si>
  <si>
    <t>Output Prob NF</t>
  </si>
  <si>
    <t>Input Value NF</t>
  </si>
  <si>
    <t>Input Prob NF</t>
  </si>
  <si>
    <t>R-Value Ref.</t>
  </si>
  <si>
    <t>Anchor Cell</t>
  </si>
  <si>
    <t>Branch Name</t>
  </si>
  <si>
    <t>bformtype</t>
  </si>
  <si>
    <t>valformula</t>
  </si>
  <si>
    <t>pbformula</t>
  </si>
  <si>
    <t>distribution</t>
  </si>
  <si>
    <t>cumPayoffFunction</t>
  </si>
  <si>
    <t>link</t>
  </si>
  <si>
    <t>ENDNODEFORMULA</t>
  </si>
  <si>
    <t>VAL</t>
  </si>
  <si>
    <t>PB</t>
  </si>
  <si>
    <t>IntRefs</t>
  </si>
  <si>
    <t>RefRefs</t>
  </si>
  <si>
    <t>NodeNames</t>
  </si>
  <si>
    <t>Collapsed</t>
  </si>
  <si>
    <t>5.7.1</t>
  </si>
  <si>
    <t>5.0.0</t>
  </si>
  <si>
    <t>&lt;NF&gt;</t>
  </si>
  <si>
    <t>Automatic</t>
  </si>
  <si>
    <t/>
  </si>
  <si>
    <t>DEFAULT</t>
  </si>
  <si>
    <t>0</t>
  </si>
  <si>
    <t>Stand Limonade</t>
  </si>
  <si>
    <t>2,0,1,3,2,3,4,0,0,0</t>
  </si>
  <si>
    <t>0 litre</t>
  </si>
  <si>
    <t>Météo</t>
  </si>
  <si>
    <t>4,0,0,0,2,0,0</t>
  </si>
  <si>
    <t>1,0,1,3,5,6,7,1,0,0</t>
  </si>
  <si>
    <t>Ensoleillé</t>
  </si>
  <si>
    <t>Nuageux</t>
  </si>
  <si>
    <t>Averse</t>
  </si>
  <si>
    <t>Litres produits</t>
  </si>
  <si>
    <t>Revenus</t>
  </si>
  <si>
    <t>Couts</t>
  </si>
  <si>
    <t>Profits</t>
  </si>
  <si>
    <t>-1,1,1,-1,0,Exponential, 0,0,-1,0,-1,-1,.0001</t>
  </si>
  <si>
    <t>1,0,1,3,8,9,10,1,0,0</t>
  </si>
  <si>
    <t>4,0,0,0,3,0,0</t>
  </si>
  <si>
    <t>1,0,1,3,11,12,13,1,0,0</t>
  </si>
  <si>
    <t>4,0,0,0,4,0,0</t>
  </si>
  <si>
    <t>-1,3,1,-1,0,Exponential, 0,0,-1,0,-1,-1,.0001</t>
  </si>
  <si>
    <t>Production</t>
  </si>
  <si>
    <t>Probabilité</t>
  </si>
  <si>
    <t>Demande</t>
  </si>
  <si>
    <t>Type</t>
  </si>
  <si>
    <t>N</t>
  </si>
  <si>
    <t>Demande max.</t>
  </si>
  <si>
    <t>Niveau de temp.</t>
  </si>
  <si>
    <t>Id</t>
  </si>
  <si>
    <t>Météo (id)</t>
  </si>
  <si>
    <t>Météo (type)</t>
  </si>
  <si>
    <t>-1,2,1,-1,0,Exponential, 0,0,-1,0,-1,-1,.0001</t>
  </si>
  <si>
    <t>Prix de vente ($/litre)</t>
  </si>
  <si>
    <t>Coûts prod. ($/litre)</t>
  </si>
  <si>
    <t>Collapse child branch : permet de cacher les branches d'un nœud</t>
  </si>
  <si>
    <t>Copy subtree : permet de copier la structure d'un sous arbre pour le copier dans un autre nœud</t>
  </si>
  <si>
    <t>Paste Subtree : permet de remplaced toutes la structure du sous arbre à partir de ce nœud par la structure copiée</t>
  </si>
  <si>
    <t>Assurez-vous de rafraichir les calculs lorsque vous souhaiter connaître la solution optimale.</t>
  </si>
  <si>
    <t>Bouton de droite de la sourie</t>
  </si>
  <si>
    <t>50 litres</t>
  </si>
  <si>
    <t>100 litres</t>
  </si>
  <si>
    <t>Stand Limonade (2)</t>
  </si>
  <si>
    <t>4,0,1,0,5,0,0</t>
  </si>
  <si>
    <t>4,0,1,0,6,0,0</t>
  </si>
  <si>
    <t>4,0,1,0,7,0,0</t>
  </si>
  <si>
    <t>1,0,1,3,2,6,10,0,0,0</t>
  </si>
  <si>
    <t>2,0,1,3,3,4,5,1,0,0</t>
  </si>
  <si>
    <t>4,0,1,0,2,0,0</t>
  </si>
  <si>
    <t>2,0,1,3,7,8,9,1,0,0</t>
  </si>
  <si>
    <t>2,0,1,3,11,12,13,1,0,0</t>
  </si>
  <si>
    <t>4,0,1,0,10,0,0</t>
  </si>
  <si>
    <t>Stand Limonade (2) (2)</t>
  </si>
  <si>
    <t>1,0,1,3,14,18,22,2,0,0</t>
  </si>
  <si>
    <t>4,0,1,0,3,0,0</t>
  </si>
  <si>
    <t>2,0,1,3,7,16,17,1,0,0</t>
  </si>
  <si>
    <t>1,0,1,3,8,9,15,6,0,0</t>
  </si>
  <si>
    <t>1,0,1,2,2,6,0,0,0</t>
  </si>
  <si>
    <t>Clémente</t>
  </si>
  <si>
    <t>Non-clémente</t>
  </si>
  <si>
    <t>Prévision expert</t>
  </si>
  <si>
    <t>1,0,1,3,10,11,12,2,0,0</t>
  </si>
  <si>
    <t>4,0,1,0,4,0,0</t>
  </si>
  <si>
    <t>1,0,1,3,13,19,20,2,0,0</t>
  </si>
  <si>
    <t>1,0,1,3,21,23,24,6,0,0</t>
  </si>
  <si>
    <t>4,0,1,0,16,0,0</t>
  </si>
  <si>
    <t>1,0,1,3,25,26,27,6,0,0</t>
  </si>
  <si>
    <t>4,0,1,0,17,0,0</t>
  </si>
  <si>
    <t>-1,4,1,-1,0,Exponential, 0,0,-1,0,-1,-1,.0001</t>
  </si>
  <si>
    <t>Stand Limonade (2) (2) (2)</t>
  </si>
  <si>
    <t>Valeur espérée sans info</t>
  </si>
  <si>
    <t>Valeur espérée avec info</t>
  </si>
  <si>
    <t>Valeur de l'info</t>
  </si>
  <si>
    <t>Statistiques à propos de la qualité des prévisions de l'expert</t>
  </si>
  <si>
    <t>Observations</t>
  </si>
  <si>
    <t>Prévision</t>
  </si>
  <si>
    <t>Réalisation</t>
  </si>
  <si>
    <t>#1-#10</t>
  </si>
  <si>
    <t>#11-#20</t>
  </si>
  <si>
    <t>#21-#30</t>
  </si>
  <si>
    <t>#31-#40</t>
  </si>
  <si>
    <t>#41-#50</t>
  </si>
  <si>
    <t>#51-#60</t>
  </si>
  <si>
    <t>#61-#70</t>
  </si>
  <si>
    <t>#71-#80</t>
  </si>
  <si>
    <t>Non-Clémente</t>
  </si>
  <si>
    <t>Fréquences</t>
  </si>
  <si>
    <t>P(Clémente)</t>
  </si>
  <si>
    <t>P(Ensoleillé|Clémente)</t>
  </si>
  <si>
    <t>P(Nuageux|Clémente)</t>
  </si>
  <si>
    <t>P(Averse|Clémente)</t>
  </si>
  <si>
    <t>P(Ensoleillé|Non-clémente)</t>
  </si>
  <si>
    <t>P(Nuageux|Non-clémente)</t>
  </si>
  <si>
    <t>P(Averse|Non-clémente)</t>
  </si>
  <si>
    <t>P(Ensoleillé)</t>
  </si>
  <si>
    <t>P(Averse)</t>
  </si>
  <si>
    <t>P(Clémente|Ensoleillé)</t>
  </si>
  <si>
    <t>P(Clémente|Nuageux)</t>
  </si>
  <si>
    <t>P(Clémente|Averse)</t>
  </si>
  <si>
    <t>P(Nuageux)</t>
  </si>
  <si>
    <t>État</t>
  </si>
  <si>
    <t>Info=Clémente</t>
  </si>
  <si>
    <t>P(État| Info)</t>
  </si>
  <si>
    <t>P(Info)</t>
  </si>
  <si>
    <t>P(État &amp; Info)</t>
  </si>
  <si>
    <t>P(Info)=</t>
  </si>
  <si>
    <t>Info = Non-clémente</t>
  </si>
  <si>
    <t>Théorème de Bayes</t>
  </si>
  <si>
    <t>7AAA3F5</t>
  </si>
  <si>
    <t>1AFBECD</t>
  </si>
  <si>
    <t>E4FC4B8</t>
  </si>
  <si>
    <t>215C1A79</t>
  </si>
  <si>
    <t>-1,5,1,-1,0,Exponential, 0,0,-1,0,-1,-1,.0001</t>
  </si>
  <si>
    <t>28235E12</t>
  </si>
  <si>
    <t>Stand Limonade (2) (2) (2) (2)</t>
  </si>
  <si>
    <t>1,0,1,2,3,29,1,0,0</t>
  </si>
  <si>
    <t>2,0,1,3,4,12,19,2,0,0</t>
  </si>
  <si>
    <t>1,0,1,3,2,6,42,0,0,0</t>
  </si>
  <si>
    <t>2,0,1,3,5,10,11,2,0,0</t>
  </si>
  <si>
    <t>4,0,1,0,29,0,0</t>
  </si>
  <si>
    <t>1,0,1,2,7,14,1,0,0</t>
  </si>
  <si>
    <t>2,0,1,3,8,9,13,6,0,0</t>
  </si>
  <si>
    <t>2,0,1,3,15,16,17,6,0,0</t>
  </si>
  <si>
    <t>4,0,1,0,14,0,0</t>
  </si>
  <si>
    <t>1,0,1,2,18,23,1,0,0</t>
  </si>
  <si>
    <t>2,0,1,3,20,21,22,42,0,0</t>
  </si>
  <si>
    <t>4,0,1,0,18,0,0</t>
  </si>
  <si>
    <t>2,0,1,3,24,25,26,42,0,0</t>
  </si>
  <si>
    <t>4,0,1,0,23,0,0</t>
  </si>
  <si>
    <t>#81-#90</t>
  </si>
  <si>
    <t>#91-#100</t>
  </si>
  <si>
    <t>7.6.1</t>
  </si>
  <si>
    <t>24C6AF37</t>
  </si>
  <si>
    <t>Model GUID</t>
  </si>
  <si>
    <t>=</t>
  </si>
  <si>
    <t>0,6,1,0,0,Exponential, 0,0,-1,0,-1,-1,.0001</t>
  </si>
  <si>
    <t>Météo --&gt; Prévision</t>
  </si>
  <si>
    <t>1,0,0,2,2,3,0,0,0</t>
  </si>
  <si>
    <t>1,0,0,3,2,3,4,0,0,0</t>
  </si>
  <si>
    <t>1,0,0,2,5,6,1,0,0</t>
  </si>
  <si>
    <t>1,0,0,2,7,8,1,0,0</t>
  </si>
  <si>
    <t>1,0,0,2,9,10,1,0,0</t>
  </si>
  <si>
    <t>167B739F</t>
  </si>
  <si>
    <t>0,7,1,0,0,Exponential, 0,0,-1,0,-1,-1,.0001</t>
  </si>
  <si>
    <t>Prévision --&gt; Météo</t>
  </si>
  <si>
    <t>1,0,0,3,6,4,5,1,0,0</t>
  </si>
  <si>
    <t>1,0,0,3,9,7,8,1,0,0</t>
  </si>
  <si>
    <t>Pour faire la révision Bayesienne:</t>
  </si>
  <si>
    <t>1) sélectionner la cellule "météo"</t>
  </si>
  <si>
    <t>2) Appuyer sur "Bayesian Revision"</t>
  </si>
  <si>
    <t>3) Sélectionner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</si>
</sst>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0.00001]0.0###%;[=0]0.0%;0.00E+00"/>
  </numFmts>
  <fonts count="8" x14ac:knownFonts="1">
    <font>
      <sz val="11"/>
      <color theme="1"/>
      <name val="Calibri"/>
      <family val="2"/>
      <scheme val="minor"/>
    </font>
    <font>
      <b/>
      <sz val="8"/>
      <color rgb="FF000080"/>
      <name val="Calibri"/>
      <family val="2"/>
      <scheme val="minor"/>
    </font>
    <font>
      <sz val="8"/>
      <color theme="1"/>
      <name val="Calibri"/>
      <family val="2"/>
      <scheme val="minor"/>
    </font>
    <font>
      <sz val="8"/>
      <color rgb="FF008000"/>
      <name val="Calibri"/>
      <family val="2"/>
      <scheme val="minor"/>
    </font>
    <font>
      <b/>
      <sz val="8"/>
      <color rgb="FF008000"/>
      <name val="Calibri"/>
      <family val="2"/>
      <scheme val="minor"/>
    </font>
    <font>
      <sz val="8"/>
      <color rgb="FF800000"/>
      <name val="Calibri"/>
      <family val="2"/>
      <scheme val="minor"/>
    </font>
    <font>
      <b/>
      <sz val="8"/>
      <color rgb="FF800000"/>
      <name val="Calibri"/>
      <family val="2"/>
      <scheme val="minor"/>
    </font>
    <font>
      <b/>
      <sz val="9"/>
      <color indexed="81"/>
      <name val="Tahoma"/>
      <family val="2"/>
    </font>
  </fonts>
  <fills count="7">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theme="7" tint="0.39997558519241921"/>
        <bgColor indexed="64"/>
      </patternFill>
    </fill>
    <fill>
      <patternFill patternType="solid">
        <fgColor rgb="FFFFC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left"/>
    </xf>
    <xf numFmtId="0" fontId="0" fillId="0" borderId="0" xfId="0" quotePrefix="1" applyAlignment="1">
      <alignment horizontal="left"/>
    </xf>
    <xf numFmtId="0" fontId="0" fillId="0" borderId="0" xfId="0" applyNumberFormat="1" applyAlignment="1">
      <alignment horizontal="left"/>
    </xf>
    <xf numFmtId="0" fontId="1" fillId="0" borderId="0" xfId="0" applyFont="1" applyAlignment="1">
      <alignment horizontal="center"/>
    </xf>
    <xf numFmtId="164" fontId="1" fillId="0" borderId="0" xfId="0" applyNumberFormat="1" applyFont="1" applyAlignment="1">
      <alignment horizontal="center"/>
    </xf>
    <xf numFmtId="0" fontId="2" fillId="0" borderId="0" xfId="0" applyFont="1" applyAlignment="1">
      <alignment horizontal="right"/>
    </xf>
    <xf numFmtId="0" fontId="3" fillId="0" borderId="0" xfId="0" applyNumberFormat="1"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5" fillId="0" borderId="0" xfId="0" applyNumberFormat="1" applyFont="1" applyAlignment="1">
      <alignment horizontal="center"/>
    </xf>
    <xf numFmtId="0" fontId="6" fillId="0" borderId="0" xfId="0" applyFont="1" applyAlignment="1">
      <alignment horizontal="center"/>
    </xf>
    <xf numFmtId="164" fontId="2" fillId="0" borderId="0" xfId="0" applyNumberFormat="1" applyFont="1" applyAlignment="1">
      <alignment horizontal="right"/>
    </xf>
    <xf numFmtId="0" fontId="0" fillId="0" borderId="1" xfId="0" applyBorder="1"/>
    <xf numFmtId="9" fontId="0" fillId="0" borderId="1" xfId="0" applyNumberFormat="1" applyBorder="1"/>
    <xf numFmtId="0" fontId="0" fillId="2" borderId="1" xfId="0" applyFill="1" applyBorder="1"/>
    <xf numFmtId="0" fontId="0" fillId="5" borderId="1" xfId="0" applyFill="1" applyBorder="1"/>
    <xf numFmtId="0" fontId="0" fillId="4" borderId="1" xfId="0" applyFill="1" applyBorder="1"/>
    <xf numFmtId="0" fontId="0" fillId="5" borderId="1" xfId="0" applyFill="1" applyBorder="1" applyAlignment="1">
      <alignment horizontal="right"/>
    </xf>
    <xf numFmtId="0" fontId="0" fillId="6" borderId="1" xfId="0" applyFill="1" applyBorder="1"/>
    <xf numFmtId="0" fontId="0" fillId="3" borderId="1" xfId="0" applyFill="1" applyBorder="1"/>
    <xf numFmtId="16" fontId="0" fillId="0" borderId="0" xfId="0" quotePrefix="1" applyNumberFormat="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242697</xdr:colOff>
      <xdr:row>37</xdr:row>
      <xdr:rowOff>185420</xdr:rowOff>
    </xdr:from>
    <xdr:to>
      <xdr:col>4</xdr:col>
      <xdr:colOff>127</xdr:colOff>
      <xdr:row>37</xdr:row>
      <xdr:rowOff>185420</xdr:rowOff>
    </xdr:to>
    <xdr:cxnSp macro="_xll.PtreeEvent_ObjectClick">
      <xdr:nvCxnSpPr>
        <xdr:cNvPr id="46" name="PTObj_DBranchHLine_1_13">
          <a:extLst>
            <a:ext uri="{FF2B5EF4-FFF2-40B4-BE49-F238E27FC236}">
              <a16:creationId xmlns:a16="http://schemas.microsoft.com/office/drawing/2014/main" id="{00000000-0008-0000-0300-00002E000000}"/>
            </a:ext>
          </a:extLst>
        </xdr:cNvPr>
        <xdr:cNvCxnSpPr/>
      </xdr:nvCxnSpPr>
      <xdr:spPr>
        <a:xfrm>
          <a:off x="3919347" y="723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33</xdr:row>
      <xdr:rowOff>180340</xdr:rowOff>
    </xdr:from>
    <xdr:to>
      <xdr:col>3</xdr:col>
      <xdr:colOff>242697</xdr:colOff>
      <xdr:row>37</xdr:row>
      <xdr:rowOff>185420</xdr:rowOff>
    </xdr:to>
    <xdr:cxnSp macro="_xll.PtreeEvent_ObjectClick">
      <xdr:nvCxnSpPr>
        <xdr:cNvPr id="45" name="PTObj_DBranchDLine_1_13">
          <a:extLst>
            <a:ext uri="{FF2B5EF4-FFF2-40B4-BE49-F238E27FC236}">
              <a16:creationId xmlns:a16="http://schemas.microsoft.com/office/drawing/2014/main" id="{00000000-0008-0000-0300-00002D000000}"/>
            </a:ext>
          </a:extLst>
        </xdr:cNvPr>
        <xdr:cNvCxnSpPr/>
      </xdr:nvCxnSpPr>
      <xdr:spPr>
        <a:xfrm>
          <a:off x="3766947" y="6466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35</xdr:row>
      <xdr:rowOff>185420</xdr:rowOff>
    </xdr:from>
    <xdr:to>
      <xdr:col>4</xdr:col>
      <xdr:colOff>127</xdr:colOff>
      <xdr:row>35</xdr:row>
      <xdr:rowOff>185420</xdr:rowOff>
    </xdr:to>
    <xdr:cxnSp macro="_xll.PtreeEvent_ObjectClick">
      <xdr:nvCxnSpPr>
        <xdr:cNvPr id="42" name="PTObj_DBranchHLine_1_12">
          <a:extLst>
            <a:ext uri="{FF2B5EF4-FFF2-40B4-BE49-F238E27FC236}">
              <a16:creationId xmlns:a16="http://schemas.microsoft.com/office/drawing/2014/main" id="{00000000-0008-0000-0300-00002A000000}"/>
            </a:ext>
          </a:extLst>
        </xdr:cNvPr>
        <xdr:cNvCxnSpPr/>
      </xdr:nvCxnSpPr>
      <xdr:spPr>
        <a:xfrm>
          <a:off x="3919347" y="685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33</xdr:row>
      <xdr:rowOff>180340</xdr:rowOff>
    </xdr:from>
    <xdr:to>
      <xdr:col>3</xdr:col>
      <xdr:colOff>242697</xdr:colOff>
      <xdr:row>35</xdr:row>
      <xdr:rowOff>185420</xdr:rowOff>
    </xdr:to>
    <xdr:cxnSp macro="_xll.PtreeEvent_ObjectClick">
      <xdr:nvCxnSpPr>
        <xdr:cNvPr id="41" name="PTObj_DBranchDLine_1_12">
          <a:extLst>
            <a:ext uri="{FF2B5EF4-FFF2-40B4-BE49-F238E27FC236}">
              <a16:creationId xmlns:a16="http://schemas.microsoft.com/office/drawing/2014/main" id="{00000000-0008-0000-0300-000029000000}"/>
            </a:ext>
          </a:extLst>
        </xdr:cNvPr>
        <xdr:cNvCxnSpPr/>
      </xdr:nvCxnSpPr>
      <xdr:spPr>
        <a:xfrm>
          <a:off x="3766947" y="6466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31</xdr:row>
      <xdr:rowOff>185420</xdr:rowOff>
    </xdr:from>
    <xdr:to>
      <xdr:col>4</xdr:col>
      <xdr:colOff>127</xdr:colOff>
      <xdr:row>31</xdr:row>
      <xdr:rowOff>185420</xdr:rowOff>
    </xdr:to>
    <xdr:cxnSp macro="_xll.PtreeEvent_ObjectClick">
      <xdr:nvCxnSpPr>
        <xdr:cNvPr id="38" name="PTObj_DBranchHLine_1_11">
          <a:extLst>
            <a:ext uri="{FF2B5EF4-FFF2-40B4-BE49-F238E27FC236}">
              <a16:creationId xmlns:a16="http://schemas.microsoft.com/office/drawing/2014/main" id="{00000000-0008-0000-0300-000026000000}"/>
            </a:ext>
          </a:extLst>
        </xdr:cNvPr>
        <xdr:cNvCxnSpPr/>
      </xdr:nvCxnSpPr>
      <xdr:spPr>
        <a:xfrm>
          <a:off x="3919347" y="6090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31</xdr:row>
      <xdr:rowOff>185420</xdr:rowOff>
    </xdr:from>
    <xdr:to>
      <xdr:col>3</xdr:col>
      <xdr:colOff>242697</xdr:colOff>
      <xdr:row>33</xdr:row>
      <xdr:rowOff>180340</xdr:rowOff>
    </xdr:to>
    <xdr:cxnSp macro="_xll.PtreeEvent_ObjectClick">
      <xdr:nvCxnSpPr>
        <xdr:cNvPr id="37" name="PTObj_DBranchDLine_1_11">
          <a:extLst>
            <a:ext uri="{FF2B5EF4-FFF2-40B4-BE49-F238E27FC236}">
              <a16:creationId xmlns:a16="http://schemas.microsoft.com/office/drawing/2014/main" id="{00000000-0008-0000-0300-000025000000}"/>
            </a:ext>
          </a:extLst>
        </xdr:cNvPr>
        <xdr:cNvCxnSpPr/>
      </xdr:nvCxnSpPr>
      <xdr:spPr>
        <a:xfrm flipV="1">
          <a:off x="3766947" y="6090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242696</xdr:colOff>
      <xdr:row>33</xdr:row>
      <xdr:rowOff>185420</xdr:rowOff>
    </xdr:from>
    <xdr:to>
      <xdr:col>3</xdr:col>
      <xdr:colOff>127</xdr:colOff>
      <xdr:row>33</xdr:row>
      <xdr:rowOff>185420</xdr:rowOff>
    </xdr:to>
    <xdr:cxnSp macro="_xll.PtreeEvent_ObjectClick">
      <xdr:nvCxnSpPr>
        <xdr:cNvPr id="34" name="PTObj_DBranchHLine_1_4">
          <a:extLst>
            <a:ext uri="{FF2B5EF4-FFF2-40B4-BE49-F238E27FC236}">
              <a16:creationId xmlns:a16="http://schemas.microsoft.com/office/drawing/2014/main" id="{00000000-0008-0000-0300-000022000000}"/>
            </a:ext>
          </a:extLst>
        </xdr:cNvPr>
        <xdr:cNvCxnSpPr/>
      </xdr:nvCxnSpPr>
      <xdr:spPr>
        <a:xfrm>
          <a:off x="2376296" y="6471920"/>
          <a:ext cx="1300481"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90296</xdr:colOff>
      <xdr:row>21</xdr:row>
      <xdr:rowOff>180340</xdr:rowOff>
    </xdr:from>
    <xdr:to>
      <xdr:col>2</xdr:col>
      <xdr:colOff>242696</xdr:colOff>
      <xdr:row>33</xdr:row>
      <xdr:rowOff>185420</xdr:rowOff>
    </xdr:to>
    <xdr:cxnSp macro="_xll.PtreeEvent_ObjectClick">
      <xdr:nvCxnSpPr>
        <xdr:cNvPr id="33" name="PTObj_DBranchDLine_1_4">
          <a:extLst>
            <a:ext uri="{FF2B5EF4-FFF2-40B4-BE49-F238E27FC236}">
              <a16:creationId xmlns:a16="http://schemas.microsoft.com/office/drawing/2014/main" id="{00000000-0008-0000-0300-000021000000}"/>
            </a:ext>
          </a:extLst>
        </xdr:cNvPr>
        <xdr:cNvCxnSpPr/>
      </xdr:nvCxnSpPr>
      <xdr:spPr>
        <a:xfrm>
          <a:off x="2223896" y="4180840"/>
          <a:ext cx="152400" cy="2291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29</xdr:row>
      <xdr:rowOff>185420</xdr:rowOff>
    </xdr:from>
    <xdr:to>
      <xdr:col>4</xdr:col>
      <xdr:colOff>127</xdr:colOff>
      <xdr:row>29</xdr:row>
      <xdr:rowOff>185420</xdr:rowOff>
    </xdr:to>
    <xdr:cxnSp macro="_xll.PtreeEvent_ObjectClick">
      <xdr:nvCxnSpPr>
        <xdr:cNvPr id="30" name="PTObj_DBranchHLine_1_10">
          <a:extLst>
            <a:ext uri="{FF2B5EF4-FFF2-40B4-BE49-F238E27FC236}">
              <a16:creationId xmlns:a16="http://schemas.microsoft.com/office/drawing/2014/main" id="{00000000-0008-0000-0300-00001E000000}"/>
            </a:ext>
          </a:extLst>
        </xdr:cNvPr>
        <xdr:cNvCxnSpPr/>
      </xdr:nvCxnSpPr>
      <xdr:spPr>
        <a:xfrm>
          <a:off x="3919347" y="5709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25</xdr:row>
      <xdr:rowOff>180340</xdr:rowOff>
    </xdr:from>
    <xdr:to>
      <xdr:col>3</xdr:col>
      <xdr:colOff>242697</xdr:colOff>
      <xdr:row>29</xdr:row>
      <xdr:rowOff>185420</xdr:rowOff>
    </xdr:to>
    <xdr:cxnSp macro="_xll.PtreeEvent_ObjectClick">
      <xdr:nvCxnSpPr>
        <xdr:cNvPr id="29" name="PTObj_DBranchDLine_1_10">
          <a:extLst>
            <a:ext uri="{FF2B5EF4-FFF2-40B4-BE49-F238E27FC236}">
              <a16:creationId xmlns:a16="http://schemas.microsoft.com/office/drawing/2014/main" id="{00000000-0008-0000-0300-00001D000000}"/>
            </a:ext>
          </a:extLst>
        </xdr:cNvPr>
        <xdr:cNvCxnSpPr/>
      </xdr:nvCxnSpPr>
      <xdr:spPr>
        <a:xfrm>
          <a:off x="3766947" y="4942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27</xdr:row>
      <xdr:rowOff>185420</xdr:rowOff>
    </xdr:from>
    <xdr:to>
      <xdr:col>4</xdr:col>
      <xdr:colOff>127</xdr:colOff>
      <xdr:row>27</xdr:row>
      <xdr:rowOff>185420</xdr:rowOff>
    </xdr:to>
    <xdr:cxnSp macro="_xll.PtreeEvent_ObjectClick">
      <xdr:nvCxnSpPr>
        <xdr:cNvPr id="26" name="PTObj_DBranchHLine_1_9">
          <a:extLst>
            <a:ext uri="{FF2B5EF4-FFF2-40B4-BE49-F238E27FC236}">
              <a16:creationId xmlns:a16="http://schemas.microsoft.com/office/drawing/2014/main" id="{00000000-0008-0000-0300-00001A000000}"/>
            </a:ext>
          </a:extLst>
        </xdr:cNvPr>
        <xdr:cNvCxnSpPr/>
      </xdr:nvCxnSpPr>
      <xdr:spPr>
        <a:xfrm>
          <a:off x="3919347" y="5328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25</xdr:row>
      <xdr:rowOff>180340</xdr:rowOff>
    </xdr:from>
    <xdr:to>
      <xdr:col>3</xdr:col>
      <xdr:colOff>242697</xdr:colOff>
      <xdr:row>27</xdr:row>
      <xdr:rowOff>185420</xdr:rowOff>
    </xdr:to>
    <xdr:cxnSp macro="_xll.PtreeEvent_ObjectClick">
      <xdr:nvCxnSpPr>
        <xdr:cNvPr id="25" name="PTObj_DBranchDLine_1_9">
          <a:extLst>
            <a:ext uri="{FF2B5EF4-FFF2-40B4-BE49-F238E27FC236}">
              <a16:creationId xmlns:a16="http://schemas.microsoft.com/office/drawing/2014/main" id="{00000000-0008-0000-0300-000019000000}"/>
            </a:ext>
          </a:extLst>
        </xdr:cNvPr>
        <xdr:cNvCxnSpPr/>
      </xdr:nvCxnSpPr>
      <xdr:spPr>
        <a:xfrm>
          <a:off x="3766947" y="4942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23</xdr:row>
      <xdr:rowOff>185420</xdr:rowOff>
    </xdr:from>
    <xdr:to>
      <xdr:col>4</xdr:col>
      <xdr:colOff>127</xdr:colOff>
      <xdr:row>23</xdr:row>
      <xdr:rowOff>185420</xdr:rowOff>
    </xdr:to>
    <xdr:cxnSp macro="_xll.PtreeEvent_ObjectClick">
      <xdr:nvCxnSpPr>
        <xdr:cNvPr id="17" name="PTObj_DBranchHLine_1_8">
          <a:extLst>
            <a:ext uri="{FF2B5EF4-FFF2-40B4-BE49-F238E27FC236}">
              <a16:creationId xmlns:a16="http://schemas.microsoft.com/office/drawing/2014/main" id="{00000000-0008-0000-0300-000011000000}"/>
            </a:ext>
          </a:extLst>
        </xdr:cNvPr>
        <xdr:cNvCxnSpPr/>
      </xdr:nvCxnSpPr>
      <xdr:spPr>
        <a:xfrm>
          <a:off x="3919347" y="456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23</xdr:row>
      <xdr:rowOff>185420</xdr:rowOff>
    </xdr:from>
    <xdr:to>
      <xdr:col>3</xdr:col>
      <xdr:colOff>242697</xdr:colOff>
      <xdr:row>25</xdr:row>
      <xdr:rowOff>180340</xdr:rowOff>
    </xdr:to>
    <xdr:cxnSp macro="_xll.PtreeEvent_ObjectClick">
      <xdr:nvCxnSpPr>
        <xdr:cNvPr id="12" name="PTObj_DBranchDLine_1_8">
          <a:extLst>
            <a:ext uri="{FF2B5EF4-FFF2-40B4-BE49-F238E27FC236}">
              <a16:creationId xmlns:a16="http://schemas.microsoft.com/office/drawing/2014/main" id="{00000000-0008-0000-0300-00000C000000}"/>
            </a:ext>
          </a:extLst>
        </xdr:cNvPr>
        <xdr:cNvCxnSpPr/>
      </xdr:nvCxnSpPr>
      <xdr:spPr>
        <a:xfrm flipV="1">
          <a:off x="3766947" y="4566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242696</xdr:colOff>
      <xdr:row>25</xdr:row>
      <xdr:rowOff>185420</xdr:rowOff>
    </xdr:from>
    <xdr:to>
      <xdr:col>3</xdr:col>
      <xdr:colOff>127</xdr:colOff>
      <xdr:row>25</xdr:row>
      <xdr:rowOff>185420</xdr:rowOff>
    </xdr:to>
    <xdr:cxnSp macro="_xll.PtreeEvent_ObjectClick">
      <xdr:nvCxnSpPr>
        <xdr:cNvPr id="9" name="PTObj_DBranchHLine_1_3">
          <a:extLst>
            <a:ext uri="{FF2B5EF4-FFF2-40B4-BE49-F238E27FC236}">
              <a16:creationId xmlns:a16="http://schemas.microsoft.com/office/drawing/2014/main" id="{00000000-0008-0000-0300-000009000000}"/>
            </a:ext>
          </a:extLst>
        </xdr:cNvPr>
        <xdr:cNvCxnSpPr/>
      </xdr:nvCxnSpPr>
      <xdr:spPr>
        <a:xfrm>
          <a:off x="2376296" y="4947920"/>
          <a:ext cx="1300481"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90296</xdr:colOff>
      <xdr:row>21</xdr:row>
      <xdr:rowOff>180340</xdr:rowOff>
    </xdr:from>
    <xdr:to>
      <xdr:col>2</xdr:col>
      <xdr:colOff>242696</xdr:colOff>
      <xdr:row>25</xdr:row>
      <xdr:rowOff>185420</xdr:rowOff>
    </xdr:to>
    <xdr:cxnSp macro="_xll.PtreeEvent_ObjectClick">
      <xdr:nvCxnSpPr>
        <xdr:cNvPr id="8" name="PTObj_DBranchDLine_1_3">
          <a:extLst>
            <a:ext uri="{FF2B5EF4-FFF2-40B4-BE49-F238E27FC236}">
              <a16:creationId xmlns:a16="http://schemas.microsoft.com/office/drawing/2014/main" id="{00000000-0008-0000-0300-000008000000}"/>
            </a:ext>
          </a:extLst>
        </xdr:cNvPr>
        <xdr:cNvCxnSpPr/>
      </xdr:nvCxnSpPr>
      <xdr:spPr>
        <a:xfrm>
          <a:off x="2223896" y="4180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1086970</xdr:colOff>
      <xdr:row>20</xdr:row>
      <xdr:rowOff>22413</xdr:rowOff>
    </xdr:from>
    <xdr:to>
      <xdr:col>12</xdr:col>
      <xdr:colOff>470646</xdr:colOff>
      <xdr:row>33</xdr:row>
      <xdr:rowOff>78441</xdr:rowOff>
    </xdr:to>
    <xdr:pic>
      <xdr:nvPicPr>
        <xdr:cNvPr id="22" name="Picture 21">
          <a:extLst>
            <a:ext uri="{FF2B5EF4-FFF2-40B4-BE49-F238E27FC236}">
              <a16:creationId xmlns:a16="http://schemas.microsoft.com/office/drawing/2014/main" id="{00000000-0008-0000-0300-000016000000}"/>
            </a:ext>
          </a:extLst>
        </xdr:cNvPr>
        <xdr:cNvPicPr>
          <a:picLocks noChangeAspect="1"/>
        </xdr:cNvPicPr>
      </xdr:nvPicPr>
      <xdr:blipFill rotWithShape="1">
        <a:blip xmlns:r="http://schemas.openxmlformats.org/officeDocument/2006/relationships" r:embed="rId1"/>
        <a:srcRect l="-60" r="68194" b="74675"/>
        <a:stretch/>
      </xdr:blipFill>
      <xdr:spPr>
        <a:xfrm>
          <a:off x="6308911" y="3832413"/>
          <a:ext cx="5827059" cy="2532528"/>
        </a:xfrm>
        <a:prstGeom prst="rect">
          <a:avLst/>
        </a:prstGeom>
      </xdr:spPr>
    </xdr:pic>
    <xdr:clientData/>
  </xdr:twoCellAnchor>
  <xdr:twoCellAnchor editAs="oneCell">
    <xdr:from>
      <xdr:col>9</xdr:col>
      <xdr:colOff>414617</xdr:colOff>
      <xdr:row>39</xdr:row>
      <xdr:rowOff>145676</xdr:rowOff>
    </xdr:from>
    <xdr:to>
      <xdr:col>15</xdr:col>
      <xdr:colOff>699760</xdr:colOff>
      <xdr:row>57</xdr:row>
      <xdr:rowOff>183343</xdr:rowOff>
    </xdr:to>
    <xdr:pic>
      <xdr:nvPicPr>
        <xdr:cNvPr id="20" name="Picture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2"/>
        <a:stretch>
          <a:fillRect/>
        </a:stretch>
      </xdr:blipFill>
      <xdr:spPr>
        <a:xfrm>
          <a:off x="9793941" y="7575176"/>
          <a:ext cx="4857143" cy="3466667"/>
        </a:xfrm>
        <a:prstGeom prst="rect">
          <a:avLst/>
        </a:prstGeom>
      </xdr:spPr>
    </xdr:pic>
    <xdr:clientData/>
  </xdr:twoCellAnchor>
  <xdr:twoCellAnchor>
    <xdr:from>
      <xdr:col>2</xdr:col>
      <xdr:colOff>242696</xdr:colOff>
      <xdr:row>15</xdr:row>
      <xdr:rowOff>185420</xdr:rowOff>
    </xdr:from>
    <xdr:to>
      <xdr:col>3</xdr:col>
      <xdr:colOff>127</xdr:colOff>
      <xdr:row>15</xdr:row>
      <xdr:rowOff>185420</xdr:rowOff>
    </xdr:to>
    <xdr:cxnSp macro="_xll.PtreeEvent_ObjectClick">
      <xdr:nvCxnSpPr>
        <xdr:cNvPr id="176" name="PTObj_DBranchHLine_1_2">
          <a:extLst>
            <a:ext uri="{FF2B5EF4-FFF2-40B4-BE49-F238E27FC236}">
              <a16:creationId xmlns:a16="http://schemas.microsoft.com/office/drawing/2014/main" id="{00000000-0008-0000-0300-0000B0000000}"/>
            </a:ext>
          </a:extLst>
        </xdr:cNvPr>
        <xdr:cNvCxnSpPr/>
      </xdr:nvCxnSpPr>
      <xdr:spPr>
        <a:xfrm>
          <a:off x="2223896" y="2280920"/>
          <a:ext cx="1300481"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90296</xdr:colOff>
      <xdr:row>15</xdr:row>
      <xdr:rowOff>185420</xdr:rowOff>
    </xdr:from>
    <xdr:to>
      <xdr:col>2</xdr:col>
      <xdr:colOff>242696</xdr:colOff>
      <xdr:row>21</xdr:row>
      <xdr:rowOff>180340</xdr:rowOff>
    </xdr:to>
    <xdr:cxnSp macro="_xll.PtreeEvent_ObjectClick">
      <xdr:nvCxnSpPr>
        <xdr:cNvPr id="175" name="PTObj_DBranchDLine_1_2">
          <a:extLst>
            <a:ext uri="{FF2B5EF4-FFF2-40B4-BE49-F238E27FC236}">
              <a16:creationId xmlns:a16="http://schemas.microsoft.com/office/drawing/2014/main" id="{00000000-0008-0000-0300-0000AF000000}"/>
            </a:ext>
          </a:extLst>
        </xdr:cNvPr>
        <xdr:cNvCxnSpPr/>
      </xdr:nvCxnSpPr>
      <xdr:spPr>
        <a:xfrm flipV="1">
          <a:off x="2071496" y="2280920"/>
          <a:ext cx="152400" cy="1137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19</xdr:row>
      <xdr:rowOff>185420</xdr:rowOff>
    </xdr:from>
    <xdr:to>
      <xdr:col>4</xdr:col>
      <xdr:colOff>127</xdr:colOff>
      <xdr:row>19</xdr:row>
      <xdr:rowOff>185420</xdr:rowOff>
    </xdr:to>
    <xdr:cxnSp macro="_xll.PtreeEvent_ObjectClick">
      <xdr:nvCxnSpPr>
        <xdr:cNvPr id="172" name="PTObj_DBranchHLine_1_7">
          <a:extLst>
            <a:ext uri="{FF2B5EF4-FFF2-40B4-BE49-F238E27FC236}">
              <a16:creationId xmlns:a16="http://schemas.microsoft.com/office/drawing/2014/main" id="{00000000-0008-0000-0300-0000AC000000}"/>
            </a:ext>
          </a:extLst>
        </xdr:cNvPr>
        <xdr:cNvCxnSpPr/>
      </xdr:nvCxnSpPr>
      <xdr:spPr>
        <a:xfrm>
          <a:off x="3766947" y="304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15</xdr:row>
      <xdr:rowOff>180340</xdr:rowOff>
    </xdr:from>
    <xdr:to>
      <xdr:col>3</xdr:col>
      <xdr:colOff>242697</xdr:colOff>
      <xdr:row>19</xdr:row>
      <xdr:rowOff>185420</xdr:rowOff>
    </xdr:to>
    <xdr:cxnSp macro="_xll.PtreeEvent_ObjectClick">
      <xdr:nvCxnSpPr>
        <xdr:cNvPr id="171" name="PTObj_DBranchDLine_1_7">
          <a:extLst>
            <a:ext uri="{FF2B5EF4-FFF2-40B4-BE49-F238E27FC236}">
              <a16:creationId xmlns:a16="http://schemas.microsoft.com/office/drawing/2014/main" id="{00000000-0008-0000-0300-0000AB000000}"/>
            </a:ext>
          </a:extLst>
        </xdr:cNvPr>
        <xdr:cNvCxnSpPr/>
      </xdr:nvCxnSpPr>
      <xdr:spPr>
        <a:xfrm>
          <a:off x="3614547" y="2275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17</xdr:row>
      <xdr:rowOff>185420</xdr:rowOff>
    </xdr:from>
    <xdr:to>
      <xdr:col>4</xdr:col>
      <xdr:colOff>127</xdr:colOff>
      <xdr:row>17</xdr:row>
      <xdr:rowOff>185420</xdr:rowOff>
    </xdr:to>
    <xdr:cxnSp macro="_xll.PtreeEvent_ObjectClick">
      <xdr:nvCxnSpPr>
        <xdr:cNvPr id="168" name="PTObj_DBranchHLine_1_6">
          <a:extLst>
            <a:ext uri="{FF2B5EF4-FFF2-40B4-BE49-F238E27FC236}">
              <a16:creationId xmlns:a16="http://schemas.microsoft.com/office/drawing/2014/main" id="{00000000-0008-0000-0300-0000A8000000}"/>
            </a:ext>
          </a:extLst>
        </xdr:cNvPr>
        <xdr:cNvCxnSpPr/>
      </xdr:nvCxnSpPr>
      <xdr:spPr>
        <a:xfrm>
          <a:off x="3766947" y="266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15</xdr:row>
      <xdr:rowOff>180340</xdr:rowOff>
    </xdr:from>
    <xdr:to>
      <xdr:col>3</xdr:col>
      <xdr:colOff>242697</xdr:colOff>
      <xdr:row>17</xdr:row>
      <xdr:rowOff>185420</xdr:rowOff>
    </xdr:to>
    <xdr:cxnSp macro="_xll.PtreeEvent_ObjectClick">
      <xdr:nvCxnSpPr>
        <xdr:cNvPr id="167" name="PTObj_DBranchDLine_1_6">
          <a:extLst>
            <a:ext uri="{FF2B5EF4-FFF2-40B4-BE49-F238E27FC236}">
              <a16:creationId xmlns:a16="http://schemas.microsoft.com/office/drawing/2014/main" id="{00000000-0008-0000-0300-0000A7000000}"/>
            </a:ext>
          </a:extLst>
        </xdr:cNvPr>
        <xdr:cNvCxnSpPr/>
      </xdr:nvCxnSpPr>
      <xdr:spPr>
        <a:xfrm>
          <a:off x="3614547" y="2275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13</xdr:row>
      <xdr:rowOff>185420</xdr:rowOff>
    </xdr:from>
    <xdr:to>
      <xdr:col>4</xdr:col>
      <xdr:colOff>127</xdr:colOff>
      <xdr:row>13</xdr:row>
      <xdr:rowOff>185420</xdr:rowOff>
    </xdr:to>
    <xdr:cxnSp macro="_xll.PtreeEvent_ObjectClick">
      <xdr:nvCxnSpPr>
        <xdr:cNvPr id="164" name="PTObj_DBranchHLine_1_5">
          <a:extLst>
            <a:ext uri="{FF2B5EF4-FFF2-40B4-BE49-F238E27FC236}">
              <a16:creationId xmlns:a16="http://schemas.microsoft.com/office/drawing/2014/main" id="{00000000-0008-0000-0300-0000A4000000}"/>
            </a:ext>
          </a:extLst>
        </xdr:cNvPr>
        <xdr:cNvCxnSpPr/>
      </xdr:nvCxnSpPr>
      <xdr:spPr>
        <a:xfrm>
          <a:off x="3766947" y="1899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13</xdr:row>
      <xdr:rowOff>185420</xdr:rowOff>
    </xdr:from>
    <xdr:to>
      <xdr:col>3</xdr:col>
      <xdr:colOff>242697</xdr:colOff>
      <xdr:row>15</xdr:row>
      <xdr:rowOff>180340</xdr:rowOff>
    </xdr:to>
    <xdr:cxnSp macro="_xll.PtreeEvent_ObjectClick">
      <xdr:nvCxnSpPr>
        <xdr:cNvPr id="163" name="PTObj_DBranchDLine_1_5">
          <a:extLst>
            <a:ext uri="{FF2B5EF4-FFF2-40B4-BE49-F238E27FC236}">
              <a16:creationId xmlns:a16="http://schemas.microsoft.com/office/drawing/2014/main" id="{00000000-0008-0000-0300-0000A3000000}"/>
            </a:ext>
          </a:extLst>
        </xdr:cNvPr>
        <xdr:cNvCxnSpPr/>
      </xdr:nvCxnSpPr>
      <xdr:spPr>
        <a:xfrm flipV="1">
          <a:off x="3614547" y="1899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21</xdr:row>
      <xdr:rowOff>185420</xdr:rowOff>
    </xdr:from>
    <xdr:to>
      <xdr:col>2</xdr:col>
      <xdr:colOff>125</xdr:colOff>
      <xdr:row>21</xdr:row>
      <xdr:rowOff>185420</xdr:rowOff>
    </xdr:to>
    <xdr:cxnSp macro="_xll.PtreeEvent_ObjectClick">
      <xdr:nvCxnSpPr>
        <xdr:cNvPr id="6" name="PTObj_DBranchHLine_1_1">
          <a:extLst>
            <a:ext uri="{FF2B5EF4-FFF2-40B4-BE49-F238E27FC236}">
              <a16:creationId xmlns:a16="http://schemas.microsoft.com/office/drawing/2014/main" id="{00000000-0008-0000-0300-000006000000}"/>
            </a:ext>
          </a:extLst>
        </xdr:cNvPr>
        <xdr:cNvCxnSpPr/>
      </xdr:nvCxnSpPr>
      <xdr:spPr>
        <a:xfrm>
          <a:off x="787400" y="2280920"/>
          <a:ext cx="118440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126</xdr:colOff>
      <xdr:row>21</xdr:row>
      <xdr:rowOff>90170</xdr:rowOff>
    </xdr:from>
    <xdr:to>
      <xdr:col>2</xdr:col>
      <xdr:colOff>190626</xdr:colOff>
      <xdr:row>22</xdr:row>
      <xdr:rowOff>90170</xdr:rowOff>
    </xdr:to>
    <xdr:sp macro="_xll.PtreeEvent_ObjectClick" textlink="">
      <xdr:nvSpPr>
        <xdr:cNvPr id="5" name="PTObj_DNode_1_1">
          <a:extLst>
            <a:ext uri="{FF2B5EF4-FFF2-40B4-BE49-F238E27FC236}">
              <a16:creationId xmlns:a16="http://schemas.microsoft.com/office/drawing/2014/main" id="{00000000-0008-0000-0300-000005000000}"/>
            </a:ext>
          </a:extLst>
        </xdr:cNvPr>
        <xdr:cNvSpPr/>
      </xdr:nvSpPr>
      <xdr:spPr>
        <a:xfrm>
          <a:off x="1971801" y="2185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fr-CA"/>
        </a:p>
      </xdr:txBody>
    </xdr:sp>
    <xdr:clientData/>
  </xdr:twoCellAnchor>
  <xdr:oneCellAnchor>
    <xdr:from>
      <xdr:col>1</xdr:col>
      <xdr:colOff>249419</xdr:colOff>
      <xdr:row>21</xdr:row>
      <xdr:rowOff>109366</xdr:rowOff>
    </xdr:from>
    <xdr:ext cx="727827" cy="180627"/>
    <xdr:sp macro="_xll.PtreeEvent_ObjectClick" textlink="">
      <xdr:nvSpPr>
        <xdr:cNvPr id="7" name="PTObj_DBranchName_1_1">
          <a:extLst>
            <a:ext uri="{FF2B5EF4-FFF2-40B4-BE49-F238E27FC236}">
              <a16:creationId xmlns:a16="http://schemas.microsoft.com/office/drawing/2014/main" id="{00000000-0008-0000-0300-000007000000}"/>
            </a:ext>
          </a:extLst>
        </xdr:cNvPr>
        <xdr:cNvSpPr txBox="1"/>
      </xdr:nvSpPr>
      <xdr:spPr>
        <a:xfrm>
          <a:off x="1011419" y="3538366"/>
          <a:ext cx="727827"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vert="horz" wrap="none" lIns="27432" tIns="27432" rIns="27432" bIns="27432" rtlCol="0" anchor="ctr">
          <a:spAutoFit/>
        </a:bodyPr>
        <a:lstStyle/>
        <a:p>
          <a:pPr algn="ctr"/>
          <a:r>
            <a:rPr lang="fr-CA" sz="800"/>
            <a:t>Stand Limonade</a:t>
          </a:r>
        </a:p>
      </xdr:txBody>
    </xdr:sp>
    <xdr:clientData/>
  </xdr:oneCellAnchor>
  <xdr:twoCellAnchor editAs="oneCell">
    <xdr:from>
      <xdr:col>4</xdr:col>
      <xdr:colOff>127</xdr:colOff>
      <xdr:row>13</xdr:row>
      <xdr:rowOff>90170</xdr:rowOff>
    </xdr:from>
    <xdr:to>
      <xdr:col>4</xdr:col>
      <xdr:colOff>190627</xdr:colOff>
      <xdr:row>14</xdr:row>
      <xdr:rowOff>90170</xdr:rowOff>
    </xdr:to>
    <xdr:sp macro="_xll.PtreeEvent_ObjectClick" textlink="">
      <xdr:nvSpPr>
        <xdr:cNvPr id="162" name="PTObj_DNode_1_5">
          <a:extLst>
            <a:ext uri="{FF2B5EF4-FFF2-40B4-BE49-F238E27FC236}">
              <a16:creationId xmlns:a16="http://schemas.microsoft.com/office/drawing/2014/main" id="{00000000-0008-0000-0300-0000A2000000}"/>
            </a:ext>
          </a:extLst>
        </xdr:cNvPr>
        <xdr:cNvSpPr/>
      </xdr:nvSpPr>
      <xdr:spPr>
        <a:xfrm rot="-5400000">
          <a:off x="5067427" y="1804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fr-CA"/>
        </a:p>
      </xdr:txBody>
    </xdr:sp>
    <xdr:clientData/>
  </xdr:twoCellAnchor>
  <xdr:oneCellAnchor>
    <xdr:from>
      <xdr:col>3</xdr:col>
      <xdr:colOff>294927</xdr:colOff>
      <xdr:row>13</xdr:row>
      <xdr:rowOff>109366</xdr:rowOff>
    </xdr:from>
    <xdr:ext cx="449867" cy="180627"/>
    <xdr:sp macro="_xll.PtreeEvent_ObjectClick" textlink="">
      <xdr:nvSpPr>
        <xdr:cNvPr id="165" name="PTObj_DBranchName_1_5">
          <a:extLst>
            <a:ext uri="{FF2B5EF4-FFF2-40B4-BE49-F238E27FC236}">
              <a16:creationId xmlns:a16="http://schemas.microsoft.com/office/drawing/2014/main" id="{00000000-0008-0000-0300-0000A5000000}"/>
            </a:ext>
          </a:extLst>
        </xdr:cNvPr>
        <xdr:cNvSpPr txBox="1"/>
      </xdr:nvSpPr>
      <xdr:spPr>
        <a:xfrm>
          <a:off x="3971577" y="2585866"/>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vert="horz" wrap="none" lIns="27432" tIns="27432" rIns="27432" bIns="27432" rtlCol="0" anchor="ctr">
          <a:spAutoFit/>
        </a:bodyPr>
        <a:lstStyle/>
        <a:p>
          <a:pPr algn="ctr"/>
          <a:r>
            <a:rPr lang="fr-CA" sz="800"/>
            <a:t>Ensoleillé</a:t>
          </a:r>
        </a:p>
      </xdr:txBody>
    </xdr:sp>
    <xdr:clientData/>
  </xdr:oneCellAnchor>
  <xdr:twoCellAnchor editAs="oneCell">
    <xdr:from>
      <xdr:col>4</xdr:col>
      <xdr:colOff>127</xdr:colOff>
      <xdr:row>17</xdr:row>
      <xdr:rowOff>90170</xdr:rowOff>
    </xdr:from>
    <xdr:to>
      <xdr:col>4</xdr:col>
      <xdr:colOff>190627</xdr:colOff>
      <xdr:row>18</xdr:row>
      <xdr:rowOff>90170</xdr:rowOff>
    </xdr:to>
    <xdr:sp macro="_xll.PtreeEvent_ObjectClick" textlink="">
      <xdr:nvSpPr>
        <xdr:cNvPr id="166" name="PTObj_DNode_1_6">
          <a:extLst>
            <a:ext uri="{FF2B5EF4-FFF2-40B4-BE49-F238E27FC236}">
              <a16:creationId xmlns:a16="http://schemas.microsoft.com/office/drawing/2014/main" id="{00000000-0008-0000-0300-0000A6000000}"/>
            </a:ext>
          </a:extLst>
        </xdr:cNvPr>
        <xdr:cNvSpPr/>
      </xdr:nvSpPr>
      <xdr:spPr>
        <a:xfrm rot="-5400000">
          <a:off x="5067427" y="2566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fr-CA"/>
        </a:p>
      </xdr:txBody>
    </xdr:sp>
    <xdr:clientData/>
  </xdr:twoCellAnchor>
  <xdr:oneCellAnchor>
    <xdr:from>
      <xdr:col>3</xdr:col>
      <xdr:colOff>294876</xdr:colOff>
      <xdr:row>17</xdr:row>
      <xdr:rowOff>109366</xdr:rowOff>
    </xdr:from>
    <xdr:ext cx="422359" cy="180627"/>
    <xdr:sp macro="_xll.PtreeEvent_ObjectClick" textlink="">
      <xdr:nvSpPr>
        <xdr:cNvPr id="169" name="PTObj_DBranchName_1_6">
          <a:extLst>
            <a:ext uri="{FF2B5EF4-FFF2-40B4-BE49-F238E27FC236}">
              <a16:creationId xmlns:a16="http://schemas.microsoft.com/office/drawing/2014/main" id="{00000000-0008-0000-0300-0000A9000000}"/>
            </a:ext>
          </a:extLst>
        </xdr:cNvPr>
        <xdr:cNvSpPr txBox="1"/>
      </xdr:nvSpPr>
      <xdr:spPr>
        <a:xfrm>
          <a:off x="3971526" y="2776366"/>
          <a:ext cx="422359"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vert="horz" wrap="none" lIns="27432" tIns="27432" rIns="27432" bIns="27432" rtlCol="0" anchor="ctr">
          <a:spAutoFit/>
        </a:bodyPr>
        <a:lstStyle/>
        <a:p>
          <a:pPr algn="ctr"/>
          <a:r>
            <a:rPr lang="fr-CA" sz="800"/>
            <a:t>Nuageux</a:t>
          </a:r>
        </a:p>
      </xdr:txBody>
    </xdr:sp>
    <xdr:clientData/>
  </xdr:oneCellAnchor>
  <xdr:twoCellAnchor editAs="oneCell">
    <xdr:from>
      <xdr:col>4</xdr:col>
      <xdr:colOff>127</xdr:colOff>
      <xdr:row>19</xdr:row>
      <xdr:rowOff>90170</xdr:rowOff>
    </xdr:from>
    <xdr:to>
      <xdr:col>4</xdr:col>
      <xdr:colOff>190627</xdr:colOff>
      <xdr:row>20</xdr:row>
      <xdr:rowOff>90170</xdr:rowOff>
    </xdr:to>
    <xdr:sp macro="_xll.PtreeEvent_ObjectClick" textlink="">
      <xdr:nvSpPr>
        <xdr:cNvPr id="170" name="PTObj_DNode_1_7">
          <a:extLst>
            <a:ext uri="{FF2B5EF4-FFF2-40B4-BE49-F238E27FC236}">
              <a16:creationId xmlns:a16="http://schemas.microsoft.com/office/drawing/2014/main" id="{00000000-0008-0000-0300-0000AA000000}"/>
            </a:ext>
          </a:extLst>
        </xdr:cNvPr>
        <xdr:cNvSpPr/>
      </xdr:nvSpPr>
      <xdr:spPr>
        <a:xfrm rot="-5400000">
          <a:off x="5067427" y="2947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fr-CA"/>
        </a:p>
      </xdr:txBody>
    </xdr:sp>
    <xdr:clientData/>
  </xdr:twoCellAnchor>
  <xdr:oneCellAnchor>
    <xdr:from>
      <xdr:col>3</xdr:col>
      <xdr:colOff>304227</xdr:colOff>
      <xdr:row>19</xdr:row>
      <xdr:rowOff>109366</xdr:rowOff>
    </xdr:from>
    <xdr:ext cx="339131" cy="180627"/>
    <xdr:sp macro="_xll.PtreeEvent_ObjectClick" textlink="">
      <xdr:nvSpPr>
        <xdr:cNvPr id="173" name="PTObj_DBranchName_1_7">
          <a:extLst>
            <a:ext uri="{FF2B5EF4-FFF2-40B4-BE49-F238E27FC236}">
              <a16:creationId xmlns:a16="http://schemas.microsoft.com/office/drawing/2014/main" id="{00000000-0008-0000-0300-0000AD000000}"/>
            </a:ext>
          </a:extLst>
        </xdr:cNvPr>
        <xdr:cNvSpPr txBox="1"/>
      </xdr:nvSpPr>
      <xdr:spPr>
        <a:xfrm>
          <a:off x="3980877" y="3728866"/>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vert="horz" wrap="none" lIns="27432" tIns="27432" rIns="27432" bIns="27432" rtlCol="0" anchor="ctr">
          <a:spAutoFit/>
        </a:bodyPr>
        <a:lstStyle/>
        <a:p>
          <a:pPr algn="ctr"/>
          <a:r>
            <a:rPr lang="fr-CA" sz="800"/>
            <a:t>Averse</a:t>
          </a:r>
        </a:p>
      </xdr:txBody>
    </xdr:sp>
    <xdr:clientData/>
  </xdr:oneCellAnchor>
  <xdr:twoCellAnchor editAs="oneCell">
    <xdr:from>
      <xdr:col>3</xdr:col>
      <xdr:colOff>127</xdr:colOff>
      <xdr:row>15</xdr:row>
      <xdr:rowOff>90170</xdr:rowOff>
    </xdr:from>
    <xdr:to>
      <xdr:col>3</xdr:col>
      <xdr:colOff>190627</xdr:colOff>
      <xdr:row>16</xdr:row>
      <xdr:rowOff>90170</xdr:rowOff>
    </xdr:to>
    <xdr:sp macro="_xll.PtreeEvent_ObjectClick" textlink="">
      <xdr:nvSpPr>
        <xdr:cNvPr id="174" name="PTObj_DNode_1_2">
          <a:extLst>
            <a:ext uri="{FF2B5EF4-FFF2-40B4-BE49-F238E27FC236}">
              <a16:creationId xmlns:a16="http://schemas.microsoft.com/office/drawing/2014/main" id="{00000000-0008-0000-0300-0000AE000000}"/>
            </a:ext>
          </a:extLst>
        </xdr:cNvPr>
        <xdr:cNvSpPr/>
      </xdr:nvSpPr>
      <xdr:spPr>
        <a:xfrm>
          <a:off x="3524377" y="2185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fr-CA"/>
        </a:p>
      </xdr:txBody>
    </xdr:sp>
    <xdr:clientData/>
  </xdr:twoCellAnchor>
  <xdr:oneCellAnchor>
    <xdr:from>
      <xdr:col>2</xdr:col>
      <xdr:colOff>294805</xdr:colOff>
      <xdr:row>15</xdr:row>
      <xdr:rowOff>109366</xdr:rowOff>
    </xdr:from>
    <xdr:ext cx="298863" cy="180627"/>
    <xdr:sp macro="_xll.PtreeEvent_ObjectClick" textlink="">
      <xdr:nvSpPr>
        <xdr:cNvPr id="177" name="PTObj_DBranchName_1_2">
          <a:extLst>
            <a:ext uri="{FF2B5EF4-FFF2-40B4-BE49-F238E27FC236}">
              <a16:creationId xmlns:a16="http://schemas.microsoft.com/office/drawing/2014/main" id="{00000000-0008-0000-0300-0000B1000000}"/>
            </a:ext>
          </a:extLst>
        </xdr:cNvPr>
        <xdr:cNvSpPr txBox="1"/>
      </xdr:nvSpPr>
      <xdr:spPr>
        <a:xfrm>
          <a:off x="2428405" y="2395366"/>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33616</xdr:colOff>
      <xdr:row>3</xdr:row>
      <xdr:rowOff>134471</xdr:rowOff>
    </xdr:from>
    <xdr:to>
      <xdr:col>7</xdr:col>
      <xdr:colOff>226918</xdr:colOff>
      <xdr:row>17</xdr:row>
      <xdr:rowOff>0</xdr:rowOff>
    </xdr:to>
    <xdr:pic>
      <xdr:nvPicPr>
        <xdr:cNvPr id="2" name="Image 1">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3" cstate="print"/>
        <a:srcRect l="15366" t="59223" r="73904" b="15452"/>
        <a:stretch/>
      </xdr:blipFill>
      <xdr:spPr>
        <a:xfrm>
          <a:off x="6364940" y="705971"/>
          <a:ext cx="1717302" cy="2532529"/>
        </a:xfrm>
        <a:prstGeom prst="rect">
          <a:avLst/>
        </a:prstGeom>
      </xdr:spPr>
    </xdr:pic>
    <xdr:clientData/>
  </xdr:twoCellAnchor>
  <xdr:twoCellAnchor>
    <xdr:from>
      <xdr:col>2</xdr:col>
      <xdr:colOff>190500</xdr:colOff>
      <xdr:row>4</xdr:row>
      <xdr:rowOff>95250</xdr:rowOff>
    </xdr:from>
    <xdr:to>
      <xdr:col>4</xdr:col>
      <xdr:colOff>1034143</xdr:colOff>
      <xdr:row>20</xdr:row>
      <xdr:rowOff>176893</xdr:rowOff>
    </xdr:to>
    <xdr:cxnSp macro="">
      <xdr:nvCxnSpPr>
        <xdr:cNvPr id="14" name="Connecteur droit avec flèche 13">
          <a:extLst>
            <a:ext uri="{FF2B5EF4-FFF2-40B4-BE49-F238E27FC236}">
              <a16:creationId xmlns:a16="http://schemas.microsoft.com/office/drawing/2014/main" id="{00000000-0008-0000-0300-00000E000000}"/>
            </a:ext>
          </a:extLst>
        </xdr:cNvPr>
        <xdr:cNvCxnSpPr/>
      </xdr:nvCxnSpPr>
      <xdr:spPr>
        <a:xfrm flipH="1">
          <a:off x="2326821" y="857250"/>
          <a:ext cx="3918858" cy="312964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613333</xdr:colOff>
      <xdr:row>22</xdr:row>
      <xdr:rowOff>99493</xdr:rowOff>
    </xdr:from>
    <xdr:to>
      <xdr:col>2</xdr:col>
      <xdr:colOff>359150</xdr:colOff>
      <xdr:row>39</xdr:row>
      <xdr:rowOff>129988</xdr:rowOff>
    </xdr:to>
    <xdr:cxnSp macro="">
      <xdr:nvCxnSpPr>
        <xdr:cNvPr id="63" name="Connecteur droit avec flèche 62">
          <a:extLst>
            <a:ext uri="{FF2B5EF4-FFF2-40B4-BE49-F238E27FC236}">
              <a16:creationId xmlns:a16="http://schemas.microsoft.com/office/drawing/2014/main" id="{00000000-0008-0000-0300-00003F000000}"/>
            </a:ext>
          </a:extLst>
        </xdr:cNvPr>
        <xdr:cNvCxnSpPr>
          <a:endCxn id="7" idx="2"/>
        </xdr:cNvCxnSpPr>
      </xdr:nvCxnSpPr>
      <xdr:spPr>
        <a:xfrm flipH="1" flipV="1">
          <a:off x="1375333" y="4290493"/>
          <a:ext cx="1112935" cy="326899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190626</xdr:colOff>
      <xdr:row>21</xdr:row>
      <xdr:rowOff>185420</xdr:rowOff>
    </xdr:from>
    <xdr:to>
      <xdr:col>6</xdr:col>
      <xdr:colOff>152183</xdr:colOff>
      <xdr:row>39</xdr:row>
      <xdr:rowOff>156882</xdr:rowOff>
    </xdr:to>
    <xdr:cxnSp macro="">
      <xdr:nvCxnSpPr>
        <xdr:cNvPr id="66" name="Connecteur droit avec flèche 65">
          <a:extLst>
            <a:ext uri="{FF2B5EF4-FFF2-40B4-BE49-F238E27FC236}">
              <a16:creationId xmlns:a16="http://schemas.microsoft.com/office/drawing/2014/main" id="{00000000-0008-0000-0300-000042000000}"/>
            </a:ext>
          </a:extLst>
        </xdr:cNvPr>
        <xdr:cNvCxnSpPr>
          <a:endCxn id="5" idx="3"/>
        </xdr:cNvCxnSpPr>
      </xdr:nvCxnSpPr>
      <xdr:spPr>
        <a:xfrm flipH="1" flipV="1">
          <a:off x="2326947" y="4185920"/>
          <a:ext cx="4914557" cy="340046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162729</xdr:colOff>
      <xdr:row>16</xdr:row>
      <xdr:rowOff>62272</xdr:rowOff>
    </xdr:from>
    <xdr:to>
      <xdr:col>12</xdr:col>
      <xdr:colOff>509570</xdr:colOff>
      <xdr:row>39</xdr:row>
      <xdr:rowOff>145676</xdr:rowOff>
    </xdr:to>
    <xdr:cxnSp macro="">
      <xdr:nvCxnSpPr>
        <xdr:cNvPr id="69" name="Connecteur droit avec flèche 68">
          <a:extLst>
            <a:ext uri="{FF2B5EF4-FFF2-40B4-BE49-F238E27FC236}">
              <a16:creationId xmlns:a16="http://schemas.microsoft.com/office/drawing/2014/main" id="{00000000-0008-0000-0300-000045000000}"/>
            </a:ext>
          </a:extLst>
        </xdr:cNvPr>
        <xdr:cNvCxnSpPr>
          <a:endCxn id="174" idx="5"/>
        </xdr:cNvCxnSpPr>
      </xdr:nvCxnSpPr>
      <xdr:spPr>
        <a:xfrm flipH="1" flipV="1">
          <a:off x="3836658" y="3110272"/>
          <a:ext cx="8334233" cy="446490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1154206</xdr:colOff>
      <xdr:row>57</xdr:row>
      <xdr:rowOff>67235</xdr:rowOff>
    </xdr:from>
    <xdr:to>
      <xdr:col>9</xdr:col>
      <xdr:colOff>307554</xdr:colOff>
      <xdr:row>75</xdr:row>
      <xdr:rowOff>104902</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4"/>
        <a:stretch>
          <a:fillRect/>
        </a:stretch>
      </xdr:blipFill>
      <xdr:spPr>
        <a:xfrm>
          <a:off x="4829735" y="10925735"/>
          <a:ext cx="4857143" cy="3466667"/>
        </a:xfrm>
        <a:prstGeom prst="rect">
          <a:avLst/>
        </a:prstGeom>
      </xdr:spPr>
    </xdr:pic>
    <xdr:clientData/>
  </xdr:twoCellAnchor>
  <xdr:twoCellAnchor editAs="oneCell">
    <xdr:from>
      <xdr:col>3</xdr:col>
      <xdr:colOff>1165413</xdr:colOff>
      <xdr:row>39</xdr:row>
      <xdr:rowOff>33618</xdr:rowOff>
    </xdr:from>
    <xdr:to>
      <xdr:col>9</xdr:col>
      <xdr:colOff>318761</xdr:colOff>
      <xdr:row>57</xdr:row>
      <xdr:rowOff>71285</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5"/>
        <a:stretch>
          <a:fillRect/>
        </a:stretch>
      </xdr:blipFill>
      <xdr:spPr>
        <a:xfrm>
          <a:off x="4840942" y="7463118"/>
          <a:ext cx="4857143" cy="3466667"/>
        </a:xfrm>
        <a:prstGeom prst="rect">
          <a:avLst/>
        </a:prstGeom>
      </xdr:spPr>
    </xdr:pic>
    <xdr:clientData/>
  </xdr:twoCellAnchor>
  <xdr:twoCellAnchor editAs="oneCell">
    <xdr:from>
      <xdr:col>0</xdr:col>
      <xdr:colOff>235325</xdr:colOff>
      <xdr:row>39</xdr:row>
      <xdr:rowOff>89647</xdr:rowOff>
    </xdr:from>
    <xdr:to>
      <xdr:col>3</xdr:col>
      <xdr:colOff>1102653</xdr:colOff>
      <xdr:row>59</xdr:row>
      <xdr:rowOff>98695</xdr:rowOff>
    </xdr:to>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6"/>
        <a:stretch>
          <a:fillRect/>
        </a:stretch>
      </xdr:blipFill>
      <xdr:spPr>
        <a:xfrm>
          <a:off x="235325" y="7519147"/>
          <a:ext cx="4542857" cy="3819048"/>
        </a:xfrm>
        <a:prstGeom prst="rect">
          <a:avLst/>
        </a:prstGeom>
      </xdr:spPr>
    </xdr:pic>
    <xdr:clientData/>
  </xdr:twoCellAnchor>
  <xdr:twoCellAnchor editAs="oneCell">
    <xdr:from>
      <xdr:col>0</xdr:col>
      <xdr:colOff>246530</xdr:colOff>
      <xdr:row>59</xdr:row>
      <xdr:rowOff>123265</xdr:rowOff>
    </xdr:from>
    <xdr:to>
      <xdr:col>3</xdr:col>
      <xdr:colOff>1113858</xdr:colOff>
      <xdr:row>79</xdr:row>
      <xdr:rowOff>132313</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7"/>
        <a:stretch>
          <a:fillRect/>
        </a:stretch>
      </xdr:blipFill>
      <xdr:spPr>
        <a:xfrm>
          <a:off x="246530" y="11362765"/>
          <a:ext cx="4542857" cy="3819048"/>
        </a:xfrm>
        <a:prstGeom prst="rect">
          <a:avLst/>
        </a:prstGeom>
      </xdr:spPr>
    </xdr:pic>
    <xdr:clientData/>
  </xdr:twoCellAnchor>
  <xdr:twoCellAnchor>
    <xdr:from>
      <xdr:col>1</xdr:col>
      <xdr:colOff>1243853</xdr:colOff>
      <xdr:row>63</xdr:row>
      <xdr:rowOff>67235</xdr:rowOff>
    </xdr:from>
    <xdr:to>
      <xdr:col>2</xdr:col>
      <xdr:colOff>1311088</xdr:colOff>
      <xdr:row>69</xdr:row>
      <xdr:rowOff>145676</xdr:rowOff>
    </xdr:to>
    <xdr:sp macro="" textlink="">
      <xdr:nvSpPr>
        <xdr:cNvPr id="19" name="Oval 18">
          <a:extLst>
            <a:ext uri="{FF2B5EF4-FFF2-40B4-BE49-F238E27FC236}">
              <a16:creationId xmlns:a16="http://schemas.microsoft.com/office/drawing/2014/main" id="{00000000-0008-0000-0300-000013000000}"/>
            </a:ext>
          </a:extLst>
        </xdr:cNvPr>
        <xdr:cNvSpPr/>
      </xdr:nvSpPr>
      <xdr:spPr>
        <a:xfrm>
          <a:off x="2005853" y="12068735"/>
          <a:ext cx="1434353" cy="122144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editAs="oneCell">
    <xdr:from>
      <xdr:col>9</xdr:col>
      <xdr:colOff>358587</xdr:colOff>
      <xdr:row>58</xdr:row>
      <xdr:rowOff>22412</xdr:rowOff>
    </xdr:from>
    <xdr:to>
      <xdr:col>15</xdr:col>
      <xdr:colOff>643730</xdr:colOff>
      <xdr:row>76</xdr:row>
      <xdr:rowOff>60079</xdr:rowOff>
    </xdr:to>
    <xdr:pic>
      <xdr:nvPicPr>
        <xdr:cNvPr id="3" name="Imag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8"/>
        <a:stretch>
          <a:fillRect/>
        </a:stretch>
      </xdr:blipFill>
      <xdr:spPr>
        <a:xfrm>
          <a:off x="9737911" y="11071412"/>
          <a:ext cx="4857143" cy="3466667"/>
        </a:xfrm>
        <a:prstGeom prst="rect">
          <a:avLst/>
        </a:prstGeom>
      </xdr:spPr>
    </xdr:pic>
    <xdr:clientData/>
  </xdr:twoCellAnchor>
  <xdr:twoCellAnchor editAs="oneCell">
    <xdr:from>
      <xdr:col>3</xdr:col>
      <xdr:colOff>127</xdr:colOff>
      <xdr:row>25</xdr:row>
      <xdr:rowOff>90170</xdr:rowOff>
    </xdr:from>
    <xdr:to>
      <xdr:col>3</xdr:col>
      <xdr:colOff>190627</xdr:colOff>
      <xdr:row>26</xdr:row>
      <xdr:rowOff>90170</xdr:rowOff>
    </xdr:to>
    <xdr:sp macro="_xll.PtreeEvent_ObjectClick" textlink="">
      <xdr:nvSpPr>
        <xdr:cNvPr id="4" name="PTObj_DNode_1_3">
          <a:extLst>
            <a:ext uri="{FF2B5EF4-FFF2-40B4-BE49-F238E27FC236}">
              <a16:creationId xmlns:a16="http://schemas.microsoft.com/office/drawing/2014/main" id="{00000000-0008-0000-0300-000004000000}"/>
            </a:ext>
          </a:extLst>
        </xdr:cNvPr>
        <xdr:cNvSpPr/>
      </xdr:nvSpPr>
      <xdr:spPr>
        <a:xfrm>
          <a:off x="3676777" y="4852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280796</xdr:colOff>
      <xdr:row>25</xdr:row>
      <xdr:rowOff>95107</xdr:rowOff>
    </xdr:from>
    <xdr:ext cx="391004" cy="180627"/>
    <xdr:sp macro="_xll.PtreeEvent_ObjectClick" textlink="">
      <xdr:nvSpPr>
        <xdr:cNvPr id="10" name="PTObj_DBranchName_1_3">
          <a:extLst>
            <a:ext uri="{FF2B5EF4-FFF2-40B4-BE49-F238E27FC236}">
              <a16:creationId xmlns:a16="http://schemas.microsoft.com/office/drawing/2014/main" id="{00000000-0008-0000-0300-00000A000000}"/>
            </a:ext>
          </a:extLst>
        </xdr:cNvPr>
        <xdr:cNvSpPr txBox="1"/>
      </xdr:nvSpPr>
      <xdr:spPr>
        <a:xfrm>
          <a:off x="2414396" y="4857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4</xdr:col>
      <xdr:colOff>127</xdr:colOff>
      <xdr:row>23</xdr:row>
      <xdr:rowOff>90170</xdr:rowOff>
    </xdr:from>
    <xdr:to>
      <xdr:col>4</xdr:col>
      <xdr:colOff>190627</xdr:colOff>
      <xdr:row>24</xdr:row>
      <xdr:rowOff>90170</xdr:rowOff>
    </xdr:to>
    <xdr:sp macro="_xll.PtreeEvent_ObjectClick" textlink="">
      <xdr:nvSpPr>
        <xdr:cNvPr id="11" name="PTObj_DNode_1_8">
          <a:extLst>
            <a:ext uri="{FF2B5EF4-FFF2-40B4-BE49-F238E27FC236}">
              <a16:creationId xmlns:a16="http://schemas.microsoft.com/office/drawing/2014/main" id="{00000000-0008-0000-0300-00000B000000}"/>
            </a:ext>
          </a:extLst>
        </xdr:cNvPr>
        <xdr:cNvSpPr/>
      </xdr:nvSpPr>
      <xdr:spPr>
        <a:xfrm rot="-5400000">
          <a:off x="5219827" y="4471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23</xdr:row>
      <xdr:rowOff>95107</xdr:rowOff>
    </xdr:from>
    <xdr:ext cx="449867" cy="180627"/>
    <xdr:sp macro="_xll.PtreeEvent_ObjectClick" textlink="">
      <xdr:nvSpPr>
        <xdr:cNvPr id="23" name="PTObj_DBranchName_1_8">
          <a:extLst>
            <a:ext uri="{FF2B5EF4-FFF2-40B4-BE49-F238E27FC236}">
              <a16:creationId xmlns:a16="http://schemas.microsoft.com/office/drawing/2014/main" id="{00000000-0008-0000-0300-000017000000}"/>
            </a:ext>
          </a:extLst>
        </xdr:cNvPr>
        <xdr:cNvSpPr txBox="1"/>
      </xdr:nvSpPr>
      <xdr:spPr>
        <a:xfrm>
          <a:off x="3957447" y="4476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4</xdr:col>
      <xdr:colOff>127</xdr:colOff>
      <xdr:row>27</xdr:row>
      <xdr:rowOff>90170</xdr:rowOff>
    </xdr:from>
    <xdr:to>
      <xdr:col>4</xdr:col>
      <xdr:colOff>190627</xdr:colOff>
      <xdr:row>28</xdr:row>
      <xdr:rowOff>90170</xdr:rowOff>
    </xdr:to>
    <xdr:sp macro="_xll.PtreeEvent_ObjectClick" textlink="">
      <xdr:nvSpPr>
        <xdr:cNvPr id="24" name="PTObj_DNode_1_9">
          <a:extLst>
            <a:ext uri="{FF2B5EF4-FFF2-40B4-BE49-F238E27FC236}">
              <a16:creationId xmlns:a16="http://schemas.microsoft.com/office/drawing/2014/main" id="{00000000-0008-0000-0300-000018000000}"/>
            </a:ext>
          </a:extLst>
        </xdr:cNvPr>
        <xdr:cNvSpPr/>
      </xdr:nvSpPr>
      <xdr:spPr>
        <a:xfrm rot="-5400000">
          <a:off x="5219827" y="5233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27</xdr:row>
      <xdr:rowOff>95107</xdr:rowOff>
    </xdr:from>
    <xdr:ext cx="422360" cy="180627"/>
    <xdr:sp macro="_xll.PtreeEvent_ObjectClick" textlink="">
      <xdr:nvSpPr>
        <xdr:cNvPr id="27" name="PTObj_DBranchName_1_9">
          <a:extLst>
            <a:ext uri="{FF2B5EF4-FFF2-40B4-BE49-F238E27FC236}">
              <a16:creationId xmlns:a16="http://schemas.microsoft.com/office/drawing/2014/main" id="{00000000-0008-0000-0300-00001B000000}"/>
            </a:ext>
          </a:extLst>
        </xdr:cNvPr>
        <xdr:cNvSpPr txBox="1"/>
      </xdr:nvSpPr>
      <xdr:spPr>
        <a:xfrm>
          <a:off x="3957447" y="5238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4</xdr:col>
      <xdr:colOff>127</xdr:colOff>
      <xdr:row>29</xdr:row>
      <xdr:rowOff>90170</xdr:rowOff>
    </xdr:from>
    <xdr:to>
      <xdr:col>4</xdr:col>
      <xdr:colOff>190627</xdr:colOff>
      <xdr:row>30</xdr:row>
      <xdr:rowOff>90170</xdr:rowOff>
    </xdr:to>
    <xdr:sp macro="_xll.PtreeEvent_ObjectClick" textlink="">
      <xdr:nvSpPr>
        <xdr:cNvPr id="28" name="PTObj_DNode_1_10">
          <a:extLst>
            <a:ext uri="{FF2B5EF4-FFF2-40B4-BE49-F238E27FC236}">
              <a16:creationId xmlns:a16="http://schemas.microsoft.com/office/drawing/2014/main" id="{00000000-0008-0000-0300-00001C000000}"/>
            </a:ext>
          </a:extLst>
        </xdr:cNvPr>
        <xdr:cNvSpPr/>
      </xdr:nvSpPr>
      <xdr:spPr>
        <a:xfrm rot="-5400000">
          <a:off x="5219827" y="5614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29</xdr:row>
      <xdr:rowOff>95107</xdr:rowOff>
    </xdr:from>
    <xdr:ext cx="339131" cy="180627"/>
    <xdr:sp macro="_xll.PtreeEvent_ObjectClick" textlink="">
      <xdr:nvSpPr>
        <xdr:cNvPr id="31" name="PTObj_DBranchName_1_10">
          <a:extLst>
            <a:ext uri="{FF2B5EF4-FFF2-40B4-BE49-F238E27FC236}">
              <a16:creationId xmlns:a16="http://schemas.microsoft.com/office/drawing/2014/main" id="{00000000-0008-0000-0300-00001F000000}"/>
            </a:ext>
          </a:extLst>
        </xdr:cNvPr>
        <xdr:cNvSpPr txBox="1"/>
      </xdr:nvSpPr>
      <xdr:spPr>
        <a:xfrm>
          <a:off x="3957447" y="5619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3</xdr:col>
      <xdr:colOff>127</xdr:colOff>
      <xdr:row>33</xdr:row>
      <xdr:rowOff>90170</xdr:rowOff>
    </xdr:from>
    <xdr:to>
      <xdr:col>3</xdr:col>
      <xdr:colOff>190627</xdr:colOff>
      <xdr:row>34</xdr:row>
      <xdr:rowOff>90170</xdr:rowOff>
    </xdr:to>
    <xdr:sp macro="_xll.PtreeEvent_ObjectClick" textlink="">
      <xdr:nvSpPr>
        <xdr:cNvPr id="32" name="PTObj_DNode_1_4">
          <a:extLst>
            <a:ext uri="{FF2B5EF4-FFF2-40B4-BE49-F238E27FC236}">
              <a16:creationId xmlns:a16="http://schemas.microsoft.com/office/drawing/2014/main" id="{00000000-0008-0000-0300-000020000000}"/>
            </a:ext>
          </a:extLst>
        </xdr:cNvPr>
        <xdr:cNvSpPr/>
      </xdr:nvSpPr>
      <xdr:spPr>
        <a:xfrm>
          <a:off x="3676777" y="6376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280796</xdr:colOff>
      <xdr:row>33</xdr:row>
      <xdr:rowOff>95107</xdr:rowOff>
    </xdr:from>
    <xdr:ext cx="443005" cy="180627"/>
    <xdr:sp macro="_xll.PtreeEvent_ObjectClick" textlink="">
      <xdr:nvSpPr>
        <xdr:cNvPr id="35" name="PTObj_DBranchName_1_4">
          <a:extLst>
            <a:ext uri="{FF2B5EF4-FFF2-40B4-BE49-F238E27FC236}">
              <a16:creationId xmlns:a16="http://schemas.microsoft.com/office/drawing/2014/main" id="{00000000-0008-0000-0300-000023000000}"/>
            </a:ext>
          </a:extLst>
        </xdr:cNvPr>
        <xdr:cNvSpPr txBox="1"/>
      </xdr:nvSpPr>
      <xdr:spPr>
        <a:xfrm>
          <a:off x="2414396" y="6381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4</xdr:col>
      <xdr:colOff>127</xdr:colOff>
      <xdr:row>31</xdr:row>
      <xdr:rowOff>90170</xdr:rowOff>
    </xdr:from>
    <xdr:to>
      <xdr:col>4</xdr:col>
      <xdr:colOff>190627</xdr:colOff>
      <xdr:row>32</xdr:row>
      <xdr:rowOff>90170</xdr:rowOff>
    </xdr:to>
    <xdr:sp macro="_xll.PtreeEvent_ObjectClick" textlink="">
      <xdr:nvSpPr>
        <xdr:cNvPr id="36" name="PTObj_DNode_1_11">
          <a:extLst>
            <a:ext uri="{FF2B5EF4-FFF2-40B4-BE49-F238E27FC236}">
              <a16:creationId xmlns:a16="http://schemas.microsoft.com/office/drawing/2014/main" id="{00000000-0008-0000-0300-000024000000}"/>
            </a:ext>
          </a:extLst>
        </xdr:cNvPr>
        <xdr:cNvSpPr/>
      </xdr:nvSpPr>
      <xdr:spPr>
        <a:xfrm rot="-5400000">
          <a:off x="5219827" y="5995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31</xdr:row>
      <xdr:rowOff>95107</xdr:rowOff>
    </xdr:from>
    <xdr:ext cx="449867" cy="180627"/>
    <xdr:sp macro="_xll.PtreeEvent_ObjectClick" textlink="">
      <xdr:nvSpPr>
        <xdr:cNvPr id="39" name="PTObj_DBranchName_1_11">
          <a:extLst>
            <a:ext uri="{FF2B5EF4-FFF2-40B4-BE49-F238E27FC236}">
              <a16:creationId xmlns:a16="http://schemas.microsoft.com/office/drawing/2014/main" id="{00000000-0008-0000-0300-000027000000}"/>
            </a:ext>
          </a:extLst>
        </xdr:cNvPr>
        <xdr:cNvSpPr txBox="1"/>
      </xdr:nvSpPr>
      <xdr:spPr>
        <a:xfrm>
          <a:off x="3957447" y="6000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4</xdr:col>
      <xdr:colOff>127</xdr:colOff>
      <xdr:row>35</xdr:row>
      <xdr:rowOff>90170</xdr:rowOff>
    </xdr:from>
    <xdr:to>
      <xdr:col>4</xdr:col>
      <xdr:colOff>190627</xdr:colOff>
      <xdr:row>36</xdr:row>
      <xdr:rowOff>90170</xdr:rowOff>
    </xdr:to>
    <xdr:sp macro="_xll.PtreeEvent_ObjectClick" textlink="">
      <xdr:nvSpPr>
        <xdr:cNvPr id="40" name="PTObj_DNode_1_12">
          <a:extLst>
            <a:ext uri="{FF2B5EF4-FFF2-40B4-BE49-F238E27FC236}">
              <a16:creationId xmlns:a16="http://schemas.microsoft.com/office/drawing/2014/main" id="{00000000-0008-0000-0300-000028000000}"/>
            </a:ext>
          </a:extLst>
        </xdr:cNvPr>
        <xdr:cNvSpPr/>
      </xdr:nvSpPr>
      <xdr:spPr>
        <a:xfrm rot="-5400000">
          <a:off x="5219827" y="6757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35</xdr:row>
      <xdr:rowOff>95107</xdr:rowOff>
    </xdr:from>
    <xdr:ext cx="422360" cy="180627"/>
    <xdr:sp macro="_xll.PtreeEvent_ObjectClick" textlink="">
      <xdr:nvSpPr>
        <xdr:cNvPr id="43" name="PTObj_DBranchName_1_12">
          <a:extLst>
            <a:ext uri="{FF2B5EF4-FFF2-40B4-BE49-F238E27FC236}">
              <a16:creationId xmlns:a16="http://schemas.microsoft.com/office/drawing/2014/main" id="{00000000-0008-0000-0300-00002B000000}"/>
            </a:ext>
          </a:extLst>
        </xdr:cNvPr>
        <xdr:cNvSpPr txBox="1"/>
      </xdr:nvSpPr>
      <xdr:spPr>
        <a:xfrm>
          <a:off x="3957447" y="6762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4</xdr:col>
      <xdr:colOff>127</xdr:colOff>
      <xdr:row>37</xdr:row>
      <xdr:rowOff>90170</xdr:rowOff>
    </xdr:from>
    <xdr:to>
      <xdr:col>4</xdr:col>
      <xdr:colOff>190627</xdr:colOff>
      <xdr:row>38</xdr:row>
      <xdr:rowOff>90170</xdr:rowOff>
    </xdr:to>
    <xdr:sp macro="_xll.PtreeEvent_ObjectClick" textlink="">
      <xdr:nvSpPr>
        <xdr:cNvPr id="44" name="PTObj_DNode_1_13">
          <a:extLst>
            <a:ext uri="{FF2B5EF4-FFF2-40B4-BE49-F238E27FC236}">
              <a16:creationId xmlns:a16="http://schemas.microsoft.com/office/drawing/2014/main" id="{00000000-0008-0000-0300-00002C000000}"/>
            </a:ext>
          </a:extLst>
        </xdr:cNvPr>
        <xdr:cNvSpPr/>
      </xdr:nvSpPr>
      <xdr:spPr>
        <a:xfrm rot="-5400000">
          <a:off x="5219827" y="713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37</xdr:row>
      <xdr:rowOff>95107</xdr:rowOff>
    </xdr:from>
    <xdr:ext cx="339131" cy="180627"/>
    <xdr:sp macro="_xll.PtreeEvent_ObjectClick" textlink="">
      <xdr:nvSpPr>
        <xdr:cNvPr id="47" name="PTObj_DBranchName_1_13">
          <a:extLst>
            <a:ext uri="{FF2B5EF4-FFF2-40B4-BE49-F238E27FC236}">
              <a16:creationId xmlns:a16="http://schemas.microsoft.com/office/drawing/2014/main" id="{00000000-0008-0000-0300-00002F000000}"/>
            </a:ext>
          </a:extLst>
        </xdr:cNvPr>
        <xdr:cNvSpPr txBox="1"/>
      </xdr:nvSpPr>
      <xdr:spPr>
        <a:xfrm>
          <a:off x="3957447" y="7143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242697</xdr:colOff>
      <xdr:row>37</xdr:row>
      <xdr:rowOff>185420</xdr:rowOff>
    </xdr:from>
    <xdr:to>
      <xdr:col>4</xdr:col>
      <xdr:colOff>127</xdr:colOff>
      <xdr:row>37</xdr:row>
      <xdr:rowOff>185420</xdr:rowOff>
    </xdr:to>
    <xdr:cxnSp macro="_xll.PtreeEvent_ObjectClick">
      <xdr:nvCxnSpPr>
        <xdr:cNvPr id="226" name="PTObj_DBranchHLine_2_13">
          <a:extLst>
            <a:ext uri="{FF2B5EF4-FFF2-40B4-BE49-F238E27FC236}">
              <a16:creationId xmlns:a16="http://schemas.microsoft.com/office/drawing/2014/main" id="{00000000-0008-0000-0500-0000E2000000}"/>
            </a:ext>
          </a:extLst>
        </xdr:cNvPr>
        <xdr:cNvCxnSpPr/>
      </xdr:nvCxnSpPr>
      <xdr:spPr>
        <a:xfrm>
          <a:off x="4157472" y="723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33</xdr:row>
      <xdr:rowOff>180340</xdr:rowOff>
    </xdr:from>
    <xdr:to>
      <xdr:col>3</xdr:col>
      <xdr:colOff>242697</xdr:colOff>
      <xdr:row>37</xdr:row>
      <xdr:rowOff>185420</xdr:rowOff>
    </xdr:to>
    <xdr:cxnSp macro="_xll.PtreeEvent_ObjectClick">
      <xdr:nvCxnSpPr>
        <xdr:cNvPr id="225" name="PTObj_DBranchDLine_2_13">
          <a:extLst>
            <a:ext uri="{FF2B5EF4-FFF2-40B4-BE49-F238E27FC236}">
              <a16:creationId xmlns:a16="http://schemas.microsoft.com/office/drawing/2014/main" id="{00000000-0008-0000-0500-0000E1000000}"/>
            </a:ext>
          </a:extLst>
        </xdr:cNvPr>
        <xdr:cNvCxnSpPr/>
      </xdr:nvCxnSpPr>
      <xdr:spPr>
        <a:xfrm>
          <a:off x="4005072" y="6466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35</xdr:row>
      <xdr:rowOff>185420</xdr:rowOff>
    </xdr:from>
    <xdr:to>
      <xdr:col>4</xdr:col>
      <xdr:colOff>127</xdr:colOff>
      <xdr:row>35</xdr:row>
      <xdr:rowOff>185420</xdr:rowOff>
    </xdr:to>
    <xdr:cxnSp macro="_xll.PtreeEvent_ObjectClick">
      <xdr:nvCxnSpPr>
        <xdr:cNvPr id="222" name="PTObj_DBranchHLine_2_12">
          <a:extLst>
            <a:ext uri="{FF2B5EF4-FFF2-40B4-BE49-F238E27FC236}">
              <a16:creationId xmlns:a16="http://schemas.microsoft.com/office/drawing/2014/main" id="{00000000-0008-0000-0500-0000DE000000}"/>
            </a:ext>
          </a:extLst>
        </xdr:cNvPr>
        <xdr:cNvCxnSpPr/>
      </xdr:nvCxnSpPr>
      <xdr:spPr>
        <a:xfrm>
          <a:off x="4157472" y="685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33</xdr:row>
      <xdr:rowOff>180340</xdr:rowOff>
    </xdr:from>
    <xdr:to>
      <xdr:col>3</xdr:col>
      <xdr:colOff>242697</xdr:colOff>
      <xdr:row>35</xdr:row>
      <xdr:rowOff>185420</xdr:rowOff>
    </xdr:to>
    <xdr:cxnSp macro="_xll.PtreeEvent_ObjectClick">
      <xdr:nvCxnSpPr>
        <xdr:cNvPr id="221" name="PTObj_DBranchDLine_2_12">
          <a:extLst>
            <a:ext uri="{FF2B5EF4-FFF2-40B4-BE49-F238E27FC236}">
              <a16:creationId xmlns:a16="http://schemas.microsoft.com/office/drawing/2014/main" id="{00000000-0008-0000-0500-0000DD000000}"/>
            </a:ext>
          </a:extLst>
        </xdr:cNvPr>
        <xdr:cNvCxnSpPr/>
      </xdr:nvCxnSpPr>
      <xdr:spPr>
        <a:xfrm>
          <a:off x="4005072" y="6466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31</xdr:row>
      <xdr:rowOff>185420</xdr:rowOff>
    </xdr:from>
    <xdr:to>
      <xdr:col>4</xdr:col>
      <xdr:colOff>127</xdr:colOff>
      <xdr:row>31</xdr:row>
      <xdr:rowOff>185420</xdr:rowOff>
    </xdr:to>
    <xdr:cxnSp macro="_xll.PtreeEvent_ObjectClick">
      <xdr:nvCxnSpPr>
        <xdr:cNvPr id="218" name="PTObj_DBranchHLine_2_11">
          <a:extLst>
            <a:ext uri="{FF2B5EF4-FFF2-40B4-BE49-F238E27FC236}">
              <a16:creationId xmlns:a16="http://schemas.microsoft.com/office/drawing/2014/main" id="{00000000-0008-0000-0500-0000DA000000}"/>
            </a:ext>
          </a:extLst>
        </xdr:cNvPr>
        <xdr:cNvCxnSpPr/>
      </xdr:nvCxnSpPr>
      <xdr:spPr>
        <a:xfrm>
          <a:off x="4157472" y="6090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31</xdr:row>
      <xdr:rowOff>185420</xdr:rowOff>
    </xdr:from>
    <xdr:to>
      <xdr:col>3</xdr:col>
      <xdr:colOff>242697</xdr:colOff>
      <xdr:row>33</xdr:row>
      <xdr:rowOff>180340</xdr:rowOff>
    </xdr:to>
    <xdr:cxnSp macro="_xll.PtreeEvent_ObjectClick">
      <xdr:nvCxnSpPr>
        <xdr:cNvPr id="217" name="PTObj_DBranchDLine_2_11">
          <a:extLst>
            <a:ext uri="{FF2B5EF4-FFF2-40B4-BE49-F238E27FC236}">
              <a16:creationId xmlns:a16="http://schemas.microsoft.com/office/drawing/2014/main" id="{00000000-0008-0000-0500-0000D9000000}"/>
            </a:ext>
          </a:extLst>
        </xdr:cNvPr>
        <xdr:cNvCxnSpPr/>
      </xdr:nvCxnSpPr>
      <xdr:spPr>
        <a:xfrm flipV="1">
          <a:off x="4005072" y="6090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33</xdr:row>
      <xdr:rowOff>185420</xdr:rowOff>
    </xdr:from>
    <xdr:to>
      <xdr:col>3</xdr:col>
      <xdr:colOff>127</xdr:colOff>
      <xdr:row>33</xdr:row>
      <xdr:rowOff>185420</xdr:rowOff>
    </xdr:to>
    <xdr:cxnSp macro="_xll.PtreeEvent_ObjectClick">
      <xdr:nvCxnSpPr>
        <xdr:cNvPr id="214" name="PTObj_DBranchHLine_2_10">
          <a:extLst>
            <a:ext uri="{FF2B5EF4-FFF2-40B4-BE49-F238E27FC236}">
              <a16:creationId xmlns:a16="http://schemas.microsoft.com/office/drawing/2014/main" id="{00000000-0008-0000-0500-0000D6000000}"/>
            </a:ext>
          </a:extLst>
        </xdr:cNvPr>
        <xdr:cNvCxnSpPr/>
      </xdr:nvCxnSpPr>
      <xdr:spPr>
        <a:xfrm>
          <a:off x="2614422" y="647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21</xdr:row>
      <xdr:rowOff>180340</xdr:rowOff>
    </xdr:from>
    <xdr:to>
      <xdr:col>2</xdr:col>
      <xdr:colOff>242697</xdr:colOff>
      <xdr:row>33</xdr:row>
      <xdr:rowOff>185420</xdr:rowOff>
    </xdr:to>
    <xdr:cxnSp macro="_xll.PtreeEvent_ObjectClick">
      <xdr:nvCxnSpPr>
        <xdr:cNvPr id="213" name="PTObj_DBranchDLine_2_10">
          <a:extLst>
            <a:ext uri="{FF2B5EF4-FFF2-40B4-BE49-F238E27FC236}">
              <a16:creationId xmlns:a16="http://schemas.microsoft.com/office/drawing/2014/main" id="{00000000-0008-0000-0500-0000D5000000}"/>
            </a:ext>
          </a:extLst>
        </xdr:cNvPr>
        <xdr:cNvCxnSpPr/>
      </xdr:nvCxnSpPr>
      <xdr:spPr>
        <a:xfrm>
          <a:off x="2462022" y="4180840"/>
          <a:ext cx="152400" cy="2291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29</xdr:row>
      <xdr:rowOff>185420</xdr:rowOff>
    </xdr:from>
    <xdr:to>
      <xdr:col>4</xdr:col>
      <xdr:colOff>127</xdr:colOff>
      <xdr:row>29</xdr:row>
      <xdr:rowOff>185420</xdr:rowOff>
    </xdr:to>
    <xdr:cxnSp macro="_xll.PtreeEvent_ObjectClick">
      <xdr:nvCxnSpPr>
        <xdr:cNvPr id="210" name="PTObj_DBranchHLine_2_9">
          <a:extLst>
            <a:ext uri="{FF2B5EF4-FFF2-40B4-BE49-F238E27FC236}">
              <a16:creationId xmlns:a16="http://schemas.microsoft.com/office/drawing/2014/main" id="{00000000-0008-0000-0500-0000D2000000}"/>
            </a:ext>
          </a:extLst>
        </xdr:cNvPr>
        <xdr:cNvCxnSpPr/>
      </xdr:nvCxnSpPr>
      <xdr:spPr>
        <a:xfrm>
          <a:off x="4157472" y="5709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25</xdr:row>
      <xdr:rowOff>180340</xdr:rowOff>
    </xdr:from>
    <xdr:to>
      <xdr:col>3</xdr:col>
      <xdr:colOff>242697</xdr:colOff>
      <xdr:row>29</xdr:row>
      <xdr:rowOff>185420</xdr:rowOff>
    </xdr:to>
    <xdr:cxnSp macro="_xll.PtreeEvent_ObjectClick">
      <xdr:nvCxnSpPr>
        <xdr:cNvPr id="209" name="PTObj_DBranchDLine_2_9">
          <a:extLst>
            <a:ext uri="{FF2B5EF4-FFF2-40B4-BE49-F238E27FC236}">
              <a16:creationId xmlns:a16="http://schemas.microsoft.com/office/drawing/2014/main" id="{00000000-0008-0000-0500-0000D1000000}"/>
            </a:ext>
          </a:extLst>
        </xdr:cNvPr>
        <xdr:cNvCxnSpPr/>
      </xdr:nvCxnSpPr>
      <xdr:spPr>
        <a:xfrm>
          <a:off x="4005072" y="4942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27</xdr:row>
      <xdr:rowOff>185420</xdr:rowOff>
    </xdr:from>
    <xdr:to>
      <xdr:col>4</xdr:col>
      <xdr:colOff>127</xdr:colOff>
      <xdr:row>27</xdr:row>
      <xdr:rowOff>185420</xdr:rowOff>
    </xdr:to>
    <xdr:cxnSp macro="_xll.PtreeEvent_ObjectClick">
      <xdr:nvCxnSpPr>
        <xdr:cNvPr id="206" name="PTObj_DBranchHLine_2_8">
          <a:extLst>
            <a:ext uri="{FF2B5EF4-FFF2-40B4-BE49-F238E27FC236}">
              <a16:creationId xmlns:a16="http://schemas.microsoft.com/office/drawing/2014/main" id="{00000000-0008-0000-0500-0000CE000000}"/>
            </a:ext>
          </a:extLst>
        </xdr:cNvPr>
        <xdr:cNvCxnSpPr/>
      </xdr:nvCxnSpPr>
      <xdr:spPr>
        <a:xfrm>
          <a:off x="4157472" y="5328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25</xdr:row>
      <xdr:rowOff>180340</xdr:rowOff>
    </xdr:from>
    <xdr:to>
      <xdr:col>3</xdr:col>
      <xdr:colOff>242697</xdr:colOff>
      <xdr:row>27</xdr:row>
      <xdr:rowOff>185420</xdr:rowOff>
    </xdr:to>
    <xdr:cxnSp macro="_xll.PtreeEvent_ObjectClick">
      <xdr:nvCxnSpPr>
        <xdr:cNvPr id="205" name="PTObj_DBranchDLine_2_8">
          <a:extLst>
            <a:ext uri="{FF2B5EF4-FFF2-40B4-BE49-F238E27FC236}">
              <a16:creationId xmlns:a16="http://schemas.microsoft.com/office/drawing/2014/main" id="{00000000-0008-0000-0500-0000CD000000}"/>
            </a:ext>
          </a:extLst>
        </xdr:cNvPr>
        <xdr:cNvCxnSpPr/>
      </xdr:nvCxnSpPr>
      <xdr:spPr>
        <a:xfrm>
          <a:off x="4005072" y="4942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23</xdr:row>
      <xdr:rowOff>185420</xdr:rowOff>
    </xdr:from>
    <xdr:to>
      <xdr:col>4</xdr:col>
      <xdr:colOff>127</xdr:colOff>
      <xdr:row>23</xdr:row>
      <xdr:rowOff>185420</xdr:rowOff>
    </xdr:to>
    <xdr:cxnSp macro="_xll.PtreeEvent_ObjectClick">
      <xdr:nvCxnSpPr>
        <xdr:cNvPr id="202" name="PTObj_DBranchHLine_2_7">
          <a:extLst>
            <a:ext uri="{FF2B5EF4-FFF2-40B4-BE49-F238E27FC236}">
              <a16:creationId xmlns:a16="http://schemas.microsoft.com/office/drawing/2014/main" id="{00000000-0008-0000-0500-0000CA000000}"/>
            </a:ext>
          </a:extLst>
        </xdr:cNvPr>
        <xdr:cNvCxnSpPr/>
      </xdr:nvCxnSpPr>
      <xdr:spPr>
        <a:xfrm>
          <a:off x="4157472" y="456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23</xdr:row>
      <xdr:rowOff>185420</xdr:rowOff>
    </xdr:from>
    <xdr:to>
      <xdr:col>3</xdr:col>
      <xdr:colOff>242697</xdr:colOff>
      <xdr:row>25</xdr:row>
      <xdr:rowOff>180340</xdr:rowOff>
    </xdr:to>
    <xdr:cxnSp macro="_xll.PtreeEvent_ObjectClick">
      <xdr:nvCxnSpPr>
        <xdr:cNvPr id="201" name="PTObj_DBranchDLine_2_7">
          <a:extLst>
            <a:ext uri="{FF2B5EF4-FFF2-40B4-BE49-F238E27FC236}">
              <a16:creationId xmlns:a16="http://schemas.microsoft.com/office/drawing/2014/main" id="{00000000-0008-0000-0500-0000C9000000}"/>
            </a:ext>
          </a:extLst>
        </xdr:cNvPr>
        <xdr:cNvCxnSpPr/>
      </xdr:nvCxnSpPr>
      <xdr:spPr>
        <a:xfrm flipV="1">
          <a:off x="4005072" y="4566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25</xdr:row>
      <xdr:rowOff>185420</xdr:rowOff>
    </xdr:from>
    <xdr:to>
      <xdr:col>3</xdr:col>
      <xdr:colOff>127</xdr:colOff>
      <xdr:row>25</xdr:row>
      <xdr:rowOff>185420</xdr:rowOff>
    </xdr:to>
    <xdr:cxnSp macro="_xll.PtreeEvent_ObjectClick">
      <xdr:nvCxnSpPr>
        <xdr:cNvPr id="198" name="PTObj_DBranchHLine_2_6">
          <a:extLst>
            <a:ext uri="{FF2B5EF4-FFF2-40B4-BE49-F238E27FC236}">
              <a16:creationId xmlns:a16="http://schemas.microsoft.com/office/drawing/2014/main" id="{00000000-0008-0000-0500-0000C6000000}"/>
            </a:ext>
          </a:extLst>
        </xdr:cNvPr>
        <xdr:cNvCxnSpPr/>
      </xdr:nvCxnSpPr>
      <xdr:spPr>
        <a:xfrm>
          <a:off x="2614422" y="4947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21</xdr:row>
      <xdr:rowOff>180340</xdr:rowOff>
    </xdr:from>
    <xdr:to>
      <xdr:col>2</xdr:col>
      <xdr:colOff>242697</xdr:colOff>
      <xdr:row>25</xdr:row>
      <xdr:rowOff>185420</xdr:rowOff>
    </xdr:to>
    <xdr:cxnSp macro="_xll.PtreeEvent_ObjectClick">
      <xdr:nvCxnSpPr>
        <xdr:cNvPr id="197" name="PTObj_DBranchDLine_2_6">
          <a:extLst>
            <a:ext uri="{FF2B5EF4-FFF2-40B4-BE49-F238E27FC236}">
              <a16:creationId xmlns:a16="http://schemas.microsoft.com/office/drawing/2014/main" id="{00000000-0008-0000-0500-0000C5000000}"/>
            </a:ext>
          </a:extLst>
        </xdr:cNvPr>
        <xdr:cNvCxnSpPr/>
      </xdr:nvCxnSpPr>
      <xdr:spPr>
        <a:xfrm>
          <a:off x="2462022" y="4180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19</xdr:row>
      <xdr:rowOff>185420</xdr:rowOff>
    </xdr:from>
    <xdr:to>
      <xdr:col>4</xdr:col>
      <xdr:colOff>127</xdr:colOff>
      <xdr:row>19</xdr:row>
      <xdr:rowOff>185420</xdr:rowOff>
    </xdr:to>
    <xdr:cxnSp macro="_xll.PtreeEvent_ObjectClick">
      <xdr:nvCxnSpPr>
        <xdr:cNvPr id="194" name="PTObj_DBranchHLine_2_5">
          <a:extLst>
            <a:ext uri="{FF2B5EF4-FFF2-40B4-BE49-F238E27FC236}">
              <a16:creationId xmlns:a16="http://schemas.microsoft.com/office/drawing/2014/main" id="{00000000-0008-0000-0500-0000C2000000}"/>
            </a:ext>
          </a:extLst>
        </xdr:cNvPr>
        <xdr:cNvCxnSpPr/>
      </xdr:nvCxnSpPr>
      <xdr:spPr>
        <a:xfrm>
          <a:off x="4157472" y="3804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15</xdr:row>
      <xdr:rowOff>180340</xdr:rowOff>
    </xdr:from>
    <xdr:to>
      <xdr:col>3</xdr:col>
      <xdr:colOff>242697</xdr:colOff>
      <xdr:row>19</xdr:row>
      <xdr:rowOff>185420</xdr:rowOff>
    </xdr:to>
    <xdr:cxnSp macro="_xll.PtreeEvent_ObjectClick">
      <xdr:nvCxnSpPr>
        <xdr:cNvPr id="193" name="PTObj_DBranchDLine_2_5">
          <a:extLst>
            <a:ext uri="{FF2B5EF4-FFF2-40B4-BE49-F238E27FC236}">
              <a16:creationId xmlns:a16="http://schemas.microsoft.com/office/drawing/2014/main" id="{00000000-0008-0000-0500-0000C1000000}"/>
            </a:ext>
          </a:extLst>
        </xdr:cNvPr>
        <xdr:cNvCxnSpPr/>
      </xdr:nvCxnSpPr>
      <xdr:spPr>
        <a:xfrm>
          <a:off x="4005072" y="3037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17</xdr:row>
      <xdr:rowOff>185420</xdr:rowOff>
    </xdr:from>
    <xdr:to>
      <xdr:col>4</xdr:col>
      <xdr:colOff>127</xdr:colOff>
      <xdr:row>17</xdr:row>
      <xdr:rowOff>185420</xdr:rowOff>
    </xdr:to>
    <xdr:cxnSp macro="_xll.PtreeEvent_ObjectClick">
      <xdr:nvCxnSpPr>
        <xdr:cNvPr id="190" name="PTObj_DBranchHLine_2_4">
          <a:extLst>
            <a:ext uri="{FF2B5EF4-FFF2-40B4-BE49-F238E27FC236}">
              <a16:creationId xmlns:a16="http://schemas.microsoft.com/office/drawing/2014/main" id="{00000000-0008-0000-0500-0000BE000000}"/>
            </a:ext>
          </a:extLst>
        </xdr:cNvPr>
        <xdr:cNvCxnSpPr/>
      </xdr:nvCxnSpPr>
      <xdr:spPr>
        <a:xfrm>
          <a:off x="4157472" y="342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15</xdr:row>
      <xdr:rowOff>180340</xdr:rowOff>
    </xdr:from>
    <xdr:to>
      <xdr:col>3</xdr:col>
      <xdr:colOff>242697</xdr:colOff>
      <xdr:row>17</xdr:row>
      <xdr:rowOff>185420</xdr:rowOff>
    </xdr:to>
    <xdr:cxnSp macro="_xll.PtreeEvent_ObjectClick">
      <xdr:nvCxnSpPr>
        <xdr:cNvPr id="189" name="PTObj_DBranchDLine_2_4">
          <a:extLst>
            <a:ext uri="{FF2B5EF4-FFF2-40B4-BE49-F238E27FC236}">
              <a16:creationId xmlns:a16="http://schemas.microsoft.com/office/drawing/2014/main" id="{00000000-0008-0000-0500-0000BD000000}"/>
            </a:ext>
          </a:extLst>
        </xdr:cNvPr>
        <xdr:cNvCxnSpPr/>
      </xdr:nvCxnSpPr>
      <xdr:spPr>
        <a:xfrm>
          <a:off x="4005072" y="3037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13</xdr:row>
      <xdr:rowOff>185420</xdr:rowOff>
    </xdr:from>
    <xdr:to>
      <xdr:col>4</xdr:col>
      <xdr:colOff>127</xdr:colOff>
      <xdr:row>13</xdr:row>
      <xdr:rowOff>185420</xdr:rowOff>
    </xdr:to>
    <xdr:cxnSp macro="_xll.PtreeEvent_ObjectClick">
      <xdr:nvCxnSpPr>
        <xdr:cNvPr id="186" name="PTObj_DBranchHLine_2_3">
          <a:extLst>
            <a:ext uri="{FF2B5EF4-FFF2-40B4-BE49-F238E27FC236}">
              <a16:creationId xmlns:a16="http://schemas.microsoft.com/office/drawing/2014/main" id="{00000000-0008-0000-0500-0000BA000000}"/>
            </a:ext>
          </a:extLst>
        </xdr:cNvPr>
        <xdr:cNvCxnSpPr/>
      </xdr:nvCxnSpPr>
      <xdr:spPr>
        <a:xfrm>
          <a:off x="4157472" y="266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13</xdr:row>
      <xdr:rowOff>185420</xdr:rowOff>
    </xdr:from>
    <xdr:to>
      <xdr:col>3</xdr:col>
      <xdr:colOff>242697</xdr:colOff>
      <xdr:row>15</xdr:row>
      <xdr:rowOff>180340</xdr:rowOff>
    </xdr:to>
    <xdr:cxnSp macro="_xll.PtreeEvent_ObjectClick">
      <xdr:nvCxnSpPr>
        <xdr:cNvPr id="185" name="PTObj_DBranchDLine_2_3">
          <a:extLst>
            <a:ext uri="{FF2B5EF4-FFF2-40B4-BE49-F238E27FC236}">
              <a16:creationId xmlns:a16="http://schemas.microsoft.com/office/drawing/2014/main" id="{00000000-0008-0000-0500-0000B9000000}"/>
            </a:ext>
          </a:extLst>
        </xdr:cNvPr>
        <xdr:cNvCxnSpPr/>
      </xdr:nvCxnSpPr>
      <xdr:spPr>
        <a:xfrm flipV="1">
          <a:off x="4005072" y="2661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15</xdr:row>
      <xdr:rowOff>185420</xdr:rowOff>
    </xdr:from>
    <xdr:to>
      <xdr:col>3</xdr:col>
      <xdr:colOff>127</xdr:colOff>
      <xdr:row>15</xdr:row>
      <xdr:rowOff>185420</xdr:rowOff>
    </xdr:to>
    <xdr:cxnSp macro="_xll.PtreeEvent_ObjectClick">
      <xdr:nvCxnSpPr>
        <xdr:cNvPr id="182" name="PTObj_DBranchHLine_2_2">
          <a:extLst>
            <a:ext uri="{FF2B5EF4-FFF2-40B4-BE49-F238E27FC236}">
              <a16:creationId xmlns:a16="http://schemas.microsoft.com/office/drawing/2014/main" id="{00000000-0008-0000-0500-0000B6000000}"/>
            </a:ext>
          </a:extLst>
        </xdr:cNvPr>
        <xdr:cNvCxnSpPr/>
      </xdr:nvCxnSpPr>
      <xdr:spPr>
        <a:xfrm>
          <a:off x="2614422" y="304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15</xdr:row>
      <xdr:rowOff>185420</xdr:rowOff>
    </xdr:from>
    <xdr:to>
      <xdr:col>2</xdr:col>
      <xdr:colOff>242697</xdr:colOff>
      <xdr:row>21</xdr:row>
      <xdr:rowOff>180340</xdr:rowOff>
    </xdr:to>
    <xdr:cxnSp macro="_xll.PtreeEvent_ObjectClick">
      <xdr:nvCxnSpPr>
        <xdr:cNvPr id="181" name="PTObj_DBranchDLine_2_2">
          <a:extLst>
            <a:ext uri="{FF2B5EF4-FFF2-40B4-BE49-F238E27FC236}">
              <a16:creationId xmlns:a16="http://schemas.microsoft.com/office/drawing/2014/main" id="{00000000-0008-0000-0500-0000B5000000}"/>
            </a:ext>
          </a:extLst>
        </xdr:cNvPr>
        <xdr:cNvCxnSpPr/>
      </xdr:nvCxnSpPr>
      <xdr:spPr>
        <a:xfrm flipV="1">
          <a:off x="2462022" y="3042920"/>
          <a:ext cx="152400" cy="1137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21</xdr:row>
      <xdr:rowOff>185420</xdr:rowOff>
    </xdr:from>
    <xdr:to>
      <xdr:col>2</xdr:col>
      <xdr:colOff>127</xdr:colOff>
      <xdr:row>21</xdr:row>
      <xdr:rowOff>185420</xdr:rowOff>
    </xdr:to>
    <xdr:cxnSp macro="_xll.PtreeEvent_ObjectClick">
      <xdr:nvCxnSpPr>
        <xdr:cNvPr id="178" name="PTObj_DBranchHLine_2_1">
          <a:extLst>
            <a:ext uri="{FF2B5EF4-FFF2-40B4-BE49-F238E27FC236}">
              <a16:creationId xmlns:a16="http://schemas.microsoft.com/office/drawing/2014/main" id="{00000000-0008-0000-0500-0000B2000000}"/>
            </a:ext>
          </a:extLst>
        </xdr:cNvPr>
        <xdr:cNvCxnSpPr/>
      </xdr:nvCxnSpPr>
      <xdr:spPr>
        <a:xfrm>
          <a:off x="939800" y="4185920"/>
          <a:ext cx="143205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1154206</xdr:colOff>
      <xdr:row>57</xdr:row>
      <xdr:rowOff>67235</xdr:rowOff>
    </xdr:from>
    <xdr:to>
      <xdr:col>7</xdr:col>
      <xdr:colOff>269455</xdr:colOff>
      <xdr:row>75</xdr:row>
      <xdr:rowOff>104902</xdr:rowOff>
    </xdr:to>
    <xdr:pic>
      <xdr:nvPicPr>
        <xdr:cNvPr id="44" name="Picture 12">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1"/>
        <a:stretch>
          <a:fillRect/>
        </a:stretch>
      </xdr:blipFill>
      <xdr:spPr>
        <a:xfrm>
          <a:off x="4830856" y="10925735"/>
          <a:ext cx="4858823" cy="3466667"/>
        </a:xfrm>
        <a:prstGeom prst="rect">
          <a:avLst/>
        </a:prstGeom>
      </xdr:spPr>
    </xdr:pic>
    <xdr:clientData/>
  </xdr:twoCellAnchor>
  <xdr:twoCellAnchor editAs="oneCell">
    <xdr:from>
      <xdr:col>0</xdr:col>
      <xdr:colOff>246530</xdr:colOff>
      <xdr:row>59</xdr:row>
      <xdr:rowOff>123265</xdr:rowOff>
    </xdr:from>
    <xdr:to>
      <xdr:col>3</xdr:col>
      <xdr:colOff>867328</xdr:colOff>
      <xdr:row>79</xdr:row>
      <xdr:rowOff>132313</xdr:rowOff>
    </xdr:to>
    <xdr:pic>
      <xdr:nvPicPr>
        <xdr:cNvPr id="47" name="Picture 17">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2"/>
        <a:stretch>
          <a:fillRect/>
        </a:stretch>
      </xdr:blipFill>
      <xdr:spPr>
        <a:xfrm>
          <a:off x="246530" y="11362765"/>
          <a:ext cx="4543978" cy="3819048"/>
        </a:xfrm>
        <a:prstGeom prst="rect">
          <a:avLst/>
        </a:prstGeom>
      </xdr:spPr>
    </xdr:pic>
    <xdr:clientData/>
  </xdr:twoCellAnchor>
  <xdr:twoCellAnchor>
    <xdr:from>
      <xdr:col>1</xdr:col>
      <xdr:colOff>1243853</xdr:colOff>
      <xdr:row>63</xdr:row>
      <xdr:rowOff>67235</xdr:rowOff>
    </xdr:from>
    <xdr:to>
      <xdr:col>2</xdr:col>
      <xdr:colOff>1311088</xdr:colOff>
      <xdr:row>69</xdr:row>
      <xdr:rowOff>145676</xdr:rowOff>
    </xdr:to>
    <xdr:sp macro="" textlink="">
      <xdr:nvSpPr>
        <xdr:cNvPr id="48" name="Oval 18">
          <a:extLst>
            <a:ext uri="{FF2B5EF4-FFF2-40B4-BE49-F238E27FC236}">
              <a16:creationId xmlns:a16="http://schemas.microsoft.com/office/drawing/2014/main" id="{00000000-0008-0000-0500-000030000000}"/>
            </a:ext>
          </a:extLst>
        </xdr:cNvPr>
        <xdr:cNvSpPr/>
      </xdr:nvSpPr>
      <xdr:spPr>
        <a:xfrm>
          <a:off x="2005853" y="12068735"/>
          <a:ext cx="1438835" cy="122144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editAs="oneCell">
    <xdr:from>
      <xdr:col>9</xdr:col>
      <xdr:colOff>358587</xdr:colOff>
      <xdr:row>58</xdr:row>
      <xdr:rowOff>22412</xdr:rowOff>
    </xdr:from>
    <xdr:to>
      <xdr:col>15</xdr:col>
      <xdr:colOff>643730</xdr:colOff>
      <xdr:row>76</xdr:row>
      <xdr:rowOff>60079</xdr:rowOff>
    </xdr:to>
    <xdr:pic>
      <xdr:nvPicPr>
        <xdr:cNvPr id="49" name="Image 48">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3"/>
        <a:stretch>
          <a:fillRect/>
        </a:stretch>
      </xdr:blipFill>
      <xdr:spPr>
        <a:xfrm>
          <a:off x="9740712" y="11071412"/>
          <a:ext cx="4857143" cy="3466667"/>
        </a:xfrm>
        <a:prstGeom prst="rect">
          <a:avLst/>
        </a:prstGeom>
      </xdr:spPr>
    </xdr:pic>
    <xdr:clientData/>
  </xdr:twoCellAnchor>
  <xdr:twoCellAnchor editAs="oneCell">
    <xdr:from>
      <xdr:col>2</xdr:col>
      <xdr:colOff>127</xdr:colOff>
      <xdr:row>21</xdr:row>
      <xdr:rowOff>90170</xdr:rowOff>
    </xdr:from>
    <xdr:to>
      <xdr:col>2</xdr:col>
      <xdr:colOff>190627</xdr:colOff>
      <xdr:row>22</xdr:row>
      <xdr:rowOff>90170</xdr:rowOff>
    </xdr:to>
    <xdr:sp macro="_xll.PtreeEvent_ObjectClick" textlink="">
      <xdr:nvSpPr>
        <xdr:cNvPr id="177" name="PTObj_DNode_2_1">
          <a:extLst>
            <a:ext uri="{FF2B5EF4-FFF2-40B4-BE49-F238E27FC236}">
              <a16:creationId xmlns:a16="http://schemas.microsoft.com/office/drawing/2014/main" id="{00000000-0008-0000-0500-0000B1000000}"/>
            </a:ext>
          </a:extLst>
        </xdr:cNvPr>
        <xdr:cNvSpPr/>
      </xdr:nvSpPr>
      <xdr:spPr>
        <a:xfrm>
          <a:off x="2371852" y="4090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1</xdr:col>
      <xdr:colOff>215900</xdr:colOff>
      <xdr:row>21</xdr:row>
      <xdr:rowOff>95107</xdr:rowOff>
    </xdr:from>
    <xdr:ext cx="865237" cy="180627"/>
    <xdr:sp macro="_xll.PtreeEvent_ObjectClick" textlink="">
      <xdr:nvSpPr>
        <xdr:cNvPr id="179" name="PTObj_DBranchName_2_1">
          <a:extLst>
            <a:ext uri="{FF2B5EF4-FFF2-40B4-BE49-F238E27FC236}">
              <a16:creationId xmlns:a16="http://schemas.microsoft.com/office/drawing/2014/main" id="{00000000-0008-0000-0500-0000B3000000}"/>
            </a:ext>
          </a:extLst>
        </xdr:cNvPr>
        <xdr:cNvSpPr txBox="1"/>
      </xdr:nvSpPr>
      <xdr:spPr>
        <a:xfrm>
          <a:off x="977900" y="4095607"/>
          <a:ext cx="86523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Stand Limonade (2)</a:t>
          </a:r>
        </a:p>
      </xdr:txBody>
    </xdr:sp>
    <xdr:clientData/>
  </xdr:oneCellAnchor>
  <xdr:twoCellAnchor editAs="oneCell">
    <xdr:from>
      <xdr:col>3</xdr:col>
      <xdr:colOff>127</xdr:colOff>
      <xdr:row>15</xdr:row>
      <xdr:rowOff>90170</xdr:rowOff>
    </xdr:from>
    <xdr:to>
      <xdr:col>3</xdr:col>
      <xdr:colOff>190627</xdr:colOff>
      <xdr:row>16</xdr:row>
      <xdr:rowOff>90170</xdr:rowOff>
    </xdr:to>
    <xdr:sp macro="_xll.PtreeEvent_ObjectClick" textlink="">
      <xdr:nvSpPr>
        <xdr:cNvPr id="180" name="PTObj_DNode_2_2">
          <a:extLst>
            <a:ext uri="{FF2B5EF4-FFF2-40B4-BE49-F238E27FC236}">
              <a16:creationId xmlns:a16="http://schemas.microsoft.com/office/drawing/2014/main" id="{00000000-0008-0000-0500-0000B4000000}"/>
            </a:ext>
          </a:extLst>
        </xdr:cNvPr>
        <xdr:cNvSpPr/>
      </xdr:nvSpPr>
      <xdr:spPr>
        <a:xfrm>
          <a:off x="3914902" y="2947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15</xdr:row>
      <xdr:rowOff>95107</xdr:rowOff>
    </xdr:from>
    <xdr:ext cx="449867" cy="180627"/>
    <xdr:sp macro="_xll.PtreeEvent_ObjectClick" textlink="">
      <xdr:nvSpPr>
        <xdr:cNvPr id="183" name="PTObj_DBranchName_2_2">
          <a:extLst>
            <a:ext uri="{FF2B5EF4-FFF2-40B4-BE49-F238E27FC236}">
              <a16:creationId xmlns:a16="http://schemas.microsoft.com/office/drawing/2014/main" id="{00000000-0008-0000-0500-0000B7000000}"/>
            </a:ext>
          </a:extLst>
        </xdr:cNvPr>
        <xdr:cNvSpPr txBox="1"/>
      </xdr:nvSpPr>
      <xdr:spPr>
        <a:xfrm>
          <a:off x="2652522" y="2952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4</xdr:col>
      <xdr:colOff>127</xdr:colOff>
      <xdr:row>13</xdr:row>
      <xdr:rowOff>90170</xdr:rowOff>
    </xdr:from>
    <xdr:to>
      <xdr:col>4</xdr:col>
      <xdr:colOff>190627</xdr:colOff>
      <xdr:row>14</xdr:row>
      <xdr:rowOff>90170</xdr:rowOff>
    </xdr:to>
    <xdr:sp macro="_xll.PtreeEvent_ObjectClick" textlink="">
      <xdr:nvSpPr>
        <xdr:cNvPr id="184" name="PTObj_DNode_2_3">
          <a:extLst>
            <a:ext uri="{FF2B5EF4-FFF2-40B4-BE49-F238E27FC236}">
              <a16:creationId xmlns:a16="http://schemas.microsoft.com/office/drawing/2014/main" id="{00000000-0008-0000-0500-0000B8000000}"/>
            </a:ext>
          </a:extLst>
        </xdr:cNvPr>
        <xdr:cNvSpPr/>
      </xdr:nvSpPr>
      <xdr:spPr>
        <a:xfrm rot="-5400000">
          <a:off x="5457952" y="2566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13</xdr:row>
      <xdr:rowOff>95107</xdr:rowOff>
    </xdr:from>
    <xdr:ext cx="298863" cy="180627"/>
    <xdr:sp macro="_xll.PtreeEvent_ObjectClick" textlink="">
      <xdr:nvSpPr>
        <xdr:cNvPr id="187" name="PTObj_DBranchName_2_3">
          <a:extLst>
            <a:ext uri="{FF2B5EF4-FFF2-40B4-BE49-F238E27FC236}">
              <a16:creationId xmlns:a16="http://schemas.microsoft.com/office/drawing/2014/main" id="{00000000-0008-0000-0500-0000BB000000}"/>
            </a:ext>
          </a:extLst>
        </xdr:cNvPr>
        <xdr:cNvSpPr txBox="1"/>
      </xdr:nvSpPr>
      <xdr:spPr>
        <a:xfrm>
          <a:off x="4195572" y="2571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4</xdr:col>
      <xdr:colOff>127</xdr:colOff>
      <xdr:row>17</xdr:row>
      <xdr:rowOff>90170</xdr:rowOff>
    </xdr:from>
    <xdr:to>
      <xdr:col>4</xdr:col>
      <xdr:colOff>190627</xdr:colOff>
      <xdr:row>18</xdr:row>
      <xdr:rowOff>90170</xdr:rowOff>
    </xdr:to>
    <xdr:sp macro="_xll.PtreeEvent_ObjectClick" textlink="">
      <xdr:nvSpPr>
        <xdr:cNvPr id="188" name="PTObj_DNode_2_4">
          <a:extLst>
            <a:ext uri="{FF2B5EF4-FFF2-40B4-BE49-F238E27FC236}">
              <a16:creationId xmlns:a16="http://schemas.microsoft.com/office/drawing/2014/main" id="{00000000-0008-0000-0500-0000BC000000}"/>
            </a:ext>
          </a:extLst>
        </xdr:cNvPr>
        <xdr:cNvSpPr/>
      </xdr:nvSpPr>
      <xdr:spPr>
        <a:xfrm rot="-5400000">
          <a:off x="5457952" y="332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17</xdr:row>
      <xdr:rowOff>95107</xdr:rowOff>
    </xdr:from>
    <xdr:ext cx="391004" cy="180627"/>
    <xdr:sp macro="_xll.PtreeEvent_ObjectClick" textlink="">
      <xdr:nvSpPr>
        <xdr:cNvPr id="191" name="PTObj_DBranchName_2_4">
          <a:extLst>
            <a:ext uri="{FF2B5EF4-FFF2-40B4-BE49-F238E27FC236}">
              <a16:creationId xmlns:a16="http://schemas.microsoft.com/office/drawing/2014/main" id="{00000000-0008-0000-0500-0000BF000000}"/>
            </a:ext>
          </a:extLst>
        </xdr:cNvPr>
        <xdr:cNvSpPr txBox="1"/>
      </xdr:nvSpPr>
      <xdr:spPr>
        <a:xfrm>
          <a:off x="4195572" y="3333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4</xdr:col>
      <xdr:colOff>127</xdr:colOff>
      <xdr:row>19</xdr:row>
      <xdr:rowOff>90170</xdr:rowOff>
    </xdr:from>
    <xdr:to>
      <xdr:col>4</xdr:col>
      <xdr:colOff>190627</xdr:colOff>
      <xdr:row>20</xdr:row>
      <xdr:rowOff>90170</xdr:rowOff>
    </xdr:to>
    <xdr:sp macro="_xll.PtreeEvent_ObjectClick" textlink="">
      <xdr:nvSpPr>
        <xdr:cNvPr id="192" name="PTObj_DNode_2_5">
          <a:extLst>
            <a:ext uri="{FF2B5EF4-FFF2-40B4-BE49-F238E27FC236}">
              <a16:creationId xmlns:a16="http://schemas.microsoft.com/office/drawing/2014/main" id="{00000000-0008-0000-0500-0000C0000000}"/>
            </a:ext>
          </a:extLst>
        </xdr:cNvPr>
        <xdr:cNvSpPr/>
      </xdr:nvSpPr>
      <xdr:spPr>
        <a:xfrm rot="-5400000">
          <a:off x="5457952" y="3709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19</xdr:row>
      <xdr:rowOff>95107</xdr:rowOff>
    </xdr:from>
    <xdr:ext cx="443005" cy="180627"/>
    <xdr:sp macro="_xll.PtreeEvent_ObjectClick" textlink="">
      <xdr:nvSpPr>
        <xdr:cNvPr id="195" name="PTObj_DBranchName_2_5">
          <a:extLst>
            <a:ext uri="{FF2B5EF4-FFF2-40B4-BE49-F238E27FC236}">
              <a16:creationId xmlns:a16="http://schemas.microsoft.com/office/drawing/2014/main" id="{00000000-0008-0000-0500-0000C3000000}"/>
            </a:ext>
          </a:extLst>
        </xdr:cNvPr>
        <xdr:cNvSpPr txBox="1"/>
      </xdr:nvSpPr>
      <xdr:spPr>
        <a:xfrm>
          <a:off x="4195572" y="3714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3</xdr:col>
      <xdr:colOff>127</xdr:colOff>
      <xdr:row>25</xdr:row>
      <xdr:rowOff>90170</xdr:rowOff>
    </xdr:from>
    <xdr:to>
      <xdr:col>3</xdr:col>
      <xdr:colOff>190627</xdr:colOff>
      <xdr:row>26</xdr:row>
      <xdr:rowOff>90170</xdr:rowOff>
    </xdr:to>
    <xdr:sp macro="_xll.PtreeEvent_ObjectClick" textlink="">
      <xdr:nvSpPr>
        <xdr:cNvPr id="196" name="PTObj_DNode_2_6">
          <a:extLst>
            <a:ext uri="{FF2B5EF4-FFF2-40B4-BE49-F238E27FC236}">
              <a16:creationId xmlns:a16="http://schemas.microsoft.com/office/drawing/2014/main" id="{00000000-0008-0000-0500-0000C4000000}"/>
            </a:ext>
          </a:extLst>
        </xdr:cNvPr>
        <xdr:cNvSpPr/>
      </xdr:nvSpPr>
      <xdr:spPr>
        <a:xfrm>
          <a:off x="3914902" y="4852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25</xdr:row>
      <xdr:rowOff>95107</xdr:rowOff>
    </xdr:from>
    <xdr:ext cx="422360" cy="180627"/>
    <xdr:sp macro="_xll.PtreeEvent_ObjectClick" textlink="">
      <xdr:nvSpPr>
        <xdr:cNvPr id="199" name="PTObj_DBranchName_2_6">
          <a:extLst>
            <a:ext uri="{FF2B5EF4-FFF2-40B4-BE49-F238E27FC236}">
              <a16:creationId xmlns:a16="http://schemas.microsoft.com/office/drawing/2014/main" id="{00000000-0008-0000-0500-0000C7000000}"/>
            </a:ext>
          </a:extLst>
        </xdr:cNvPr>
        <xdr:cNvSpPr txBox="1"/>
      </xdr:nvSpPr>
      <xdr:spPr>
        <a:xfrm>
          <a:off x="2652522" y="4857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4</xdr:col>
      <xdr:colOff>127</xdr:colOff>
      <xdr:row>23</xdr:row>
      <xdr:rowOff>90170</xdr:rowOff>
    </xdr:from>
    <xdr:to>
      <xdr:col>4</xdr:col>
      <xdr:colOff>190627</xdr:colOff>
      <xdr:row>24</xdr:row>
      <xdr:rowOff>90170</xdr:rowOff>
    </xdr:to>
    <xdr:sp macro="_xll.PtreeEvent_ObjectClick" textlink="">
      <xdr:nvSpPr>
        <xdr:cNvPr id="200" name="PTObj_DNode_2_7">
          <a:extLst>
            <a:ext uri="{FF2B5EF4-FFF2-40B4-BE49-F238E27FC236}">
              <a16:creationId xmlns:a16="http://schemas.microsoft.com/office/drawing/2014/main" id="{00000000-0008-0000-0500-0000C8000000}"/>
            </a:ext>
          </a:extLst>
        </xdr:cNvPr>
        <xdr:cNvSpPr/>
      </xdr:nvSpPr>
      <xdr:spPr>
        <a:xfrm rot="-5400000">
          <a:off x="5457952" y="4471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23</xdr:row>
      <xdr:rowOff>95107</xdr:rowOff>
    </xdr:from>
    <xdr:ext cx="298863" cy="180627"/>
    <xdr:sp macro="_xll.PtreeEvent_ObjectClick" textlink="">
      <xdr:nvSpPr>
        <xdr:cNvPr id="203" name="PTObj_DBranchName_2_7">
          <a:extLst>
            <a:ext uri="{FF2B5EF4-FFF2-40B4-BE49-F238E27FC236}">
              <a16:creationId xmlns:a16="http://schemas.microsoft.com/office/drawing/2014/main" id="{00000000-0008-0000-0500-0000CB000000}"/>
            </a:ext>
          </a:extLst>
        </xdr:cNvPr>
        <xdr:cNvSpPr txBox="1"/>
      </xdr:nvSpPr>
      <xdr:spPr>
        <a:xfrm>
          <a:off x="4195572" y="4476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4</xdr:col>
      <xdr:colOff>127</xdr:colOff>
      <xdr:row>27</xdr:row>
      <xdr:rowOff>90170</xdr:rowOff>
    </xdr:from>
    <xdr:to>
      <xdr:col>4</xdr:col>
      <xdr:colOff>190627</xdr:colOff>
      <xdr:row>28</xdr:row>
      <xdr:rowOff>90170</xdr:rowOff>
    </xdr:to>
    <xdr:sp macro="_xll.PtreeEvent_ObjectClick" textlink="">
      <xdr:nvSpPr>
        <xdr:cNvPr id="204" name="PTObj_DNode_2_8">
          <a:extLst>
            <a:ext uri="{FF2B5EF4-FFF2-40B4-BE49-F238E27FC236}">
              <a16:creationId xmlns:a16="http://schemas.microsoft.com/office/drawing/2014/main" id="{00000000-0008-0000-0500-0000CC000000}"/>
            </a:ext>
          </a:extLst>
        </xdr:cNvPr>
        <xdr:cNvSpPr/>
      </xdr:nvSpPr>
      <xdr:spPr>
        <a:xfrm rot="-5400000">
          <a:off x="5457952" y="5233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27</xdr:row>
      <xdr:rowOff>95107</xdr:rowOff>
    </xdr:from>
    <xdr:ext cx="391004" cy="180627"/>
    <xdr:sp macro="_xll.PtreeEvent_ObjectClick" textlink="">
      <xdr:nvSpPr>
        <xdr:cNvPr id="207" name="PTObj_DBranchName_2_8">
          <a:extLst>
            <a:ext uri="{FF2B5EF4-FFF2-40B4-BE49-F238E27FC236}">
              <a16:creationId xmlns:a16="http://schemas.microsoft.com/office/drawing/2014/main" id="{00000000-0008-0000-0500-0000CF000000}"/>
            </a:ext>
          </a:extLst>
        </xdr:cNvPr>
        <xdr:cNvSpPr txBox="1"/>
      </xdr:nvSpPr>
      <xdr:spPr>
        <a:xfrm>
          <a:off x="4195572" y="5238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4</xdr:col>
      <xdr:colOff>127</xdr:colOff>
      <xdr:row>29</xdr:row>
      <xdr:rowOff>90170</xdr:rowOff>
    </xdr:from>
    <xdr:to>
      <xdr:col>4</xdr:col>
      <xdr:colOff>190627</xdr:colOff>
      <xdr:row>30</xdr:row>
      <xdr:rowOff>90170</xdr:rowOff>
    </xdr:to>
    <xdr:sp macro="_xll.PtreeEvent_ObjectClick" textlink="">
      <xdr:nvSpPr>
        <xdr:cNvPr id="208" name="PTObj_DNode_2_9">
          <a:extLst>
            <a:ext uri="{FF2B5EF4-FFF2-40B4-BE49-F238E27FC236}">
              <a16:creationId xmlns:a16="http://schemas.microsoft.com/office/drawing/2014/main" id="{00000000-0008-0000-0500-0000D0000000}"/>
            </a:ext>
          </a:extLst>
        </xdr:cNvPr>
        <xdr:cNvSpPr/>
      </xdr:nvSpPr>
      <xdr:spPr>
        <a:xfrm rot="-5400000">
          <a:off x="5457952" y="5614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29</xdr:row>
      <xdr:rowOff>95107</xdr:rowOff>
    </xdr:from>
    <xdr:ext cx="443005" cy="180627"/>
    <xdr:sp macro="_xll.PtreeEvent_ObjectClick" textlink="">
      <xdr:nvSpPr>
        <xdr:cNvPr id="211" name="PTObj_DBranchName_2_9">
          <a:extLst>
            <a:ext uri="{FF2B5EF4-FFF2-40B4-BE49-F238E27FC236}">
              <a16:creationId xmlns:a16="http://schemas.microsoft.com/office/drawing/2014/main" id="{00000000-0008-0000-0500-0000D3000000}"/>
            </a:ext>
          </a:extLst>
        </xdr:cNvPr>
        <xdr:cNvSpPr txBox="1"/>
      </xdr:nvSpPr>
      <xdr:spPr>
        <a:xfrm>
          <a:off x="4195572" y="5619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3</xdr:col>
      <xdr:colOff>127</xdr:colOff>
      <xdr:row>33</xdr:row>
      <xdr:rowOff>90170</xdr:rowOff>
    </xdr:from>
    <xdr:to>
      <xdr:col>3</xdr:col>
      <xdr:colOff>190627</xdr:colOff>
      <xdr:row>34</xdr:row>
      <xdr:rowOff>90170</xdr:rowOff>
    </xdr:to>
    <xdr:sp macro="_xll.PtreeEvent_ObjectClick" textlink="">
      <xdr:nvSpPr>
        <xdr:cNvPr id="212" name="PTObj_DNode_2_10">
          <a:extLst>
            <a:ext uri="{FF2B5EF4-FFF2-40B4-BE49-F238E27FC236}">
              <a16:creationId xmlns:a16="http://schemas.microsoft.com/office/drawing/2014/main" id="{00000000-0008-0000-0500-0000D4000000}"/>
            </a:ext>
          </a:extLst>
        </xdr:cNvPr>
        <xdr:cNvSpPr/>
      </xdr:nvSpPr>
      <xdr:spPr>
        <a:xfrm>
          <a:off x="3914902" y="6376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33</xdr:row>
      <xdr:rowOff>95107</xdr:rowOff>
    </xdr:from>
    <xdr:ext cx="339131" cy="180627"/>
    <xdr:sp macro="_xll.PtreeEvent_ObjectClick" textlink="">
      <xdr:nvSpPr>
        <xdr:cNvPr id="215" name="PTObj_DBranchName_2_10">
          <a:extLst>
            <a:ext uri="{FF2B5EF4-FFF2-40B4-BE49-F238E27FC236}">
              <a16:creationId xmlns:a16="http://schemas.microsoft.com/office/drawing/2014/main" id="{00000000-0008-0000-0500-0000D7000000}"/>
            </a:ext>
          </a:extLst>
        </xdr:cNvPr>
        <xdr:cNvSpPr txBox="1"/>
      </xdr:nvSpPr>
      <xdr:spPr>
        <a:xfrm>
          <a:off x="2652522" y="6381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31</xdr:row>
      <xdr:rowOff>90170</xdr:rowOff>
    </xdr:from>
    <xdr:to>
      <xdr:col>4</xdr:col>
      <xdr:colOff>190627</xdr:colOff>
      <xdr:row>32</xdr:row>
      <xdr:rowOff>90170</xdr:rowOff>
    </xdr:to>
    <xdr:sp macro="_xll.PtreeEvent_ObjectClick" textlink="">
      <xdr:nvSpPr>
        <xdr:cNvPr id="216" name="PTObj_DNode_2_11">
          <a:extLst>
            <a:ext uri="{FF2B5EF4-FFF2-40B4-BE49-F238E27FC236}">
              <a16:creationId xmlns:a16="http://schemas.microsoft.com/office/drawing/2014/main" id="{00000000-0008-0000-0500-0000D8000000}"/>
            </a:ext>
          </a:extLst>
        </xdr:cNvPr>
        <xdr:cNvSpPr/>
      </xdr:nvSpPr>
      <xdr:spPr>
        <a:xfrm rot="-5400000">
          <a:off x="5457952" y="5995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31</xdr:row>
      <xdr:rowOff>95107</xdr:rowOff>
    </xdr:from>
    <xdr:ext cx="298863" cy="180627"/>
    <xdr:sp macro="_xll.PtreeEvent_ObjectClick" textlink="">
      <xdr:nvSpPr>
        <xdr:cNvPr id="219" name="PTObj_DBranchName_2_11">
          <a:extLst>
            <a:ext uri="{FF2B5EF4-FFF2-40B4-BE49-F238E27FC236}">
              <a16:creationId xmlns:a16="http://schemas.microsoft.com/office/drawing/2014/main" id="{00000000-0008-0000-0500-0000DB000000}"/>
            </a:ext>
          </a:extLst>
        </xdr:cNvPr>
        <xdr:cNvSpPr txBox="1"/>
      </xdr:nvSpPr>
      <xdr:spPr>
        <a:xfrm>
          <a:off x="4195572" y="6000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4</xdr:col>
      <xdr:colOff>127</xdr:colOff>
      <xdr:row>35</xdr:row>
      <xdr:rowOff>90170</xdr:rowOff>
    </xdr:from>
    <xdr:to>
      <xdr:col>4</xdr:col>
      <xdr:colOff>190627</xdr:colOff>
      <xdr:row>36</xdr:row>
      <xdr:rowOff>90170</xdr:rowOff>
    </xdr:to>
    <xdr:sp macro="_xll.PtreeEvent_ObjectClick" textlink="">
      <xdr:nvSpPr>
        <xdr:cNvPr id="220" name="PTObj_DNode_2_12">
          <a:extLst>
            <a:ext uri="{FF2B5EF4-FFF2-40B4-BE49-F238E27FC236}">
              <a16:creationId xmlns:a16="http://schemas.microsoft.com/office/drawing/2014/main" id="{00000000-0008-0000-0500-0000DC000000}"/>
            </a:ext>
          </a:extLst>
        </xdr:cNvPr>
        <xdr:cNvSpPr/>
      </xdr:nvSpPr>
      <xdr:spPr>
        <a:xfrm rot="-5400000">
          <a:off x="5457952" y="6757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35</xdr:row>
      <xdr:rowOff>95107</xdr:rowOff>
    </xdr:from>
    <xdr:ext cx="391004" cy="180627"/>
    <xdr:sp macro="_xll.PtreeEvent_ObjectClick" textlink="">
      <xdr:nvSpPr>
        <xdr:cNvPr id="223" name="PTObj_DBranchName_2_12">
          <a:extLst>
            <a:ext uri="{FF2B5EF4-FFF2-40B4-BE49-F238E27FC236}">
              <a16:creationId xmlns:a16="http://schemas.microsoft.com/office/drawing/2014/main" id="{00000000-0008-0000-0500-0000DF000000}"/>
            </a:ext>
          </a:extLst>
        </xdr:cNvPr>
        <xdr:cNvSpPr txBox="1"/>
      </xdr:nvSpPr>
      <xdr:spPr>
        <a:xfrm>
          <a:off x="4195572" y="6762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4</xdr:col>
      <xdr:colOff>127</xdr:colOff>
      <xdr:row>37</xdr:row>
      <xdr:rowOff>90170</xdr:rowOff>
    </xdr:from>
    <xdr:to>
      <xdr:col>4</xdr:col>
      <xdr:colOff>190627</xdr:colOff>
      <xdr:row>38</xdr:row>
      <xdr:rowOff>90170</xdr:rowOff>
    </xdr:to>
    <xdr:sp macro="_xll.PtreeEvent_ObjectClick" textlink="">
      <xdr:nvSpPr>
        <xdr:cNvPr id="224" name="PTObj_DNode_2_13">
          <a:extLst>
            <a:ext uri="{FF2B5EF4-FFF2-40B4-BE49-F238E27FC236}">
              <a16:creationId xmlns:a16="http://schemas.microsoft.com/office/drawing/2014/main" id="{00000000-0008-0000-0500-0000E0000000}"/>
            </a:ext>
          </a:extLst>
        </xdr:cNvPr>
        <xdr:cNvSpPr/>
      </xdr:nvSpPr>
      <xdr:spPr>
        <a:xfrm rot="-5400000">
          <a:off x="5457952" y="713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37</xdr:row>
      <xdr:rowOff>95107</xdr:rowOff>
    </xdr:from>
    <xdr:ext cx="443005" cy="180627"/>
    <xdr:sp macro="_xll.PtreeEvent_ObjectClick" textlink="">
      <xdr:nvSpPr>
        <xdr:cNvPr id="227" name="PTObj_DBranchName_2_13">
          <a:extLst>
            <a:ext uri="{FF2B5EF4-FFF2-40B4-BE49-F238E27FC236}">
              <a16:creationId xmlns:a16="http://schemas.microsoft.com/office/drawing/2014/main" id="{00000000-0008-0000-0500-0000E3000000}"/>
            </a:ext>
          </a:extLst>
        </xdr:cNvPr>
        <xdr:cNvSpPr txBox="1"/>
      </xdr:nvSpPr>
      <xdr:spPr>
        <a:xfrm>
          <a:off x="4195572" y="7143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242697</xdr:colOff>
      <xdr:row>56</xdr:row>
      <xdr:rowOff>185420</xdr:rowOff>
    </xdr:from>
    <xdr:to>
      <xdr:col>4</xdr:col>
      <xdr:colOff>127</xdr:colOff>
      <xdr:row>56</xdr:row>
      <xdr:rowOff>185420</xdr:rowOff>
    </xdr:to>
    <xdr:cxnSp macro="_xll.PtreeEvent_ObjectClick">
      <xdr:nvCxnSpPr>
        <xdr:cNvPr id="147" name="PTObj_DBranchHLine_7_9">
          <a:extLst>
            <a:ext uri="{FF2B5EF4-FFF2-40B4-BE49-F238E27FC236}">
              <a16:creationId xmlns:a16="http://schemas.microsoft.com/office/drawing/2014/main" id="{00000000-0008-0000-0700-000093000000}"/>
            </a:ext>
          </a:extLst>
        </xdr:cNvPr>
        <xdr:cNvCxnSpPr/>
      </xdr:nvCxnSpPr>
      <xdr:spPr>
        <a:xfrm>
          <a:off x="4071747" y="108534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56</xdr:row>
      <xdr:rowOff>185420</xdr:rowOff>
    </xdr:from>
    <xdr:to>
      <xdr:col>3</xdr:col>
      <xdr:colOff>242697</xdr:colOff>
      <xdr:row>60</xdr:row>
      <xdr:rowOff>180339</xdr:rowOff>
    </xdr:to>
    <xdr:cxnSp macro="_xll.PtreeEvent_ObjectClick">
      <xdr:nvCxnSpPr>
        <xdr:cNvPr id="146" name="PTObj_DBranchDLine_7_9">
          <a:extLst>
            <a:ext uri="{FF2B5EF4-FFF2-40B4-BE49-F238E27FC236}">
              <a16:creationId xmlns:a16="http://schemas.microsoft.com/office/drawing/2014/main" id="{00000000-0008-0000-0700-000092000000}"/>
            </a:ext>
          </a:extLst>
        </xdr:cNvPr>
        <xdr:cNvCxnSpPr/>
      </xdr:nvCxnSpPr>
      <xdr:spPr>
        <a:xfrm flipV="1">
          <a:off x="3919347" y="10853420"/>
          <a:ext cx="152400" cy="756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62</xdr:row>
      <xdr:rowOff>185420</xdr:rowOff>
    </xdr:from>
    <xdr:to>
      <xdr:col>4</xdr:col>
      <xdr:colOff>127</xdr:colOff>
      <xdr:row>62</xdr:row>
      <xdr:rowOff>185420</xdr:rowOff>
    </xdr:to>
    <xdr:cxnSp macro="_xll.PtreeEvent_ObjectClick">
      <xdr:nvCxnSpPr>
        <xdr:cNvPr id="143" name="PTObj_DBranchHLine_7_8">
          <a:extLst>
            <a:ext uri="{FF2B5EF4-FFF2-40B4-BE49-F238E27FC236}">
              <a16:creationId xmlns:a16="http://schemas.microsoft.com/office/drawing/2014/main" id="{00000000-0008-0000-0700-00008F000000}"/>
            </a:ext>
          </a:extLst>
        </xdr:cNvPr>
        <xdr:cNvCxnSpPr/>
      </xdr:nvCxnSpPr>
      <xdr:spPr>
        <a:xfrm>
          <a:off x="4071747" y="116154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60</xdr:row>
      <xdr:rowOff>180339</xdr:rowOff>
    </xdr:from>
    <xdr:to>
      <xdr:col>3</xdr:col>
      <xdr:colOff>242697</xdr:colOff>
      <xdr:row>62</xdr:row>
      <xdr:rowOff>185420</xdr:rowOff>
    </xdr:to>
    <xdr:cxnSp macro="_xll.PtreeEvent_ObjectClick">
      <xdr:nvCxnSpPr>
        <xdr:cNvPr id="142" name="PTObj_DBranchDLine_7_8">
          <a:extLst>
            <a:ext uri="{FF2B5EF4-FFF2-40B4-BE49-F238E27FC236}">
              <a16:creationId xmlns:a16="http://schemas.microsoft.com/office/drawing/2014/main" id="{00000000-0008-0000-0700-00008E000000}"/>
            </a:ext>
          </a:extLst>
        </xdr:cNvPr>
        <xdr:cNvCxnSpPr/>
      </xdr:nvCxnSpPr>
      <xdr:spPr>
        <a:xfrm>
          <a:off x="3919347" y="112293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58</xdr:row>
      <xdr:rowOff>185420</xdr:rowOff>
    </xdr:from>
    <xdr:to>
      <xdr:col>4</xdr:col>
      <xdr:colOff>127</xdr:colOff>
      <xdr:row>58</xdr:row>
      <xdr:rowOff>185420</xdr:rowOff>
    </xdr:to>
    <xdr:cxnSp macro="_xll.PtreeEvent_ObjectClick">
      <xdr:nvCxnSpPr>
        <xdr:cNvPr id="139" name="PTObj_DBranchHLine_7_7">
          <a:extLst>
            <a:ext uri="{FF2B5EF4-FFF2-40B4-BE49-F238E27FC236}">
              <a16:creationId xmlns:a16="http://schemas.microsoft.com/office/drawing/2014/main" id="{00000000-0008-0000-0700-00008B000000}"/>
            </a:ext>
          </a:extLst>
        </xdr:cNvPr>
        <xdr:cNvCxnSpPr/>
      </xdr:nvCxnSpPr>
      <xdr:spPr>
        <a:xfrm>
          <a:off x="4071747" y="108534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58</xdr:row>
      <xdr:rowOff>185420</xdr:rowOff>
    </xdr:from>
    <xdr:to>
      <xdr:col>3</xdr:col>
      <xdr:colOff>242697</xdr:colOff>
      <xdr:row>60</xdr:row>
      <xdr:rowOff>180339</xdr:rowOff>
    </xdr:to>
    <xdr:cxnSp macro="_xll.PtreeEvent_ObjectClick">
      <xdr:nvCxnSpPr>
        <xdr:cNvPr id="138" name="PTObj_DBranchDLine_7_7">
          <a:extLst>
            <a:ext uri="{FF2B5EF4-FFF2-40B4-BE49-F238E27FC236}">
              <a16:creationId xmlns:a16="http://schemas.microsoft.com/office/drawing/2014/main" id="{00000000-0008-0000-0700-00008A000000}"/>
            </a:ext>
          </a:extLst>
        </xdr:cNvPr>
        <xdr:cNvCxnSpPr/>
      </xdr:nvCxnSpPr>
      <xdr:spPr>
        <a:xfrm flipV="1">
          <a:off x="3919347" y="108534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60</xdr:row>
      <xdr:rowOff>185420</xdr:rowOff>
    </xdr:from>
    <xdr:to>
      <xdr:col>3</xdr:col>
      <xdr:colOff>127</xdr:colOff>
      <xdr:row>60</xdr:row>
      <xdr:rowOff>185420</xdr:rowOff>
    </xdr:to>
    <xdr:cxnSp macro="_xll.PtreeEvent_ObjectClick">
      <xdr:nvCxnSpPr>
        <xdr:cNvPr id="135" name="PTObj_DBranchHLine_7_3">
          <a:extLst>
            <a:ext uri="{FF2B5EF4-FFF2-40B4-BE49-F238E27FC236}">
              <a16:creationId xmlns:a16="http://schemas.microsoft.com/office/drawing/2014/main" id="{00000000-0008-0000-0700-000087000000}"/>
            </a:ext>
          </a:extLst>
        </xdr:cNvPr>
        <xdr:cNvCxnSpPr/>
      </xdr:nvCxnSpPr>
      <xdr:spPr>
        <a:xfrm>
          <a:off x="2528697" y="108534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54</xdr:row>
      <xdr:rowOff>180339</xdr:rowOff>
    </xdr:from>
    <xdr:to>
      <xdr:col>2</xdr:col>
      <xdr:colOff>242697</xdr:colOff>
      <xdr:row>60</xdr:row>
      <xdr:rowOff>185420</xdr:rowOff>
    </xdr:to>
    <xdr:cxnSp macro="_xll.PtreeEvent_ObjectClick">
      <xdr:nvCxnSpPr>
        <xdr:cNvPr id="134" name="PTObj_DBranchDLine_7_3">
          <a:extLst>
            <a:ext uri="{FF2B5EF4-FFF2-40B4-BE49-F238E27FC236}">
              <a16:creationId xmlns:a16="http://schemas.microsoft.com/office/drawing/2014/main" id="{00000000-0008-0000-0700-000086000000}"/>
            </a:ext>
          </a:extLst>
        </xdr:cNvPr>
        <xdr:cNvCxnSpPr/>
      </xdr:nvCxnSpPr>
      <xdr:spPr>
        <a:xfrm>
          <a:off x="2376297" y="104673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46</xdr:row>
      <xdr:rowOff>185420</xdr:rowOff>
    </xdr:from>
    <xdr:to>
      <xdr:col>4</xdr:col>
      <xdr:colOff>127</xdr:colOff>
      <xdr:row>46</xdr:row>
      <xdr:rowOff>185420</xdr:rowOff>
    </xdr:to>
    <xdr:cxnSp macro="_xll.PtreeEvent_ObjectClick">
      <xdr:nvCxnSpPr>
        <xdr:cNvPr id="131" name="PTObj_DBranchHLine_7_6">
          <a:extLst>
            <a:ext uri="{FF2B5EF4-FFF2-40B4-BE49-F238E27FC236}">
              <a16:creationId xmlns:a16="http://schemas.microsoft.com/office/drawing/2014/main" id="{00000000-0008-0000-0700-000083000000}"/>
            </a:ext>
          </a:extLst>
        </xdr:cNvPr>
        <xdr:cNvCxnSpPr/>
      </xdr:nvCxnSpPr>
      <xdr:spPr>
        <a:xfrm>
          <a:off x="4071747" y="89484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46</xdr:row>
      <xdr:rowOff>185420</xdr:rowOff>
    </xdr:from>
    <xdr:to>
      <xdr:col>3</xdr:col>
      <xdr:colOff>242697</xdr:colOff>
      <xdr:row>50</xdr:row>
      <xdr:rowOff>180339</xdr:rowOff>
    </xdr:to>
    <xdr:cxnSp macro="_xll.PtreeEvent_ObjectClick">
      <xdr:nvCxnSpPr>
        <xdr:cNvPr id="130" name="PTObj_DBranchDLine_7_6">
          <a:extLst>
            <a:ext uri="{FF2B5EF4-FFF2-40B4-BE49-F238E27FC236}">
              <a16:creationId xmlns:a16="http://schemas.microsoft.com/office/drawing/2014/main" id="{00000000-0008-0000-0700-000082000000}"/>
            </a:ext>
          </a:extLst>
        </xdr:cNvPr>
        <xdr:cNvCxnSpPr/>
      </xdr:nvCxnSpPr>
      <xdr:spPr>
        <a:xfrm flipV="1">
          <a:off x="3919347" y="8948420"/>
          <a:ext cx="152400" cy="756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52</xdr:row>
      <xdr:rowOff>185420</xdr:rowOff>
    </xdr:from>
    <xdr:to>
      <xdr:col>4</xdr:col>
      <xdr:colOff>127</xdr:colOff>
      <xdr:row>52</xdr:row>
      <xdr:rowOff>185420</xdr:rowOff>
    </xdr:to>
    <xdr:cxnSp macro="_xll.PtreeEvent_ObjectClick">
      <xdr:nvCxnSpPr>
        <xdr:cNvPr id="127" name="PTObj_DBranchHLine_7_5">
          <a:extLst>
            <a:ext uri="{FF2B5EF4-FFF2-40B4-BE49-F238E27FC236}">
              <a16:creationId xmlns:a16="http://schemas.microsoft.com/office/drawing/2014/main" id="{00000000-0008-0000-0700-00007F000000}"/>
            </a:ext>
          </a:extLst>
        </xdr:cNvPr>
        <xdr:cNvCxnSpPr/>
      </xdr:nvCxnSpPr>
      <xdr:spPr>
        <a:xfrm>
          <a:off x="4071747" y="971042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50</xdr:row>
      <xdr:rowOff>180339</xdr:rowOff>
    </xdr:from>
    <xdr:to>
      <xdr:col>3</xdr:col>
      <xdr:colOff>242697</xdr:colOff>
      <xdr:row>52</xdr:row>
      <xdr:rowOff>185420</xdr:rowOff>
    </xdr:to>
    <xdr:cxnSp macro="_xll.PtreeEvent_ObjectClick">
      <xdr:nvCxnSpPr>
        <xdr:cNvPr id="126" name="PTObj_DBranchDLine_7_5">
          <a:extLst>
            <a:ext uri="{FF2B5EF4-FFF2-40B4-BE49-F238E27FC236}">
              <a16:creationId xmlns:a16="http://schemas.microsoft.com/office/drawing/2014/main" id="{00000000-0008-0000-0700-00007E000000}"/>
            </a:ext>
          </a:extLst>
        </xdr:cNvPr>
        <xdr:cNvCxnSpPr/>
      </xdr:nvCxnSpPr>
      <xdr:spPr>
        <a:xfrm>
          <a:off x="3919347" y="93243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48</xdr:row>
      <xdr:rowOff>185420</xdr:rowOff>
    </xdr:from>
    <xdr:to>
      <xdr:col>4</xdr:col>
      <xdr:colOff>127</xdr:colOff>
      <xdr:row>48</xdr:row>
      <xdr:rowOff>185420</xdr:rowOff>
    </xdr:to>
    <xdr:cxnSp macro="_xll.PtreeEvent_ObjectClick">
      <xdr:nvCxnSpPr>
        <xdr:cNvPr id="123" name="PTObj_DBranchHLine_7_4">
          <a:extLst>
            <a:ext uri="{FF2B5EF4-FFF2-40B4-BE49-F238E27FC236}">
              <a16:creationId xmlns:a16="http://schemas.microsoft.com/office/drawing/2014/main" id="{00000000-0008-0000-0700-00007B000000}"/>
            </a:ext>
          </a:extLst>
        </xdr:cNvPr>
        <xdr:cNvCxnSpPr/>
      </xdr:nvCxnSpPr>
      <xdr:spPr>
        <a:xfrm>
          <a:off x="4071747" y="894842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48</xdr:row>
      <xdr:rowOff>185420</xdr:rowOff>
    </xdr:from>
    <xdr:to>
      <xdr:col>3</xdr:col>
      <xdr:colOff>242697</xdr:colOff>
      <xdr:row>50</xdr:row>
      <xdr:rowOff>180339</xdr:rowOff>
    </xdr:to>
    <xdr:cxnSp macro="_xll.PtreeEvent_ObjectClick">
      <xdr:nvCxnSpPr>
        <xdr:cNvPr id="122" name="PTObj_DBranchDLine_7_4">
          <a:extLst>
            <a:ext uri="{FF2B5EF4-FFF2-40B4-BE49-F238E27FC236}">
              <a16:creationId xmlns:a16="http://schemas.microsoft.com/office/drawing/2014/main" id="{00000000-0008-0000-0700-00007A000000}"/>
            </a:ext>
          </a:extLst>
        </xdr:cNvPr>
        <xdr:cNvCxnSpPr/>
      </xdr:nvCxnSpPr>
      <xdr:spPr>
        <a:xfrm flipV="1">
          <a:off x="3919347" y="89484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50</xdr:row>
      <xdr:rowOff>185420</xdr:rowOff>
    </xdr:from>
    <xdr:to>
      <xdr:col>3</xdr:col>
      <xdr:colOff>127</xdr:colOff>
      <xdr:row>50</xdr:row>
      <xdr:rowOff>185420</xdr:rowOff>
    </xdr:to>
    <xdr:cxnSp macro="_xll.PtreeEvent_ObjectClick">
      <xdr:nvCxnSpPr>
        <xdr:cNvPr id="119" name="PTObj_DBranchHLine_7_2">
          <a:extLst>
            <a:ext uri="{FF2B5EF4-FFF2-40B4-BE49-F238E27FC236}">
              <a16:creationId xmlns:a16="http://schemas.microsoft.com/office/drawing/2014/main" id="{00000000-0008-0000-0700-000077000000}"/>
            </a:ext>
          </a:extLst>
        </xdr:cNvPr>
        <xdr:cNvCxnSpPr/>
      </xdr:nvCxnSpPr>
      <xdr:spPr>
        <a:xfrm>
          <a:off x="2528697" y="89484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50</xdr:row>
      <xdr:rowOff>185420</xdr:rowOff>
    </xdr:from>
    <xdr:to>
      <xdr:col>2</xdr:col>
      <xdr:colOff>242697</xdr:colOff>
      <xdr:row>54</xdr:row>
      <xdr:rowOff>180339</xdr:rowOff>
    </xdr:to>
    <xdr:cxnSp macro="_xll.PtreeEvent_ObjectClick">
      <xdr:nvCxnSpPr>
        <xdr:cNvPr id="118" name="PTObj_DBranchDLine_7_2">
          <a:extLst>
            <a:ext uri="{FF2B5EF4-FFF2-40B4-BE49-F238E27FC236}">
              <a16:creationId xmlns:a16="http://schemas.microsoft.com/office/drawing/2014/main" id="{00000000-0008-0000-0700-000076000000}"/>
            </a:ext>
          </a:extLst>
        </xdr:cNvPr>
        <xdr:cNvCxnSpPr/>
      </xdr:nvCxnSpPr>
      <xdr:spPr>
        <a:xfrm flipV="1">
          <a:off x="2376297" y="89484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54</xdr:row>
      <xdr:rowOff>185420</xdr:rowOff>
    </xdr:from>
    <xdr:to>
      <xdr:col>2</xdr:col>
      <xdr:colOff>127</xdr:colOff>
      <xdr:row>54</xdr:row>
      <xdr:rowOff>185420</xdr:rowOff>
    </xdr:to>
    <xdr:cxnSp macro="_xll.PtreeEvent_ObjectClick">
      <xdr:nvCxnSpPr>
        <xdr:cNvPr id="71" name="PTObj_DBranchHLine_7_1">
          <a:extLst>
            <a:ext uri="{FF2B5EF4-FFF2-40B4-BE49-F238E27FC236}">
              <a16:creationId xmlns:a16="http://schemas.microsoft.com/office/drawing/2014/main" id="{00000000-0008-0000-0700-000047000000}"/>
            </a:ext>
          </a:extLst>
        </xdr:cNvPr>
        <xdr:cNvCxnSpPr/>
      </xdr:nvCxnSpPr>
      <xdr:spPr>
        <a:xfrm>
          <a:off x="939800" y="10091420"/>
          <a:ext cx="1346327"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38</xdr:row>
      <xdr:rowOff>185420</xdr:rowOff>
    </xdr:from>
    <xdr:to>
      <xdr:col>4</xdr:col>
      <xdr:colOff>127</xdr:colOff>
      <xdr:row>38</xdr:row>
      <xdr:rowOff>185420</xdr:rowOff>
    </xdr:to>
    <xdr:cxnSp macro="_xll.PtreeEvent_ObjectClick">
      <xdr:nvCxnSpPr>
        <xdr:cNvPr id="62" name="PTObj_DBranchHLine_6_10">
          <a:extLst>
            <a:ext uri="{FF2B5EF4-FFF2-40B4-BE49-F238E27FC236}">
              <a16:creationId xmlns:a16="http://schemas.microsoft.com/office/drawing/2014/main" id="{00000000-0008-0000-0700-00003E000000}"/>
            </a:ext>
          </a:extLst>
        </xdr:cNvPr>
        <xdr:cNvCxnSpPr/>
      </xdr:nvCxnSpPr>
      <xdr:spPr>
        <a:xfrm>
          <a:off x="4071747" y="742442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36</xdr:row>
      <xdr:rowOff>180339</xdr:rowOff>
    </xdr:from>
    <xdr:to>
      <xdr:col>3</xdr:col>
      <xdr:colOff>242697</xdr:colOff>
      <xdr:row>38</xdr:row>
      <xdr:rowOff>185420</xdr:rowOff>
    </xdr:to>
    <xdr:cxnSp macro="_xll.PtreeEvent_ObjectClick">
      <xdr:nvCxnSpPr>
        <xdr:cNvPr id="61" name="PTObj_DBranchDLine_6_10">
          <a:extLst>
            <a:ext uri="{FF2B5EF4-FFF2-40B4-BE49-F238E27FC236}">
              <a16:creationId xmlns:a16="http://schemas.microsoft.com/office/drawing/2014/main" id="{00000000-0008-0000-0700-00003D000000}"/>
            </a:ext>
          </a:extLst>
        </xdr:cNvPr>
        <xdr:cNvCxnSpPr/>
      </xdr:nvCxnSpPr>
      <xdr:spPr>
        <a:xfrm>
          <a:off x="3919347" y="70383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34</xdr:row>
      <xdr:rowOff>185420</xdr:rowOff>
    </xdr:from>
    <xdr:to>
      <xdr:col>4</xdr:col>
      <xdr:colOff>127</xdr:colOff>
      <xdr:row>34</xdr:row>
      <xdr:rowOff>185420</xdr:rowOff>
    </xdr:to>
    <xdr:cxnSp macro="_xll.PtreeEvent_ObjectClick">
      <xdr:nvCxnSpPr>
        <xdr:cNvPr id="58" name="PTObj_DBranchHLine_6_9">
          <a:extLst>
            <a:ext uri="{FF2B5EF4-FFF2-40B4-BE49-F238E27FC236}">
              <a16:creationId xmlns:a16="http://schemas.microsoft.com/office/drawing/2014/main" id="{00000000-0008-0000-0700-00003A000000}"/>
            </a:ext>
          </a:extLst>
        </xdr:cNvPr>
        <xdr:cNvCxnSpPr/>
      </xdr:nvCxnSpPr>
      <xdr:spPr>
        <a:xfrm>
          <a:off x="4071747" y="666242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34</xdr:row>
      <xdr:rowOff>185420</xdr:rowOff>
    </xdr:from>
    <xdr:to>
      <xdr:col>3</xdr:col>
      <xdr:colOff>242697</xdr:colOff>
      <xdr:row>36</xdr:row>
      <xdr:rowOff>180339</xdr:rowOff>
    </xdr:to>
    <xdr:cxnSp macro="_xll.PtreeEvent_ObjectClick">
      <xdr:nvCxnSpPr>
        <xdr:cNvPr id="57" name="PTObj_DBranchDLine_6_9">
          <a:extLst>
            <a:ext uri="{FF2B5EF4-FFF2-40B4-BE49-F238E27FC236}">
              <a16:creationId xmlns:a16="http://schemas.microsoft.com/office/drawing/2014/main" id="{00000000-0008-0000-0700-000039000000}"/>
            </a:ext>
          </a:extLst>
        </xdr:cNvPr>
        <xdr:cNvCxnSpPr/>
      </xdr:nvCxnSpPr>
      <xdr:spPr>
        <a:xfrm flipV="1">
          <a:off x="3919347" y="66624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36</xdr:row>
      <xdr:rowOff>185420</xdr:rowOff>
    </xdr:from>
    <xdr:to>
      <xdr:col>3</xdr:col>
      <xdr:colOff>127</xdr:colOff>
      <xdr:row>36</xdr:row>
      <xdr:rowOff>185420</xdr:rowOff>
    </xdr:to>
    <xdr:cxnSp macro="_xll.PtreeEvent_ObjectClick">
      <xdr:nvCxnSpPr>
        <xdr:cNvPr id="54" name="PTObj_DBranchHLine_6_4">
          <a:extLst>
            <a:ext uri="{FF2B5EF4-FFF2-40B4-BE49-F238E27FC236}">
              <a16:creationId xmlns:a16="http://schemas.microsoft.com/office/drawing/2014/main" id="{00000000-0008-0000-0700-000036000000}"/>
            </a:ext>
          </a:extLst>
        </xdr:cNvPr>
        <xdr:cNvCxnSpPr/>
      </xdr:nvCxnSpPr>
      <xdr:spPr>
        <a:xfrm>
          <a:off x="2528697" y="70434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26</xdr:row>
      <xdr:rowOff>180340</xdr:rowOff>
    </xdr:from>
    <xdr:to>
      <xdr:col>2</xdr:col>
      <xdr:colOff>242697</xdr:colOff>
      <xdr:row>36</xdr:row>
      <xdr:rowOff>185420</xdr:rowOff>
    </xdr:to>
    <xdr:cxnSp macro="_xll.PtreeEvent_ObjectClick">
      <xdr:nvCxnSpPr>
        <xdr:cNvPr id="53" name="PTObj_DBranchDLine_6_4">
          <a:extLst>
            <a:ext uri="{FF2B5EF4-FFF2-40B4-BE49-F238E27FC236}">
              <a16:creationId xmlns:a16="http://schemas.microsoft.com/office/drawing/2014/main" id="{00000000-0008-0000-0700-000035000000}"/>
            </a:ext>
          </a:extLst>
        </xdr:cNvPr>
        <xdr:cNvCxnSpPr/>
      </xdr:nvCxnSpPr>
      <xdr:spPr>
        <a:xfrm>
          <a:off x="2376297" y="5133340"/>
          <a:ext cx="152400" cy="1910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32</xdr:row>
      <xdr:rowOff>185420</xdr:rowOff>
    </xdr:from>
    <xdr:to>
      <xdr:col>4</xdr:col>
      <xdr:colOff>127</xdr:colOff>
      <xdr:row>32</xdr:row>
      <xdr:rowOff>185420</xdr:rowOff>
    </xdr:to>
    <xdr:cxnSp macro="_xll.PtreeEvent_ObjectClick">
      <xdr:nvCxnSpPr>
        <xdr:cNvPr id="46" name="PTObj_DBranchHLine_6_8">
          <a:extLst>
            <a:ext uri="{FF2B5EF4-FFF2-40B4-BE49-F238E27FC236}">
              <a16:creationId xmlns:a16="http://schemas.microsoft.com/office/drawing/2014/main" id="{00000000-0008-0000-0700-00002E000000}"/>
            </a:ext>
          </a:extLst>
        </xdr:cNvPr>
        <xdr:cNvCxnSpPr/>
      </xdr:nvCxnSpPr>
      <xdr:spPr>
        <a:xfrm>
          <a:off x="4071747" y="628142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30</xdr:row>
      <xdr:rowOff>180340</xdr:rowOff>
    </xdr:from>
    <xdr:to>
      <xdr:col>3</xdr:col>
      <xdr:colOff>242697</xdr:colOff>
      <xdr:row>32</xdr:row>
      <xdr:rowOff>185420</xdr:rowOff>
    </xdr:to>
    <xdr:cxnSp macro="_xll.PtreeEvent_ObjectClick">
      <xdr:nvCxnSpPr>
        <xdr:cNvPr id="45" name="PTObj_DBranchDLine_6_8">
          <a:extLst>
            <a:ext uri="{FF2B5EF4-FFF2-40B4-BE49-F238E27FC236}">
              <a16:creationId xmlns:a16="http://schemas.microsoft.com/office/drawing/2014/main" id="{00000000-0008-0000-0700-00002D000000}"/>
            </a:ext>
          </a:extLst>
        </xdr:cNvPr>
        <xdr:cNvCxnSpPr/>
      </xdr:nvCxnSpPr>
      <xdr:spPr>
        <a:xfrm>
          <a:off x="3919347" y="58953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28</xdr:row>
      <xdr:rowOff>185420</xdr:rowOff>
    </xdr:from>
    <xdr:to>
      <xdr:col>4</xdr:col>
      <xdr:colOff>127</xdr:colOff>
      <xdr:row>28</xdr:row>
      <xdr:rowOff>185420</xdr:rowOff>
    </xdr:to>
    <xdr:cxnSp macro="_xll.PtreeEvent_ObjectClick">
      <xdr:nvCxnSpPr>
        <xdr:cNvPr id="42" name="PTObj_DBranchHLine_6_7">
          <a:extLst>
            <a:ext uri="{FF2B5EF4-FFF2-40B4-BE49-F238E27FC236}">
              <a16:creationId xmlns:a16="http://schemas.microsoft.com/office/drawing/2014/main" id="{00000000-0008-0000-0700-00002A000000}"/>
            </a:ext>
          </a:extLst>
        </xdr:cNvPr>
        <xdr:cNvCxnSpPr/>
      </xdr:nvCxnSpPr>
      <xdr:spPr>
        <a:xfrm>
          <a:off x="4071747" y="5519420"/>
          <a:ext cx="12909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28</xdr:row>
      <xdr:rowOff>185420</xdr:rowOff>
    </xdr:from>
    <xdr:to>
      <xdr:col>3</xdr:col>
      <xdr:colOff>242697</xdr:colOff>
      <xdr:row>30</xdr:row>
      <xdr:rowOff>180340</xdr:rowOff>
    </xdr:to>
    <xdr:cxnSp macro="_xll.PtreeEvent_ObjectClick">
      <xdr:nvCxnSpPr>
        <xdr:cNvPr id="41" name="PTObj_DBranchDLine_6_7">
          <a:extLst>
            <a:ext uri="{FF2B5EF4-FFF2-40B4-BE49-F238E27FC236}">
              <a16:creationId xmlns:a16="http://schemas.microsoft.com/office/drawing/2014/main" id="{00000000-0008-0000-0700-000029000000}"/>
            </a:ext>
          </a:extLst>
        </xdr:cNvPr>
        <xdr:cNvCxnSpPr/>
      </xdr:nvCxnSpPr>
      <xdr:spPr>
        <a:xfrm flipV="1">
          <a:off x="3919347" y="55194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30</xdr:row>
      <xdr:rowOff>185420</xdr:rowOff>
    </xdr:from>
    <xdr:to>
      <xdr:col>3</xdr:col>
      <xdr:colOff>127</xdr:colOff>
      <xdr:row>30</xdr:row>
      <xdr:rowOff>185420</xdr:rowOff>
    </xdr:to>
    <xdr:cxnSp macro="_xll.PtreeEvent_ObjectClick">
      <xdr:nvCxnSpPr>
        <xdr:cNvPr id="38" name="PTObj_DBranchHLine_6_3">
          <a:extLst>
            <a:ext uri="{FF2B5EF4-FFF2-40B4-BE49-F238E27FC236}">
              <a16:creationId xmlns:a16="http://schemas.microsoft.com/office/drawing/2014/main" id="{00000000-0008-0000-0700-000026000000}"/>
            </a:ext>
          </a:extLst>
        </xdr:cNvPr>
        <xdr:cNvCxnSpPr/>
      </xdr:nvCxnSpPr>
      <xdr:spPr>
        <a:xfrm>
          <a:off x="2528697" y="59004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26</xdr:row>
      <xdr:rowOff>180340</xdr:rowOff>
    </xdr:from>
    <xdr:to>
      <xdr:col>2</xdr:col>
      <xdr:colOff>242697</xdr:colOff>
      <xdr:row>30</xdr:row>
      <xdr:rowOff>185420</xdr:rowOff>
    </xdr:to>
    <xdr:cxnSp macro="_xll.PtreeEvent_ObjectClick">
      <xdr:nvCxnSpPr>
        <xdr:cNvPr id="37" name="PTObj_DBranchDLine_6_3">
          <a:extLst>
            <a:ext uri="{FF2B5EF4-FFF2-40B4-BE49-F238E27FC236}">
              <a16:creationId xmlns:a16="http://schemas.microsoft.com/office/drawing/2014/main" id="{00000000-0008-0000-0700-000025000000}"/>
            </a:ext>
          </a:extLst>
        </xdr:cNvPr>
        <xdr:cNvCxnSpPr/>
      </xdr:nvCxnSpPr>
      <xdr:spPr>
        <a:xfrm>
          <a:off x="2376297" y="51333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24</xdr:row>
      <xdr:rowOff>185420</xdr:rowOff>
    </xdr:from>
    <xdr:to>
      <xdr:col>4</xdr:col>
      <xdr:colOff>127</xdr:colOff>
      <xdr:row>24</xdr:row>
      <xdr:rowOff>185420</xdr:rowOff>
    </xdr:to>
    <xdr:cxnSp macro="_xll.PtreeEvent_ObjectClick">
      <xdr:nvCxnSpPr>
        <xdr:cNvPr id="30" name="PTObj_DBranchHLine_6_6">
          <a:extLst>
            <a:ext uri="{FF2B5EF4-FFF2-40B4-BE49-F238E27FC236}">
              <a16:creationId xmlns:a16="http://schemas.microsoft.com/office/drawing/2014/main" id="{00000000-0008-0000-0700-00001E000000}"/>
            </a:ext>
          </a:extLst>
        </xdr:cNvPr>
        <xdr:cNvCxnSpPr/>
      </xdr:nvCxnSpPr>
      <xdr:spPr>
        <a:xfrm>
          <a:off x="4071747" y="4757420"/>
          <a:ext cx="11480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22</xdr:row>
      <xdr:rowOff>180340</xdr:rowOff>
    </xdr:from>
    <xdr:to>
      <xdr:col>3</xdr:col>
      <xdr:colOff>242697</xdr:colOff>
      <xdr:row>24</xdr:row>
      <xdr:rowOff>185420</xdr:rowOff>
    </xdr:to>
    <xdr:cxnSp macro="_xll.PtreeEvent_ObjectClick">
      <xdr:nvCxnSpPr>
        <xdr:cNvPr id="29" name="PTObj_DBranchDLine_6_6">
          <a:extLst>
            <a:ext uri="{FF2B5EF4-FFF2-40B4-BE49-F238E27FC236}">
              <a16:creationId xmlns:a16="http://schemas.microsoft.com/office/drawing/2014/main" id="{00000000-0008-0000-0700-00001D000000}"/>
            </a:ext>
          </a:extLst>
        </xdr:cNvPr>
        <xdr:cNvCxnSpPr/>
      </xdr:nvCxnSpPr>
      <xdr:spPr>
        <a:xfrm>
          <a:off x="3919347" y="43713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20</xdr:row>
      <xdr:rowOff>185420</xdr:rowOff>
    </xdr:from>
    <xdr:to>
      <xdr:col>4</xdr:col>
      <xdr:colOff>127</xdr:colOff>
      <xdr:row>20</xdr:row>
      <xdr:rowOff>185420</xdr:rowOff>
    </xdr:to>
    <xdr:cxnSp macro="_xll.PtreeEvent_ObjectClick">
      <xdr:nvCxnSpPr>
        <xdr:cNvPr id="26" name="PTObj_DBranchHLine_6_5">
          <a:extLst>
            <a:ext uri="{FF2B5EF4-FFF2-40B4-BE49-F238E27FC236}">
              <a16:creationId xmlns:a16="http://schemas.microsoft.com/office/drawing/2014/main" id="{00000000-0008-0000-0700-00001A000000}"/>
            </a:ext>
          </a:extLst>
        </xdr:cNvPr>
        <xdr:cNvCxnSpPr/>
      </xdr:nvCxnSpPr>
      <xdr:spPr>
        <a:xfrm>
          <a:off x="4071747" y="3995420"/>
          <a:ext cx="871855"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20</xdr:row>
      <xdr:rowOff>185420</xdr:rowOff>
    </xdr:from>
    <xdr:to>
      <xdr:col>3</xdr:col>
      <xdr:colOff>242697</xdr:colOff>
      <xdr:row>22</xdr:row>
      <xdr:rowOff>180340</xdr:rowOff>
    </xdr:to>
    <xdr:cxnSp macro="_xll.PtreeEvent_ObjectClick">
      <xdr:nvCxnSpPr>
        <xdr:cNvPr id="25" name="PTObj_DBranchDLine_6_5">
          <a:extLst>
            <a:ext uri="{FF2B5EF4-FFF2-40B4-BE49-F238E27FC236}">
              <a16:creationId xmlns:a16="http://schemas.microsoft.com/office/drawing/2014/main" id="{00000000-0008-0000-0700-000019000000}"/>
            </a:ext>
          </a:extLst>
        </xdr:cNvPr>
        <xdr:cNvCxnSpPr/>
      </xdr:nvCxnSpPr>
      <xdr:spPr>
        <a:xfrm flipV="1">
          <a:off x="3919347" y="39954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22</xdr:row>
      <xdr:rowOff>185420</xdr:rowOff>
    </xdr:from>
    <xdr:to>
      <xdr:col>3</xdr:col>
      <xdr:colOff>127</xdr:colOff>
      <xdr:row>22</xdr:row>
      <xdr:rowOff>185420</xdr:rowOff>
    </xdr:to>
    <xdr:cxnSp macro="_xll.PtreeEvent_ObjectClick">
      <xdr:nvCxnSpPr>
        <xdr:cNvPr id="22" name="PTObj_DBranchHLine_6_2">
          <a:extLst>
            <a:ext uri="{FF2B5EF4-FFF2-40B4-BE49-F238E27FC236}">
              <a16:creationId xmlns:a16="http://schemas.microsoft.com/office/drawing/2014/main" id="{00000000-0008-0000-0700-000016000000}"/>
            </a:ext>
          </a:extLst>
        </xdr:cNvPr>
        <xdr:cNvCxnSpPr/>
      </xdr:nvCxnSpPr>
      <xdr:spPr>
        <a:xfrm>
          <a:off x="2528697" y="39954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22</xdr:row>
      <xdr:rowOff>185420</xdr:rowOff>
    </xdr:from>
    <xdr:to>
      <xdr:col>2</xdr:col>
      <xdr:colOff>242697</xdr:colOff>
      <xdr:row>26</xdr:row>
      <xdr:rowOff>180340</xdr:rowOff>
    </xdr:to>
    <xdr:cxnSp macro="_xll.PtreeEvent_ObjectClick">
      <xdr:nvCxnSpPr>
        <xdr:cNvPr id="21" name="PTObj_DBranchDLine_6_2">
          <a:extLst>
            <a:ext uri="{FF2B5EF4-FFF2-40B4-BE49-F238E27FC236}">
              <a16:creationId xmlns:a16="http://schemas.microsoft.com/office/drawing/2014/main" id="{00000000-0008-0000-0700-000015000000}"/>
            </a:ext>
          </a:extLst>
        </xdr:cNvPr>
        <xdr:cNvCxnSpPr/>
      </xdr:nvCxnSpPr>
      <xdr:spPr>
        <a:xfrm flipV="1">
          <a:off x="2376297" y="39954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26</xdr:row>
      <xdr:rowOff>185420</xdr:rowOff>
    </xdr:from>
    <xdr:to>
      <xdr:col>2</xdr:col>
      <xdr:colOff>127</xdr:colOff>
      <xdr:row>26</xdr:row>
      <xdr:rowOff>185420</xdr:rowOff>
    </xdr:to>
    <xdr:cxnSp macro="_xll.PtreeEvent_ObjectClick">
      <xdr:nvCxnSpPr>
        <xdr:cNvPr id="6" name="PTObj_DBranchHLine_6_1">
          <a:extLst>
            <a:ext uri="{FF2B5EF4-FFF2-40B4-BE49-F238E27FC236}">
              <a16:creationId xmlns:a16="http://schemas.microsoft.com/office/drawing/2014/main" id="{00000000-0008-0000-0700-000006000000}"/>
            </a:ext>
          </a:extLst>
        </xdr:cNvPr>
        <xdr:cNvCxnSpPr/>
      </xdr:nvCxnSpPr>
      <xdr:spPr>
        <a:xfrm>
          <a:off x="939800" y="3995420"/>
          <a:ext cx="1327277"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127</xdr:colOff>
      <xdr:row>26</xdr:row>
      <xdr:rowOff>90170</xdr:rowOff>
    </xdr:from>
    <xdr:to>
      <xdr:col>2</xdr:col>
      <xdr:colOff>190627</xdr:colOff>
      <xdr:row>27</xdr:row>
      <xdr:rowOff>90170</xdr:rowOff>
    </xdr:to>
    <xdr:sp macro="_xll.PtreeEvent_ObjectClick" textlink="">
      <xdr:nvSpPr>
        <xdr:cNvPr id="5" name="PTObj_DNode_6_1">
          <a:extLst>
            <a:ext uri="{FF2B5EF4-FFF2-40B4-BE49-F238E27FC236}">
              <a16:creationId xmlns:a16="http://schemas.microsoft.com/office/drawing/2014/main" id="{00000000-0008-0000-0700-000005000000}"/>
            </a:ext>
          </a:extLst>
        </xdr:cNvPr>
        <xdr:cNvSpPr/>
      </xdr:nvSpPr>
      <xdr:spPr>
        <a:xfrm>
          <a:off x="2267077" y="39001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1</xdr:col>
      <xdr:colOff>215900</xdr:colOff>
      <xdr:row>26</xdr:row>
      <xdr:rowOff>95107</xdr:rowOff>
    </xdr:from>
    <xdr:ext cx="875496" cy="180627"/>
    <xdr:sp macro="_xll.PtreeEvent_ObjectClick" textlink="">
      <xdr:nvSpPr>
        <xdr:cNvPr id="7" name="PTObj_DBranchName_6_1">
          <a:extLst>
            <a:ext uri="{FF2B5EF4-FFF2-40B4-BE49-F238E27FC236}">
              <a16:creationId xmlns:a16="http://schemas.microsoft.com/office/drawing/2014/main" id="{00000000-0008-0000-0700-000007000000}"/>
            </a:ext>
          </a:extLst>
        </xdr:cNvPr>
        <xdr:cNvSpPr txBox="1"/>
      </xdr:nvSpPr>
      <xdr:spPr>
        <a:xfrm>
          <a:off x="977900" y="3905107"/>
          <a:ext cx="875496"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Météo --&gt; Prévision</a:t>
          </a:r>
        </a:p>
      </xdr:txBody>
    </xdr:sp>
    <xdr:clientData/>
  </xdr:oneCellAnchor>
  <xdr:twoCellAnchor editAs="oneCell">
    <xdr:from>
      <xdr:col>3</xdr:col>
      <xdr:colOff>127</xdr:colOff>
      <xdr:row>22</xdr:row>
      <xdr:rowOff>90170</xdr:rowOff>
    </xdr:from>
    <xdr:to>
      <xdr:col>3</xdr:col>
      <xdr:colOff>190627</xdr:colOff>
      <xdr:row>23</xdr:row>
      <xdr:rowOff>90170</xdr:rowOff>
    </xdr:to>
    <xdr:sp macro="_xll.PtreeEvent_ObjectClick" textlink="">
      <xdr:nvSpPr>
        <xdr:cNvPr id="20" name="PTObj_DNode_6_2">
          <a:extLst>
            <a:ext uri="{FF2B5EF4-FFF2-40B4-BE49-F238E27FC236}">
              <a16:creationId xmlns:a16="http://schemas.microsoft.com/office/drawing/2014/main" id="{00000000-0008-0000-0700-000014000000}"/>
            </a:ext>
          </a:extLst>
        </xdr:cNvPr>
        <xdr:cNvSpPr/>
      </xdr:nvSpPr>
      <xdr:spPr>
        <a:xfrm>
          <a:off x="3829177" y="39001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280797</xdr:colOff>
      <xdr:row>22</xdr:row>
      <xdr:rowOff>95107</xdr:rowOff>
    </xdr:from>
    <xdr:ext cx="449867" cy="180627"/>
    <xdr:sp macro="_xll.PtreeEvent_ObjectClick" textlink="">
      <xdr:nvSpPr>
        <xdr:cNvPr id="23" name="PTObj_DBranchName_6_2">
          <a:extLst>
            <a:ext uri="{FF2B5EF4-FFF2-40B4-BE49-F238E27FC236}">
              <a16:creationId xmlns:a16="http://schemas.microsoft.com/office/drawing/2014/main" id="{00000000-0008-0000-0700-000017000000}"/>
            </a:ext>
          </a:extLst>
        </xdr:cNvPr>
        <xdr:cNvSpPr txBox="1"/>
      </xdr:nvSpPr>
      <xdr:spPr>
        <a:xfrm>
          <a:off x="2566797" y="39051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Ensoleillé</a:t>
          </a:r>
        </a:p>
      </xdr:txBody>
    </xdr:sp>
    <xdr:clientData/>
  </xdr:oneCellAnchor>
  <xdr:twoCellAnchor editAs="oneCell">
    <xdr:from>
      <xdr:col>4</xdr:col>
      <xdr:colOff>127</xdr:colOff>
      <xdr:row>20</xdr:row>
      <xdr:rowOff>90170</xdr:rowOff>
    </xdr:from>
    <xdr:to>
      <xdr:col>4</xdr:col>
      <xdr:colOff>190627</xdr:colOff>
      <xdr:row>21</xdr:row>
      <xdr:rowOff>90170</xdr:rowOff>
    </xdr:to>
    <xdr:sp macro="_xll.PtreeEvent_ObjectClick" textlink="">
      <xdr:nvSpPr>
        <xdr:cNvPr id="24" name="PTObj_DNode_6_5">
          <a:extLst>
            <a:ext uri="{FF2B5EF4-FFF2-40B4-BE49-F238E27FC236}">
              <a16:creationId xmlns:a16="http://schemas.microsoft.com/office/drawing/2014/main" id="{00000000-0008-0000-0700-000018000000}"/>
            </a:ext>
          </a:extLst>
        </xdr:cNvPr>
        <xdr:cNvSpPr/>
      </xdr:nvSpPr>
      <xdr:spPr>
        <a:xfrm rot="-5400000">
          <a:off x="4943602" y="3900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20</xdr:row>
      <xdr:rowOff>95107</xdr:rowOff>
    </xdr:from>
    <xdr:ext cx="456984" cy="180627"/>
    <xdr:sp macro="_xll.PtreeEvent_ObjectClick" textlink="">
      <xdr:nvSpPr>
        <xdr:cNvPr id="27" name="PTObj_DBranchName_6_5">
          <a:extLst>
            <a:ext uri="{FF2B5EF4-FFF2-40B4-BE49-F238E27FC236}">
              <a16:creationId xmlns:a16="http://schemas.microsoft.com/office/drawing/2014/main" id="{00000000-0008-0000-0700-00001B000000}"/>
            </a:ext>
          </a:extLst>
        </xdr:cNvPr>
        <xdr:cNvSpPr txBox="1"/>
      </xdr:nvSpPr>
      <xdr:spPr>
        <a:xfrm>
          <a:off x="4109847" y="3905107"/>
          <a:ext cx="45698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Clémente</a:t>
          </a:r>
        </a:p>
      </xdr:txBody>
    </xdr:sp>
    <xdr:clientData/>
  </xdr:oneCellAnchor>
  <xdr:twoCellAnchor editAs="oneCell">
    <xdr:from>
      <xdr:col>4</xdr:col>
      <xdr:colOff>127</xdr:colOff>
      <xdr:row>24</xdr:row>
      <xdr:rowOff>90170</xdr:rowOff>
    </xdr:from>
    <xdr:to>
      <xdr:col>4</xdr:col>
      <xdr:colOff>190627</xdr:colOff>
      <xdr:row>25</xdr:row>
      <xdr:rowOff>90170</xdr:rowOff>
    </xdr:to>
    <xdr:sp macro="_xll.PtreeEvent_ObjectClick" textlink="">
      <xdr:nvSpPr>
        <xdr:cNvPr id="28" name="PTObj_DNode_6_6">
          <a:extLst>
            <a:ext uri="{FF2B5EF4-FFF2-40B4-BE49-F238E27FC236}">
              <a16:creationId xmlns:a16="http://schemas.microsoft.com/office/drawing/2014/main" id="{00000000-0008-0000-0700-00001C000000}"/>
            </a:ext>
          </a:extLst>
        </xdr:cNvPr>
        <xdr:cNvSpPr/>
      </xdr:nvSpPr>
      <xdr:spPr>
        <a:xfrm rot="-5400000">
          <a:off x="5219827" y="4662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24</xdr:row>
      <xdr:rowOff>95107</xdr:rowOff>
    </xdr:from>
    <xdr:ext cx="651396" cy="180627"/>
    <xdr:sp macro="_xll.PtreeEvent_ObjectClick" textlink="">
      <xdr:nvSpPr>
        <xdr:cNvPr id="31" name="PTObj_DBranchName_6_6">
          <a:extLst>
            <a:ext uri="{FF2B5EF4-FFF2-40B4-BE49-F238E27FC236}">
              <a16:creationId xmlns:a16="http://schemas.microsoft.com/office/drawing/2014/main" id="{00000000-0008-0000-0700-00001F000000}"/>
            </a:ext>
          </a:extLst>
        </xdr:cNvPr>
        <xdr:cNvSpPr txBox="1"/>
      </xdr:nvSpPr>
      <xdr:spPr>
        <a:xfrm>
          <a:off x="4109847" y="4667107"/>
          <a:ext cx="651396"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Non-clémente</a:t>
          </a:r>
        </a:p>
      </xdr:txBody>
    </xdr:sp>
    <xdr:clientData/>
  </xdr:oneCellAnchor>
  <xdr:twoCellAnchor editAs="oneCell">
    <xdr:from>
      <xdr:col>3</xdr:col>
      <xdr:colOff>127</xdr:colOff>
      <xdr:row>30</xdr:row>
      <xdr:rowOff>90170</xdr:rowOff>
    </xdr:from>
    <xdr:to>
      <xdr:col>3</xdr:col>
      <xdr:colOff>190627</xdr:colOff>
      <xdr:row>31</xdr:row>
      <xdr:rowOff>90170</xdr:rowOff>
    </xdr:to>
    <xdr:sp macro="_xll.PtreeEvent_ObjectClick" textlink="">
      <xdr:nvSpPr>
        <xdr:cNvPr id="36" name="PTObj_DNode_6_3">
          <a:extLst>
            <a:ext uri="{FF2B5EF4-FFF2-40B4-BE49-F238E27FC236}">
              <a16:creationId xmlns:a16="http://schemas.microsoft.com/office/drawing/2014/main" id="{00000000-0008-0000-0700-000024000000}"/>
            </a:ext>
          </a:extLst>
        </xdr:cNvPr>
        <xdr:cNvSpPr/>
      </xdr:nvSpPr>
      <xdr:spPr>
        <a:xfrm>
          <a:off x="3829177" y="58051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280797</xdr:colOff>
      <xdr:row>30</xdr:row>
      <xdr:rowOff>95107</xdr:rowOff>
    </xdr:from>
    <xdr:ext cx="422360" cy="180627"/>
    <xdr:sp macro="_xll.PtreeEvent_ObjectClick" textlink="">
      <xdr:nvSpPr>
        <xdr:cNvPr id="39" name="PTObj_DBranchName_6_3">
          <a:extLst>
            <a:ext uri="{FF2B5EF4-FFF2-40B4-BE49-F238E27FC236}">
              <a16:creationId xmlns:a16="http://schemas.microsoft.com/office/drawing/2014/main" id="{00000000-0008-0000-0700-000027000000}"/>
            </a:ext>
          </a:extLst>
        </xdr:cNvPr>
        <xdr:cNvSpPr txBox="1"/>
      </xdr:nvSpPr>
      <xdr:spPr>
        <a:xfrm>
          <a:off x="2566797" y="58101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Nuageux</a:t>
          </a:r>
        </a:p>
      </xdr:txBody>
    </xdr:sp>
    <xdr:clientData/>
  </xdr:oneCellAnchor>
  <xdr:twoCellAnchor editAs="oneCell">
    <xdr:from>
      <xdr:col>4</xdr:col>
      <xdr:colOff>127</xdr:colOff>
      <xdr:row>28</xdr:row>
      <xdr:rowOff>90170</xdr:rowOff>
    </xdr:from>
    <xdr:to>
      <xdr:col>4</xdr:col>
      <xdr:colOff>190627</xdr:colOff>
      <xdr:row>29</xdr:row>
      <xdr:rowOff>90170</xdr:rowOff>
    </xdr:to>
    <xdr:sp macro="_xll.PtreeEvent_ObjectClick" textlink="">
      <xdr:nvSpPr>
        <xdr:cNvPr id="40" name="PTObj_DNode_6_7">
          <a:extLst>
            <a:ext uri="{FF2B5EF4-FFF2-40B4-BE49-F238E27FC236}">
              <a16:creationId xmlns:a16="http://schemas.microsoft.com/office/drawing/2014/main" id="{00000000-0008-0000-0700-000028000000}"/>
            </a:ext>
          </a:extLst>
        </xdr:cNvPr>
        <xdr:cNvSpPr/>
      </xdr:nvSpPr>
      <xdr:spPr>
        <a:xfrm rot="-5400000">
          <a:off x="5362702" y="5424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28</xdr:row>
      <xdr:rowOff>95107</xdr:rowOff>
    </xdr:from>
    <xdr:ext cx="456985" cy="180627"/>
    <xdr:sp macro="_xll.PtreeEvent_ObjectClick" textlink="">
      <xdr:nvSpPr>
        <xdr:cNvPr id="43" name="PTObj_DBranchName_6_7">
          <a:extLst>
            <a:ext uri="{FF2B5EF4-FFF2-40B4-BE49-F238E27FC236}">
              <a16:creationId xmlns:a16="http://schemas.microsoft.com/office/drawing/2014/main" id="{00000000-0008-0000-0700-00002B000000}"/>
            </a:ext>
          </a:extLst>
        </xdr:cNvPr>
        <xdr:cNvSpPr txBox="1"/>
      </xdr:nvSpPr>
      <xdr:spPr>
        <a:xfrm>
          <a:off x="4109847" y="5429107"/>
          <a:ext cx="45698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Clémente</a:t>
          </a:r>
        </a:p>
      </xdr:txBody>
    </xdr:sp>
    <xdr:clientData/>
  </xdr:oneCellAnchor>
  <xdr:twoCellAnchor editAs="oneCell">
    <xdr:from>
      <xdr:col>4</xdr:col>
      <xdr:colOff>127</xdr:colOff>
      <xdr:row>32</xdr:row>
      <xdr:rowOff>90170</xdr:rowOff>
    </xdr:from>
    <xdr:to>
      <xdr:col>4</xdr:col>
      <xdr:colOff>190627</xdr:colOff>
      <xdr:row>33</xdr:row>
      <xdr:rowOff>90170</xdr:rowOff>
    </xdr:to>
    <xdr:sp macro="_xll.PtreeEvent_ObjectClick" textlink="">
      <xdr:nvSpPr>
        <xdr:cNvPr id="44" name="PTObj_DNode_6_8">
          <a:extLst>
            <a:ext uri="{FF2B5EF4-FFF2-40B4-BE49-F238E27FC236}">
              <a16:creationId xmlns:a16="http://schemas.microsoft.com/office/drawing/2014/main" id="{00000000-0008-0000-0700-00002C000000}"/>
            </a:ext>
          </a:extLst>
        </xdr:cNvPr>
        <xdr:cNvSpPr/>
      </xdr:nvSpPr>
      <xdr:spPr>
        <a:xfrm rot="-5400000">
          <a:off x="5362702" y="6186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32</xdr:row>
      <xdr:rowOff>95107</xdr:rowOff>
    </xdr:from>
    <xdr:ext cx="651397" cy="180627"/>
    <xdr:sp macro="_xll.PtreeEvent_ObjectClick" textlink="">
      <xdr:nvSpPr>
        <xdr:cNvPr id="47" name="PTObj_DBranchName_6_8">
          <a:extLst>
            <a:ext uri="{FF2B5EF4-FFF2-40B4-BE49-F238E27FC236}">
              <a16:creationId xmlns:a16="http://schemas.microsoft.com/office/drawing/2014/main" id="{00000000-0008-0000-0700-00002F000000}"/>
            </a:ext>
          </a:extLst>
        </xdr:cNvPr>
        <xdr:cNvSpPr txBox="1"/>
      </xdr:nvSpPr>
      <xdr:spPr>
        <a:xfrm>
          <a:off x="4109847" y="6191107"/>
          <a:ext cx="65139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Non-clémente</a:t>
          </a:r>
        </a:p>
      </xdr:txBody>
    </xdr:sp>
    <xdr:clientData/>
  </xdr:oneCellAnchor>
  <xdr:twoCellAnchor editAs="oneCell">
    <xdr:from>
      <xdr:col>3</xdr:col>
      <xdr:colOff>127</xdr:colOff>
      <xdr:row>36</xdr:row>
      <xdr:rowOff>90170</xdr:rowOff>
    </xdr:from>
    <xdr:to>
      <xdr:col>3</xdr:col>
      <xdr:colOff>190627</xdr:colOff>
      <xdr:row>37</xdr:row>
      <xdr:rowOff>90170</xdr:rowOff>
    </xdr:to>
    <xdr:sp macro="_xll.PtreeEvent_ObjectClick" textlink="">
      <xdr:nvSpPr>
        <xdr:cNvPr id="52" name="PTObj_DNode_6_4">
          <a:extLst>
            <a:ext uri="{FF2B5EF4-FFF2-40B4-BE49-F238E27FC236}">
              <a16:creationId xmlns:a16="http://schemas.microsoft.com/office/drawing/2014/main" id="{00000000-0008-0000-0700-000034000000}"/>
            </a:ext>
          </a:extLst>
        </xdr:cNvPr>
        <xdr:cNvSpPr/>
      </xdr:nvSpPr>
      <xdr:spPr>
        <a:xfrm>
          <a:off x="3829177" y="69481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280797</xdr:colOff>
      <xdr:row>36</xdr:row>
      <xdr:rowOff>95107</xdr:rowOff>
    </xdr:from>
    <xdr:ext cx="339131" cy="180627"/>
    <xdr:sp macro="_xll.PtreeEvent_ObjectClick" textlink="">
      <xdr:nvSpPr>
        <xdr:cNvPr id="55" name="PTObj_DBranchName_6_4">
          <a:extLst>
            <a:ext uri="{FF2B5EF4-FFF2-40B4-BE49-F238E27FC236}">
              <a16:creationId xmlns:a16="http://schemas.microsoft.com/office/drawing/2014/main" id="{00000000-0008-0000-0700-000037000000}"/>
            </a:ext>
          </a:extLst>
        </xdr:cNvPr>
        <xdr:cNvSpPr txBox="1"/>
      </xdr:nvSpPr>
      <xdr:spPr>
        <a:xfrm>
          <a:off x="2566797" y="69531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Averse</a:t>
          </a:r>
        </a:p>
      </xdr:txBody>
    </xdr:sp>
    <xdr:clientData/>
  </xdr:oneCellAnchor>
  <xdr:twoCellAnchor editAs="oneCell">
    <xdr:from>
      <xdr:col>4</xdr:col>
      <xdr:colOff>127</xdr:colOff>
      <xdr:row>34</xdr:row>
      <xdr:rowOff>90170</xdr:rowOff>
    </xdr:from>
    <xdr:to>
      <xdr:col>4</xdr:col>
      <xdr:colOff>190627</xdr:colOff>
      <xdr:row>35</xdr:row>
      <xdr:rowOff>90170</xdr:rowOff>
    </xdr:to>
    <xdr:sp macro="_xll.PtreeEvent_ObjectClick" textlink="">
      <xdr:nvSpPr>
        <xdr:cNvPr id="56" name="PTObj_DNode_6_9">
          <a:extLst>
            <a:ext uri="{FF2B5EF4-FFF2-40B4-BE49-F238E27FC236}">
              <a16:creationId xmlns:a16="http://schemas.microsoft.com/office/drawing/2014/main" id="{00000000-0008-0000-0700-000038000000}"/>
            </a:ext>
          </a:extLst>
        </xdr:cNvPr>
        <xdr:cNvSpPr/>
      </xdr:nvSpPr>
      <xdr:spPr>
        <a:xfrm rot="-5400000">
          <a:off x="5362702" y="6567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34</xdr:row>
      <xdr:rowOff>95107</xdr:rowOff>
    </xdr:from>
    <xdr:ext cx="456985" cy="180627"/>
    <xdr:sp macro="_xll.PtreeEvent_ObjectClick" textlink="">
      <xdr:nvSpPr>
        <xdr:cNvPr id="59" name="PTObj_DBranchName_6_9">
          <a:extLst>
            <a:ext uri="{FF2B5EF4-FFF2-40B4-BE49-F238E27FC236}">
              <a16:creationId xmlns:a16="http://schemas.microsoft.com/office/drawing/2014/main" id="{00000000-0008-0000-0700-00003B000000}"/>
            </a:ext>
          </a:extLst>
        </xdr:cNvPr>
        <xdr:cNvSpPr txBox="1"/>
      </xdr:nvSpPr>
      <xdr:spPr>
        <a:xfrm>
          <a:off x="4109847" y="6572107"/>
          <a:ext cx="45698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Clémente</a:t>
          </a:r>
        </a:p>
      </xdr:txBody>
    </xdr:sp>
    <xdr:clientData/>
  </xdr:oneCellAnchor>
  <xdr:twoCellAnchor editAs="oneCell">
    <xdr:from>
      <xdr:col>4</xdr:col>
      <xdr:colOff>127</xdr:colOff>
      <xdr:row>38</xdr:row>
      <xdr:rowOff>90170</xdr:rowOff>
    </xdr:from>
    <xdr:to>
      <xdr:col>4</xdr:col>
      <xdr:colOff>190627</xdr:colOff>
      <xdr:row>39</xdr:row>
      <xdr:rowOff>90170</xdr:rowOff>
    </xdr:to>
    <xdr:sp macro="_xll.PtreeEvent_ObjectClick" textlink="">
      <xdr:nvSpPr>
        <xdr:cNvPr id="60" name="PTObj_DNode_6_10">
          <a:extLst>
            <a:ext uri="{FF2B5EF4-FFF2-40B4-BE49-F238E27FC236}">
              <a16:creationId xmlns:a16="http://schemas.microsoft.com/office/drawing/2014/main" id="{00000000-0008-0000-0700-00003C000000}"/>
            </a:ext>
          </a:extLst>
        </xdr:cNvPr>
        <xdr:cNvSpPr/>
      </xdr:nvSpPr>
      <xdr:spPr>
        <a:xfrm rot="-5400000">
          <a:off x="5362702" y="7329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38</xdr:row>
      <xdr:rowOff>95107</xdr:rowOff>
    </xdr:from>
    <xdr:ext cx="651397" cy="180627"/>
    <xdr:sp macro="_xll.PtreeEvent_ObjectClick" textlink="">
      <xdr:nvSpPr>
        <xdr:cNvPr id="63" name="PTObj_DBranchName_6_10">
          <a:extLst>
            <a:ext uri="{FF2B5EF4-FFF2-40B4-BE49-F238E27FC236}">
              <a16:creationId xmlns:a16="http://schemas.microsoft.com/office/drawing/2014/main" id="{00000000-0008-0000-0700-00003F000000}"/>
            </a:ext>
          </a:extLst>
        </xdr:cNvPr>
        <xdr:cNvSpPr txBox="1"/>
      </xdr:nvSpPr>
      <xdr:spPr>
        <a:xfrm>
          <a:off x="4109847" y="7334107"/>
          <a:ext cx="65139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Non-clémente</a:t>
          </a:r>
        </a:p>
      </xdr:txBody>
    </xdr:sp>
    <xdr:clientData/>
  </xdr:oneCellAnchor>
  <xdr:twoCellAnchor editAs="oneCell">
    <xdr:from>
      <xdr:col>2</xdr:col>
      <xdr:colOff>127</xdr:colOff>
      <xdr:row>54</xdr:row>
      <xdr:rowOff>90170</xdr:rowOff>
    </xdr:from>
    <xdr:to>
      <xdr:col>2</xdr:col>
      <xdr:colOff>190627</xdr:colOff>
      <xdr:row>55</xdr:row>
      <xdr:rowOff>90170</xdr:rowOff>
    </xdr:to>
    <xdr:sp macro="_xll.PtreeEvent_ObjectClick" textlink="">
      <xdr:nvSpPr>
        <xdr:cNvPr id="70" name="PTObj_DNode_7_1">
          <a:extLst>
            <a:ext uri="{FF2B5EF4-FFF2-40B4-BE49-F238E27FC236}">
              <a16:creationId xmlns:a16="http://schemas.microsoft.com/office/drawing/2014/main" id="{00000000-0008-0000-0700-000046000000}"/>
            </a:ext>
          </a:extLst>
        </xdr:cNvPr>
        <xdr:cNvSpPr/>
      </xdr:nvSpPr>
      <xdr:spPr>
        <a:xfrm>
          <a:off x="2286127" y="99961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1</xdr:col>
      <xdr:colOff>215900</xdr:colOff>
      <xdr:row>54</xdr:row>
      <xdr:rowOff>95107</xdr:rowOff>
    </xdr:from>
    <xdr:ext cx="875496" cy="180627"/>
    <xdr:sp macro="_xll.PtreeEvent_ObjectClick" textlink="">
      <xdr:nvSpPr>
        <xdr:cNvPr id="72" name="PTObj_DBranchName_7_1">
          <a:extLst>
            <a:ext uri="{FF2B5EF4-FFF2-40B4-BE49-F238E27FC236}">
              <a16:creationId xmlns:a16="http://schemas.microsoft.com/office/drawing/2014/main" id="{00000000-0008-0000-0700-000048000000}"/>
            </a:ext>
          </a:extLst>
        </xdr:cNvPr>
        <xdr:cNvSpPr txBox="1"/>
      </xdr:nvSpPr>
      <xdr:spPr>
        <a:xfrm>
          <a:off x="977900" y="10001107"/>
          <a:ext cx="875496"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Prévision --&gt; Météo</a:t>
          </a:r>
        </a:p>
      </xdr:txBody>
    </xdr:sp>
    <xdr:clientData/>
  </xdr:oneCellAnchor>
  <xdr:twoCellAnchor editAs="oneCell">
    <xdr:from>
      <xdr:col>3</xdr:col>
      <xdr:colOff>127</xdr:colOff>
      <xdr:row>50</xdr:row>
      <xdr:rowOff>90170</xdr:rowOff>
    </xdr:from>
    <xdr:to>
      <xdr:col>3</xdr:col>
      <xdr:colOff>190627</xdr:colOff>
      <xdr:row>51</xdr:row>
      <xdr:rowOff>90170</xdr:rowOff>
    </xdr:to>
    <xdr:sp macro="_xll.PtreeEvent_ObjectClick" textlink="">
      <xdr:nvSpPr>
        <xdr:cNvPr id="117" name="PTObj_DNode_7_2">
          <a:extLst>
            <a:ext uri="{FF2B5EF4-FFF2-40B4-BE49-F238E27FC236}">
              <a16:creationId xmlns:a16="http://schemas.microsoft.com/office/drawing/2014/main" id="{00000000-0008-0000-0700-000075000000}"/>
            </a:ext>
          </a:extLst>
        </xdr:cNvPr>
        <xdr:cNvSpPr/>
      </xdr:nvSpPr>
      <xdr:spPr>
        <a:xfrm>
          <a:off x="3829177" y="88531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280797</xdr:colOff>
      <xdr:row>50</xdr:row>
      <xdr:rowOff>95107</xdr:rowOff>
    </xdr:from>
    <xdr:ext cx="456985" cy="180627"/>
    <xdr:sp macro="_xll.PtreeEvent_ObjectClick" textlink="">
      <xdr:nvSpPr>
        <xdr:cNvPr id="120" name="PTObj_DBranchName_7_2">
          <a:extLst>
            <a:ext uri="{FF2B5EF4-FFF2-40B4-BE49-F238E27FC236}">
              <a16:creationId xmlns:a16="http://schemas.microsoft.com/office/drawing/2014/main" id="{00000000-0008-0000-0700-000078000000}"/>
            </a:ext>
          </a:extLst>
        </xdr:cNvPr>
        <xdr:cNvSpPr txBox="1"/>
      </xdr:nvSpPr>
      <xdr:spPr>
        <a:xfrm>
          <a:off x="2566797" y="8858107"/>
          <a:ext cx="45698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Clémente</a:t>
          </a:r>
        </a:p>
      </xdr:txBody>
    </xdr:sp>
    <xdr:clientData/>
  </xdr:oneCellAnchor>
  <xdr:twoCellAnchor editAs="oneCell">
    <xdr:from>
      <xdr:col>4</xdr:col>
      <xdr:colOff>127</xdr:colOff>
      <xdr:row>48</xdr:row>
      <xdr:rowOff>90170</xdr:rowOff>
    </xdr:from>
    <xdr:to>
      <xdr:col>4</xdr:col>
      <xdr:colOff>190627</xdr:colOff>
      <xdr:row>49</xdr:row>
      <xdr:rowOff>90170</xdr:rowOff>
    </xdr:to>
    <xdr:sp macro="_xll.PtreeEvent_ObjectClick" textlink="">
      <xdr:nvSpPr>
        <xdr:cNvPr id="121" name="PTObj_DNode_7_4">
          <a:extLst>
            <a:ext uri="{FF2B5EF4-FFF2-40B4-BE49-F238E27FC236}">
              <a16:creationId xmlns:a16="http://schemas.microsoft.com/office/drawing/2014/main" id="{00000000-0008-0000-0700-000079000000}"/>
            </a:ext>
          </a:extLst>
        </xdr:cNvPr>
        <xdr:cNvSpPr/>
      </xdr:nvSpPr>
      <xdr:spPr>
        <a:xfrm rot="-5400000">
          <a:off x="5362702" y="8853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48</xdr:row>
      <xdr:rowOff>95107</xdr:rowOff>
    </xdr:from>
    <xdr:ext cx="422359" cy="180627"/>
    <xdr:sp macro="_xll.PtreeEvent_ObjectClick" textlink="">
      <xdr:nvSpPr>
        <xdr:cNvPr id="124" name="PTObj_DBranchName_7_4">
          <a:extLst>
            <a:ext uri="{FF2B5EF4-FFF2-40B4-BE49-F238E27FC236}">
              <a16:creationId xmlns:a16="http://schemas.microsoft.com/office/drawing/2014/main" id="{00000000-0008-0000-0700-00007C000000}"/>
            </a:ext>
          </a:extLst>
        </xdr:cNvPr>
        <xdr:cNvSpPr txBox="1"/>
      </xdr:nvSpPr>
      <xdr:spPr>
        <a:xfrm>
          <a:off x="4109847" y="9239107"/>
          <a:ext cx="422359"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Nuageux</a:t>
          </a:r>
        </a:p>
      </xdr:txBody>
    </xdr:sp>
    <xdr:clientData/>
  </xdr:oneCellAnchor>
  <xdr:twoCellAnchor editAs="oneCell">
    <xdr:from>
      <xdr:col>4</xdr:col>
      <xdr:colOff>127</xdr:colOff>
      <xdr:row>52</xdr:row>
      <xdr:rowOff>90170</xdr:rowOff>
    </xdr:from>
    <xdr:to>
      <xdr:col>4</xdr:col>
      <xdr:colOff>190627</xdr:colOff>
      <xdr:row>53</xdr:row>
      <xdr:rowOff>90170</xdr:rowOff>
    </xdr:to>
    <xdr:sp macro="_xll.PtreeEvent_ObjectClick" textlink="">
      <xdr:nvSpPr>
        <xdr:cNvPr id="125" name="PTObj_DNode_7_5">
          <a:extLst>
            <a:ext uri="{FF2B5EF4-FFF2-40B4-BE49-F238E27FC236}">
              <a16:creationId xmlns:a16="http://schemas.microsoft.com/office/drawing/2014/main" id="{00000000-0008-0000-0700-00007D000000}"/>
            </a:ext>
          </a:extLst>
        </xdr:cNvPr>
        <xdr:cNvSpPr/>
      </xdr:nvSpPr>
      <xdr:spPr>
        <a:xfrm rot="-5400000">
          <a:off x="5362702" y="9615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52</xdr:row>
      <xdr:rowOff>95107</xdr:rowOff>
    </xdr:from>
    <xdr:ext cx="339132" cy="180627"/>
    <xdr:sp macro="_xll.PtreeEvent_ObjectClick" textlink="">
      <xdr:nvSpPr>
        <xdr:cNvPr id="128" name="PTObj_DBranchName_7_5">
          <a:extLst>
            <a:ext uri="{FF2B5EF4-FFF2-40B4-BE49-F238E27FC236}">
              <a16:creationId xmlns:a16="http://schemas.microsoft.com/office/drawing/2014/main" id="{00000000-0008-0000-0700-000080000000}"/>
            </a:ext>
          </a:extLst>
        </xdr:cNvPr>
        <xdr:cNvSpPr txBox="1"/>
      </xdr:nvSpPr>
      <xdr:spPr>
        <a:xfrm>
          <a:off x="4109847" y="10001107"/>
          <a:ext cx="33913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Averse</a:t>
          </a:r>
        </a:p>
      </xdr:txBody>
    </xdr:sp>
    <xdr:clientData/>
  </xdr:oneCellAnchor>
  <xdr:twoCellAnchor editAs="oneCell">
    <xdr:from>
      <xdr:col>4</xdr:col>
      <xdr:colOff>127</xdr:colOff>
      <xdr:row>46</xdr:row>
      <xdr:rowOff>90170</xdr:rowOff>
    </xdr:from>
    <xdr:to>
      <xdr:col>4</xdr:col>
      <xdr:colOff>190627</xdr:colOff>
      <xdr:row>47</xdr:row>
      <xdr:rowOff>90170</xdr:rowOff>
    </xdr:to>
    <xdr:sp macro="_xll.PtreeEvent_ObjectClick" textlink="">
      <xdr:nvSpPr>
        <xdr:cNvPr id="129" name="PTObj_DNode_7_6">
          <a:extLst>
            <a:ext uri="{FF2B5EF4-FFF2-40B4-BE49-F238E27FC236}">
              <a16:creationId xmlns:a16="http://schemas.microsoft.com/office/drawing/2014/main" id="{00000000-0008-0000-0700-000081000000}"/>
            </a:ext>
          </a:extLst>
        </xdr:cNvPr>
        <xdr:cNvSpPr/>
      </xdr:nvSpPr>
      <xdr:spPr>
        <a:xfrm rot="-5400000">
          <a:off x="5372227" y="8853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46</xdr:row>
      <xdr:rowOff>95107</xdr:rowOff>
    </xdr:from>
    <xdr:ext cx="449867" cy="180627"/>
    <xdr:sp macro="_xll.PtreeEvent_ObjectClick" textlink="">
      <xdr:nvSpPr>
        <xdr:cNvPr id="132" name="PTObj_DBranchName_7_6">
          <a:extLst>
            <a:ext uri="{FF2B5EF4-FFF2-40B4-BE49-F238E27FC236}">
              <a16:creationId xmlns:a16="http://schemas.microsoft.com/office/drawing/2014/main" id="{00000000-0008-0000-0700-000084000000}"/>
            </a:ext>
          </a:extLst>
        </xdr:cNvPr>
        <xdr:cNvSpPr txBox="1"/>
      </xdr:nvSpPr>
      <xdr:spPr>
        <a:xfrm>
          <a:off x="4109847" y="88581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Ensoleillé</a:t>
          </a:r>
        </a:p>
      </xdr:txBody>
    </xdr:sp>
    <xdr:clientData/>
  </xdr:oneCellAnchor>
  <xdr:twoCellAnchor editAs="oneCell">
    <xdr:from>
      <xdr:col>3</xdr:col>
      <xdr:colOff>127</xdr:colOff>
      <xdr:row>60</xdr:row>
      <xdr:rowOff>90170</xdr:rowOff>
    </xdr:from>
    <xdr:to>
      <xdr:col>3</xdr:col>
      <xdr:colOff>190627</xdr:colOff>
      <xdr:row>61</xdr:row>
      <xdr:rowOff>90170</xdr:rowOff>
    </xdr:to>
    <xdr:sp macro="_xll.PtreeEvent_ObjectClick" textlink="">
      <xdr:nvSpPr>
        <xdr:cNvPr id="133" name="PTObj_DNode_7_3">
          <a:extLst>
            <a:ext uri="{FF2B5EF4-FFF2-40B4-BE49-F238E27FC236}">
              <a16:creationId xmlns:a16="http://schemas.microsoft.com/office/drawing/2014/main" id="{00000000-0008-0000-0700-000085000000}"/>
            </a:ext>
          </a:extLst>
        </xdr:cNvPr>
        <xdr:cNvSpPr/>
      </xdr:nvSpPr>
      <xdr:spPr>
        <a:xfrm>
          <a:off x="3829177" y="107581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280797</xdr:colOff>
      <xdr:row>60</xdr:row>
      <xdr:rowOff>95107</xdr:rowOff>
    </xdr:from>
    <xdr:ext cx="651397" cy="180627"/>
    <xdr:sp macro="_xll.PtreeEvent_ObjectClick" textlink="">
      <xdr:nvSpPr>
        <xdr:cNvPr id="136" name="PTObj_DBranchName_7_3">
          <a:extLst>
            <a:ext uri="{FF2B5EF4-FFF2-40B4-BE49-F238E27FC236}">
              <a16:creationId xmlns:a16="http://schemas.microsoft.com/office/drawing/2014/main" id="{00000000-0008-0000-0700-000088000000}"/>
            </a:ext>
          </a:extLst>
        </xdr:cNvPr>
        <xdr:cNvSpPr txBox="1"/>
      </xdr:nvSpPr>
      <xdr:spPr>
        <a:xfrm>
          <a:off x="2566797" y="10763107"/>
          <a:ext cx="65139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Non-clémente</a:t>
          </a:r>
        </a:p>
      </xdr:txBody>
    </xdr:sp>
    <xdr:clientData/>
  </xdr:oneCellAnchor>
  <xdr:twoCellAnchor editAs="oneCell">
    <xdr:from>
      <xdr:col>4</xdr:col>
      <xdr:colOff>127</xdr:colOff>
      <xdr:row>58</xdr:row>
      <xdr:rowOff>90170</xdr:rowOff>
    </xdr:from>
    <xdr:to>
      <xdr:col>4</xdr:col>
      <xdr:colOff>190627</xdr:colOff>
      <xdr:row>59</xdr:row>
      <xdr:rowOff>90170</xdr:rowOff>
    </xdr:to>
    <xdr:sp macro="_xll.PtreeEvent_ObjectClick" textlink="">
      <xdr:nvSpPr>
        <xdr:cNvPr id="137" name="PTObj_DNode_7_7">
          <a:extLst>
            <a:ext uri="{FF2B5EF4-FFF2-40B4-BE49-F238E27FC236}">
              <a16:creationId xmlns:a16="http://schemas.microsoft.com/office/drawing/2014/main" id="{00000000-0008-0000-0700-000089000000}"/>
            </a:ext>
          </a:extLst>
        </xdr:cNvPr>
        <xdr:cNvSpPr/>
      </xdr:nvSpPr>
      <xdr:spPr>
        <a:xfrm rot="-5400000">
          <a:off x="5372227" y="10758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58</xdr:row>
      <xdr:rowOff>95107</xdr:rowOff>
    </xdr:from>
    <xdr:ext cx="422359" cy="180627"/>
    <xdr:sp macro="_xll.PtreeEvent_ObjectClick" textlink="">
      <xdr:nvSpPr>
        <xdr:cNvPr id="140" name="PTObj_DBranchName_7_7">
          <a:extLst>
            <a:ext uri="{FF2B5EF4-FFF2-40B4-BE49-F238E27FC236}">
              <a16:creationId xmlns:a16="http://schemas.microsoft.com/office/drawing/2014/main" id="{00000000-0008-0000-0700-00008C000000}"/>
            </a:ext>
          </a:extLst>
        </xdr:cNvPr>
        <xdr:cNvSpPr txBox="1"/>
      </xdr:nvSpPr>
      <xdr:spPr>
        <a:xfrm>
          <a:off x="4109847" y="11144107"/>
          <a:ext cx="422359"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Nuageux</a:t>
          </a:r>
        </a:p>
      </xdr:txBody>
    </xdr:sp>
    <xdr:clientData/>
  </xdr:oneCellAnchor>
  <xdr:twoCellAnchor editAs="oneCell">
    <xdr:from>
      <xdr:col>4</xdr:col>
      <xdr:colOff>127</xdr:colOff>
      <xdr:row>62</xdr:row>
      <xdr:rowOff>90170</xdr:rowOff>
    </xdr:from>
    <xdr:to>
      <xdr:col>4</xdr:col>
      <xdr:colOff>190627</xdr:colOff>
      <xdr:row>63</xdr:row>
      <xdr:rowOff>90170</xdr:rowOff>
    </xdr:to>
    <xdr:sp macro="_xll.PtreeEvent_ObjectClick" textlink="">
      <xdr:nvSpPr>
        <xdr:cNvPr id="141" name="PTObj_DNode_7_8">
          <a:extLst>
            <a:ext uri="{FF2B5EF4-FFF2-40B4-BE49-F238E27FC236}">
              <a16:creationId xmlns:a16="http://schemas.microsoft.com/office/drawing/2014/main" id="{00000000-0008-0000-0700-00008D000000}"/>
            </a:ext>
          </a:extLst>
        </xdr:cNvPr>
        <xdr:cNvSpPr/>
      </xdr:nvSpPr>
      <xdr:spPr>
        <a:xfrm rot="-5400000">
          <a:off x="5372227" y="11520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62</xdr:row>
      <xdr:rowOff>95107</xdr:rowOff>
    </xdr:from>
    <xdr:ext cx="339132" cy="180627"/>
    <xdr:sp macro="_xll.PtreeEvent_ObjectClick" textlink="">
      <xdr:nvSpPr>
        <xdr:cNvPr id="144" name="PTObj_DBranchName_7_8">
          <a:extLst>
            <a:ext uri="{FF2B5EF4-FFF2-40B4-BE49-F238E27FC236}">
              <a16:creationId xmlns:a16="http://schemas.microsoft.com/office/drawing/2014/main" id="{00000000-0008-0000-0700-000090000000}"/>
            </a:ext>
          </a:extLst>
        </xdr:cNvPr>
        <xdr:cNvSpPr txBox="1"/>
      </xdr:nvSpPr>
      <xdr:spPr>
        <a:xfrm>
          <a:off x="4109847" y="11906107"/>
          <a:ext cx="339132"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Averse</a:t>
          </a:r>
        </a:p>
      </xdr:txBody>
    </xdr:sp>
    <xdr:clientData/>
  </xdr:oneCellAnchor>
  <xdr:twoCellAnchor editAs="oneCell">
    <xdr:from>
      <xdr:col>4</xdr:col>
      <xdr:colOff>127</xdr:colOff>
      <xdr:row>56</xdr:row>
      <xdr:rowOff>90170</xdr:rowOff>
    </xdr:from>
    <xdr:to>
      <xdr:col>4</xdr:col>
      <xdr:colOff>190627</xdr:colOff>
      <xdr:row>57</xdr:row>
      <xdr:rowOff>90170</xdr:rowOff>
    </xdr:to>
    <xdr:sp macro="_xll.PtreeEvent_ObjectClick" textlink="">
      <xdr:nvSpPr>
        <xdr:cNvPr id="145" name="PTObj_DNode_7_9">
          <a:extLst>
            <a:ext uri="{FF2B5EF4-FFF2-40B4-BE49-F238E27FC236}">
              <a16:creationId xmlns:a16="http://schemas.microsoft.com/office/drawing/2014/main" id="{00000000-0008-0000-0700-000091000000}"/>
            </a:ext>
          </a:extLst>
        </xdr:cNvPr>
        <xdr:cNvSpPr/>
      </xdr:nvSpPr>
      <xdr:spPr>
        <a:xfrm rot="-5400000">
          <a:off x="5372227" y="107581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3</xdr:col>
      <xdr:colOff>280797</xdr:colOff>
      <xdr:row>56</xdr:row>
      <xdr:rowOff>95107</xdr:rowOff>
    </xdr:from>
    <xdr:ext cx="449867" cy="180627"/>
    <xdr:sp macro="_xll.PtreeEvent_ObjectClick" textlink="">
      <xdr:nvSpPr>
        <xdr:cNvPr id="148" name="PTObj_DBranchName_7_9">
          <a:extLst>
            <a:ext uri="{FF2B5EF4-FFF2-40B4-BE49-F238E27FC236}">
              <a16:creationId xmlns:a16="http://schemas.microsoft.com/office/drawing/2014/main" id="{00000000-0008-0000-0700-000094000000}"/>
            </a:ext>
          </a:extLst>
        </xdr:cNvPr>
        <xdr:cNvSpPr txBox="1"/>
      </xdr:nvSpPr>
      <xdr:spPr>
        <a:xfrm>
          <a:off x="4109847" y="107631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en-CA" sz="800"/>
            <a:t>Ensoleillé</a:t>
          </a:r>
        </a:p>
      </xdr:txBody>
    </xdr:sp>
    <xdr:clientData/>
  </xdr:oneCellAnchor>
  <xdr:twoCellAnchor editAs="oneCell">
    <xdr:from>
      <xdr:col>5</xdr:col>
      <xdr:colOff>714375</xdr:colOff>
      <xdr:row>34</xdr:row>
      <xdr:rowOff>47625</xdr:rowOff>
    </xdr:from>
    <xdr:to>
      <xdr:col>9</xdr:col>
      <xdr:colOff>571500</xdr:colOff>
      <xdr:row>45</xdr:row>
      <xdr:rowOff>57151</xdr:rowOff>
    </xdr:to>
    <xdr:pic>
      <xdr:nvPicPr>
        <xdr:cNvPr id="150" name="Picture 149">
          <a:extLst>
            <a:ext uri="{FF2B5EF4-FFF2-40B4-BE49-F238E27FC236}">
              <a16:creationId xmlns:a16="http://schemas.microsoft.com/office/drawing/2014/main" id="{00000000-0008-0000-0700-000096000000}"/>
            </a:ext>
          </a:extLst>
        </xdr:cNvPr>
        <xdr:cNvPicPr>
          <a:picLocks noChangeAspect="1"/>
        </xdr:cNvPicPr>
      </xdr:nvPicPr>
      <xdr:blipFill rotWithShape="1">
        <a:blip xmlns:r="http://schemas.openxmlformats.org/officeDocument/2006/relationships" r:embed="rId1"/>
        <a:srcRect l="31409" t="32687" r="31544" b="38534"/>
        <a:stretch/>
      </xdr:blipFill>
      <xdr:spPr>
        <a:xfrm>
          <a:off x="7200900" y="6524625"/>
          <a:ext cx="4819650" cy="2105026"/>
        </a:xfrm>
        <a:prstGeom prst="rect">
          <a:avLst/>
        </a:prstGeom>
      </xdr:spPr>
    </xdr:pic>
    <xdr:clientData/>
  </xdr:twoCellAnchor>
  <xdr:twoCellAnchor editAs="oneCell">
    <xdr:from>
      <xdr:col>5</xdr:col>
      <xdr:colOff>133349</xdr:colOff>
      <xdr:row>13</xdr:row>
      <xdr:rowOff>85725</xdr:rowOff>
    </xdr:from>
    <xdr:to>
      <xdr:col>13</xdr:col>
      <xdr:colOff>428625</xdr:colOff>
      <xdr:row>32</xdr:row>
      <xdr:rowOff>1</xdr:rowOff>
    </xdr:to>
    <xdr:pic>
      <xdr:nvPicPr>
        <xdr:cNvPr id="154" name="Picture 153">
          <a:extLst>
            <a:ext uri="{FF2B5EF4-FFF2-40B4-BE49-F238E27FC236}">
              <a16:creationId xmlns:a16="http://schemas.microsoft.com/office/drawing/2014/main" id="{00000000-0008-0000-0700-00009A000000}"/>
            </a:ext>
          </a:extLst>
        </xdr:cNvPr>
        <xdr:cNvPicPr>
          <a:picLocks noChangeAspect="1"/>
        </xdr:cNvPicPr>
      </xdr:nvPicPr>
      <xdr:blipFill rotWithShape="1">
        <a:blip xmlns:r="http://schemas.openxmlformats.org/officeDocument/2006/relationships" r:embed="rId2"/>
        <a:srcRect l="73" t="-130" r="36083" b="51817"/>
        <a:stretch/>
      </xdr:blipFill>
      <xdr:spPr>
        <a:xfrm>
          <a:off x="6619874" y="2562225"/>
          <a:ext cx="8305801" cy="35337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242697</xdr:colOff>
      <xdr:row>65</xdr:row>
      <xdr:rowOff>185420</xdr:rowOff>
    </xdr:from>
    <xdr:to>
      <xdr:col>5</xdr:col>
      <xdr:colOff>127</xdr:colOff>
      <xdr:row>65</xdr:row>
      <xdr:rowOff>185420</xdr:rowOff>
    </xdr:to>
    <xdr:cxnSp macro="_xll.PtreeEvent_ObjectClick">
      <xdr:nvCxnSpPr>
        <xdr:cNvPr id="52" name="PTObj_DBranchHLine_3_27">
          <a:extLst>
            <a:ext uri="{FF2B5EF4-FFF2-40B4-BE49-F238E27FC236}">
              <a16:creationId xmlns:a16="http://schemas.microsoft.com/office/drawing/2014/main" id="{00000000-0008-0000-0800-000034000000}"/>
            </a:ext>
          </a:extLst>
        </xdr:cNvPr>
        <xdr:cNvCxnSpPr/>
      </xdr:nvCxnSpPr>
      <xdr:spPr>
        <a:xfrm>
          <a:off x="5738622" y="12567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61</xdr:row>
      <xdr:rowOff>180339</xdr:rowOff>
    </xdr:from>
    <xdr:to>
      <xdr:col>4</xdr:col>
      <xdr:colOff>242697</xdr:colOff>
      <xdr:row>65</xdr:row>
      <xdr:rowOff>185420</xdr:rowOff>
    </xdr:to>
    <xdr:cxnSp macro="_xll.PtreeEvent_ObjectClick">
      <xdr:nvCxnSpPr>
        <xdr:cNvPr id="51" name="PTObj_DBranchDLine_3_27">
          <a:extLst>
            <a:ext uri="{FF2B5EF4-FFF2-40B4-BE49-F238E27FC236}">
              <a16:creationId xmlns:a16="http://schemas.microsoft.com/office/drawing/2014/main" id="{00000000-0008-0000-0800-000033000000}"/>
            </a:ext>
          </a:extLst>
        </xdr:cNvPr>
        <xdr:cNvCxnSpPr/>
      </xdr:nvCxnSpPr>
      <xdr:spPr>
        <a:xfrm>
          <a:off x="5586222" y="11800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63</xdr:row>
      <xdr:rowOff>185420</xdr:rowOff>
    </xdr:from>
    <xdr:to>
      <xdr:col>5</xdr:col>
      <xdr:colOff>127</xdr:colOff>
      <xdr:row>63</xdr:row>
      <xdr:rowOff>185420</xdr:rowOff>
    </xdr:to>
    <xdr:cxnSp macro="_xll.PtreeEvent_ObjectClick">
      <xdr:nvCxnSpPr>
        <xdr:cNvPr id="48" name="PTObj_DBranchHLine_3_26">
          <a:extLst>
            <a:ext uri="{FF2B5EF4-FFF2-40B4-BE49-F238E27FC236}">
              <a16:creationId xmlns:a16="http://schemas.microsoft.com/office/drawing/2014/main" id="{00000000-0008-0000-0800-000030000000}"/>
            </a:ext>
          </a:extLst>
        </xdr:cNvPr>
        <xdr:cNvCxnSpPr/>
      </xdr:nvCxnSpPr>
      <xdr:spPr>
        <a:xfrm>
          <a:off x="5738622" y="1218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61</xdr:row>
      <xdr:rowOff>180339</xdr:rowOff>
    </xdr:from>
    <xdr:to>
      <xdr:col>4</xdr:col>
      <xdr:colOff>242697</xdr:colOff>
      <xdr:row>63</xdr:row>
      <xdr:rowOff>185420</xdr:rowOff>
    </xdr:to>
    <xdr:cxnSp macro="_xll.PtreeEvent_ObjectClick">
      <xdr:nvCxnSpPr>
        <xdr:cNvPr id="47" name="PTObj_DBranchDLine_3_26">
          <a:extLst>
            <a:ext uri="{FF2B5EF4-FFF2-40B4-BE49-F238E27FC236}">
              <a16:creationId xmlns:a16="http://schemas.microsoft.com/office/drawing/2014/main" id="{00000000-0008-0000-0800-00002F000000}"/>
            </a:ext>
          </a:extLst>
        </xdr:cNvPr>
        <xdr:cNvCxnSpPr/>
      </xdr:nvCxnSpPr>
      <xdr:spPr>
        <a:xfrm>
          <a:off x="5586222" y="118008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59</xdr:row>
      <xdr:rowOff>185420</xdr:rowOff>
    </xdr:from>
    <xdr:to>
      <xdr:col>5</xdr:col>
      <xdr:colOff>127</xdr:colOff>
      <xdr:row>59</xdr:row>
      <xdr:rowOff>185420</xdr:rowOff>
    </xdr:to>
    <xdr:cxnSp macro="_xll.PtreeEvent_ObjectClick">
      <xdr:nvCxnSpPr>
        <xdr:cNvPr id="44" name="PTObj_DBranchHLine_3_25">
          <a:extLst>
            <a:ext uri="{FF2B5EF4-FFF2-40B4-BE49-F238E27FC236}">
              <a16:creationId xmlns:a16="http://schemas.microsoft.com/office/drawing/2014/main" id="{00000000-0008-0000-0800-00002C000000}"/>
            </a:ext>
          </a:extLst>
        </xdr:cNvPr>
        <xdr:cNvCxnSpPr/>
      </xdr:nvCxnSpPr>
      <xdr:spPr>
        <a:xfrm>
          <a:off x="5738622" y="11424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59</xdr:row>
      <xdr:rowOff>185420</xdr:rowOff>
    </xdr:from>
    <xdr:to>
      <xdr:col>4</xdr:col>
      <xdr:colOff>242697</xdr:colOff>
      <xdr:row>61</xdr:row>
      <xdr:rowOff>180339</xdr:rowOff>
    </xdr:to>
    <xdr:cxnSp macro="_xll.PtreeEvent_ObjectClick">
      <xdr:nvCxnSpPr>
        <xdr:cNvPr id="43" name="PTObj_DBranchDLine_3_25">
          <a:extLst>
            <a:ext uri="{FF2B5EF4-FFF2-40B4-BE49-F238E27FC236}">
              <a16:creationId xmlns:a16="http://schemas.microsoft.com/office/drawing/2014/main" id="{00000000-0008-0000-0800-00002B000000}"/>
            </a:ext>
          </a:extLst>
        </xdr:cNvPr>
        <xdr:cNvCxnSpPr/>
      </xdr:nvCxnSpPr>
      <xdr:spPr>
        <a:xfrm flipV="1">
          <a:off x="5586222" y="114249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61</xdr:row>
      <xdr:rowOff>185420</xdr:rowOff>
    </xdr:from>
    <xdr:to>
      <xdr:col>4</xdr:col>
      <xdr:colOff>127</xdr:colOff>
      <xdr:row>61</xdr:row>
      <xdr:rowOff>185420</xdr:rowOff>
    </xdr:to>
    <xdr:cxnSp macro="_xll.PtreeEvent_ObjectClick">
      <xdr:nvCxnSpPr>
        <xdr:cNvPr id="40" name="PTObj_DBranchHLine_3_17">
          <a:extLst>
            <a:ext uri="{FF2B5EF4-FFF2-40B4-BE49-F238E27FC236}">
              <a16:creationId xmlns:a16="http://schemas.microsoft.com/office/drawing/2014/main" id="{00000000-0008-0000-0800-000028000000}"/>
            </a:ext>
          </a:extLst>
        </xdr:cNvPr>
        <xdr:cNvCxnSpPr/>
      </xdr:nvCxnSpPr>
      <xdr:spPr>
        <a:xfrm>
          <a:off x="4195572" y="11805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49</xdr:row>
      <xdr:rowOff>180339</xdr:rowOff>
    </xdr:from>
    <xdr:to>
      <xdr:col>3</xdr:col>
      <xdr:colOff>242697</xdr:colOff>
      <xdr:row>61</xdr:row>
      <xdr:rowOff>185420</xdr:rowOff>
    </xdr:to>
    <xdr:cxnSp macro="_xll.PtreeEvent_ObjectClick">
      <xdr:nvCxnSpPr>
        <xdr:cNvPr id="39" name="PTObj_DBranchDLine_3_17">
          <a:extLst>
            <a:ext uri="{FF2B5EF4-FFF2-40B4-BE49-F238E27FC236}">
              <a16:creationId xmlns:a16="http://schemas.microsoft.com/office/drawing/2014/main" id="{00000000-0008-0000-0800-000027000000}"/>
            </a:ext>
          </a:extLst>
        </xdr:cNvPr>
        <xdr:cNvCxnSpPr/>
      </xdr:nvCxnSpPr>
      <xdr:spPr>
        <a:xfrm>
          <a:off x="4043172" y="9514839"/>
          <a:ext cx="152400" cy="2291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57</xdr:row>
      <xdr:rowOff>185420</xdr:rowOff>
    </xdr:from>
    <xdr:to>
      <xdr:col>5</xdr:col>
      <xdr:colOff>127</xdr:colOff>
      <xdr:row>57</xdr:row>
      <xdr:rowOff>185420</xdr:rowOff>
    </xdr:to>
    <xdr:cxnSp macro="_xll.PtreeEvent_ObjectClick">
      <xdr:nvCxnSpPr>
        <xdr:cNvPr id="36" name="PTObj_DBranchHLine_3_24">
          <a:extLst>
            <a:ext uri="{FF2B5EF4-FFF2-40B4-BE49-F238E27FC236}">
              <a16:creationId xmlns:a16="http://schemas.microsoft.com/office/drawing/2014/main" id="{00000000-0008-0000-0800-000024000000}"/>
            </a:ext>
          </a:extLst>
        </xdr:cNvPr>
        <xdr:cNvCxnSpPr/>
      </xdr:nvCxnSpPr>
      <xdr:spPr>
        <a:xfrm>
          <a:off x="5738622" y="1104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53</xdr:row>
      <xdr:rowOff>180339</xdr:rowOff>
    </xdr:from>
    <xdr:to>
      <xdr:col>4</xdr:col>
      <xdr:colOff>242697</xdr:colOff>
      <xdr:row>57</xdr:row>
      <xdr:rowOff>185420</xdr:rowOff>
    </xdr:to>
    <xdr:cxnSp macro="_xll.PtreeEvent_ObjectClick">
      <xdr:nvCxnSpPr>
        <xdr:cNvPr id="35" name="PTObj_DBranchDLine_3_24">
          <a:extLst>
            <a:ext uri="{FF2B5EF4-FFF2-40B4-BE49-F238E27FC236}">
              <a16:creationId xmlns:a16="http://schemas.microsoft.com/office/drawing/2014/main" id="{00000000-0008-0000-0800-000023000000}"/>
            </a:ext>
          </a:extLst>
        </xdr:cNvPr>
        <xdr:cNvCxnSpPr/>
      </xdr:nvCxnSpPr>
      <xdr:spPr>
        <a:xfrm>
          <a:off x="5586222" y="10276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55</xdr:row>
      <xdr:rowOff>185420</xdr:rowOff>
    </xdr:from>
    <xdr:to>
      <xdr:col>5</xdr:col>
      <xdr:colOff>127</xdr:colOff>
      <xdr:row>55</xdr:row>
      <xdr:rowOff>185420</xdr:rowOff>
    </xdr:to>
    <xdr:cxnSp macro="_xll.PtreeEvent_ObjectClick">
      <xdr:nvCxnSpPr>
        <xdr:cNvPr id="253" name="PTObj_DBranchHLine_3_23">
          <a:extLst>
            <a:ext uri="{FF2B5EF4-FFF2-40B4-BE49-F238E27FC236}">
              <a16:creationId xmlns:a16="http://schemas.microsoft.com/office/drawing/2014/main" id="{00000000-0008-0000-0800-0000FD000000}"/>
            </a:ext>
          </a:extLst>
        </xdr:cNvPr>
        <xdr:cNvCxnSpPr/>
      </xdr:nvCxnSpPr>
      <xdr:spPr>
        <a:xfrm>
          <a:off x="5738622" y="1066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53</xdr:row>
      <xdr:rowOff>180339</xdr:rowOff>
    </xdr:from>
    <xdr:to>
      <xdr:col>4</xdr:col>
      <xdr:colOff>242697</xdr:colOff>
      <xdr:row>55</xdr:row>
      <xdr:rowOff>185420</xdr:rowOff>
    </xdr:to>
    <xdr:cxnSp macro="_xll.PtreeEvent_ObjectClick">
      <xdr:nvCxnSpPr>
        <xdr:cNvPr id="252" name="PTObj_DBranchDLine_3_23">
          <a:extLst>
            <a:ext uri="{FF2B5EF4-FFF2-40B4-BE49-F238E27FC236}">
              <a16:creationId xmlns:a16="http://schemas.microsoft.com/office/drawing/2014/main" id="{00000000-0008-0000-0800-0000FC000000}"/>
            </a:ext>
          </a:extLst>
        </xdr:cNvPr>
        <xdr:cNvCxnSpPr/>
      </xdr:nvCxnSpPr>
      <xdr:spPr>
        <a:xfrm>
          <a:off x="5586222" y="102768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51</xdr:row>
      <xdr:rowOff>185420</xdr:rowOff>
    </xdr:from>
    <xdr:to>
      <xdr:col>5</xdr:col>
      <xdr:colOff>127</xdr:colOff>
      <xdr:row>51</xdr:row>
      <xdr:rowOff>185420</xdr:rowOff>
    </xdr:to>
    <xdr:cxnSp macro="_xll.PtreeEvent_ObjectClick">
      <xdr:nvCxnSpPr>
        <xdr:cNvPr id="249" name="PTObj_DBranchHLine_3_21">
          <a:extLst>
            <a:ext uri="{FF2B5EF4-FFF2-40B4-BE49-F238E27FC236}">
              <a16:creationId xmlns:a16="http://schemas.microsoft.com/office/drawing/2014/main" id="{00000000-0008-0000-0800-0000F9000000}"/>
            </a:ext>
          </a:extLst>
        </xdr:cNvPr>
        <xdr:cNvCxnSpPr/>
      </xdr:nvCxnSpPr>
      <xdr:spPr>
        <a:xfrm>
          <a:off x="5738622" y="9900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51</xdr:row>
      <xdr:rowOff>185420</xdr:rowOff>
    </xdr:from>
    <xdr:to>
      <xdr:col>4</xdr:col>
      <xdr:colOff>242697</xdr:colOff>
      <xdr:row>53</xdr:row>
      <xdr:rowOff>180339</xdr:rowOff>
    </xdr:to>
    <xdr:cxnSp macro="_xll.PtreeEvent_ObjectClick">
      <xdr:nvCxnSpPr>
        <xdr:cNvPr id="248" name="PTObj_DBranchDLine_3_21">
          <a:extLst>
            <a:ext uri="{FF2B5EF4-FFF2-40B4-BE49-F238E27FC236}">
              <a16:creationId xmlns:a16="http://schemas.microsoft.com/office/drawing/2014/main" id="{00000000-0008-0000-0800-0000F8000000}"/>
            </a:ext>
          </a:extLst>
        </xdr:cNvPr>
        <xdr:cNvCxnSpPr/>
      </xdr:nvCxnSpPr>
      <xdr:spPr>
        <a:xfrm flipV="1">
          <a:off x="5586222" y="99009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53</xdr:row>
      <xdr:rowOff>185420</xdr:rowOff>
    </xdr:from>
    <xdr:to>
      <xdr:col>4</xdr:col>
      <xdr:colOff>127</xdr:colOff>
      <xdr:row>53</xdr:row>
      <xdr:rowOff>185420</xdr:rowOff>
    </xdr:to>
    <xdr:cxnSp macro="_xll.PtreeEvent_ObjectClick">
      <xdr:nvCxnSpPr>
        <xdr:cNvPr id="245" name="PTObj_DBranchHLine_3_16">
          <a:extLst>
            <a:ext uri="{FF2B5EF4-FFF2-40B4-BE49-F238E27FC236}">
              <a16:creationId xmlns:a16="http://schemas.microsoft.com/office/drawing/2014/main" id="{00000000-0008-0000-0800-0000F5000000}"/>
            </a:ext>
          </a:extLst>
        </xdr:cNvPr>
        <xdr:cNvCxnSpPr/>
      </xdr:nvCxnSpPr>
      <xdr:spPr>
        <a:xfrm>
          <a:off x="4195572" y="1028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49</xdr:row>
      <xdr:rowOff>180339</xdr:rowOff>
    </xdr:from>
    <xdr:to>
      <xdr:col>3</xdr:col>
      <xdr:colOff>242697</xdr:colOff>
      <xdr:row>53</xdr:row>
      <xdr:rowOff>185420</xdr:rowOff>
    </xdr:to>
    <xdr:cxnSp macro="_xll.PtreeEvent_ObjectClick">
      <xdr:nvCxnSpPr>
        <xdr:cNvPr id="244" name="PTObj_DBranchDLine_3_16">
          <a:extLst>
            <a:ext uri="{FF2B5EF4-FFF2-40B4-BE49-F238E27FC236}">
              <a16:creationId xmlns:a16="http://schemas.microsoft.com/office/drawing/2014/main" id="{00000000-0008-0000-0800-0000F4000000}"/>
            </a:ext>
          </a:extLst>
        </xdr:cNvPr>
        <xdr:cNvCxnSpPr/>
      </xdr:nvCxnSpPr>
      <xdr:spPr>
        <a:xfrm>
          <a:off x="4043172" y="9514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37</xdr:row>
      <xdr:rowOff>185420</xdr:rowOff>
    </xdr:from>
    <xdr:to>
      <xdr:col>5</xdr:col>
      <xdr:colOff>127</xdr:colOff>
      <xdr:row>37</xdr:row>
      <xdr:rowOff>185420</xdr:rowOff>
    </xdr:to>
    <xdr:cxnSp macro="_xll.PtreeEvent_ObjectClick">
      <xdr:nvCxnSpPr>
        <xdr:cNvPr id="241" name="PTObj_DBranchHLine_3_20">
          <a:extLst>
            <a:ext uri="{FF2B5EF4-FFF2-40B4-BE49-F238E27FC236}">
              <a16:creationId xmlns:a16="http://schemas.microsoft.com/office/drawing/2014/main" id="{00000000-0008-0000-0800-0000F1000000}"/>
            </a:ext>
          </a:extLst>
        </xdr:cNvPr>
        <xdr:cNvCxnSpPr/>
      </xdr:nvCxnSpPr>
      <xdr:spPr>
        <a:xfrm>
          <a:off x="5738622" y="723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33</xdr:row>
      <xdr:rowOff>180340</xdr:rowOff>
    </xdr:from>
    <xdr:to>
      <xdr:col>4</xdr:col>
      <xdr:colOff>242697</xdr:colOff>
      <xdr:row>37</xdr:row>
      <xdr:rowOff>185420</xdr:rowOff>
    </xdr:to>
    <xdr:cxnSp macro="_xll.PtreeEvent_ObjectClick">
      <xdr:nvCxnSpPr>
        <xdr:cNvPr id="240" name="PTObj_DBranchDLine_3_20">
          <a:extLst>
            <a:ext uri="{FF2B5EF4-FFF2-40B4-BE49-F238E27FC236}">
              <a16:creationId xmlns:a16="http://schemas.microsoft.com/office/drawing/2014/main" id="{00000000-0008-0000-0800-0000F0000000}"/>
            </a:ext>
          </a:extLst>
        </xdr:cNvPr>
        <xdr:cNvCxnSpPr/>
      </xdr:nvCxnSpPr>
      <xdr:spPr>
        <a:xfrm>
          <a:off x="5586222" y="6466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35</xdr:row>
      <xdr:rowOff>185420</xdr:rowOff>
    </xdr:from>
    <xdr:to>
      <xdr:col>5</xdr:col>
      <xdr:colOff>127</xdr:colOff>
      <xdr:row>35</xdr:row>
      <xdr:rowOff>185420</xdr:rowOff>
    </xdr:to>
    <xdr:cxnSp macro="_xll.PtreeEvent_ObjectClick">
      <xdr:nvCxnSpPr>
        <xdr:cNvPr id="237" name="PTObj_DBranchHLine_3_19">
          <a:extLst>
            <a:ext uri="{FF2B5EF4-FFF2-40B4-BE49-F238E27FC236}">
              <a16:creationId xmlns:a16="http://schemas.microsoft.com/office/drawing/2014/main" id="{00000000-0008-0000-0800-0000ED000000}"/>
            </a:ext>
          </a:extLst>
        </xdr:cNvPr>
        <xdr:cNvCxnSpPr/>
      </xdr:nvCxnSpPr>
      <xdr:spPr>
        <a:xfrm>
          <a:off x="5738622" y="685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33</xdr:row>
      <xdr:rowOff>180340</xdr:rowOff>
    </xdr:from>
    <xdr:to>
      <xdr:col>4</xdr:col>
      <xdr:colOff>242697</xdr:colOff>
      <xdr:row>35</xdr:row>
      <xdr:rowOff>185420</xdr:rowOff>
    </xdr:to>
    <xdr:cxnSp macro="_xll.PtreeEvent_ObjectClick">
      <xdr:nvCxnSpPr>
        <xdr:cNvPr id="236" name="PTObj_DBranchDLine_3_19">
          <a:extLst>
            <a:ext uri="{FF2B5EF4-FFF2-40B4-BE49-F238E27FC236}">
              <a16:creationId xmlns:a16="http://schemas.microsoft.com/office/drawing/2014/main" id="{00000000-0008-0000-0800-0000EC000000}"/>
            </a:ext>
          </a:extLst>
        </xdr:cNvPr>
        <xdr:cNvCxnSpPr/>
      </xdr:nvCxnSpPr>
      <xdr:spPr>
        <a:xfrm>
          <a:off x="5586222" y="6466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31</xdr:row>
      <xdr:rowOff>185420</xdr:rowOff>
    </xdr:from>
    <xdr:to>
      <xdr:col>5</xdr:col>
      <xdr:colOff>127</xdr:colOff>
      <xdr:row>31</xdr:row>
      <xdr:rowOff>185420</xdr:rowOff>
    </xdr:to>
    <xdr:cxnSp macro="_xll.PtreeEvent_ObjectClick">
      <xdr:nvCxnSpPr>
        <xdr:cNvPr id="233" name="PTObj_DBranchHLine_3_13">
          <a:extLst>
            <a:ext uri="{FF2B5EF4-FFF2-40B4-BE49-F238E27FC236}">
              <a16:creationId xmlns:a16="http://schemas.microsoft.com/office/drawing/2014/main" id="{00000000-0008-0000-0800-0000E9000000}"/>
            </a:ext>
          </a:extLst>
        </xdr:cNvPr>
        <xdr:cNvCxnSpPr/>
      </xdr:nvCxnSpPr>
      <xdr:spPr>
        <a:xfrm>
          <a:off x="5738622" y="6090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31</xdr:row>
      <xdr:rowOff>185420</xdr:rowOff>
    </xdr:from>
    <xdr:to>
      <xdr:col>4</xdr:col>
      <xdr:colOff>242697</xdr:colOff>
      <xdr:row>33</xdr:row>
      <xdr:rowOff>180340</xdr:rowOff>
    </xdr:to>
    <xdr:cxnSp macro="_xll.PtreeEvent_ObjectClick">
      <xdr:nvCxnSpPr>
        <xdr:cNvPr id="23" name="PTObj_DBranchDLine_3_13">
          <a:extLst>
            <a:ext uri="{FF2B5EF4-FFF2-40B4-BE49-F238E27FC236}">
              <a16:creationId xmlns:a16="http://schemas.microsoft.com/office/drawing/2014/main" id="{00000000-0008-0000-0800-000017000000}"/>
            </a:ext>
          </a:extLst>
        </xdr:cNvPr>
        <xdr:cNvCxnSpPr/>
      </xdr:nvCxnSpPr>
      <xdr:spPr>
        <a:xfrm flipV="1">
          <a:off x="5586222" y="6090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33</xdr:row>
      <xdr:rowOff>185420</xdr:rowOff>
    </xdr:from>
    <xdr:to>
      <xdr:col>4</xdr:col>
      <xdr:colOff>127</xdr:colOff>
      <xdr:row>33</xdr:row>
      <xdr:rowOff>185420</xdr:rowOff>
    </xdr:to>
    <xdr:cxnSp macro="_xll.PtreeEvent_ObjectClick">
      <xdr:nvCxnSpPr>
        <xdr:cNvPr id="20" name="PTObj_DBranchHLine_3_5">
          <a:extLst>
            <a:ext uri="{FF2B5EF4-FFF2-40B4-BE49-F238E27FC236}">
              <a16:creationId xmlns:a16="http://schemas.microsoft.com/office/drawing/2014/main" id="{00000000-0008-0000-0800-000014000000}"/>
            </a:ext>
          </a:extLst>
        </xdr:cNvPr>
        <xdr:cNvCxnSpPr/>
      </xdr:nvCxnSpPr>
      <xdr:spPr>
        <a:xfrm>
          <a:off x="4195572" y="647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21</xdr:row>
      <xdr:rowOff>180340</xdr:rowOff>
    </xdr:from>
    <xdr:to>
      <xdr:col>3</xdr:col>
      <xdr:colOff>242697</xdr:colOff>
      <xdr:row>33</xdr:row>
      <xdr:rowOff>185420</xdr:rowOff>
    </xdr:to>
    <xdr:cxnSp macro="_xll.PtreeEvent_ObjectClick">
      <xdr:nvCxnSpPr>
        <xdr:cNvPr id="19" name="PTObj_DBranchDLine_3_5">
          <a:extLst>
            <a:ext uri="{FF2B5EF4-FFF2-40B4-BE49-F238E27FC236}">
              <a16:creationId xmlns:a16="http://schemas.microsoft.com/office/drawing/2014/main" id="{00000000-0008-0000-0800-000013000000}"/>
            </a:ext>
          </a:extLst>
        </xdr:cNvPr>
        <xdr:cNvCxnSpPr/>
      </xdr:nvCxnSpPr>
      <xdr:spPr>
        <a:xfrm>
          <a:off x="4043172" y="4180840"/>
          <a:ext cx="152400" cy="2291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29</xdr:row>
      <xdr:rowOff>185420</xdr:rowOff>
    </xdr:from>
    <xdr:to>
      <xdr:col>5</xdr:col>
      <xdr:colOff>127</xdr:colOff>
      <xdr:row>29</xdr:row>
      <xdr:rowOff>185420</xdr:rowOff>
    </xdr:to>
    <xdr:cxnSp macro="_xll.PtreeEvent_ObjectClick">
      <xdr:nvCxnSpPr>
        <xdr:cNvPr id="16" name="PTObj_DBranchHLine_3_12">
          <a:extLst>
            <a:ext uri="{FF2B5EF4-FFF2-40B4-BE49-F238E27FC236}">
              <a16:creationId xmlns:a16="http://schemas.microsoft.com/office/drawing/2014/main" id="{00000000-0008-0000-0800-000010000000}"/>
            </a:ext>
          </a:extLst>
        </xdr:cNvPr>
        <xdr:cNvCxnSpPr/>
      </xdr:nvCxnSpPr>
      <xdr:spPr>
        <a:xfrm>
          <a:off x="5738622" y="5709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25</xdr:row>
      <xdr:rowOff>180340</xdr:rowOff>
    </xdr:from>
    <xdr:to>
      <xdr:col>4</xdr:col>
      <xdr:colOff>242697</xdr:colOff>
      <xdr:row>29</xdr:row>
      <xdr:rowOff>185420</xdr:rowOff>
    </xdr:to>
    <xdr:cxnSp macro="_xll.PtreeEvent_ObjectClick">
      <xdr:nvCxnSpPr>
        <xdr:cNvPr id="15" name="PTObj_DBranchDLine_3_12">
          <a:extLst>
            <a:ext uri="{FF2B5EF4-FFF2-40B4-BE49-F238E27FC236}">
              <a16:creationId xmlns:a16="http://schemas.microsoft.com/office/drawing/2014/main" id="{00000000-0008-0000-0800-00000F000000}"/>
            </a:ext>
          </a:extLst>
        </xdr:cNvPr>
        <xdr:cNvCxnSpPr/>
      </xdr:nvCxnSpPr>
      <xdr:spPr>
        <a:xfrm>
          <a:off x="5586222" y="4942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27</xdr:row>
      <xdr:rowOff>185420</xdr:rowOff>
    </xdr:from>
    <xdr:to>
      <xdr:col>5</xdr:col>
      <xdr:colOff>127</xdr:colOff>
      <xdr:row>27</xdr:row>
      <xdr:rowOff>185420</xdr:rowOff>
    </xdr:to>
    <xdr:cxnSp macro="_xll.PtreeEvent_ObjectClick">
      <xdr:nvCxnSpPr>
        <xdr:cNvPr id="12" name="PTObj_DBranchHLine_3_11">
          <a:extLst>
            <a:ext uri="{FF2B5EF4-FFF2-40B4-BE49-F238E27FC236}">
              <a16:creationId xmlns:a16="http://schemas.microsoft.com/office/drawing/2014/main" id="{00000000-0008-0000-0800-00000C000000}"/>
            </a:ext>
          </a:extLst>
        </xdr:cNvPr>
        <xdr:cNvCxnSpPr/>
      </xdr:nvCxnSpPr>
      <xdr:spPr>
        <a:xfrm>
          <a:off x="5738622" y="5328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25</xdr:row>
      <xdr:rowOff>180340</xdr:rowOff>
    </xdr:from>
    <xdr:to>
      <xdr:col>4</xdr:col>
      <xdr:colOff>242697</xdr:colOff>
      <xdr:row>27</xdr:row>
      <xdr:rowOff>185420</xdr:rowOff>
    </xdr:to>
    <xdr:cxnSp macro="_xll.PtreeEvent_ObjectClick">
      <xdr:nvCxnSpPr>
        <xdr:cNvPr id="11" name="PTObj_DBranchDLine_3_11">
          <a:extLst>
            <a:ext uri="{FF2B5EF4-FFF2-40B4-BE49-F238E27FC236}">
              <a16:creationId xmlns:a16="http://schemas.microsoft.com/office/drawing/2014/main" id="{00000000-0008-0000-0800-00000B000000}"/>
            </a:ext>
          </a:extLst>
        </xdr:cNvPr>
        <xdr:cNvCxnSpPr/>
      </xdr:nvCxnSpPr>
      <xdr:spPr>
        <a:xfrm>
          <a:off x="5586222" y="4942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23</xdr:row>
      <xdr:rowOff>185420</xdr:rowOff>
    </xdr:from>
    <xdr:to>
      <xdr:col>5</xdr:col>
      <xdr:colOff>127</xdr:colOff>
      <xdr:row>23</xdr:row>
      <xdr:rowOff>185420</xdr:rowOff>
    </xdr:to>
    <xdr:cxnSp macro="_xll.PtreeEvent_ObjectClick">
      <xdr:nvCxnSpPr>
        <xdr:cNvPr id="8" name="PTObj_DBranchHLine_3_10">
          <a:extLst>
            <a:ext uri="{FF2B5EF4-FFF2-40B4-BE49-F238E27FC236}">
              <a16:creationId xmlns:a16="http://schemas.microsoft.com/office/drawing/2014/main" id="{00000000-0008-0000-0800-000008000000}"/>
            </a:ext>
          </a:extLst>
        </xdr:cNvPr>
        <xdr:cNvCxnSpPr/>
      </xdr:nvCxnSpPr>
      <xdr:spPr>
        <a:xfrm>
          <a:off x="5738622" y="456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23</xdr:row>
      <xdr:rowOff>185420</xdr:rowOff>
    </xdr:from>
    <xdr:to>
      <xdr:col>4</xdr:col>
      <xdr:colOff>242697</xdr:colOff>
      <xdr:row>25</xdr:row>
      <xdr:rowOff>180340</xdr:rowOff>
    </xdr:to>
    <xdr:cxnSp macro="_xll.PtreeEvent_ObjectClick">
      <xdr:nvCxnSpPr>
        <xdr:cNvPr id="7" name="PTObj_DBranchDLine_3_10">
          <a:extLst>
            <a:ext uri="{FF2B5EF4-FFF2-40B4-BE49-F238E27FC236}">
              <a16:creationId xmlns:a16="http://schemas.microsoft.com/office/drawing/2014/main" id="{00000000-0008-0000-0800-000007000000}"/>
            </a:ext>
          </a:extLst>
        </xdr:cNvPr>
        <xdr:cNvCxnSpPr/>
      </xdr:nvCxnSpPr>
      <xdr:spPr>
        <a:xfrm flipV="1">
          <a:off x="5586222" y="4566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25</xdr:row>
      <xdr:rowOff>185420</xdr:rowOff>
    </xdr:from>
    <xdr:to>
      <xdr:col>4</xdr:col>
      <xdr:colOff>127</xdr:colOff>
      <xdr:row>25</xdr:row>
      <xdr:rowOff>185420</xdr:rowOff>
    </xdr:to>
    <xdr:cxnSp macro="_xll.PtreeEvent_ObjectClick">
      <xdr:nvCxnSpPr>
        <xdr:cNvPr id="4" name="PTObj_DBranchHLine_3_4">
          <a:extLst>
            <a:ext uri="{FF2B5EF4-FFF2-40B4-BE49-F238E27FC236}">
              <a16:creationId xmlns:a16="http://schemas.microsoft.com/office/drawing/2014/main" id="{00000000-0008-0000-0800-000004000000}"/>
            </a:ext>
          </a:extLst>
        </xdr:cNvPr>
        <xdr:cNvCxnSpPr/>
      </xdr:nvCxnSpPr>
      <xdr:spPr>
        <a:xfrm>
          <a:off x="4195572" y="4947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21</xdr:row>
      <xdr:rowOff>180340</xdr:rowOff>
    </xdr:from>
    <xdr:to>
      <xdr:col>3</xdr:col>
      <xdr:colOff>242697</xdr:colOff>
      <xdr:row>25</xdr:row>
      <xdr:rowOff>185420</xdr:rowOff>
    </xdr:to>
    <xdr:cxnSp macro="_xll.PtreeEvent_ObjectClick">
      <xdr:nvCxnSpPr>
        <xdr:cNvPr id="3" name="PTObj_DBranchDLine_3_4">
          <a:extLst>
            <a:ext uri="{FF2B5EF4-FFF2-40B4-BE49-F238E27FC236}">
              <a16:creationId xmlns:a16="http://schemas.microsoft.com/office/drawing/2014/main" id="{00000000-0008-0000-0800-000003000000}"/>
            </a:ext>
          </a:extLst>
        </xdr:cNvPr>
        <xdr:cNvCxnSpPr/>
      </xdr:nvCxnSpPr>
      <xdr:spPr>
        <a:xfrm>
          <a:off x="4043172" y="4180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47</xdr:row>
      <xdr:rowOff>185420</xdr:rowOff>
    </xdr:from>
    <xdr:to>
      <xdr:col>5</xdr:col>
      <xdr:colOff>127</xdr:colOff>
      <xdr:row>47</xdr:row>
      <xdr:rowOff>185420</xdr:rowOff>
    </xdr:to>
    <xdr:cxnSp macro="_xll.PtreeEvent_ObjectClick">
      <xdr:nvCxnSpPr>
        <xdr:cNvPr id="143" name="PTObj_DBranchHLine_3_15">
          <a:extLst>
            <a:ext uri="{FF2B5EF4-FFF2-40B4-BE49-F238E27FC236}">
              <a16:creationId xmlns:a16="http://schemas.microsoft.com/office/drawing/2014/main" id="{00000000-0008-0000-0800-00008F000000}"/>
            </a:ext>
          </a:extLst>
        </xdr:cNvPr>
        <xdr:cNvCxnSpPr/>
      </xdr:nvCxnSpPr>
      <xdr:spPr>
        <a:xfrm>
          <a:off x="5738622" y="685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43</xdr:row>
      <xdr:rowOff>180340</xdr:rowOff>
    </xdr:from>
    <xdr:to>
      <xdr:col>4</xdr:col>
      <xdr:colOff>242697</xdr:colOff>
      <xdr:row>47</xdr:row>
      <xdr:rowOff>185420</xdr:rowOff>
    </xdr:to>
    <xdr:cxnSp macro="_xll.PtreeEvent_ObjectClick">
      <xdr:nvCxnSpPr>
        <xdr:cNvPr id="142" name="PTObj_DBranchDLine_3_15">
          <a:extLst>
            <a:ext uri="{FF2B5EF4-FFF2-40B4-BE49-F238E27FC236}">
              <a16:creationId xmlns:a16="http://schemas.microsoft.com/office/drawing/2014/main" id="{00000000-0008-0000-0800-00008E000000}"/>
            </a:ext>
          </a:extLst>
        </xdr:cNvPr>
        <xdr:cNvCxnSpPr/>
      </xdr:nvCxnSpPr>
      <xdr:spPr>
        <a:xfrm>
          <a:off x="5586222" y="6085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45</xdr:row>
      <xdr:rowOff>185420</xdr:rowOff>
    </xdr:from>
    <xdr:to>
      <xdr:col>5</xdr:col>
      <xdr:colOff>127</xdr:colOff>
      <xdr:row>45</xdr:row>
      <xdr:rowOff>185420</xdr:rowOff>
    </xdr:to>
    <xdr:cxnSp macro="_xll.PtreeEvent_ObjectClick">
      <xdr:nvCxnSpPr>
        <xdr:cNvPr id="139" name="PTObj_DBranchHLine_3_9">
          <a:extLst>
            <a:ext uri="{FF2B5EF4-FFF2-40B4-BE49-F238E27FC236}">
              <a16:creationId xmlns:a16="http://schemas.microsoft.com/office/drawing/2014/main" id="{00000000-0008-0000-0800-00008B000000}"/>
            </a:ext>
          </a:extLst>
        </xdr:cNvPr>
        <xdr:cNvCxnSpPr/>
      </xdr:nvCxnSpPr>
      <xdr:spPr>
        <a:xfrm>
          <a:off x="5738622" y="647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43</xdr:row>
      <xdr:rowOff>180340</xdr:rowOff>
    </xdr:from>
    <xdr:to>
      <xdr:col>4</xdr:col>
      <xdr:colOff>242697</xdr:colOff>
      <xdr:row>45</xdr:row>
      <xdr:rowOff>185420</xdr:rowOff>
    </xdr:to>
    <xdr:cxnSp macro="_xll.PtreeEvent_ObjectClick">
      <xdr:nvCxnSpPr>
        <xdr:cNvPr id="138" name="PTObj_DBranchDLine_3_9">
          <a:extLst>
            <a:ext uri="{FF2B5EF4-FFF2-40B4-BE49-F238E27FC236}">
              <a16:creationId xmlns:a16="http://schemas.microsoft.com/office/drawing/2014/main" id="{00000000-0008-0000-0800-00008A000000}"/>
            </a:ext>
          </a:extLst>
        </xdr:cNvPr>
        <xdr:cNvCxnSpPr/>
      </xdr:nvCxnSpPr>
      <xdr:spPr>
        <a:xfrm>
          <a:off x="5586222" y="6085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41</xdr:row>
      <xdr:rowOff>185420</xdr:rowOff>
    </xdr:from>
    <xdr:to>
      <xdr:col>5</xdr:col>
      <xdr:colOff>127</xdr:colOff>
      <xdr:row>41</xdr:row>
      <xdr:rowOff>185420</xdr:rowOff>
    </xdr:to>
    <xdr:cxnSp macro="_xll.PtreeEvent_ObjectClick">
      <xdr:nvCxnSpPr>
        <xdr:cNvPr id="135" name="PTObj_DBranchHLine_3_8">
          <a:extLst>
            <a:ext uri="{FF2B5EF4-FFF2-40B4-BE49-F238E27FC236}">
              <a16:creationId xmlns:a16="http://schemas.microsoft.com/office/drawing/2014/main" id="{00000000-0008-0000-0800-000087000000}"/>
            </a:ext>
          </a:extLst>
        </xdr:cNvPr>
        <xdr:cNvCxnSpPr/>
      </xdr:nvCxnSpPr>
      <xdr:spPr>
        <a:xfrm>
          <a:off x="5738622" y="5709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41</xdr:row>
      <xdr:rowOff>185420</xdr:rowOff>
    </xdr:from>
    <xdr:to>
      <xdr:col>4</xdr:col>
      <xdr:colOff>242697</xdr:colOff>
      <xdr:row>43</xdr:row>
      <xdr:rowOff>180340</xdr:rowOff>
    </xdr:to>
    <xdr:cxnSp macro="_xll.PtreeEvent_ObjectClick">
      <xdr:nvCxnSpPr>
        <xdr:cNvPr id="134" name="PTObj_DBranchDLine_3_8">
          <a:extLst>
            <a:ext uri="{FF2B5EF4-FFF2-40B4-BE49-F238E27FC236}">
              <a16:creationId xmlns:a16="http://schemas.microsoft.com/office/drawing/2014/main" id="{00000000-0008-0000-0800-000086000000}"/>
            </a:ext>
          </a:extLst>
        </xdr:cNvPr>
        <xdr:cNvCxnSpPr/>
      </xdr:nvCxnSpPr>
      <xdr:spPr>
        <a:xfrm flipV="1">
          <a:off x="5586222" y="5709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43</xdr:row>
      <xdr:rowOff>185420</xdr:rowOff>
    </xdr:from>
    <xdr:to>
      <xdr:col>4</xdr:col>
      <xdr:colOff>127</xdr:colOff>
      <xdr:row>43</xdr:row>
      <xdr:rowOff>185420</xdr:rowOff>
    </xdr:to>
    <xdr:cxnSp macro="_xll.PtreeEvent_ObjectClick">
      <xdr:nvCxnSpPr>
        <xdr:cNvPr id="131" name="PTObj_DBranchHLine_3_7">
          <a:extLst>
            <a:ext uri="{FF2B5EF4-FFF2-40B4-BE49-F238E27FC236}">
              <a16:creationId xmlns:a16="http://schemas.microsoft.com/office/drawing/2014/main" id="{00000000-0008-0000-0800-000083000000}"/>
            </a:ext>
          </a:extLst>
        </xdr:cNvPr>
        <xdr:cNvCxnSpPr/>
      </xdr:nvCxnSpPr>
      <xdr:spPr>
        <a:xfrm>
          <a:off x="4195572" y="6090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43</xdr:row>
      <xdr:rowOff>185420</xdr:rowOff>
    </xdr:from>
    <xdr:to>
      <xdr:col>3</xdr:col>
      <xdr:colOff>242697</xdr:colOff>
      <xdr:row>49</xdr:row>
      <xdr:rowOff>180339</xdr:rowOff>
    </xdr:to>
    <xdr:cxnSp macro="_xll.PtreeEvent_ObjectClick">
      <xdr:nvCxnSpPr>
        <xdr:cNvPr id="130" name="PTObj_DBranchDLine_3_7">
          <a:extLst>
            <a:ext uri="{FF2B5EF4-FFF2-40B4-BE49-F238E27FC236}">
              <a16:creationId xmlns:a16="http://schemas.microsoft.com/office/drawing/2014/main" id="{00000000-0008-0000-0800-000082000000}"/>
            </a:ext>
          </a:extLst>
        </xdr:cNvPr>
        <xdr:cNvCxnSpPr/>
      </xdr:nvCxnSpPr>
      <xdr:spPr>
        <a:xfrm flipV="1">
          <a:off x="4043172" y="6090920"/>
          <a:ext cx="152400" cy="1137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49</xdr:row>
      <xdr:rowOff>185420</xdr:rowOff>
    </xdr:from>
    <xdr:to>
      <xdr:col>3</xdr:col>
      <xdr:colOff>127</xdr:colOff>
      <xdr:row>49</xdr:row>
      <xdr:rowOff>185420</xdr:rowOff>
    </xdr:to>
    <xdr:cxnSp macro="_xll.PtreeEvent_ObjectClick">
      <xdr:nvCxnSpPr>
        <xdr:cNvPr id="127" name="PTObj_DBranchHLine_3_6">
          <a:extLst>
            <a:ext uri="{FF2B5EF4-FFF2-40B4-BE49-F238E27FC236}">
              <a16:creationId xmlns:a16="http://schemas.microsoft.com/office/drawing/2014/main" id="{00000000-0008-0000-0800-00007F000000}"/>
            </a:ext>
          </a:extLst>
        </xdr:cNvPr>
        <xdr:cNvCxnSpPr/>
      </xdr:nvCxnSpPr>
      <xdr:spPr>
        <a:xfrm>
          <a:off x="2652522" y="723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39</xdr:row>
      <xdr:rowOff>180340</xdr:rowOff>
    </xdr:from>
    <xdr:to>
      <xdr:col>2</xdr:col>
      <xdr:colOff>242697</xdr:colOff>
      <xdr:row>49</xdr:row>
      <xdr:rowOff>185420</xdr:rowOff>
    </xdr:to>
    <xdr:cxnSp macro="_xll.PtreeEvent_ObjectClick">
      <xdr:nvCxnSpPr>
        <xdr:cNvPr id="126" name="PTObj_DBranchDLine_3_6">
          <a:extLst>
            <a:ext uri="{FF2B5EF4-FFF2-40B4-BE49-F238E27FC236}">
              <a16:creationId xmlns:a16="http://schemas.microsoft.com/office/drawing/2014/main" id="{00000000-0008-0000-0800-00007E000000}"/>
            </a:ext>
          </a:extLst>
        </xdr:cNvPr>
        <xdr:cNvCxnSpPr/>
      </xdr:nvCxnSpPr>
      <xdr:spPr>
        <a:xfrm>
          <a:off x="2500122" y="5323840"/>
          <a:ext cx="152400" cy="1910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19</xdr:row>
      <xdr:rowOff>185420</xdr:rowOff>
    </xdr:from>
    <xdr:to>
      <xdr:col>5</xdr:col>
      <xdr:colOff>127</xdr:colOff>
      <xdr:row>19</xdr:row>
      <xdr:rowOff>185420</xdr:rowOff>
    </xdr:to>
    <xdr:cxnSp macro="_xll.PtreeEvent_ObjectClick">
      <xdr:nvCxnSpPr>
        <xdr:cNvPr id="123" name="PTObj_DBranchHLine_3_22">
          <a:extLst>
            <a:ext uri="{FF2B5EF4-FFF2-40B4-BE49-F238E27FC236}">
              <a16:creationId xmlns:a16="http://schemas.microsoft.com/office/drawing/2014/main" id="{00000000-0008-0000-0800-00007B000000}"/>
            </a:ext>
          </a:extLst>
        </xdr:cNvPr>
        <xdr:cNvCxnSpPr/>
      </xdr:nvCxnSpPr>
      <xdr:spPr>
        <a:xfrm>
          <a:off x="5738622" y="3804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15</xdr:row>
      <xdr:rowOff>180340</xdr:rowOff>
    </xdr:from>
    <xdr:to>
      <xdr:col>4</xdr:col>
      <xdr:colOff>242697</xdr:colOff>
      <xdr:row>19</xdr:row>
      <xdr:rowOff>185420</xdr:rowOff>
    </xdr:to>
    <xdr:cxnSp macro="_xll.PtreeEvent_ObjectClick">
      <xdr:nvCxnSpPr>
        <xdr:cNvPr id="122" name="PTObj_DBranchDLine_3_22">
          <a:extLst>
            <a:ext uri="{FF2B5EF4-FFF2-40B4-BE49-F238E27FC236}">
              <a16:creationId xmlns:a16="http://schemas.microsoft.com/office/drawing/2014/main" id="{00000000-0008-0000-0800-00007A000000}"/>
            </a:ext>
          </a:extLst>
        </xdr:cNvPr>
        <xdr:cNvCxnSpPr/>
      </xdr:nvCxnSpPr>
      <xdr:spPr>
        <a:xfrm>
          <a:off x="5586222" y="3037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17</xdr:row>
      <xdr:rowOff>185420</xdr:rowOff>
    </xdr:from>
    <xdr:to>
      <xdr:col>5</xdr:col>
      <xdr:colOff>127</xdr:colOff>
      <xdr:row>17</xdr:row>
      <xdr:rowOff>185420</xdr:rowOff>
    </xdr:to>
    <xdr:cxnSp macro="_xll.PtreeEvent_ObjectClick">
      <xdr:nvCxnSpPr>
        <xdr:cNvPr id="119" name="PTObj_DBranchHLine_3_18">
          <a:extLst>
            <a:ext uri="{FF2B5EF4-FFF2-40B4-BE49-F238E27FC236}">
              <a16:creationId xmlns:a16="http://schemas.microsoft.com/office/drawing/2014/main" id="{00000000-0008-0000-0800-000077000000}"/>
            </a:ext>
          </a:extLst>
        </xdr:cNvPr>
        <xdr:cNvCxnSpPr/>
      </xdr:nvCxnSpPr>
      <xdr:spPr>
        <a:xfrm>
          <a:off x="5738622" y="342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15</xdr:row>
      <xdr:rowOff>180340</xdr:rowOff>
    </xdr:from>
    <xdr:to>
      <xdr:col>4</xdr:col>
      <xdr:colOff>242697</xdr:colOff>
      <xdr:row>17</xdr:row>
      <xdr:rowOff>185420</xdr:rowOff>
    </xdr:to>
    <xdr:cxnSp macro="_xll.PtreeEvent_ObjectClick">
      <xdr:nvCxnSpPr>
        <xdr:cNvPr id="118" name="PTObj_DBranchDLine_3_18">
          <a:extLst>
            <a:ext uri="{FF2B5EF4-FFF2-40B4-BE49-F238E27FC236}">
              <a16:creationId xmlns:a16="http://schemas.microsoft.com/office/drawing/2014/main" id="{00000000-0008-0000-0800-000076000000}"/>
            </a:ext>
          </a:extLst>
        </xdr:cNvPr>
        <xdr:cNvCxnSpPr/>
      </xdr:nvCxnSpPr>
      <xdr:spPr>
        <a:xfrm>
          <a:off x="5586222" y="3037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13</xdr:row>
      <xdr:rowOff>185420</xdr:rowOff>
    </xdr:from>
    <xdr:to>
      <xdr:col>5</xdr:col>
      <xdr:colOff>127</xdr:colOff>
      <xdr:row>13</xdr:row>
      <xdr:rowOff>185420</xdr:rowOff>
    </xdr:to>
    <xdr:cxnSp macro="_xll.PtreeEvent_ObjectClick">
      <xdr:nvCxnSpPr>
        <xdr:cNvPr id="115" name="PTObj_DBranchHLine_3_14">
          <a:extLst>
            <a:ext uri="{FF2B5EF4-FFF2-40B4-BE49-F238E27FC236}">
              <a16:creationId xmlns:a16="http://schemas.microsoft.com/office/drawing/2014/main" id="{00000000-0008-0000-0800-000073000000}"/>
            </a:ext>
          </a:extLst>
        </xdr:cNvPr>
        <xdr:cNvCxnSpPr/>
      </xdr:nvCxnSpPr>
      <xdr:spPr>
        <a:xfrm>
          <a:off x="5738622" y="266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13</xdr:row>
      <xdr:rowOff>185420</xdr:rowOff>
    </xdr:from>
    <xdr:to>
      <xdr:col>4</xdr:col>
      <xdr:colOff>242697</xdr:colOff>
      <xdr:row>15</xdr:row>
      <xdr:rowOff>180340</xdr:rowOff>
    </xdr:to>
    <xdr:cxnSp macro="_xll.PtreeEvent_ObjectClick">
      <xdr:nvCxnSpPr>
        <xdr:cNvPr id="114" name="PTObj_DBranchDLine_3_14">
          <a:extLst>
            <a:ext uri="{FF2B5EF4-FFF2-40B4-BE49-F238E27FC236}">
              <a16:creationId xmlns:a16="http://schemas.microsoft.com/office/drawing/2014/main" id="{00000000-0008-0000-0800-000072000000}"/>
            </a:ext>
          </a:extLst>
        </xdr:cNvPr>
        <xdr:cNvCxnSpPr/>
      </xdr:nvCxnSpPr>
      <xdr:spPr>
        <a:xfrm flipV="1">
          <a:off x="5586222" y="2661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15</xdr:row>
      <xdr:rowOff>185420</xdr:rowOff>
    </xdr:from>
    <xdr:to>
      <xdr:col>4</xdr:col>
      <xdr:colOff>127</xdr:colOff>
      <xdr:row>15</xdr:row>
      <xdr:rowOff>185420</xdr:rowOff>
    </xdr:to>
    <xdr:cxnSp macro="_xll.PtreeEvent_ObjectClick">
      <xdr:nvCxnSpPr>
        <xdr:cNvPr id="63" name="PTObj_DBranchHLine_3_3">
          <a:extLst>
            <a:ext uri="{FF2B5EF4-FFF2-40B4-BE49-F238E27FC236}">
              <a16:creationId xmlns:a16="http://schemas.microsoft.com/office/drawing/2014/main" id="{00000000-0008-0000-0800-00003F000000}"/>
            </a:ext>
          </a:extLst>
        </xdr:cNvPr>
        <xdr:cNvCxnSpPr/>
      </xdr:nvCxnSpPr>
      <xdr:spPr>
        <a:xfrm>
          <a:off x="4195572" y="4185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15</xdr:row>
      <xdr:rowOff>185420</xdr:rowOff>
    </xdr:from>
    <xdr:to>
      <xdr:col>3</xdr:col>
      <xdr:colOff>242697</xdr:colOff>
      <xdr:row>21</xdr:row>
      <xdr:rowOff>180339</xdr:rowOff>
    </xdr:to>
    <xdr:cxnSp macro="_xll.PtreeEvent_ObjectClick">
      <xdr:nvCxnSpPr>
        <xdr:cNvPr id="62" name="PTObj_DBranchDLine_3_3">
          <a:extLst>
            <a:ext uri="{FF2B5EF4-FFF2-40B4-BE49-F238E27FC236}">
              <a16:creationId xmlns:a16="http://schemas.microsoft.com/office/drawing/2014/main" id="{00000000-0008-0000-0800-00003E000000}"/>
            </a:ext>
          </a:extLst>
        </xdr:cNvPr>
        <xdr:cNvCxnSpPr/>
      </xdr:nvCxnSpPr>
      <xdr:spPr>
        <a:xfrm flipV="1">
          <a:off x="4043172" y="4185920"/>
          <a:ext cx="152400" cy="3423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21</xdr:row>
      <xdr:rowOff>185420</xdr:rowOff>
    </xdr:from>
    <xdr:to>
      <xdr:col>3</xdr:col>
      <xdr:colOff>127</xdr:colOff>
      <xdr:row>21</xdr:row>
      <xdr:rowOff>185420</xdr:rowOff>
    </xdr:to>
    <xdr:cxnSp macro="_xll.PtreeEvent_ObjectClick">
      <xdr:nvCxnSpPr>
        <xdr:cNvPr id="24" name="PTObj_DBranchHLine_3_2">
          <a:extLst>
            <a:ext uri="{FF2B5EF4-FFF2-40B4-BE49-F238E27FC236}">
              <a16:creationId xmlns:a16="http://schemas.microsoft.com/office/drawing/2014/main" id="{00000000-0008-0000-0800-000018000000}"/>
            </a:ext>
          </a:extLst>
        </xdr:cNvPr>
        <xdr:cNvCxnSpPr/>
      </xdr:nvCxnSpPr>
      <xdr:spPr>
        <a:xfrm>
          <a:off x="2614422" y="304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21</xdr:row>
      <xdr:rowOff>185420</xdr:rowOff>
    </xdr:from>
    <xdr:to>
      <xdr:col>2</xdr:col>
      <xdr:colOff>242697</xdr:colOff>
      <xdr:row>39</xdr:row>
      <xdr:rowOff>180340</xdr:rowOff>
    </xdr:to>
    <xdr:cxnSp macro="_xll.PtreeEvent_ObjectClick">
      <xdr:nvCxnSpPr>
        <xdr:cNvPr id="25" name="PTObj_DBranchDLine_3_2">
          <a:extLst>
            <a:ext uri="{FF2B5EF4-FFF2-40B4-BE49-F238E27FC236}">
              <a16:creationId xmlns:a16="http://schemas.microsoft.com/office/drawing/2014/main" id="{00000000-0008-0000-0800-000019000000}"/>
            </a:ext>
          </a:extLst>
        </xdr:cNvPr>
        <xdr:cNvCxnSpPr/>
      </xdr:nvCxnSpPr>
      <xdr:spPr>
        <a:xfrm flipV="1">
          <a:off x="2462022" y="3042920"/>
          <a:ext cx="152400" cy="1137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39</xdr:row>
      <xdr:rowOff>185420</xdr:rowOff>
    </xdr:from>
    <xdr:to>
      <xdr:col>2</xdr:col>
      <xdr:colOff>127</xdr:colOff>
      <xdr:row>39</xdr:row>
      <xdr:rowOff>185420</xdr:rowOff>
    </xdr:to>
    <xdr:cxnSp macro="_xll.PtreeEvent_ObjectClick">
      <xdr:nvCxnSpPr>
        <xdr:cNvPr id="26" name="PTObj_DBranchHLine_3_1">
          <a:extLst>
            <a:ext uri="{FF2B5EF4-FFF2-40B4-BE49-F238E27FC236}">
              <a16:creationId xmlns:a16="http://schemas.microsoft.com/office/drawing/2014/main" id="{00000000-0008-0000-0800-00001A000000}"/>
            </a:ext>
          </a:extLst>
        </xdr:cNvPr>
        <xdr:cNvCxnSpPr/>
      </xdr:nvCxnSpPr>
      <xdr:spPr>
        <a:xfrm>
          <a:off x="939800" y="4185920"/>
          <a:ext cx="143205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1154206</xdr:colOff>
      <xdr:row>85</xdr:row>
      <xdr:rowOff>67235</xdr:rowOff>
    </xdr:from>
    <xdr:to>
      <xdr:col>6</xdr:col>
      <xdr:colOff>1383879</xdr:colOff>
      <xdr:row>103</xdr:row>
      <xdr:rowOff>104902</xdr:rowOff>
    </xdr:to>
    <xdr:pic>
      <xdr:nvPicPr>
        <xdr:cNvPr id="27" name="Picture 12">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1"/>
        <a:stretch>
          <a:fillRect/>
        </a:stretch>
      </xdr:blipFill>
      <xdr:spPr>
        <a:xfrm>
          <a:off x="5068981" y="10925735"/>
          <a:ext cx="4858824" cy="3466667"/>
        </a:xfrm>
        <a:prstGeom prst="rect">
          <a:avLst/>
        </a:prstGeom>
      </xdr:spPr>
    </xdr:pic>
    <xdr:clientData/>
  </xdr:twoCellAnchor>
  <xdr:twoCellAnchor editAs="oneCell">
    <xdr:from>
      <xdr:col>0</xdr:col>
      <xdr:colOff>246530</xdr:colOff>
      <xdr:row>87</xdr:row>
      <xdr:rowOff>123265</xdr:rowOff>
    </xdr:from>
    <xdr:to>
      <xdr:col>3</xdr:col>
      <xdr:colOff>833711</xdr:colOff>
      <xdr:row>107</xdr:row>
      <xdr:rowOff>132313</xdr:rowOff>
    </xdr:to>
    <xdr:pic>
      <xdr:nvPicPr>
        <xdr:cNvPr id="28" name="Picture 17">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2"/>
        <a:stretch>
          <a:fillRect/>
        </a:stretch>
      </xdr:blipFill>
      <xdr:spPr>
        <a:xfrm>
          <a:off x="246530" y="11362765"/>
          <a:ext cx="4535573" cy="3819048"/>
        </a:xfrm>
        <a:prstGeom prst="rect">
          <a:avLst/>
        </a:prstGeom>
      </xdr:spPr>
    </xdr:pic>
    <xdr:clientData/>
  </xdr:twoCellAnchor>
  <xdr:twoCellAnchor>
    <xdr:from>
      <xdr:col>1</xdr:col>
      <xdr:colOff>1243853</xdr:colOff>
      <xdr:row>91</xdr:row>
      <xdr:rowOff>67235</xdr:rowOff>
    </xdr:from>
    <xdr:to>
      <xdr:col>2</xdr:col>
      <xdr:colOff>1311088</xdr:colOff>
      <xdr:row>97</xdr:row>
      <xdr:rowOff>145676</xdr:rowOff>
    </xdr:to>
    <xdr:sp macro="" textlink="">
      <xdr:nvSpPr>
        <xdr:cNvPr id="29" name="Oval 18">
          <a:extLst>
            <a:ext uri="{FF2B5EF4-FFF2-40B4-BE49-F238E27FC236}">
              <a16:creationId xmlns:a16="http://schemas.microsoft.com/office/drawing/2014/main" id="{00000000-0008-0000-0800-00001D000000}"/>
            </a:ext>
          </a:extLst>
        </xdr:cNvPr>
        <xdr:cNvSpPr/>
      </xdr:nvSpPr>
      <xdr:spPr>
        <a:xfrm>
          <a:off x="2005853" y="12068735"/>
          <a:ext cx="1676960" cy="122144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editAs="oneCell">
    <xdr:from>
      <xdr:col>9</xdr:col>
      <xdr:colOff>358587</xdr:colOff>
      <xdr:row>86</xdr:row>
      <xdr:rowOff>22412</xdr:rowOff>
    </xdr:from>
    <xdr:to>
      <xdr:col>14</xdr:col>
      <xdr:colOff>520466</xdr:colOff>
      <xdr:row>104</xdr:row>
      <xdr:rowOff>60079</xdr:rowOff>
    </xdr:to>
    <xdr:pic>
      <xdr:nvPicPr>
        <xdr:cNvPr id="30" name="Image 29">
          <a:extLst>
            <a:ext uri="{FF2B5EF4-FFF2-40B4-BE49-F238E27FC236}">
              <a16:creationId xmlns:a16="http://schemas.microsoft.com/office/drawing/2014/main" id="{00000000-0008-0000-0800-00001E000000}"/>
            </a:ext>
          </a:extLst>
        </xdr:cNvPr>
        <xdr:cNvPicPr>
          <a:picLocks noChangeAspect="1"/>
        </xdr:cNvPicPr>
      </xdr:nvPicPr>
      <xdr:blipFill>
        <a:blip xmlns:r="http://schemas.openxmlformats.org/officeDocument/2006/relationships" r:embed="rId3"/>
        <a:stretch>
          <a:fillRect/>
        </a:stretch>
      </xdr:blipFill>
      <xdr:spPr>
        <a:xfrm>
          <a:off x="11540937" y="11071412"/>
          <a:ext cx="4857143" cy="3466667"/>
        </a:xfrm>
        <a:prstGeom prst="rect">
          <a:avLst/>
        </a:prstGeom>
      </xdr:spPr>
    </xdr:pic>
    <xdr:clientData/>
  </xdr:twoCellAnchor>
  <xdr:twoCellAnchor editAs="oneCell">
    <xdr:from>
      <xdr:col>2</xdr:col>
      <xdr:colOff>127</xdr:colOff>
      <xdr:row>39</xdr:row>
      <xdr:rowOff>90170</xdr:rowOff>
    </xdr:from>
    <xdr:to>
      <xdr:col>2</xdr:col>
      <xdr:colOff>190627</xdr:colOff>
      <xdr:row>40</xdr:row>
      <xdr:rowOff>90170</xdr:rowOff>
    </xdr:to>
    <xdr:sp macro="_xll.PtreeEvent_ObjectClick" textlink="">
      <xdr:nvSpPr>
        <xdr:cNvPr id="31" name="PTObj_DNode_3_1">
          <a:extLst>
            <a:ext uri="{FF2B5EF4-FFF2-40B4-BE49-F238E27FC236}">
              <a16:creationId xmlns:a16="http://schemas.microsoft.com/office/drawing/2014/main" id="{00000000-0008-0000-0800-00001F000000}"/>
            </a:ext>
          </a:extLst>
        </xdr:cNvPr>
        <xdr:cNvSpPr/>
      </xdr:nvSpPr>
      <xdr:spPr>
        <a:xfrm>
          <a:off x="2371852" y="4090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1</xdr:col>
      <xdr:colOff>215900</xdr:colOff>
      <xdr:row>39</xdr:row>
      <xdr:rowOff>95107</xdr:rowOff>
    </xdr:from>
    <xdr:ext cx="1002647" cy="180627"/>
    <xdr:sp macro="_xll.PtreeEvent_ObjectClick" textlink="">
      <xdr:nvSpPr>
        <xdr:cNvPr id="32" name="PTObj_DBranchName_3_1">
          <a:extLst>
            <a:ext uri="{FF2B5EF4-FFF2-40B4-BE49-F238E27FC236}">
              <a16:creationId xmlns:a16="http://schemas.microsoft.com/office/drawing/2014/main" id="{00000000-0008-0000-0800-000020000000}"/>
            </a:ext>
          </a:extLst>
        </xdr:cNvPr>
        <xdr:cNvSpPr txBox="1"/>
      </xdr:nvSpPr>
      <xdr:spPr>
        <a:xfrm>
          <a:off x="977900" y="4095607"/>
          <a:ext cx="100264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Stand Limonade (2) (2)</a:t>
          </a:r>
        </a:p>
      </xdr:txBody>
    </xdr:sp>
    <xdr:clientData/>
  </xdr:oneCellAnchor>
  <xdr:twoCellAnchor editAs="oneCell">
    <xdr:from>
      <xdr:col>3</xdr:col>
      <xdr:colOff>127</xdr:colOff>
      <xdr:row>21</xdr:row>
      <xdr:rowOff>90170</xdr:rowOff>
    </xdr:from>
    <xdr:to>
      <xdr:col>3</xdr:col>
      <xdr:colOff>190627</xdr:colOff>
      <xdr:row>22</xdr:row>
      <xdr:rowOff>90170</xdr:rowOff>
    </xdr:to>
    <xdr:sp macro="_xll.PtreeEvent_ObjectClick" textlink="">
      <xdr:nvSpPr>
        <xdr:cNvPr id="33" name="PTObj_DNode_3_2">
          <a:extLst>
            <a:ext uri="{FF2B5EF4-FFF2-40B4-BE49-F238E27FC236}">
              <a16:creationId xmlns:a16="http://schemas.microsoft.com/office/drawing/2014/main" id="{00000000-0008-0000-0800-000021000000}"/>
            </a:ext>
          </a:extLst>
        </xdr:cNvPr>
        <xdr:cNvSpPr/>
      </xdr:nvSpPr>
      <xdr:spPr>
        <a:xfrm>
          <a:off x="3914902" y="2947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21</xdr:row>
      <xdr:rowOff>95107</xdr:rowOff>
    </xdr:from>
    <xdr:ext cx="456985" cy="180627"/>
    <xdr:sp macro="_xll.PtreeEvent_ObjectClick" textlink="">
      <xdr:nvSpPr>
        <xdr:cNvPr id="34" name="PTObj_DBranchName_3_2">
          <a:extLst>
            <a:ext uri="{FF2B5EF4-FFF2-40B4-BE49-F238E27FC236}">
              <a16:creationId xmlns:a16="http://schemas.microsoft.com/office/drawing/2014/main" id="{00000000-0008-0000-0800-000022000000}"/>
            </a:ext>
          </a:extLst>
        </xdr:cNvPr>
        <xdr:cNvSpPr txBox="1"/>
      </xdr:nvSpPr>
      <xdr:spPr>
        <a:xfrm>
          <a:off x="2690622" y="4095607"/>
          <a:ext cx="456985"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Clémente</a:t>
          </a:r>
        </a:p>
      </xdr:txBody>
    </xdr:sp>
    <xdr:clientData/>
  </xdr:oneCellAnchor>
  <xdr:twoCellAnchor editAs="oneCell">
    <xdr:from>
      <xdr:col>4</xdr:col>
      <xdr:colOff>127</xdr:colOff>
      <xdr:row>15</xdr:row>
      <xdr:rowOff>90170</xdr:rowOff>
    </xdr:from>
    <xdr:to>
      <xdr:col>4</xdr:col>
      <xdr:colOff>190627</xdr:colOff>
      <xdr:row>16</xdr:row>
      <xdr:rowOff>90170</xdr:rowOff>
    </xdr:to>
    <xdr:sp macro="_xll.PtreeEvent_ObjectClick" textlink="">
      <xdr:nvSpPr>
        <xdr:cNvPr id="61" name="PTObj_DNode_3_3">
          <a:extLst>
            <a:ext uri="{FF2B5EF4-FFF2-40B4-BE49-F238E27FC236}">
              <a16:creationId xmlns:a16="http://schemas.microsoft.com/office/drawing/2014/main" id="{00000000-0008-0000-0800-00003D000000}"/>
            </a:ext>
          </a:extLst>
        </xdr:cNvPr>
        <xdr:cNvSpPr/>
      </xdr:nvSpPr>
      <xdr:spPr>
        <a:xfrm>
          <a:off x="5496052" y="4090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15</xdr:row>
      <xdr:rowOff>95107</xdr:rowOff>
    </xdr:from>
    <xdr:ext cx="298863" cy="180627"/>
    <xdr:sp macro="_xll.PtreeEvent_ObjectClick" textlink="">
      <xdr:nvSpPr>
        <xdr:cNvPr id="64" name="PTObj_DBranchName_3_3">
          <a:extLst>
            <a:ext uri="{FF2B5EF4-FFF2-40B4-BE49-F238E27FC236}">
              <a16:creationId xmlns:a16="http://schemas.microsoft.com/office/drawing/2014/main" id="{00000000-0008-0000-0800-000040000000}"/>
            </a:ext>
          </a:extLst>
        </xdr:cNvPr>
        <xdr:cNvSpPr txBox="1"/>
      </xdr:nvSpPr>
      <xdr:spPr>
        <a:xfrm>
          <a:off x="4233672" y="4095607"/>
          <a:ext cx="298863"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13</xdr:row>
      <xdr:rowOff>90170</xdr:rowOff>
    </xdr:from>
    <xdr:to>
      <xdr:col>5</xdr:col>
      <xdr:colOff>190627</xdr:colOff>
      <xdr:row>14</xdr:row>
      <xdr:rowOff>90170</xdr:rowOff>
    </xdr:to>
    <xdr:sp macro="_xll.PtreeEvent_ObjectClick" textlink="">
      <xdr:nvSpPr>
        <xdr:cNvPr id="113" name="PTObj_DNode_3_14">
          <a:extLst>
            <a:ext uri="{FF2B5EF4-FFF2-40B4-BE49-F238E27FC236}">
              <a16:creationId xmlns:a16="http://schemas.microsoft.com/office/drawing/2014/main" id="{00000000-0008-0000-0800-000071000000}"/>
            </a:ext>
          </a:extLst>
        </xdr:cNvPr>
        <xdr:cNvSpPr/>
      </xdr:nvSpPr>
      <xdr:spPr>
        <a:xfrm rot="-5400000">
          <a:off x="7039102" y="2566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13</xdr:row>
      <xdr:rowOff>95107</xdr:rowOff>
    </xdr:from>
    <xdr:ext cx="449867" cy="180627"/>
    <xdr:sp macro="_xll.PtreeEvent_ObjectClick" textlink="">
      <xdr:nvSpPr>
        <xdr:cNvPr id="116" name="PTObj_DBranchName_3_14">
          <a:extLst>
            <a:ext uri="{FF2B5EF4-FFF2-40B4-BE49-F238E27FC236}">
              <a16:creationId xmlns:a16="http://schemas.microsoft.com/office/drawing/2014/main" id="{00000000-0008-0000-0800-000074000000}"/>
            </a:ext>
          </a:extLst>
        </xdr:cNvPr>
        <xdr:cNvSpPr txBox="1"/>
      </xdr:nvSpPr>
      <xdr:spPr>
        <a:xfrm>
          <a:off x="5776722" y="2571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17</xdr:row>
      <xdr:rowOff>90170</xdr:rowOff>
    </xdr:from>
    <xdr:to>
      <xdr:col>5</xdr:col>
      <xdr:colOff>190627</xdr:colOff>
      <xdr:row>18</xdr:row>
      <xdr:rowOff>90170</xdr:rowOff>
    </xdr:to>
    <xdr:sp macro="_xll.PtreeEvent_ObjectClick" textlink="">
      <xdr:nvSpPr>
        <xdr:cNvPr id="117" name="PTObj_DNode_3_18">
          <a:extLst>
            <a:ext uri="{FF2B5EF4-FFF2-40B4-BE49-F238E27FC236}">
              <a16:creationId xmlns:a16="http://schemas.microsoft.com/office/drawing/2014/main" id="{00000000-0008-0000-0800-000075000000}"/>
            </a:ext>
          </a:extLst>
        </xdr:cNvPr>
        <xdr:cNvSpPr/>
      </xdr:nvSpPr>
      <xdr:spPr>
        <a:xfrm rot="-5400000">
          <a:off x="7039102" y="332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17</xdr:row>
      <xdr:rowOff>95107</xdr:rowOff>
    </xdr:from>
    <xdr:ext cx="422360" cy="180627"/>
    <xdr:sp macro="_xll.PtreeEvent_ObjectClick" textlink="">
      <xdr:nvSpPr>
        <xdr:cNvPr id="120" name="PTObj_DBranchName_3_18">
          <a:extLst>
            <a:ext uri="{FF2B5EF4-FFF2-40B4-BE49-F238E27FC236}">
              <a16:creationId xmlns:a16="http://schemas.microsoft.com/office/drawing/2014/main" id="{00000000-0008-0000-0800-000078000000}"/>
            </a:ext>
          </a:extLst>
        </xdr:cNvPr>
        <xdr:cNvSpPr txBox="1"/>
      </xdr:nvSpPr>
      <xdr:spPr>
        <a:xfrm>
          <a:off x="5776722" y="3333607"/>
          <a:ext cx="422360"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19</xdr:row>
      <xdr:rowOff>90170</xdr:rowOff>
    </xdr:from>
    <xdr:to>
      <xdr:col>5</xdr:col>
      <xdr:colOff>190627</xdr:colOff>
      <xdr:row>20</xdr:row>
      <xdr:rowOff>90170</xdr:rowOff>
    </xdr:to>
    <xdr:sp macro="_xll.PtreeEvent_ObjectClick" textlink="">
      <xdr:nvSpPr>
        <xdr:cNvPr id="121" name="PTObj_DNode_3_22">
          <a:extLst>
            <a:ext uri="{FF2B5EF4-FFF2-40B4-BE49-F238E27FC236}">
              <a16:creationId xmlns:a16="http://schemas.microsoft.com/office/drawing/2014/main" id="{00000000-0008-0000-0800-000079000000}"/>
            </a:ext>
          </a:extLst>
        </xdr:cNvPr>
        <xdr:cNvSpPr/>
      </xdr:nvSpPr>
      <xdr:spPr>
        <a:xfrm rot="-5400000">
          <a:off x="7039102" y="3709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19</xdr:row>
      <xdr:rowOff>95107</xdr:rowOff>
    </xdr:from>
    <xdr:ext cx="339131" cy="180627"/>
    <xdr:sp macro="_xll.PtreeEvent_ObjectClick" textlink="">
      <xdr:nvSpPr>
        <xdr:cNvPr id="124" name="PTObj_DBranchName_3_22">
          <a:extLst>
            <a:ext uri="{FF2B5EF4-FFF2-40B4-BE49-F238E27FC236}">
              <a16:creationId xmlns:a16="http://schemas.microsoft.com/office/drawing/2014/main" id="{00000000-0008-0000-0800-00007C000000}"/>
            </a:ext>
          </a:extLst>
        </xdr:cNvPr>
        <xdr:cNvSpPr txBox="1"/>
      </xdr:nvSpPr>
      <xdr:spPr>
        <a:xfrm>
          <a:off x="5776722" y="3714607"/>
          <a:ext cx="339131"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3</xdr:col>
      <xdr:colOff>127</xdr:colOff>
      <xdr:row>49</xdr:row>
      <xdr:rowOff>90170</xdr:rowOff>
    </xdr:from>
    <xdr:to>
      <xdr:col>3</xdr:col>
      <xdr:colOff>190627</xdr:colOff>
      <xdr:row>50</xdr:row>
      <xdr:rowOff>90170</xdr:rowOff>
    </xdr:to>
    <xdr:sp macro="_xll.PtreeEvent_ObjectClick" textlink="">
      <xdr:nvSpPr>
        <xdr:cNvPr id="125" name="PTObj_DNode_3_6">
          <a:extLst>
            <a:ext uri="{FF2B5EF4-FFF2-40B4-BE49-F238E27FC236}">
              <a16:creationId xmlns:a16="http://schemas.microsoft.com/office/drawing/2014/main" id="{00000000-0008-0000-0800-00007D000000}"/>
            </a:ext>
          </a:extLst>
        </xdr:cNvPr>
        <xdr:cNvSpPr/>
      </xdr:nvSpPr>
      <xdr:spPr>
        <a:xfrm>
          <a:off x="3953002" y="7138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49</xdr:row>
      <xdr:rowOff>95107</xdr:rowOff>
    </xdr:from>
    <xdr:ext cx="651397" cy="180627"/>
    <xdr:sp macro="_xll.PtreeEvent_ObjectClick" textlink="">
      <xdr:nvSpPr>
        <xdr:cNvPr id="128" name="PTObj_DBranchName_3_6">
          <a:extLst>
            <a:ext uri="{FF2B5EF4-FFF2-40B4-BE49-F238E27FC236}">
              <a16:creationId xmlns:a16="http://schemas.microsoft.com/office/drawing/2014/main" id="{00000000-0008-0000-0800-000080000000}"/>
            </a:ext>
          </a:extLst>
        </xdr:cNvPr>
        <xdr:cNvSpPr txBox="1"/>
      </xdr:nvSpPr>
      <xdr:spPr>
        <a:xfrm>
          <a:off x="2690622" y="7143607"/>
          <a:ext cx="651397"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Non-clémente</a:t>
          </a:r>
        </a:p>
      </xdr:txBody>
    </xdr:sp>
    <xdr:clientData/>
  </xdr:oneCellAnchor>
  <xdr:twoCellAnchor editAs="oneCell">
    <xdr:from>
      <xdr:col>4</xdr:col>
      <xdr:colOff>127</xdr:colOff>
      <xdr:row>43</xdr:row>
      <xdr:rowOff>90170</xdr:rowOff>
    </xdr:from>
    <xdr:to>
      <xdr:col>4</xdr:col>
      <xdr:colOff>190627</xdr:colOff>
      <xdr:row>44</xdr:row>
      <xdr:rowOff>90170</xdr:rowOff>
    </xdr:to>
    <xdr:sp macro="_xll.PtreeEvent_ObjectClick" textlink="">
      <xdr:nvSpPr>
        <xdr:cNvPr id="129" name="PTObj_DNode_3_7">
          <a:extLst>
            <a:ext uri="{FF2B5EF4-FFF2-40B4-BE49-F238E27FC236}">
              <a16:creationId xmlns:a16="http://schemas.microsoft.com/office/drawing/2014/main" id="{00000000-0008-0000-0800-000081000000}"/>
            </a:ext>
          </a:extLst>
        </xdr:cNvPr>
        <xdr:cNvSpPr/>
      </xdr:nvSpPr>
      <xdr:spPr>
        <a:xfrm>
          <a:off x="5496052" y="5995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43</xdr:row>
      <xdr:rowOff>95107</xdr:rowOff>
    </xdr:from>
    <xdr:ext cx="298863" cy="180627"/>
    <xdr:sp macro="_xll.PtreeEvent_ObjectClick" textlink="">
      <xdr:nvSpPr>
        <xdr:cNvPr id="132" name="PTObj_DBranchName_3_7">
          <a:extLst>
            <a:ext uri="{FF2B5EF4-FFF2-40B4-BE49-F238E27FC236}">
              <a16:creationId xmlns:a16="http://schemas.microsoft.com/office/drawing/2014/main" id="{00000000-0008-0000-0800-000084000000}"/>
            </a:ext>
          </a:extLst>
        </xdr:cNvPr>
        <xdr:cNvSpPr txBox="1"/>
      </xdr:nvSpPr>
      <xdr:spPr>
        <a:xfrm>
          <a:off x="4233672" y="6000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41</xdr:row>
      <xdr:rowOff>90170</xdr:rowOff>
    </xdr:from>
    <xdr:to>
      <xdr:col>5</xdr:col>
      <xdr:colOff>190627</xdr:colOff>
      <xdr:row>42</xdr:row>
      <xdr:rowOff>90170</xdr:rowOff>
    </xdr:to>
    <xdr:sp macro="_xll.PtreeEvent_ObjectClick" textlink="">
      <xdr:nvSpPr>
        <xdr:cNvPr id="133" name="PTObj_DNode_3_8">
          <a:extLst>
            <a:ext uri="{FF2B5EF4-FFF2-40B4-BE49-F238E27FC236}">
              <a16:creationId xmlns:a16="http://schemas.microsoft.com/office/drawing/2014/main" id="{00000000-0008-0000-0800-000085000000}"/>
            </a:ext>
          </a:extLst>
        </xdr:cNvPr>
        <xdr:cNvSpPr/>
      </xdr:nvSpPr>
      <xdr:spPr>
        <a:xfrm rot="-5400000">
          <a:off x="7039102" y="5614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41</xdr:row>
      <xdr:rowOff>95107</xdr:rowOff>
    </xdr:from>
    <xdr:ext cx="449867" cy="180627"/>
    <xdr:sp macro="_xll.PtreeEvent_ObjectClick" textlink="">
      <xdr:nvSpPr>
        <xdr:cNvPr id="136" name="PTObj_DBranchName_3_8">
          <a:extLst>
            <a:ext uri="{FF2B5EF4-FFF2-40B4-BE49-F238E27FC236}">
              <a16:creationId xmlns:a16="http://schemas.microsoft.com/office/drawing/2014/main" id="{00000000-0008-0000-0800-000088000000}"/>
            </a:ext>
          </a:extLst>
        </xdr:cNvPr>
        <xdr:cNvSpPr txBox="1"/>
      </xdr:nvSpPr>
      <xdr:spPr>
        <a:xfrm>
          <a:off x="5776722" y="5619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45</xdr:row>
      <xdr:rowOff>90170</xdr:rowOff>
    </xdr:from>
    <xdr:to>
      <xdr:col>5</xdr:col>
      <xdr:colOff>190627</xdr:colOff>
      <xdr:row>46</xdr:row>
      <xdr:rowOff>90170</xdr:rowOff>
    </xdr:to>
    <xdr:sp macro="_xll.PtreeEvent_ObjectClick" textlink="">
      <xdr:nvSpPr>
        <xdr:cNvPr id="137" name="PTObj_DNode_3_9">
          <a:extLst>
            <a:ext uri="{FF2B5EF4-FFF2-40B4-BE49-F238E27FC236}">
              <a16:creationId xmlns:a16="http://schemas.microsoft.com/office/drawing/2014/main" id="{00000000-0008-0000-0800-000089000000}"/>
            </a:ext>
          </a:extLst>
        </xdr:cNvPr>
        <xdr:cNvSpPr/>
      </xdr:nvSpPr>
      <xdr:spPr>
        <a:xfrm rot="-5400000">
          <a:off x="7039102" y="6376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45</xdr:row>
      <xdr:rowOff>95107</xdr:rowOff>
    </xdr:from>
    <xdr:ext cx="422360" cy="180627"/>
    <xdr:sp macro="_xll.PtreeEvent_ObjectClick" textlink="">
      <xdr:nvSpPr>
        <xdr:cNvPr id="140" name="PTObj_DBranchName_3_9">
          <a:extLst>
            <a:ext uri="{FF2B5EF4-FFF2-40B4-BE49-F238E27FC236}">
              <a16:creationId xmlns:a16="http://schemas.microsoft.com/office/drawing/2014/main" id="{00000000-0008-0000-0800-00008C000000}"/>
            </a:ext>
          </a:extLst>
        </xdr:cNvPr>
        <xdr:cNvSpPr txBox="1"/>
      </xdr:nvSpPr>
      <xdr:spPr>
        <a:xfrm>
          <a:off x="5776722" y="6381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47</xdr:row>
      <xdr:rowOff>90170</xdr:rowOff>
    </xdr:from>
    <xdr:to>
      <xdr:col>5</xdr:col>
      <xdr:colOff>190627</xdr:colOff>
      <xdr:row>48</xdr:row>
      <xdr:rowOff>90170</xdr:rowOff>
    </xdr:to>
    <xdr:sp macro="_xll.PtreeEvent_ObjectClick" textlink="">
      <xdr:nvSpPr>
        <xdr:cNvPr id="141" name="PTObj_DNode_3_15">
          <a:extLst>
            <a:ext uri="{FF2B5EF4-FFF2-40B4-BE49-F238E27FC236}">
              <a16:creationId xmlns:a16="http://schemas.microsoft.com/office/drawing/2014/main" id="{00000000-0008-0000-0800-00008D000000}"/>
            </a:ext>
          </a:extLst>
        </xdr:cNvPr>
        <xdr:cNvSpPr/>
      </xdr:nvSpPr>
      <xdr:spPr>
        <a:xfrm rot="-5400000">
          <a:off x="7039102" y="6757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47</xdr:row>
      <xdr:rowOff>95107</xdr:rowOff>
    </xdr:from>
    <xdr:ext cx="339131" cy="180627"/>
    <xdr:sp macro="_xll.PtreeEvent_ObjectClick" textlink="">
      <xdr:nvSpPr>
        <xdr:cNvPr id="144" name="PTObj_DBranchName_3_15">
          <a:extLst>
            <a:ext uri="{FF2B5EF4-FFF2-40B4-BE49-F238E27FC236}">
              <a16:creationId xmlns:a16="http://schemas.microsoft.com/office/drawing/2014/main" id="{00000000-0008-0000-0800-000090000000}"/>
            </a:ext>
          </a:extLst>
        </xdr:cNvPr>
        <xdr:cNvSpPr txBox="1"/>
      </xdr:nvSpPr>
      <xdr:spPr>
        <a:xfrm>
          <a:off x="5776722" y="6762607"/>
          <a:ext cx="339131"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25</xdr:row>
      <xdr:rowOff>90170</xdr:rowOff>
    </xdr:from>
    <xdr:to>
      <xdr:col>4</xdr:col>
      <xdr:colOff>190627</xdr:colOff>
      <xdr:row>26</xdr:row>
      <xdr:rowOff>90170</xdr:rowOff>
    </xdr:to>
    <xdr:sp macro="_xll.PtreeEvent_ObjectClick" textlink="">
      <xdr:nvSpPr>
        <xdr:cNvPr id="2" name="PTObj_DNode_3_4">
          <a:extLst>
            <a:ext uri="{FF2B5EF4-FFF2-40B4-BE49-F238E27FC236}">
              <a16:creationId xmlns:a16="http://schemas.microsoft.com/office/drawing/2014/main" id="{00000000-0008-0000-0800-000002000000}"/>
            </a:ext>
          </a:extLst>
        </xdr:cNvPr>
        <xdr:cNvSpPr/>
      </xdr:nvSpPr>
      <xdr:spPr>
        <a:xfrm>
          <a:off x="5496052" y="4852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25</xdr:row>
      <xdr:rowOff>95107</xdr:rowOff>
    </xdr:from>
    <xdr:ext cx="391004" cy="180627"/>
    <xdr:sp macro="_xll.PtreeEvent_ObjectClick" textlink="">
      <xdr:nvSpPr>
        <xdr:cNvPr id="5" name="PTObj_DBranchName_3_4">
          <a:extLst>
            <a:ext uri="{FF2B5EF4-FFF2-40B4-BE49-F238E27FC236}">
              <a16:creationId xmlns:a16="http://schemas.microsoft.com/office/drawing/2014/main" id="{00000000-0008-0000-0800-000005000000}"/>
            </a:ext>
          </a:extLst>
        </xdr:cNvPr>
        <xdr:cNvSpPr txBox="1"/>
      </xdr:nvSpPr>
      <xdr:spPr>
        <a:xfrm>
          <a:off x="4233672" y="4857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23</xdr:row>
      <xdr:rowOff>90170</xdr:rowOff>
    </xdr:from>
    <xdr:to>
      <xdr:col>5</xdr:col>
      <xdr:colOff>190627</xdr:colOff>
      <xdr:row>24</xdr:row>
      <xdr:rowOff>90170</xdr:rowOff>
    </xdr:to>
    <xdr:sp macro="_xll.PtreeEvent_ObjectClick" textlink="">
      <xdr:nvSpPr>
        <xdr:cNvPr id="6" name="PTObj_DNode_3_10">
          <a:extLst>
            <a:ext uri="{FF2B5EF4-FFF2-40B4-BE49-F238E27FC236}">
              <a16:creationId xmlns:a16="http://schemas.microsoft.com/office/drawing/2014/main" id="{00000000-0008-0000-0800-000006000000}"/>
            </a:ext>
          </a:extLst>
        </xdr:cNvPr>
        <xdr:cNvSpPr/>
      </xdr:nvSpPr>
      <xdr:spPr>
        <a:xfrm rot="-5400000">
          <a:off x="7039102" y="4471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23</xdr:row>
      <xdr:rowOff>95107</xdr:rowOff>
    </xdr:from>
    <xdr:ext cx="449867" cy="180627"/>
    <xdr:sp macro="_xll.PtreeEvent_ObjectClick" textlink="">
      <xdr:nvSpPr>
        <xdr:cNvPr id="9" name="PTObj_DBranchName_3_10">
          <a:extLst>
            <a:ext uri="{FF2B5EF4-FFF2-40B4-BE49-F238E27FC236}">
              <a16:creationId xmlns:a16="http://schemas.microsoft.com/office/drawing/2014/main" id="{00000000-0008-0000-0800-000009000000}"/>
            </a:ext>
          </a:extLst>
        </xdr:cNvPr>
        <xdr:cNvSpPr txBox="1"/>
      </xdr:nvSpPr>
      <xdr:spPr>
        <a:xfrm>
          <a:off x="5776722" y="4476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27</xdr:row>
      <xdr:rowOff>90170</xdr:rowOff>
    </xdr:from>
    <xdr:to>
      <xdr:col>5</xdr:col>
      <xdr:colOff>190627</xdr:colOff>
      <xdr:row>28</xdr:row>
      <xdr:rowOff>90170</xdr:rowOff>
    </xdr:to>
    <xdr:sp macro="_xll.PtreeEvent_ObjectClick" textlink="">
      <xdr:nvSpPr>
        <xdr:cNvPr id="10" name="PTObj_DNode_3_11">
          <a:extLst>
            <a:ext uri="{FF2B5EF4-FFF2-40B4-BE49-F238E27FC236}">
              <a16:creationId xmlns:a16="http://schemas.microsoft.com/office/drawing/2014/main" id="{00000000-0008-0000-0800-00000A000000}"/>
            </a:ext>
          </a:extLst>
        </xdr:cNvPr>
        <xdr:cNvSpPr/>
      </xdr:nvSpPr>
      <xdr:spPr>
        <a:xfrm rot="-5400000">
          <a:off x="7039102" y="5233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27</xdr:row>
      <xdr:rowOff>95107</xdr:rowOff>
    </xdr:from>
    <xdr:ext cx="422360" cy="180627"/>
    <xdr:sp macro="_xll.PtreeEvent_ObjectClick" textlink="">
      <xdr:nvSpPr>
        <xdr:cNvPr id="13" name="PTObj_DBranchName_3_11">
          <a:extLst>
            <a:ext uri="{FF2B5EF4-FFF2-40B4-BE49-F238E27FC236}">
              <a16:creationId xmlns:a16="http://schemas.microsoft.com/office/drawing/2014/main" id="{00000000-0008-0000-0800-00000D000000}"/>
            </a:ext>
          </a:extLst>
        </xdr:cNvPr>
        <xdr:cNvSpPr txBox="1"/>
      </xdr:nvSpPr>
      <xdr:spPr>
        <a:xfrm>
          <a:off x="5776722" y="5238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29</xdr:row>
      <xdr:rowOff>90170</xdr:rowOff>
    </xdr:from>
    <xdr:to>
      <xdr:col>5</xdr:col>
      <xdr:colOff>190627</xdr:colOff>
      <xdr:row>30</xdr:row>
      <xdr:rowOff>90170</xdr:rowOff>
    </xdr:to>
    <xdr:sp macro="_xll.PtreeEvent_ObjectClick" textlink="">
      <xdr:nvSpPr>
        <xdr:cNvPr id="14" name="PTObj_DNode_3_12">
          <a:extLst>
            <a:ext uri="{FF2B5EF4-FFF2-40B4-BE49-F238E27FC236}">
              <a16:creationId xmlns:a16="http://schemas.microsoft.com/office/drawing/2014/main" id="{00000000-0008-0000-0800-00000E000000}"/>
            </a:ext>
          </a:extLst>
        </xdr:cNvPr>
        <xdr:cNvSpPr/>
      </xdr:nvSpPr>
      <xdr:spPr>
        <a:xfrm rot="-5400000">
          <a:off x="7039102" y="5614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29</xdr:row>
      <xdr:rowOff>95107</xdr:rowOff>
    </xdr:from>
    <xdr:ext cx="339131" cy="180627"/>
    <xdr:sp macro="_xll.PtreeEvent_ObjectClick" textlink="">
      <xdr:nvSpPr>
        <xdr:cNvPr id="17" name="PTObj_DBranchName_3_12">
          <a:extLst>
            <a:ext uri="{FF2B5EF4-FFF2-40B4-BE49-F238E27FC236}">
              <a16:creationId xmlns:a16="http://schemas.microsoft.com/office/drawing/2014/main" id="{00000000-0008-0000-0800-000011000000}"/>
            </a:ext>
          </a:extLst>
        </xdr:cNvPr>
        <xdr:cNvSpPr txBox="1"/>
      </xdr:nvSpPr>
      <xdr:spPr>
        <a:xfrm>
          <a:off x="5776722" y="5619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33</xdr:row>
      <xdr:rowOff>90170</xdr:rowOff>
    </xdr:from>
    <xdr:to>
      <xdr:col>4</xdr:col>
      <xdr:colOff>190627</xdr:colOff>
      <xdr:row>34</xdr:row>
      <xdr:rowOff>90170</xdr:rowOff>
    </xdr:to>
    <xdr:sp macro="_xll.PtreeEvent_ObjectClick" textlink="">
      <xdr:nvSpPr>
        <xdr:cNvPr id="18" name="PTObj_DNode_3_5">
          <a:extLst>
            <a:ext uri="{FF2B5EF4-FFF2-40B4-BE49-F238E27FC236}">
              <a16:creationId xmlns:a16="http://schemas.microsoft.com/office/drawing/2014/main" id="{00000000-0008-0000-0800-000012000000}"/>
            </a:ext>
          </a:extLst>
        </xdr:cNvPr>
        <xdr:cNvSpPr/>
      </xdr:nvSpPr>
      <xdr:spPr>
        <a:xfrm>
          <a:off x="5496052" y="6376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33</xdr:row>
      <xdr:rowOff>95107</xdr:rowOff>
    </xdr:from>
    <xdr:ext cx="443005" cy="180627"/>
    <xdr:sp macro="_xll.PtreeEvent_ObjectClick" textlink="">
      <xdr:nvSpPr>
        <xdr:cNvPr id="21" name="PTObj_DBranchName_3_5">
          <a:extLst>
            <a:ext uri="{FF2B5EF4-FFF2-40B4-BE49-F238E27FC236}">
              <a16:creationId xmlns:a16="http://schemas.microsoft.com/office/drawing/2014/main" id="{00000000-0008-0000-0800-000015000000}"/>
            </a:ext>
          </a:extLst>
        </xdr:cNvPr>
        <xdr:cNvSpPr txBox="1"/>
      </xdr:nvSpPr>
      <xdr:spPr>
        <a:xfrm>
          <a:off x="4233672" y="6381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5</xdr:col>
      <xdr:colOff>127</xdr:colOff>
      <xdr:row>31</xdr:row>
      <xdr:rowOff>90170</xdr:rowOff>
    </xdr:from>
    <xdr:to>
      <xdr:col>5</xdr:col>
      <xdr:colOff>190627</xdr:colOff>
      <xdr:row>32</xdr:row>
      <xdr:rowOff>90170</xdr:rowOff>
    </xdr:to>
    <xdr:sp macro="_xll.PtreeEvent_ObjectClick" textlink="">
      <xdr:nvSpPr>
        <xdr:cNvPr id="22" name="PTObj_DNode_3_13">
          <a:extLst>
            <a:ext uri="{FF2B5EF4-FFF2-40B4-BE49-F238E27FC236}">
              <a16:creationId xmlns:a16="http://schemas.microsoft.com/office/drawing/2014/main" id="{00000000-0008-0000-0800-000016000000}"/>
            </a:ext>
          </a:extLst>
        </xdr:cNvPr>
        <xdr:cNvSpPr/>
      </xdr:nvSpPr>
      <xdr:spPr>
        <a:xfrm rot="-5400000">
          <a:off x="7039102" y="5995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31</xdr:row>
      <xdr:rowOff>95107</xdr:rowOff>
    </xdr:from>
    <xdr:ext cx="449867" cy="180627"/>
    <xdr:sp macro="_xll.PtreeEvent_ObjectClick" textlink="">
      <xdr:nvSpPr>
        <xdr:cNvPr id="234" name="PTObj_DBranchName_3_13">
          <a:extLst>
            <a:ext uri="{FF2B5EF4-FFF2-40B4-BE49-F238E27FC236}">
              <a16:creationId xmlns:a16="http://schemas.microsoft.com/office/drawing/2014/main" id="{00000000-0008-0000-0800-0000EA000000}"/>
            </a:ext>
          </a:extLst>
        </xdr:cNvPr>
        <xdr:cNvSpPr txBox="1"/>
      </xdr:nvSpPr>
      <xdr:spPr>
        <a:xfrm>
          <a:off x="5776722" y="6000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35</xdr:row>
      <xdr:rowOff>90170</xdr:rowOff>
    </xdr:from>
    <xdr:to>
      <xdr:col>5</xdr:col>
      <xdr:colOff>190627</xdr:colOff>
      <xdr:row>36</xdr:row>
      <xdr:rowOff>90170</xdr:rowOff>
    </xdr:to>
    <xdr:sp macro="_xll.PtreeEvent_ObjectClick" textlink="">
      <xdr:nvSpPr>
        <xdr:cNvPr id="235" name="PTObj_DNode_3_19">
          <a:extLst>
            <a:ext uri="{FF2B5EF4-FFF2-40B4-BE49-F238E27FC236}">
              <a16:creationId xmlns:a16="http://schemas.microsoft.com/office/drawing/2014/main" id="{00000000-0008-0000-0800-0000EB000000}"/>
            </a:ext>
          </a:extLst>
        </xdr:cNvPr>
        <xdr:cNvSpPr/>
      </xdr:nvSpPr>
      <xdr:spPr>
        <a:xfrm rot="-5400000">
          <a:off x="7039102" y="6757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35</xdr:row>
      <xdr:rowOff>95107</xdr:rowOff>
    </xdr:from>
    <xdr:ext cx="422360" cy="180627"/>
    <xdr:sp macro="_xll.PtreeEvent_ObjectClick" textlink="">
      <xdr:nvSpPr>
        <xdr:cNvPr id="238" name="PTObj_DBranchName_3_19">
          <a:extLst>
            <a:ext uri="{FF2B5EF4-FFF2-40B4-BE49-F238E27FC236}">
              <a16:creationId xmlns:a16="http://schemas.microsoft.com/office/drawing/2014/main" id="{00000000-0008-0000-0800-0000EE000000}"/>
            </a:ext>
          </a:extLst>
        </xdr:cNvPr>
        <xdr:cNvSpPr txBox="1"/>
      </xdr:nvSpPr>
      <xdr:spPr>
        <a:xfrm>
          <a:off x="5776722" y="6762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37</xdr:row>
      <xdr:rowOff>90170</xdr:rowOff>
    </xdr:from>
    <xdr:to>
      <xdr:col>5</xdr:col>
      <xdr:colOff>190627</xdr:colOff>
      <xdr:row>38</xdr:row>
      <xdr:rowOff>90170</xdr:rowOff>
    </xdr:to>
    <xdr:sp macro="_xll.PtreeEvent_ObjectClick" textlink="">
      <xdr:nvSpPr>
        <xdr:cNvPr id="239" name="PTObj_DNode_3_20">
          <a:extLst>
            <a:ext uri="{FF2B5EF4-FFF2-40B4-BE49-F238E27FC236}">
              <a16:creationId xmlns:a16="http://schemas.microsoft.com/office/drawing/2014/main" id="{00000000-0008-0000-0800-0000EF000000}"/>
            </a:ext>
          </a:extLst>
        </xdr:cNvPr>
        <xdr:cNvSpPr/>
      </xdr:nvSpPr>
      <xdr:spPr>
        <a:xfrm rot="-5400000">
          <a:off x="7039102" y="713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37</xdr:row>
      <xdr:rowOff>95107</xdr:rowOff>
    </xdr:from>
    <xdr:ext cx="339131" cy="180627"/>
    <xdr:sp macro="_xll.PtreeEvent_ObjectClick" textlink="">
      <xdr:nvSpPr>
        <xdr:cNvPr id="242" name="PTObj_DBranchName_3_20">
          <a:extLst>
            <a:ext uri="{FF2B5EF4-FFF2-40B4-BE49-F238E27FC236}">
              <a16:creationId xmlns:a16="http://schemas.microsoft.com/office/drawing/2014/main" id="{00000000-0008-0000-0800-0000F2000000}"/>
            </a:ext>
          </a:extLst>
        </xdr:cNvPr>
        <xdr:cNvSpPr txBox="1"/>
      </xdr:nvSpPr>
      <xdr:spPr>
        <a:xfrm>
          <a:off x="5776722" y="7143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53</xdr:row>
      <xdr:rowOff>90170</xdr:rowOff>
    </xdr:from>
    <xdr:to>
      <xdr:col>4</xdr:col>
      <xdr:colOff>190627</xdr:colOff>
      <xdr:row>54</xdr:row>
      <xdr:rowOff>90170</xdr:rowOff>
    </xdr:to>
    <xdr:sp macro="_xll.PtreeEvent_ObjectClick" textlink="">
      <xdr:nvSpPr>
        <xdr:cNvPr id="243" name="PTObj_DNode_3_16">
          <a:extLst>
            <a:ext uri="{FF2B5EF4-FFF2-40B4-BE49-F238E27FC236}">
              <a16:creationId xmlns:a16="http://schemas.microsoft.com/office/drawing/2014/main" id="{00000000-0008-0000-0800-0000F3000000}"/>
            </a:ext>
          </a:extLst>
        </xdr:cNvPr>
        <xdr:cNvSpPr/>
      </xdr:nvSpPr>
      <xdr:spPr>
        <a:xfrm>
          <a:off x="5496052" y="10186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53</xdr:row>
      <xdr:rowOff>95107</xdr:rowOff>
    </xdr:from>
    <xdr:ext cx="391004" cy="180627"/>
    <xdr:sp macro="_xll.PtreeEvent_ObjectClick" textlink="">
      <xdr:nvSpPr>
        <xdr:cNvPr id="246" name="PTObj_DBranchName_3_16">
          <a:extLst>
            <a:ext uri="{FF2B5EF4-FFF2-40B4-BE49-F238E27FC236}">
              <a16:creationId xmlns:a16="http://schemas.microsoft.com/office/drawing/2014/main" id="{00000000-0008-0000-0800-0000F6000000}"/>
            </a:ext>
          </a:extLst>
        </xdr:cNvPr>
        <xdr:cNvSpPr txBox="1"/>
      </xdr:nvSpPr>
      <xdr:spPr>
        <a:xfrm>
          <a:off x="4233672" y="10191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51</xdr:row>
      <xdr:rowOff>90170</xdr:rowOff>
    </xdr:from>
    <xdr:to>
      <xdr:col>5</xdr:col>
      <xdr:colOff>190627</xdr:colOff>
      <xdr:row>52</xdr:row>
      <xdr:rowOff>90170</xdr:rowOff>
    </xdr:to>
    <xdr:sp macro="_xll.PtreeEvent_ObjectClick" textlink="">
      <xdr:nvSpPr>
        <xdr:cNvPr id="247" name="PTObj_DNode_3_21">
          <a:extLst>
            <a:ext uri="{FF2B5EF4-FFF2-40B4-BE49-F238E27FC236}">
              <a16:creationId xmlns:a16="http://schemas.microsoft.com/office/drawing/2014/main" id="{00000000-0008-0000-0800-0000F7000000}"/>
            </a:ext>
          </a:extLst>
        </xdr:cNvPr>
        <xdr:cNvSpPr/>
      </xdr:nvSpPr>
      <xdr:spPr>
        <a:xfrm rot="-5400000">
          <a:off x="7039102" y="9805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51</xdr:row>
      <xdr:rowOff>95107</xdr:rowOff>
    </xdr:from>
    <xdr:ext cx="449867" cy="180627"/>
    <xdr:sp macro="_xll.PtreeEvent_ObjectClick" textlink="">
      <xdr:nvSpPr>
        <xdr:cNvPr id="250" name="PTObj_DBranchName_3_21">
          <a:extLst>
            <a:ext uri="{FF2B5EF4-FFF2-40B4-BE49-F238E27FC236}">
              <a16:creationId xmlns:a16="http://schemas.microsoft.com/office/drawing/2014/main" id="{00000000-0008-0000-0800-0000FA000000}"/>
            </a:ext>
          </a:extLst>
        </xdr:cNvPr>
        <xdr:cNvSpPr txBox="1"/>
      </xdr:nvSpPr>
      <xdr:spPr>
        <a:xfrm>
          <a:off x="5776722" y="9810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55</xdr:row>
      <xdr:rowOff>90170</xdr:rowOff>
    </xdr:from>
    <xdr:to>
      <xdr:col>5</xdr:col>
      <xdr:colOff>190627</xdr:colOff>
      <xdr:row>56</xdr:row>
      <xdr:rowOff>90170</xdr:rowOff>
    </xdr:to>
    <xdr:sp macro="_xll.PtreeEvent_ObjectClick" textlink="">
      <xdr:nvSpPr>
        <xdr:cNvPr id="251" name="PTObj_DNode_3_23">
          <a:extLst>
            <a:ext uri="{FF2B5EF4-FFF2-40B4-BE49-F238E27FC236}">
              <a16:creationId xmlns:a16="http://schemas.microsoft.com/office/drawing/2014/main" id="{00000000-0008-0000-0800-0000FB000000}"/>
            </a:ext>
          </a:extLst>
        </xdr:cNvPr>
        <xdr:cNvSpPr/>
      </xdr:nvSpPr>
      <xdr:spPr>
        <a:xfrm rot="-5400000">
          <a:off x="7039102" y="10567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55</xdr:row>
      <xdr:rowOff>95107</xdr:rowOff>
    </xdr:from>
    <xdr:ext cx="422360" cy="180627"/>
    <xdr:sp macro="_xll.PtreeEvent_ObjectClick" textlink="">
      <xdr:nvSpPr>
        <xdr:cNvPr id="254" name="PTObj_DBranchName_3_23">
          <a:extLst>
            <a:ext uri="{FF2B5EF4-FFF2-40B4-BE49-F238E27FC236}">
              <a16:creationId xmlns:a16="http://schemas.microsoft.com/office/drawing/2014/main" id="{00000000-0008-0000-0800-0000FE000000}"/>
            </a:ext>
          </a:extLst>
        </xdr:cNvPr>
        <xdr:cNvSpPr txBox="1"/>
      </xdr:nvSpPr>
      <xdr:spPr>
        <a:xfrm>
          <a:off x="5776722" y="10572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57</xdr:row>
      <xdr:rowOff>90170</xdr:rowOff>
    </xdr:from>
    <xdr:to>
      <xdr:col>5</xdr:col>
      <xdr:colOff>190627</xdr:colOff>
      <xdr:row>58</xdr:row>
      <xdr:rowOff>90170</xdr:rowOff>
    </xdr:to>
    <xdr:sp macro="_xll.PtreeEvent_ObjectClick" textlink="">
      <xdr:nvSpPr>
        <xdr:cNvPr id="255" name="PTObj_DNode_3_24">
          <a:extLst>
            <a:ext uri="{FF2B5EF4-FFF2-40B4-BE49-F238E27FC236}">
              <a16:creationId xmlns:a16="http://schemas.microsoft.com/office/drawing/2014/main" id="{00000000-0008-0000-0800-0000FF000000}"/>
            </a:ext>
          </a:extLst>
        </xdr:cNvPr>
        <xdr:cNvSpPr/>
      </xdr:nvSpPr>
      <xdr:spPr>
        <a:xfrm rot="-5400000">
          <a:off x="7039102" y="1094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57</xdr:row>
      <xdr:rowOff>95107</xdr:rowOff>
    </xdr:from>
    <xdr:ext cx="339131" cy="180627"/>
    <xdr:sp macro="_xll.PtreeEvent_ObjectClick" textlink="">
      <xdr:nvSpPr>
        <xdr:cNvPr id="37" name="PTObj_DBranchName_3_24">
          <a:extLst>
            <a:ext uri="{FF2B5EF4-FFF2-40B4-BE49-F238E27FC236}">
              <a16:creationId xmlns:a16="http://schemas.microsoft.com/office/drawing/2014/main" id="{00000000-0008-0000-0800-000025000000}"/>
            </a:ext>
          </a:extLst>
        </xdr:cNvPr>
        <xdr:cNvSpPr txBox="1"/>
      </xdr:nvSpPr>
      <xdr:spPr>
        <a:xfrm>
          <a:off x="5776722" y="10953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61</xdr:row>
      <xdr:rowOff>90170</xdr:rowOff>
    </xdr:from>
    <xdr:to>
      <xdr:col>4</xdr:col>
      <xdr:colOff>190627</xdr:colOff>
      <xdr:row>62</xdr:row>
      <xdr:rowOff>90170</xdr:rowOff>
    </xdr:to>
    <xdr:sp macro="_xll.PtreeEvent_ObjectClick" textlink="">
      <xdr:nvSpPr>
        <xdr:cNvPr id="38" name="PTObj_DNode_3_17">
          <a:extLst>
            <a:ext uri="{FF2B5EF4-FFF2-40B4-BE49-F238E27FC236}">
              <a16:creationId xmlns:a16="http://schemas.microsoft.com/office/drawing/2014/main" id="{00000000-0008-0000-0800-000026000000}"/>
            </a:ext>
          </a:extLst>
        </xdr:cNvPr>
        <xdr:cNvSpPr/>
      </xdr:nvSpPr>
      <xdr:spPr>
        <a:xfrm>
          <a:off x="5496052" y="11710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61</xdr:row>
      <xdr:rowOff>95107</xdr:rowOff>
    </xdr:from>
    <xdr:ext cx="443005" cy="180627"/>
    <xdr:sp macro="_xll.PtreeEvent_ObjectClick" textlink="">
      <xdr:nvSpPr>
        <xdr:cNvPr id="41" name="PTObj_DBranchName_3_17">
          <a:extLst>
            <a:ext uri="{FF2B5EF4-FFF2-40B4-BE49-F238E27FC236}">
              <a16:creationId xmlns:a16="http://schemas.microsoft.com/office/drawing/2014/main" id="{00000000-0008-0000-0800-000029000000}"/>
            </a:ext>
          </a:extLst>
        </xdr:cNvPr>
        <xdr:cNvSpPr txBox="1"/>
      </xdr:nvSpPr>
      <xdr:spPr>
        <a:xfrm>
          <a:off x="4233672" y="11715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5</xdr:col>
      <xdr:colOff>127</xdr:colOff>
      <xdr:row>59</xdr:row>
      <xdr:rowOff>90170</xdr:rowOff>
    </xdr:from>
    <xdr:to>
      <xdr:col>5</xdr:col>
      <xdr:colOff>190627</xdr:colOff>
      <xdr:row>60</xdr:row>
      <xdr:rowOff>90170</xdr:rowOff>
    </xdr:to>
    <xdr:sp macro="_xll.PtreeEvent_ObjectClick" textlink="">
      <xdr:nvSpPr>
        <xdr:cNvPr id="42" name="PTObj_DNode_3_25">
          <a:extLst>
            <a:ext uri="{FF2B5EF4-FFF2-40B4-BE49-F238E27FC236}">
              <a16:creationId xmlns:a16="http://schemas.microsoft.com/office/drawing/2014/main" id="{00000000-0008-0000-0800-00002A000000}"/>
            </a:ext>
          </a:extLst>
        </xdr:cNvPr>
        <xdr:cNvSpPr/>
      </xdr:nvSpPr>
      <xdr:spPr>
        <a:xfrm rot="-5400000">
          <a:off x="7039102" y="11329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59</xdr:row>
      <xdr:rowOff>95107</xdr:rowOff>
    </xdr:from>
    <xdr:ext cx="449867" cy="180627"/>
    <xdr:sp macro="_xll.PtreeEvent_ObjectClick" textlink="">
      <xdr:nvSpPr>
        <xdr:cNvPr id="45" name="PTObj_DBranchName_3_25">
          <a:extLst>
            <a:ext uri="{FF2B5EF4-FFF2-40B4-BE49-F238E27FC236}">
              <a16:creationId xmlns:a16="http://schemas.microsoft.com/office/drawing/2014/main" id="{00000000-0008-0000-0800-00002D000000}"/>
            </a:ext>
          </a:extLst>
        </xdr:cNvPr>
        <xdr:cNvSpPr txBox="1"/>
      </xdr:nvSpPr>
      <xdr:spPr>
        <a:xfrm>
          <a:off x="5776722" y="11334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63</xdr:row>
      <xdr:rowOff>90170</xdr:rowOff>
    </xdr:from>
    <xdr:to>
      <xdr:col>5</xdr:col>
      <xdr:colOff>190627</xdr:colOff>
      <xdr:row>64</xdr:row>
      <xdr:rowOff>90170</xdr:rowOff>
    </xdr:to>
    <xdr:sp macro="_xll.PtreeEvent_ObjectClick" textlink="">
      <xdr:nvSpPr>
        <xdr:cNvPr id="46" name="PTObj_DNode_3_26">
          <a:extLst>
            <a:ext uri="{FF2B5EF4-FFF2-40B4-BE49-F238E27FC236}">
              <a16:creationId xmlns:a16="http://schemas.microsoft.com/office/drawing/2014/main" id="{00000000-0008-0000-0800-00002E000000}"/>
            </a:ext>
          </a:extLst>
        </xdr:cNvPr>
        <xdr:cNvSpPr/>
      </xdr:nvSpPr>
      <xdr:spPr>
        <a:xfrm rot="-5400000">
          <a:off x="7039102" y="12091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63</xdr:row>
      <xdr:rowOff>95107</xdr:rowOff>
    </xdr:from>
    <xdr:ext cx="422360" cy="180627"/>
    <xdr:sp macro="_xll.PtreeEvent_ObjectClick" textlink="">
      <xdr:nvSpPr>
        <xdr:cNvPr id="49" name="PTObj_DBranchName_3_26">
          <a:extLst>
            <a:ext uri="{FF2B5EF4-FFF2-40B4-BE49-F238E27FC236}">
              <a16:creationId xmlns:a16="http://schemas.microsoft.com/office/drawing/2014/main" id="{00000000-0008-0000-0800-000031000000}"/>
            </a:ext>
          </a:extLst>
        </xdr:cNvPr>
        <xdr:cNvSpPr txBox="1"/>
      </xdr:nvSpPr>
      <xdr:spPr>
        <a:xfrm>
          <a:off x="5776722" y="12096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65</xdr:row>
      <xdr:rowOff>90170</xdr:rowOff>
    </xdr:from>
    <xdr:to>
      <xdr:col>5</xdr:col>
      <xdr:colOff>190627</xdr:colOff>
      <xdr:row>66</xdr:row>
      <xdr:rowOff>90170</xdr:rowOff>
    </xdr:to>
    <xdr:sp macro="_xll.PtreeEvent_ObjectClick" textlink="">
      <xdr:nvSpPr>
        <xdr:cNvPr id="50" name="PTObj_DNode_3_27">
          <a:extLst>
            <a:ext uri="{FF2B5EF4-FFF2-40B4-BE49-F238E27FC236}">
              <a16:creationId xmlns:a16="http://schemas.microsoft.com/office/drawing/2014/main" id="{00000000-0008-0000-0800-000032000000}"/>
            </a:ext>
          </a:extLst>
        </xdr:cNvPr>
        <xdr:cNvSpPr/>
      </xdr:nvSpPr>
      <xdr:spPr>
        <a:xfrm rot="-5400000">
          <a:off x="7039102" y="12472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65</xdr:row>
      <xdr:rowOff>95107</xdr:rowOff>
    </xdr:from>
    <xdr:ext cx="339131" cy="180627"/>
    <xdr:sp macro="_xll.PtreeEvent_ObjectClick" textlink="">
      <xdr:nvSpPr>
        <xdr:cNvPr id="53" name="PTObj_DBranchName_3_27">
          <a:extLst>
            <a:ext uri="{FF2B5EF4-FFF2-40B4-BE49-F238E27FC236}">
              <a16:creationId xmlns:a16="http://schemas.microsoft.com/office/drawing/2014/main" id="{00000000-0008-0000-0800-000035000000}"/>
            </a:ext>
          </a:extLst>
        </xdr:cNvPr>
        <xdr:cNvSpPr txBox="1"/>
      </xdr:nvSpPr>
      <xdr:spPr>
        <a:xfrm>
          <a:off x="5776722" y="12477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4</xdr:col>
      <xdr:colOff>242697</xdr:colOff>
      <xdr:row>65</xdr:row>
      <xdr:rowOff>185420</xdr:rowOff>
    </xdr:from>
    <xdr:to>
      <xdr:col>5</xdr:col>
      <xdr:colOff>127</xdr:colOff>
      <xdr:row>65</xdr:row>
      <xdr:rowOff>185420</xdr:rowOff>
    </xdr:to>
    <xdr:cxnSp macro="_xll.PtreeEvent_ObjectClick">
      <xdr:nvCxnSpPr>
        <xdr:cNvPr id="175" name="PTObj_DBranchHLine_4_27">
          <a:extLst>
            <a:ext uri="{FF2B5EF4-FFF2-40B4-BE49-F238E27FC236}">
              <a16:creationId xmlns:a16="http://schemas.microsoft.com/office/drawing/2014/main" id="{00000000-0008-0000-0B00-0000AF000000}"/>
            </a:ext>
          </a:extLst>
        </xdr:cNvPr>
        <xdr:cNvCxnSpPr/>
      </xdr:nvCxnSpPr>
      <xdr:spPr>
        <a:xfrm>
          <a:off x="5871972" y="12567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61</xdr:row>
      <xdr:rowOff>180339</xdr:rowOff>
    </xdr:from>
    <xdr:to>
      <xdr:col>4</xdr:col>
      <xdr:colOff>242697</xdr:colOff>
      <xdr:row>65</xdr:row>
      <xdr:rowOff>185420</xdr:rowOff>
    </xdr:to>
    <xdr:cxnSp macro="_xll.PtreeEvent_ObjectClick">
      <xdr:nvCxnSpPr>
        <xdr:cNvPr id="174" name="PTObj_DBranchDLine_4_27">
          <a:extLst>
            <a:ext uri="{FF2B5EF4-FFF2-40B4-BE49-F238E27FC236}">
              <a16:creationId xmlns:a16="http://schemas.microsoft.com/office/drawing/2014/main" id="{00000000-0008-0000-0B00-0000AE000000}"/>
            </a:ext>
          </a:extLst>
        </xdr:cNvPr>
        <xdr:cNvCxnSpPr/>
      </xdr:nvCxnSpPr>
      <xdr:spPr>
        <a:xfrm>
          <a:off x="5719572" y="11800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63</xdr:row>
      <xdr:rowOff>185420</xdr:rowOff>
    </xdr:from>
    <xdr:to>
      <xdr:col>5</xdr:col>
      <xdr:colOff>127</xdr:colOff>
      <xdr:row>63</xdr:row>
      <xdr:rowOff>185420</xdr:rowOff>
    </xdr:to>
    <xdr:cxnSp macro="_xll.PtreeEvent_ObjectClick">
      <xdr:nvCxnSpPr>
        <xdr:cNvPr id="171" name="PTObj_DBranchHLine_4_26">
          <a:extLst>
            <a:ext uri="{FF2B5EF4-FFF2-40B4-BE49-F238E27FC236}">
              <a16:creationId xmlns:a16="http://schemas.microsoft.com/office/drawing/2014/main" id="{00000000-0008-0000-0B00-0000AB000000}"/>
            </a:ext>
          </a:extLst>
        </xdr:cNvPr>
        <xdr:cNvCxnSpPr/>
      </xdr:nvCxnSpPr>
      <xdr:spPr>
        <a:xfrm>
          <a:off x="5871972" y="1218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61</xdr:row>
      <xdr:rowOff>180339</xdr:rowOff>
    </xdr:from>
    <xdr:to>
      <xdr:col>4</xdr:col>
      <xdr:colOff>242697</xdr:colOff>
      <xdr:row>63</xdr:row>
      <xdr:rowOff>185420</xdr:rowOff>
    </xdr:to>
    <xdr:cxnSp macro="_xll.PtreeEvent_ObjectClick">
      <xdr:nvCxnSpPr>
        <xdr:cNvPr id="170" name="PTObj_DBranchDLine_4_26">
          <a:extLst>
            <a:ext uri="{FF2B5EF4-FFF2-40B4-BE49-F238E27FC236}">
              <a16:creationId xmlns:a16="http://schemas.microsoft.com/office/drawing/2014/main" id="{00000000-0008-0000-0B00-0000AA000000}"/>
            </a:ext>
          </a:extLst>
        </xdr:cNvPr>
        <xdr:cNvCxnSpPr/>
      </xdr:nvCxnSpPr>
      <xdr:spPr>
        <a:xfrm>
          <a:off x="5719572" y="118008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59</xdr:row>
      <xdr:rowOff>185420</xdr:rowOff>
    </xdr:from>
    <xdr:to>
      <xdr:col>5</xdr:col>
      <xdr:colOff>127</xdr:colOff>
      <xdr:row>59</xdr:row>
      <xdr:rowOff>185420</xdr:rowOff>
    </xdr:to>
    <xdr:cxnSp macro="_xll.PtreeEvent_ObjectClick">
      <xdr:nvCxnSpPr>
        <xdr:cNvPr id="167" name="PTObj_DBranchHLine_4_25">
          <a:extLst>
            <a:ext uri="{FF2B5EF4-FFF2-40B4-BE49-F238E27FC236}">
              <a16:creationId xmlns:a16="http://schemas.microsoft.com/office/drawing/2014/main" id="{00000000-0008-0000-0B00-0000A7000000}"/>
            </a:ext>
          </a:extLst>
        </xdr:cNvPr>
        <xdr:cNvCxnSpPr/>
      </xdr:nvCxnSpPr>
      <xdr:spPr>
        <a:xfrm>
          <a:off x="5871972" y="11424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59</xdr:row>
      <xdr:rowOff>185420</xdr:rowOff>
    </xdr:from>
    <xdr:to>
      <xdr:col>4</xdr:col>
      <xdr:colOff>242697</xdr:colOff>
      <xdr:row>61</xdr:row>
      <xdr:rowOff>180339</xdr:rowOff>
    </xdr:to>
    <xdr:cxnSp macro="_xll.PtreeEvent_ObjectClick">
      <xdr:nvCxnSpPr>
        <xdr:cNvPr id="166" name="PTObj_DBranchDLine_4_25">
          <a:extLst>
            <a:ext uri="{FF2B5EF4-FFF2-40B4-BE49-F238E27FC236}">
              <a16:creationId xmlns:a16="http://schemas.microsoft.com/office/drawing/2014/main" id="{00000000-0008-0000-0B00-0000A6000000}"/>
            </a:ext>
          </a:extLst>
        </xdr:cNvPr>
        <xdr:cNvCxnSpPr/>
      </xdr:nvCxnSpPr>
      <xdr:spPr>
        <a:xfrm flipV="1">
          <a:off x="5719572" y="114249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61</xdr:row>
      <xdr:rowOff>185420</xdr:rowOff>
    </xdr:from>
    <xdr:to>
      <xdr:col>4</xdr:col>
      <xdr:colOff>127</xdr:colOff>
      <xdr:row>61</xdr:row>
      <xdr:rowOff>185420</xdr:rowOff>
    </xdr:to>
    <xdr:cxnSp macro="_xll.PtreeEvent_ObjectClick">
      <xdr:nvCxnSpPr>
        <xdr:cNvPr id="163" name="PTObj_DBranchHLine_4_17">
          <a:extLst>
            <a:ext uri="{FF2B5EF4-FFF2-40B4-BE49-F238E27FC236}">
              <a16:creationId xmlns:a16="http://schemas.microsoft.com/office/drawing/2014/main" id="{00000000-0008-0000-0B00-0000A3000000}"/>
            </a:ext>
          </a:extLst>
        </xdr:cNvPr>
        <xdr:cNvCxnSpPr/>
      </xdr:nvCxnSpPr>
      <xdr:spPr>
        <a:xfrm>
          <a:off x="4328922" y="11805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49</xdr:row>
      <xdr:rowOff>180339</xdr:rowOff>
    </xdr:from>
    <xdr:to>
      <xdr:col>3</xdr:col>
      <xdr:colOff>242697</xdr:colOff>
      <xdr:row>61</xdr:row>
      <xdr:rowOff>185420</xdr:rowOff>
    </xdr:to>
    <xdr:cxnSp macro="_xll.PtreeEvent_ObjectClick">
      <xdr:nvCxnSpPr>
        <xdr:cNvPr id="162" name="PTObj_DBranchDLine_4_17">
          <a:extLst>
            <a:ext uri="{FF2B5EF4-FFF2-40B4-BE49-F238E27FC236}">
              <a16:creationId xmlns:a16="http://schemas.microsoft.com/office/drawing/2014/main" id="{00000000-0008-0000-0B00-0000A2000000}"/>
            </a:ext>
          </a:extLst>
        </xdr:cNvPr>
        <xdr:cNvCxnSpPr/>
      </xdr:nvCxnSpPr>
      <xdr:spPr>
        <a:xfrm>
          <a:off x="4176522" y="9514839"/>
          <a:ext cx="152400" cy="2291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57</xdr:row>
      <xdr:rowOff>185420</xdr:rowOff>
    </xdr:from>
    <xdr:to>
      <xdr:col>5</xdr:col>
      <xdr:colOff>127</xdr:colOff>
      <xdr:row>57</xdr:row>
      <xdr:rowOff>185420</xdr:rowOff>
    </xdr:to>
    <xdr:cxnSp macro="_xll.PtreeEvent_ObjectClick">
      <xdr:nvCxnSpPr>
        <xdr:cNvPr id="159" name="PTObj_DBranchHLine_4_24">
          <a:extLst>
            <a:ext uri="{FF2B5EF4-FFF2-40B4-BE49-F238E27FC236}">
              <a16:creationId xmlns:a16="http://schemas.microsoft.com/office/drawing/2014/main" id="{00000000-0008-0000-0B00-00009F000000}"/>
            </a:ext>
          </a:extLst>
        </xdr:cNvPr>
        <xdr:cNvCxnSpPr/>
      </xdr:nvCxnSpPr>
      <xdr:spPr>
        <a:xfrm>
          <a:off x="5871972" y="1104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53</xdr:row>
      <xdr:rowOff>180339</xdr:rowOff>
    </xdr:from>
    <xdr:to>
      <xdr:col>4</xdr:col>
      <xdr:colOff>242697</xdr:colOff>
      <xdr:row>57</xdr:row>
      <xdr:rowOff>185420</xdr:rowOff>
    </xdr:to>
    <xdr:cxnSp macro="_xll.PtreeEvent_ObjectClick">
      <xdr:nvCxnSpPr>
        <xdr:cNvPr id="158" name="PTObj_DBranchDLine_4_24">
          <a:extLst>
            <a:ext uri="{FF2B5EF4-FFF2-40B4-BE49-F238E27FC236}">
              <a16:creationId xmlns:a16="http://schemas.microsoft.com/office/drawing/2014/main" id="{00000000-0008-0000-0B00-00009E000000}"/>
            </a:ext>
          </a:extLst>
        </xdr:cNvPr>
        <xdr:cNvCxnSpPr/>
      </xdr:nvCxnSpPr>
      <xdr:spPr>
        <a:xfrm>
          <a:off x="5719572" y="10276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55</xdr:row>
      <xdr:rowOff>185420</xdr:rowOff>
    </xdr:from>
    <xdr:to>
      <xdr:col>5</xdr:col>
      <xdr:colOff>127</xdr:colOff>
      <xdr:row>55</xdr:row>
      <xdr:rowOff>185420</xdr:rowOff>
    </xdr:to>
    <xdr:cxnSp macro="_xll.PtreeEvent_ObjectClick">
      <xdr:nvCxnSpPr>
        <xdr:cNvPr id="155" name="PTObj_DBranchHLine_4_23">
          <a:extLst>
            <a:ext uri="{FF2B5EF4-FFF2-40B4-BE49-F238E27FC236}">
              <a16:creationId xmlns:a16="http://schemas.microsoft.com/office/drawing/2014/main" id="{00000000-0008-0000-0B00-00009B000000}"/>
            </a:ext>
          </a:extLst>
        </xdr:cNvPr>
        <xdr:cNvCxnSpPr/>
      </xdr:nvCxnSpPr>
      <xdr:spPr>
        <a:xfrm>
          <a:off x="5871972" y="1066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53</xdr:row>
      <xdr:rowOff>180339</xdr:rowOff>
    </xdr:from>
    <xdr:to>
      <xdr:col>4</xdr:col>
      <xdr:colOff>242697</xdr:colOff>
      <xdr:row>55</xdr:row>
      <xdr:rowOff>185420</xdr:rowOff>
    </xdr:to>
    <xdr:cxnSp macro="_xll.PtreeEvent_ObjectClick">
      <xdr:nvCxnSpPr>
        <xdr:cNvPr id="154" name="PTObj_DBranchDLine_4_23">
          <a:extLst>
            <a:ext uri="{FF2B5EF4-FFF2-40B4-BE49-F238E27FC236}">
              <a16:creationId xmlns:a16="http://schemas.microsoft.com/office/drawing/2014/main" id="{00000000-0008-0000-0B00-00009A000000}"/>
            </a:ext>
          </a:extLst>
        </xdr:cNvPr>
        <xdr:cNvCxnSpPr/>
      </xdr:nvCxnSpPr>
      <xdr:spPr>
        <a:xfrm>
          <a:off x="5719572" y="102768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51</xdr:row>
      <xdr:rowOff>185420</xdr:rowOff>
    </xdr:from>
    <xdr:to>
      <xdr:col>5</xdr:col>
      <xdr:colOff>127</xdr:colOff>
      <xdr:row>51</xdr:row>
      <xdr:rowOff>185420</xdr:rowOff>
    </xdr:to>
    <xdr:cxnSp macro="_xll.PtreeEvent_ObjectClick">
      <xdr:nvCxnSpPr>
        <xdr:cNvPr id="151" name="PTObj_DBranchHLine_4_21">
          <a:extLst>
            <a:ext uri="{FF2B5EF4-FFF2-40B4-BE49-F238E27FC236}">
              <a16:creationId xmlns:a16="http://schemas.microsoft.com/office/drawing/2014/main" id="{00000000-0008-0000-0B00-000097000000}"/>
            </a:ext>
          </a:extLst>
        </xdr:cNvPr>
        <xdr:cNvCxnSpPr/>
      </xdr:nvCxnSpPr>
      <xdr:spPr>
        <a:xfrm>
          <a:off x="5871972" y="9900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51</xdr:row>
      <xdr:rowOff>185420</xdr:rowOff>
    </xdr:from>
    <xdr:to>
      <xdr:col>4</xdr:col>
      <xdr:colOff>242697</xdr:colOff>
      <xdr:row>53</xdr:row>
      <xdr:rowOff>180339</xdr:rowOff>
    </xdr:to>
    <xdr:cxnSp macro="_xll.PtreeEvent_ObjectClick">
      <xdr:nvCxnSpPr>
        <xdr:cNvPr id="150" name="PTObj_DBranchDLine_4_21">
          <a:extLst>
            <a:ext uri="{FF2B5EF4-FFF2-40B4-BE49-F238E27FC236}">
              <a16:creationId xmlns:a16="http://schemas.microsoft.com/office/drawing/2014/main" id="{00000000-0008-0000-0B00-000096000000}"/>
            </a:ext>
          </a:extLst>
        </xdr:cNvPr>
        <xdr:cNvCxnSpPr/>
      </xdr:nvCxnSpPr>
      <xdr:spPr>
        <a:xfrm flipV="1">
          <a:off x="5719572" y="99009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53</xdr:row>
      <xdr:rowOff>185420</xdr:rowOff>
    </xdr:from>
    <xdr:to>
      <xdr:col>4</xdr:col>
      <xdr:colOff>127</xdr:colOff>
      <xdr:row>53</xdr:row>
      <xdr:rowOff>185420</xdr:rowOff>
    </xdr:to>
    <xdr:cxnSp macro="_xll.PtreeEvent_ObjectClick">
      <xdr:nvCxnSpPr>
        <xdr:cNvPr id="147" name="PTObj_DBranchHLine_4_16">
          <a:extLst>
            <a:ext uri="{FF2B5EF4-FFF2-40B4-BE49-F238E27FC236}">
              <a16:creationId xmlns:a16="http://schemas.microsoft.com/office/drawing/2014/main" id="{00000000-0008-0000-0B00-000093000000}"/>
            </a:ext>
          </a:extLst>
        </xdr:cNvPr>
        <xdr:cNvCxnSpPr/>
      </xdr:nvCxnSpPr>
      <xdr:spPr>
        <a:xfrm>
          <a:off x="4328922" y="1028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49</xdr:row>
      <xdr:rowOff>180339</xdr:rowOff>
    </xdr:from>
    <xdr:to>
      <xdr:col>3</xdr:col>
      <xdr:colOff>242697</xdr:colOff>
      <xdr:row>53</xdr:row>
      <xdr:rowOff>185420</xdr:rowOff>
    </xdr:to>
    <xdr:cxnSp macro="_xll.PtreeEvent_ObjectClick">
      <xdr:nvCxnSpPr>
        <xdr:cNvPr id="146" name="PTObj_DBranchDLine_4_16">
          <a:extLst>
            <a:ext uri="{FF2B5EF4-FFF2-40B4-BE49-F238E27FC236}">
              <a16:creationId xmlns:a16="http://schemas.microsoft.com/office/drawing/2014/main" id="{00000000-0008-0000-0B00-000092000000}"/>
            </a:ext>
          </a:extLst>
        </xdr:cNvPr>
        <xdr:cNvCxnSpPr/>
      </xdr:nvCxnSpPr>
      <xdr:spPr>
        <a:xfrm>
          <a:off x="4176522" y="9514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37</xdr:row>
      <xdr:rowOff>185420</xdr:rowOff>
    </xdr:from>
    <xdr:to>
      <xdr:col>5</xdr:col>
      <xdr:colOff>127</xdr:colOff>
      <xdr:row>37</xdr:row>
      <xdr:rowOff>185420</xdr:rowOff>
    </xdr:to>
    <xdr:cxnSp macro="_xll.PtreeEvent_ObjectClick">
      <xdr:nvCxnSpPr>
        <xdr:cNvPr id="143" name="PTObj_DBranchHLine_4_20">
          <a:extLst>
            <a:ext uri="{FF2B5EF4-FFF2-40B4-BE49-F238E27FC236}">
              <a16:creationId xmlns:a16="http://schemas.microsoft.com/office/drawing/2014/main" id="{00000000-0008-0000-0B00-00008F000000}"/>
            </a:ext>
          </a:extLst>
        </xdr:cNvPr>
        <xdr:cNvCxnSpPr/>
      </xdr:nvCxnSpPr>
      <xdr:spPr>
        <a:xfrm>
          <a:off x="5871972" y="723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33</xdr:row>
      <xdr:rowOff>180340</xdr:rowOff>
    </xdr:from>
    <xdr:to>
      <xdr:col>4</xdr:col>
      <xdr:colOff>242697</xdr:colOff>
      <xdr:row>37</xdr:row>
      <xdr:rowOff>185420</xdr:rowOff>
    </xdr:to>
    <xdr:cxnSp macro="_xll.PtreeEvent_ObjectClick">
      <xdr:nvCxnSpPr>
        <xdr:cNvPr id="142" name="PTObj_DBranchDLine_4_20">
          <a:extLst>
            <a:ext uri="{FF2B5EF4-FFF2-40B4-BE49-F238E27FC236}">
              <a16:creationId xmlns:a16="http://schemas.microsoft.com/office/drawing/2014/main" id="{00000000-0008-0000-0B00-00008E000000}"/>
            </a:ext>
          </a:extLst>
        </xdr:cNvPr>
        <xdr:cNvCxnSpPr/>
      </xdr:nvCxnSpPr>
      <xdr:spPr>
        <a:xfrm>
          <a:off x="5719572" y="6466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35</xdr:row>
      <xdr:rowOff>185420</xdr:rowOff>
    </xdr:from>
    <xdr:to>
      <xdr:col>5</xdr:col>
      <xdr:colOff>127</xdr:colOff>
      <xdr:row>35</xdr:row>
      <xdr:rowOff>185420</xdr:rowOff>
    </xdr:to>
    <xdr:cxnSp macro="_xll.PtreeEvent_ObjectClick">
      <xdr:nvCxnSpPr>
        <xdr:cNvPr id="139" name="PTObj_DBranchHLine_4_19">
          <a:extLst>
            <a:ext uri="{FF2B5EF4-FFF2-40B4-BE49-F238E27FC236}">
              <a16:creationId xmlns:a16="http://schemas.microsoft.com/office/drawing/2014/main" id="{00000000-0008-0000-0B00-00008B000000}"/>
            </a:ext>
          </a:extLst>
        </xdr:cNvPr>
        <xdr:cNvCxnSpPr/>
      </xdr:nvCxnSpPr>
      <xdr:spPr>
        <a:xfrm>
          <a:off x="5871972" y="685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33</xdr:row>
      <xdr:rowOff>180340</xdr:rowOff>
    </xdr:from>
    <xdr:to>
      <xdr:col>4</xdr:col>
      <xdr:colOff>242697</xdr:colOff>
      <xdr:row>35</xdr:row>
      <xdr:rowOff>185420</xdr:rowOff>
    </xdr:to>
    <xdr:cxnSp macro="_xll.PtreeEvent_ObjectClick">
      <xdr:nvCxnSpPr>
        <xdr:cNvPr id="138" name="PTObj_DBranchDLine_4_19">
          <a:extLst>
            <a:ext uri="{FF2B5EF4-FFF2-40B4-BE49-F238E27FC236}">
              <a16:creationId xmlns:a16="http://schemas.microsoft.com/office/drawing/2014/main" id="{00000000-0008-0000-0B00-00008A000000}"/>
            </a:ext>
          </a:extLst>
        </xdr:cNvPr>
        <xdr:cNvCxnSpPr/>
      </xdr:nvCxnSpPr>
      <xdr:spPr>
        <a:xfrm>
          <a:off x="5719572" y="6466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31</xdr:row>
      <xdr:rowOff>185420</xdr:rowOff>
    </xdr:from>
    <xdr:to>
      <xdr:col>5</xdr:col>
      <xdr:colOff>127</xdr:colOff>
      <xdr:row>31</xdr:row>
      <xdr:rowOff>185420</xdr:rowOff>
    </xdr:to>
    <xdr:cxnSp macro="_xll.PtreeEvent_ObjectClick">
      <xdr:nvCxnSpPr>
        <xdr:cNvPr id="135" name="PTObj_DBranchHLine_4_13">
          <a:extLst>
            <a:ext uri="{FF2B5EF4-FFF2-40B4-BE49-F238E27FC236}">
              <a16:creationId xmlns:a16="http://schemas.microsoft.com/office/drawing/2014/main" id="{00000000-0008-0000-0B00-000087000000}"/>
            </a:ext>
          </a:extLst>
        </xdr:cNvPr>
        <xdr:cNvCxnSpPr/>
      </xdr:nvCxnSpPr>
      <xdr:spPr>
        <a:xfrm>
          <a:off x="5871972" y="6090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31</xdr:row>
      <xdr:rowOff>185420</xdr:rowOff>
    </xdr:from>
    <xdr:to>
      <xdr:col>4</xdr:col>
      <xdr:colOff>242697</xdr:colOff>
      <xdr:row>33</xdr:row>
      <xdr:rowOff>180340</xdr:rowOff>
    </xdr:to>
    <xdr:cxnSp macro="_xll.PtreeEvent_ObjectClick">
      <xdr:nvCxnSpPr>
        <xdr:cNvPr id="134" name="PTObj_DBranchDLine_4_13">
          <a:extLst>
            <a:ext uri="{FF2B5EF4-FFF2-40B4-BE49-F238E27FC236}">
              <a16:creationId xmlns:a16="http://schemas.microsoft.com/office/drawing/2014/main" id="{00000000-0008-0000-0B00-000086000000}"/>
            </a:ext>
          </a:extLst>
        </xdr:cNvPr>
        <xdr:cNvCxnSpPr/>
      </xdr:nvCxnSpPr>
      <xdr:spPr>
        <a:xfrm flipV="1">
          <a:off x="5719572" y="6090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33</xdr:row>
      <xdr:rowOff>185420</xdr:rowOff>
    </xdr:from>
    <xdr:to>
      <xdr:col>4</xdr:col>
      <xdr:colOff>127</xdr:colOff>
      <xdr:row>33</xdr:row>
      <xdr:rowOff>185420</xdr:rowOff>
    </xdr:to>
    <xdr:cxnSp macro="_xll.PtreeEvent_ObjectClick">
      <xdr:nvCxnSpPr>
        <xdr:cNvPr id="131" name="PTObj_DBranchHLine_4_5">
          <a:extLst>
            <a:ext uri="{FF2B5EF4-FFF2-40B4-BE49-F238E27FC236}">
              <a16:creationId xmlns:a16="http://schemas.microsoft.com/office/drawing/2014/main" id="{00000000-0008-0000-0B00-000083000000}"/>
            </a:ext>
          </a:extLst>
        </xdr:cNvPr>
        <xdr:cNvCxnSpPr/>
      </xdr:nvCxnSpPr>
      <xdr:spPr>
        <a:xfrm>
          <a:off x="4328922" y="647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21</xdr:row>
      <xdr:rowOff>180340</xdr:rowOff>
    </xdr:from>
    <xdr:to>
      <xdr:col>3</xdr:col>
      <xdr:colOff>242697</xdr:colOff>
      <xdr:row>33</xdr:row>
      <xdr:rowOff>185420</xdr:rowOff>
    </xdr:to>
    <xdr:cxnSp macro="_xll.PtreeEvent_ObjectClick">
      <xdr:nvCxnSpPr>
        <xdr:cNvPr id="130" name="PTObj_DBranchDLine_4_5">
          <a:extLst>
            <a:ext uri="{FF2B5EF4-FFF2-40B4-BE49-F238E27FC236}">
              <a16:creationId xmlns:a16="http://schemas.microsoft.com/office/drawing/2014/main" id="{00000000-0008-0000-0B00-000082000000}"/>
            </a:ext>
          </a:extLst>
        </xdr:cNvPr>
        <xdr:cNvCxnSpPr/>
      </xdr:nvCxnSpPr>
      <xdr:spPr>
        <a:xfrm>
          <a:off x="4176522" y="4180840"/>
          <a:ext cx="152400" cy="2291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29</xdr:row>
      <xdr:rowOff>185420</xdr:rowOff>
    </xdr:from>
    <xdr:to>
      <xdr:col>5</xdr:col>
      <xdr:colOff>127</xdr:colOff>
      <xdr:row>29</xdr:row>
      <xdr:rowOff>185420</xdr:rowOff>
    </xdr:to>
    <xdr:cxnSp macro="_xll.PtreeEvent_ObjectClick">
      <xdr:nvCxnSpPr>
        <xdr:cNvPr id="127" name="PTObj_DBranchHLine_4_12">
          <a:extLst>
            <a:ext uri="{FF2B5EF4-FFF2-40B4-BE49-F238E27FC236}">
              <a16:creationId xmlns:a16="http://schemas.microsoft.com/office/drawing/2014/main" id="{00000000-0008-0000-0B00-00007F000000}"/>
            </a:ext>
          </a:extLst>
        </xdr:cNvPr>
        <xdr:cNvCxnSpPr/>
      </xdr:nvCxnSpPr>
      <xdr:spPr>
        <a:xfrm>
          <a:off x="5871972" y="5709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25</xdr:row>
      <xdr:rowOff>180340</xdr:rowOff>
    </xdr:from>
    <xdr:to>
      <xdr:col>4</xdr:col>
      <xdr:colOff>242697</xdr:colOff>
      <xdr:row>29</xdr:row>
      <xdr:rowOff>185420</xdr:rowOff>
    </xdr:to>
    <xdr:cxnSp macro="_xll.PtreeEvent_ObjectClick">
      <xdr:nvCxnSpPr>
        <xdr:cNvPr id="126" name="PTObj_DBranchDLine_4_12">
          <a:extLst>
            <a:ext uri="{FF2B5EF4-FFF2-40B4-BE49-F238E27FC236}">
              <a16:creationId xmlns:a16="http://schemas.microsoft.com/office/drawing/2014/main" id="{00000000-0008-0000-0B00-00007E000000}"/>
            </a:ext>
          </a:extLst>
        </xdr:cNvPr>
        <xdr:cNvCxnSpPr/>
      </xdr:nvCxnSpPr>
      <xdr:spPr>
        <a:xfrm>
          <a:off x="5719572" y="4942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27</xdr:row>
      <xdr:rowOff>185420</xdr:rowOff>
    </xdr:from>
    <xdr:to>
      <xdr:col>5</xdr:col>
      <xdr:colOff>127</xdr:colOff>
      <xdr:row>27</xdr:row>
      <xdr:rowOff>185420</xdr:rowOff>
    </xdr:to>
    <xdr:cxnSp macro="_xll.PtreeEvent_ObjectClick">
      <xdr:nvCxnSpPr>
        <xdr:cNvPr id="123" name="PTObj_DBranchHLine_4_11">
          <a:extLst>
            <a:ext uri="{FF2B5EF4-FFF2-40B4-BE49-F238E27FC236}">
              <a16:creationId xmlns:a16="http://schemas.microsoft.com/office/drawing/2014/main" id="{00000000-0008-0000-0B00-00007B000000}"/>
            </a:ext>
          </a:extLst>
        </xdr:cNvPr>
        <xdr:cNvCxnSpPr/>
      </xdr:nvCxnSpPr>
      <xdr:spPr>
        <a:xfrm>
          <a:off x="5871972" y="5328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25</xdr:row>
      <xdr:rowOff>180340</xdr:rowOff>
    </xdr:from>
    <xdr:to>
      <xdr:col>4</xdr:col>
      <xdr:colOff>242697</xdr:colOff>
      <xdr:row>27</xdr:row>
      <xdr:rowOff>185420</xdr:rowOff>
    </xdr:to>
    <xdr:cxnSp macro="_xll.PtreeEvent_ObjectClick">
      <xdr:nvCxnSpPr>
        <xdr:cNvPr id="122" name="PTObj_DBranchDLine_4_11">
          <a:extLst>
            <a:ext uri="{FF2B5EF4-FFF2-40B4-BE49-F238E27FC236}">
              <a16:creationId xmlns:a16="http://schemas.microsoft.com/office/drawing/2014/main" id="{00000000-0008-0000-0B00-00007A000000}"/>
            </a:ext>
          </a:extLst>
        </xdr:cNvPr>
        <xdr:cNvCxnSpPr/>
      </xdr:nvCxnSpPr>
      <xdr:spPr>
        <a:xfrm>
          <a:off x="5719572" y="4942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23</xdr:row>
      <xdr:rowOff>185420</xdr:rowOff>
    </xdr:from>
    <xdr:to>
      <xdr:col>5</xdr:col>
      <xdr:colOff>127</xdr:colOff>
      <xdr:row>23</xdr:row>
      <xdr:rowOff>185420</xdr:rowOff>
    </xdr:to>
    <xdr:cxnSp macro="_xll.PtreeEvent_ObjectClick">
      <xdr:nvCxnSpPr>
        <xdr:cNvPr id="119" name="PTObj_DBranchHLine_4_10">
          <a:extLst>
            <a:ext uri="{FF2B5EF4-FFF2-40B4-BE49-F238E27FC236}">
              <a16:creationId xmlns:a16="http://schemas.microsoft.com/office/drawing/2014/main" id="{00000000-0008-0000-0B00-000077000000}"/>
            </a:ext>
          </a:extLst>
        </xdr:cNvPr>
        <xdr:cNvCxnSpPr/>
      </xdr:nvCxnSpPr>
      <xdr:spPr>
        <a:xfrm>
          <a:off x="5871972" y="456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23</xdr:row>
      <xdr:rowOff>185420</xdr:rowOff>
    </xdr:from>
    <xdr:to>
      <xdr:col>4</xdr:col>
      <xdr:colOff>242697</xdr:colOff>
      <xdr:row>25</xdr:row>
      <xdr:rowOff>180340</xdr:rowOff>
    </xdr:to>
    <xdr:cxnSp macro="_xll.PtreeEvent_ObjectClick">
      <xdr:nvCxnSpPr>
        <xdr:cNvPr id="118" name="PTObj_DBranchDLine_4_10">
          <a:extLst>
            <a:ext uri="{FF2B5EF4-FFF2-40B4-BE49-F238E27FC236}">
              <a16:creationId xmlns:a16="http://schemas.microsoft.com/office/drawing/2014/main" id="{00000000-0008-0000-0B00-000076000000}"/>
            </a:ext>
          </a:extLst>
        </xdr:cNvPr>
        <xdr:cNvCxnSpPr/>
      </xdr:nvCxnSpPr>
      <xdr:spPr>
        <a:xfrm flipV="1">
          <a:off x="5719572" y="4566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25</xdr:row>
      <xdr:rowOff>185420</xdr:rowOff>
    </xdr:from>
    <xdr:to>
      <xdr:col>4</xdr:col>
      <xdr:colOff>127</xdr:colOff>
      <xdr:row>25</xdr:row>
      <xdr:rowOff>185420</xdr:rowOff>
    </xdr:to>
    <xdr:cxnSp macro="_xll.PtreeEvent_ObjectClick">
      <xdr:nvCxnSpPr>
        <xdr:cNvPr id="115" name="PTObj_DBranchHLine_4_4">
          <a:extLst>
            <a:ext uri="{FF2B5EF4-FFF2-40B4-BE49-F238E27FC236}">
              <a16:creationId xmlns:a16="http://schemas.microsoft.com/office/drawing/2014/main" id="{00000000-0008-0000-0B00-000073000000}"/>
            </a:ext>
          </a:extLst>
        </xdr:cNvPr>
        <xdr:cNvCxnSpPr/>
      </xdr:nvCxnSpPr>
      <xdr:spPr>
        <a:xfrm>
          <a:off x="4328922" y="4947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21</xdr:row>
      <xdr:rowOff>180340</xdr:rowOff>
    </xdr:from>
    <xdr:to>
      <xdr:col>3</xdr:col>
      <xdr:colOff>242697</xdr:colOff>
      <xdr:row>25</xdr:row>
      <xdr:rowOff>185420</xdr:rowOff>
    </xdr:to>
    <xdr:cxnSp macro="_xll.PtreeEvent_ObjectClick">
      <xdr:nvCxnSpPr>
        <xdr:cNvPr id="114" name="PTObj_DBranchDLine_4_4">
          <a:extLst>
            <a:ext uri="{FF2B5EF4-FFF2-40B4-BE49-F238E27FC236}">
              <a16:creationId xmlns:a16="http://schemas.microsoft.com/office/drawing/2014/main" id="{00000000-0008-0000-0B00-000072000000}"/>
            </a:ext>
          </a:extLst>
        </xdr:cNvPr>
        <xdr:cNvCxnSpPr/>
      </xdr:nvCxnSpPr>
      <xdr:spPr>
        <a:xfrm>
          <a:off x="4176522" y="4180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47</xdr:row>
      <xdr:rowOff>185420</xdr:rowOff>
    </xdr:from>
    <xdr:to>
      <xdr:col>5</xdr:col>
      <xdr:colOff>127</xdr:colOff>
      <xdr:row>47</xdr:row>
      <xdr:rowOff>185420</xdr:rowOff>
    </xdr:to>
    <xdr:cxnSp macro="_xll.PtreeEvent_ObjectClick">
      <xdr:nvCxnSpPr>
        <xdr:cNvPr id="34" name="PTObj_DBranchHLine_4_15">
          <a:extLst>
            <a:ext uri="{FF2B5EF4-FFF2-40B4-BE49-F238E27FC236}">
              <a16:creationId xmlns:a16="http://schemas.microsoft.com/office/drawing/2014/main" id="{00000000-0008-0000-0B00-000022000000}"/>
            </a:ext>
          </a:extLst>
        </xdr:cNvPr>
        <xdr:cNvCxnSpPr/>
      </xdr:nvCxnSpPr>
      <xdr:spPr>
        <a:xfrm>
          <a:off x="5738622" y="9138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43</xdr:row>
      <xdr:rowOff>180340</xdr:rowOff>
    </xdr:from>
    <xdr:to>
      <xdr:col>4</xdr:col>
      <xdr:colOff>242697</xdr:colOff>
      <xdr:row>47</xdr:row>
      <xdr:rowOff>185420</xdr:rowOff>
    </xdr:to>
    <xdr:cxnSp macro="_xll.PtreeEvent_ObjectClick">
      <xdr:nvCxnSpPr>
        <xdr:cNvPr id="35" name="PTObj_DBranchDLine_4_15">
          <a:extLst>
            <a:ext uri="{FF2B5EF4-FFF2-40B4-BE49-F238E27FC236}">
              <a16:creationId xmlns:a16="http://schemas.microsoft.com/office/drawing/2014/main" id="{00000000-0008-0000-0B00-000023000000}"/>
            </a:ext>
          </a:extLst>
        </xdr:cNvPr>
        <xdr:cNvCxnSpPr/>
      </xdr:nvCxnSpPr>
      <xdr:spPr>
        <a:xfrm>
          <a:off x="5586222" y="8371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45</xdr:row>
      <xdr:rowOff>185420</xdr:rowOff>
    </xdr:from>
    <xdr:to>
      <xdr:col>5</xdr:col>
      <xdr:colOff>127</xdr:colOff>
      <xdr:row>45</xdr:row>
      <xdr:rowOff>185420</xdr:rowOff>
    </xdr:to>
    <xdr:cxnSp macro="_xll.PtreeEvent_ObjectClick">
      <xdr:nvCxnSpPr>
        <xdr:cNvPr id="36" name="PTObj_DBranchHLine_4_9">
          <a:extLst>
            <a:ext uri="{FF2B5EF4-FFF2-40B4-BE49-F238E27FC236}">
              <a16:creationId xmlns:a16="http://schemas.microsoft.com/office/drawing/2014/main" id="{00000000-0008-0000-0B00-000024000000}"/>
            </a:ext>
          </a:extLst>
        </xdr:cNvPr>
        <xdr:cNvCxnSpPr/>
      </xdr:nvCxnSpPr>
      <xdr:spPr>
        <a:xfrm>
          <a:off x="5738622" y="8757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43</xdr:row>
      <xdr:rowOff>180340</xdr:rowOff>
    </xdr:from>
    <xdr:to>
      <xdr:col>4</xdr:col>
      <xdr:colOff>242697</xdr:colOff>
      <xdr:row>45</xdr:row>
      <xdr:rowOff>185420</xdr:rowOff>
    </xdr:to>
    <xdr:cxnSp macro="_xll.PtreeEvent_ObjectClick">
      <xdr:nvCxnSpPr>
        <xdr:cNvPr id="37" name="PTObj_DBranchDLine_4_9">
          <a:extLst>
            <a:ext uri="{FF2B5EF4-FFF2-40B4-BE49-F238E27FC236}">
              <a16:creationId xmlns:a16="http://schemas.microsoft.com/office/drawing/2014/main" id="{00000000-0008-0000-0B00-000025000000}"/>
            </a:ext>
          </a:extLst>
        </xdr:cNvPr>
        <xdr:cNvCxnSpPr/>
      </xdr:nvCxnSpPr>
      <xdr:spPr>
        <a:xfrm>
          <a:off x="5586222" y="8371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41</xdr:row>
      <xdr:rowOff>185420</xdr:rowOff>
    </xdr:from>
    <xdr:to>
      <xdr:col>5</xdr:col>
      <xdr:colOff>127</xdr:colOff>
      <xdr:row>41</xdr:row>
      <xdr:rowOff>185420</xdr:rowOff>
    </xdr:to>
    <xdr:cxnSp macro="_xll.PtreeEvent_ObjectClick">
      <xdr:nvCxnSpPr>
        <xdr:cNvPr id="38" name="PTObj_DBranchHLine_4_8">
          <a:extLst>
            <a:ext uri="{FF2B5EF4-FFF2-40B4-BE49-F238E27FC236}">
              <a16:creationId xmlns:a16="http://schemas.microsoft.com/office/drawing/2014/main" id="{00000000-0008-0000-0B00-000026000000}"/>
            </a:ext>
          </a:extLst>
        </xdr:cNvPr>
        <xdr:cNvCxnSpPr/>
      </xdr:nvCxnSpPr>
      <xdr:spPr>
        <a:xfrm>
          <a:off x="5738622" y="7995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41</xdr:row>
      <xdr:rowOff>185420</xdr:rowOff>
    </xdr:from>
    <xdr:to>
      <xdr:col>4</xdr:col>
      <xdr:colOff>242697</xdr:colOff>
      <xdr:row>43</xdr:row>
      <xdr:rowOff>180340</xdr:rowOff>
    </xdr:to>
    <xdr:cxnSp macro="_xll.PtreeEvent_ObjectClick">
      <xdr:nvCxnSpPr>
        <xdr:cNvPr id="39" name="PTObj_DBranchDLine_4_8">
          <a:extLst>
            <a:ext uri="{FF2B5EF4-FFF2-40B4-BE49-F238E27FC236}">
              <a16:creationId xmlns:a16="http://schemas.microsoft.com/office/drawing/2014/main" id="{00000000-0008-0000-0B00-000027000000}"/>
            </a:ext>
          </a:extLst>
        </xdr:cNvPr>
        <xdr:cNvCxnSpPr/>
      </xdr:nvCxnSpPr>
      <xdr:spPr>
        <a:xfrm flipV="1">
          <a:off x="5586222" y="7995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43</xdr:row>
      <xdr:rowOff>185420</xdr:rowOff>
    </xdr:from>
    <xdr:to>
      <xdr:col>4</xdr:col>
      <xdr:colOff>127</xdr:colOff>
      <xdr:row>43</xdr:row>
      <xdr:rowOff>185420</xdr:rowOff>
    </xdr:to>
    <xdr:cxnSp macro="_xll.PtreeEvent_ObjectClick">
      <xdr:nvCxnSpPr>
        <xdr:cNvPr id="40" name="PTObj_DBranchHLine_4_7">
          <a:extLst>
            <a:ext uri="{FF2B5EF4-FFF2-40B4-BE49-F238E27FC236}">
              <a16:creationId xmlns:a16="http://schemas.microsoft.com/office/drawing/2014/main" id="{00000000-0008-0000-0B00-000028000000}"/>
            </a:ext>
          </a:extLst>
        </xdr:cNvPr>
        <xdr:cNvCxnSpPr/>
      </xdr:nvCxnSpPr>
      <xdr:spPr>
        <a:xfrm>
          <a:off x="4195572" y="837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43</xdr:row>
      <xdr:rowOff>185420</xdr:rowOff>
    </xdr:from>
    <xdr:to>
      <xdr:col>3</xdr:col>
      <xdr:colOff>242697</xdr:colOff>
      <xdr:row>49</xdr:row>
      <xdr:rowOff>180339</xdr:rowOff>
    </xdr:to>
    <xdr:cxnSp macro="_xll.PtreeEvent_ObjectClick">
      <xdr:nvCxnSpPr>
        <xdr:cNvPr id="41" name="PTObj_DBranchDLine_4_7">
          <a:extLst>
            <a:ext uri="{FF2B5EF4-FFF2-40B4-BE49-F238E27FC236}">
              <a16:creationId xmlns:a16="http://schemas.microsoft.com/office/drawing/2014/main" id="{00000000-0008-0000-0B00-000029000000}"/>
            </a:ext>
          </a:extLst>
        </xdr:cNvPr>
        <xdr:cNvCxnSpPr/>
      </xdr:nvCxnSpPr>
      <xdr:spPr>
        <a:xfrm flipV="1">
          <a:off x="4043172" y="8376920"/>
          <a:ext cx="152400" cy="1137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49</xdr:row>
      <xdr:rowOff>185420</xdr:rowOff>
    </xdr:from>
    <xdr:to>
      <xdr:col>3</xdr:col>
      <xdr:colOff>127</xdr:colOff>
      <xdr:row>49</xdr:row>
      <xdr:rowOff>185420</xdr:rowOff>
    </xdr:to>
    <xdr:cxnSp macro="_xll.PtreeEvent_ObjectClick">
      <xdr:nvCxnSpPr>
        <xdr:cNvPr id="42" name="PTObj_DBranchHLine_4_6">
          <a:extLst>
            <a:ext uri="{FF2B5EF4-FFF2-40B4-BE49-F238E27FC236}">
              <a16:creationId xmlns:a16="http://schemas.microsoft.com/office/drawing/2014/main" id="{00000000-0008-0000-0B00-00002A000000}"/>
            </a:ext>
          </a:extLst>
        </xdr:cNvPr>
        <xdr:cNvCxnSpPr/>
      </xdr:nvCxnSpPr>
      <xdr:spPr>
        <a:xfrm>
          <a:off x="2652522" y="9519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39</xdr:row>
      <xdr:rowOff>180340</xdr:rowOff>
    </xdr:from>
    <xdr:to>
      <xdr:col>2</xdr:col>
      <xdr:colOff>242697</xdr:colOff>
      <xdr:row>49</xdr:row>
      <xdr:rowOff>185420</xdr:rowOff>
    </xdr:to>
    <xdr:cxnSp macro="_xll.PtreeEvent_ObjectClick">
      <xdr:nvCxnSpPr>
        <xdr:cNvPr id="43" name="PTObj_DBranchDLine_4_6">
          <a:extLst>
            <a:ext uri="{FF2B5EF4-FFF2-40B4-BE49-F238E27FC236}">
              <a16:creationId xmlns:a16="http://schemas.microsoft.com/office/drawing/2014/main" id="{00000000-0008-0000-0B00-00002B000000}"/>
            </a:ext>
          </a:extLst>
        </xdr:cNvPr>
        <xdr:cNvCxnSpPr/>
      </xdr:nvCxnSpPr>
      <xdr:spPr>
        <a:xfrm>
          <a:off x="2500122" y="7609840"/>
          <a:ext cx="152400" cy="1910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19</xdr:row>
      <xdr:rowOff>185420</xdr:rowOff>
    </xdr:from>
    <xdr:to>
      <xdr:col>5</xdr:col>
      <xdr:colOff>127</xdr:colOff>
      <xdr:row>19</xdr:row>
      <xdr:rowOff>185420</xdr:rowOff>
    </xdr:to>
    <xdr:cxnSp macro="_xll.PtreeEvent_ObjectClick">
      <xdr:nvCxnSpPr>
        <xdr:cNvPr id="44" name="PTObj_DBranchHLine_4_22">
          <a:extLst>
            <a:ext uri="{FF2B5EF4-FFF2-40B4-BE49-F238E27FC236}">
              <a16:creationId xmlns:a16="http://schemas.microsoft.com/office/drawing/2014/main" id="{00000000-0008-0000-0B00-00002C000000}"/>
            </a:ext>
          </a:extLst>
        </xdr:cNvPr>
        <xdr:cNvCxnSpPr/>
      </xdr:nvCxnSpPr>
      <xdr:spPr>
        <a:xfrm>
          <a:off x="5738622" y="3804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15</xdr:row>
      <xdr:rowOff>180340</xdr:rowOff>
    </xdr:from>
    <xdr:to>
      <xdr:col>4</xdr:col>
      <xdr:colOff>242697</xdr:colOff>
      <xdr:row>19</xdr:row>
      <xdr:rowOff>185420</xdr:rowOff>
    </xdr:to>
    <xdr:cxnSp macro="_xll.PtreeEvent_ObjectClick">
      <xdr:nvCxnSpPr>
        <xdr:cNvPr id="45" name="PTObj_DBranchDLine_4_22">
          <a:extLst>
            <a:ext uri="{FF2B5EF4-FFF2-40B4-BE49-F238E27FC236}">
              <a16:creationId xmlns:a16="http://schemas.microsoft.com/office/drawing/2014/main" id="{00000000-0008-0000-0B00-00002D000000}"/>
            </a:ext>
          </a:extLst>
        </xdr:cNvPr>
        <xdr:cNvCxnSpPr/>
      </xdr:nvCxnSpPr>
      <xdr:spPr>
        <a:xfrm>
          <a:off x="5586222" y="3037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17</xdr:row>
      <xdr:rowOff>185420</xdr:rowOff>
    </xdr:from>
    <xdr:to>
      <xdr:col>5</xdr:col>
      <xdr:colOff>127</xdr:colOff>
      <xdr:row>17</xdr:row>
      <xdr:rowOff>185420</xdr:rowOff>
    </xdr:to>
    <xdr:cxnSp macro="_xll.PtreeEvent_ObjectClick">
      <xdr:nvCxnSpPr>
        <xdr:cNvPr id="46" name="PTObj_DBranchHLine_4_18">
          <a:extLst>
            <a:ext uri="{FF2B5EF4-FFF2-40B4-BE49-F238E27FC236}">
              <a16:creationId xmlns:a16="http://schemas.microsoft.com/office/drawing/2014/main" id="{00000000-0008-0000-0B00-00002E000000}"/>
            </a:ext>
          </a:extLst>
        </xdr:cNvPr>
        <xdr:cNvCxnSpPr/>
      </xdr:nvCxnSpPr>
      <xdr:spPr>
        <a:xfrm>
          <a:off x="5738622" y="342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15</xdr:row>
      <xdr:rowOff>180340</xdr:rowOff>
    </xdr:from>
    <xdr:to>
      <xdr:col>4</xdr:col>
      <xdr:colOff>242697</xdr:colOff>
      <xdr:row>17</xdr:row>
      <xdr:rowOff>185420</xdr:rowOff>
    </xdr:to>
    <xdr:cxnSp macro="_xll.PtreeEvent_ObjectClick">
      <xdr:nvCxnSpPr>
        <xdr:cNvPr id="47" name="PTObj_DBranchDLine_4_18">
          <a:extLst>
            <a:ext uri="{FF2B5EF4-FFF2-40B4-BE49-F238E27FC236}">
              <a16:creationId xmlns:a16="http://schemas.microsoft.com/office/drawing/2014/main" id="{00000000-0008-0000-0B00-00002F000000}"/>
            </a:ext>
          </a:extLst>
        </xdr:cNvPr>
        <xdr:cNvCxnSpPr/>
      </xdr:nvCxnSpPr>
      <xdr:spPr>
        <a:xfrm>
          <a:off x="5586222" y="3037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13</xdr:row>
      <xdr:rowOff>185420</xdr:rowOff>
    </xdr:from>
    <xdr:to>
      <xdr:col>5</xdr:col>
      <xdr:colOff>127</xdr:colOff>
      <xdr:row>13</xdr:row>
      <xdr:rowOff>185420</xdr:rowOff>
    </xdr:to>
    <xdr:cxnSp macro="_xll.PtreeEvent_ObjectClick">
      <xdr:nvCxnSpPr>
        <xdr:cNvPr id="48" name="PTObj_DBranchHLine_4_14">
          <a:extLst>
            <a:ext uri="{FF2B5EF4-FFF2-40B4-BE49-F238E27FC236}">
              <a16:creationId xmlns:a16="http://schemas.microsoft.com/office/drawing/2014/main" id="{00000000-0008-0000-0B00-000030000000}"/>
            </a:ext>
          </a:extLst>
        </xdr:cNvPr>
        <xdr:cNvCxnSpPr/>
      </xdr:nvCxnSpPr>
      <xdr:spPr>
        <a:xfrm>
          <a:off x="5738622" y="266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13</xdr:row>
      <xdr:rowOff>185420</xdr:rowOff>
    </xdr:from>
    <xdr:to>
      <xdr:col>4</xdr:col>
      <xdr:colOff>242697</xdr:colOff>
      <xdr:row>15</xdr:row>
      <xdr:rowOff>180340</xdr:rowOff>
    </xdr:to>
    <xdr:cxnSp macro="_xll.PtreeEvent_ObjectClick">
      <xdr:nvCxnSpPr>
        <xdr:cNvPr id="49" name="PTObj_DBranchDLine_4_14">
          <a:extLst>
            <a:ext uri="{FF2B5EF4-FFF2-40B4-BE49-F238E27FC236}">
              <a16:creationId xmlns:a16="http://schemas.microsoft.com/office/drawing/2014/main" id="{00000000-0008-0000-0B00-000031000000}"/>
            </a:ext>
          </a:extLst>
        </xdr:cNvPr>
        <xdr:cNvCxnSpPr/>
      </xdr:nvCxnSpPr>
      <xdr:spPr>
        <a:xfrm flipV="1">
          <a:off x="5586222" y="2661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15</xdr:row>
      <xdr:rowOff>185420</xdr:rowOff>
    </xdr:from>
    <xdr:to>
      <xdr:col>4</xdr:col>
      <xdr:colOff>127</xdr:colOff>
      <xdr:row>15</xdr:row>
      <xdr:rowOff>185420</xdr:rowOff>
    </xdr:to>
    <xdr:cxnSp macro="_xll.PtreeEvent_ObjectClick">
      <xdr:nvCxnSpPr>
        <xdr:cNvPr id="50" name="PTObj_DBranchHLine_4_3">
          <a:extLst>
            <a:ext uri="{FF2B5EF4-FFF2-40B4-BE49-F238E27FC236}">
              <a16:creationId xmlns:a16="http://schemas.microsoft.com/office/drawing/2014/main" id="{00000000-0008-0000-0B00-000032000000}"/>
            </a:ext>
          </a:extLst>
        </xdr:cNvPr>
        <xdr:cNvCxnSpPr/>
      </xdr:nvCxnSpPr>
      <xdr:spPr>
        <a:xfrm>
          <a:off x="4195572" y="304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15</xdr:row>
      <xdr:rowOff>185420</xdr:rowOff>
    </xdr:from>
    <xdr:to>
      <xdr:col>3</xdr:col>
      <xdr:colOff>242697</xdr:colOff>
      <xdr:row>21</xdr:row>
      <xdr:rowOff>180339</xdr:rowOff>
    </xdr:to>
    <xdr:cxnSp macro="_xll.PtreeEvent_ObjectClick">
      <xdr:nvCxnSpPr>
        <xdr:cNvPr id="51" name="PTObj_DBranchDLine_4_3">
          <a:extLst>
            <a:ext uri="{FF2B5EF4-FFF2-40B4-BE49-F238E27FC236}">
              <a16:creationId xmlns:a16="http://schemas.microsoft.com/office/drawing/2014/main" id="{00000000-0008-0000-0B00-000033000000}"/>
            </a:ext>
          </a:extLst>
        </xdr:cNvPr>
        <xdr:cNvCxnSpPr/>
      </xdr:nvCxnSpPr>
      <xdr:spPr>
        <a:xfrm flipV="1">
          <a:off x="4043172" y="3042920"/>
          <a:ext cx="152400" cy="1137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21</xdr:row>
      <xdr:rowOff>185420</xdr:rowOff>
    </xdr:from>
    <xdr:to>
      <xdr:col>3</xdr:col>
      <xdr:colOff>127</xdr:colOff>
      <xdr:row>21</xdr:row>
      <xdr:rowOff>185420</xdr:rowOff>
    </xdr:to>
    <xdr:cxnSp macro="_xll.PtreeEvent_ObjectClick">
      <xdr:nvCxnSpPr>
        <xdr:cNvPr id="52" name="PTObj_DBranchHLine_4_2">
          <a:extLst>
            <a:ext uri="{FF2B5EF4-FFF2-40B4-BE49-F238E27FC236}">
              <a16:creationId xmlns:a16="http://schemas.microsoft.com/office/drawing/2014/main" id="{00000000-0008-0000-0B00-000034000000}"/>
            </a:ext>
          </a:extLst>
        </xdr:cNvPr>
        <xdr:cNvCxnSpPr/>
      </xdr:nvCxnSpPr>
      <xdr:spPr>
        <a:xfrm>
          <a:off x="2652522" y="4185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21</xdr:row>
      <xdr:rowOff>185420</xdr:rowOff>
    </xdr:from>
    <xdr:to>
      <xdr:col>2</xdr:col>
      <xdr:colOff>242697</xdr:colOff>
      <xdr:row>39</xdr:row>
      <xdr:rowOff>180340</xdr:rowOff>
    </xdr:to>
    <xdr:cxnSp macro="_xll.PtreeEvent_ObjectClick">
      <xdr:nvCxnSpPr>
        <xdr:cNvPr id="53" name="PTObj_DBranchDLine_4_2">
          <a:extLst>
            <a:ext uri="{FF2B5EF4-FFF2-40B4-BE49-F238E27FC236}">
              <a16:creationId xmlns:a16="http://schemas.microsoft.com/office/drawing/2014/main" id="{00000000-0008-0000-0B00-000035000000}"/>
            </a:ext>
          </a:extLst>
        </xdr:cNvPr>
        <xdr:cNvCxnSpPr/>
      </xdr:nvCxnSpPr>
      <xdr:spPr>
        <a:xfrm flipV="1">
          <a:off x="2500122" y="4185920"/>
          <a:ext cx="152400" cy="3423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39</xdr:row>
      <xdr:rowOff>185420</xdr:rowOff>
    </xdr:from>
    <xdr:to>
      <xdr:col>2</xdr:col>
      <xdr:colOff>127</xdr:colOff>
      <xdr:row>39</xdr:row>
      <xdr:rowOff>185420</xdr:rowOff>
    </xdr:to>
    <xdr:cxnSp macro="_xll.PtreeEvent_ObjectClick">
      <xdr:nvCxnSpPr>
        <xdr:cNvPr id="54" name="PTObj_DBranchHLine_4_1">
          <a:extLst>
            <a:ext uri="{FF2B5EF4-FFF2-40B4-BE49-F238E27FC236}">
              <a16:creationId xmlns:a16="http://schemas.microsoft.com/office/drawing/2014/main" id="{00000000-0008-0000-0B00-000036000000}"/>
            </a:ext>
          </a:extLst>
        </xdr:cNvPr>
        <xdr:cNvCxnSpPr/>
      </xdr:nvCxnSpPr>
      <xdr:spPr>
        <a:xfrm>
          <a:off x="939800" y="7614920"/>
          <a:ext cx="147015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1154206</xdr:colOff>
      <xdr:row>85</xdr:row>
      <xdr:rowOff>67235</xdr:rowOff>
    </xdr:from>
    <xdr:to>
      <xdr:col>6</xdr:col>
      <xdr:colOff>1383880</xdr:colOff>
      <xdr:row>103</xdr:row>
      <xdr:rowOff>104902</xdr:rowOff>
    </xdr:to>
    <xdr:pic>
      <xdr:nvPicPr>
        <xdr:cNvPr id="55" name="Picture 12">
          <a:extLst>
            <a:ext uri="{FF2B5EF4-FFF2-40B4-BE49-F238E27FC236}">
              <a16:creationId xmlns:a16="http://schemas.microsoft.com/office/drawing/2014/main" id="{00000000-0008-0000-0B00-000037000000}"/>
            </a:ext>
          </a:extLst>
        </xdr:cNvPr>
        <xdr:cNvPicPr>
          <a:picLocks noChangeAspect="1"/>
        </xdr:cNvPicPr>
      </xdr:nvPicPr>
      <xdr:blipFill>
        <a:blip xmlns:r="http://schemas.openxmlformats.org/officeDocument/2006/relationships" r:embed="rId1"/>
        <a:stretch>
          <a:fillRect/>
        </a:stretch>
      </xdr:blipFill>
      <xdr:spPr>
        <a:xfrm>
          <a:off x="5107081" y="16259735"/>
          <a:ext cx="4858823" cy="3466667"/>
        </a:xfrm>
        <a:prstGeom prst="rect">
          <a:avLst/>
        </a:prstGeom>
      </xdr:spPr>
    </xdr:pic>
    <xdr:clientData/>
  </xdr:twoCellAnchor>
  <xdr:twoCellAnchor editAs="oneCell">
    <xdr:from>
      <xdr:col>0</xdr:col>
      <xdr:colOff>246530</xdr:colOff>
      <xdr:row>87</xdr:row>
      <xdr:rowOff>123265</xdr:rowOff>
    </xdr:from>
    <xdr:to>
      <xdr:col>3</xdr:col>
      <xdr:colOff>699240</xdr:colOff>
      <xdr:row>107</xdr:row>
      <xdr:rowOff>132313</xdr:rowOff>
    </xdr:to>
    <xdr:pic>
      <xdr:nvPicPr>
        <xdr:cNvPr id="56" name="Picture 17">
          <a:extLst>
            <a:ext uri="{FF2B5EF4-FFF2-40B4-BE49-F238E27FC236}">
              <a16:creationId xmlns:a16="http://schemas.microsoft.com/office/drawing/2014/main" id="{00000000-0008-0000-0B00-000038000000}"/>
            </a:ext>
          </a:extLst>
        </xdr:cNvPr>
        <xdr:cNvPicPr>
          <a:picLocks noChangeAspect="1"/>
        </xdr:cNvPicPr>
      </xdr:nvPicPr>
      <xdr:blipFill>
        <a:blip xmlns:r="http://schemas.openxmlformats.org/officeDocument/2006/relationships" r:embed="rId2"/>
        <a:stretch>
          <a:fillRect/>
        </a:stretch>
      </xdr:blipFill>
      <xdr:spPr>
        <a:xfrm>
          <a:off x="246530" y="16696765"/>
          <a:ext cx="4540056" cy="3819048"/>
        </a:xfrm>
        <a:prstGeom prst="rect">
          <a:avLst/>
        </a:prstGeom>
      </xdr:spPr>
    </xdr:pic>
    <xdr:clientData/>
  </xdr:twoCellAnchor>
  <xdr:twoCellAnchor>
    <xdr:from>
      <xdr:col>1</xdr:col>
      <xdr:colOff>1243853</xdr:colOff>
      <xdr:row>91</xdr:row>
      <xdr:rowOff>67235</xdr:rowOff>
    </xdr:from>
    <xdr:to>
      <xdr:col>2</xdr:col>
      <xdr:colOff>1311088</xdr:colOff>
      <xdr:row>97</xdr:row>
      <xdr:rowOff>145676</xdr:rowOff>
    </xdr:to>
    <xdr:sp macro="" textlink="">
      <xdr:nvSpPr>
        <xdr:cNvPr id="57" name="Oval 18">
          <a:extLst>
            <a:ext uri="{FF2B5EF4-FFF2-40B4-BE49-F238E27FC236}">
              <a16:creationId xmlns:a16="http://schemas.microsoft.com/office/drawing/2014/main" id="{00000000-0008-0000-0B00-000039000000}"/>
            </a:ext>
          </a:extLst>
        </xdr:cNvPr>
        <xdr:cNvSpPr/>
      </xdr:nvSpPr>
      <xdr:spPr>
        <a:xfrm>
          <a:off x="2005853" y="17402735"/>
          <a:ext cx="1715060" cy="122144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editAs="oneCell">
    <xdr:from>
      <xdr:col>9</xdr:col>
      <xdr:colOff>358587</xdr:colOff>
      <xdr:row>86</xdr:row>
      <xdr:rowOff>22412</xdr:rowOff>
    </xdr:from>
    <xdr:to>
      <xdr:col>15</xdr:col>
      <xdr:colOff>643730</xdr:colOff>
      <xdr:row>104</xdr:row>
      <xdr:rowOff>60079</xdr:rowOff>
    </xdr:to>
    <xdr:pic>
      <xdr:nvPicPr>
        <xdr:cNvPr id="58" name="Image 57">
          <a:extLst>
            <a:ext uri="{FF2B5EF4-FFF2-40B4-BE49-F238E27FC236}">
              <a16:creationId xmlns:a16="http://schemas.microsoft.com/office/drawing/2014/main" id="{00000000-0008-0000-0B00-00003A000000}"/>
            </a:ext>
          </a:extLst>
        </xdr:cNvPr>
        <xdr:cNvPicPr>
          <a:picLocks noChangeAspect="1"/>
        </xdr:cNvPicPr>
      </xdr:nvPicPr>
      <xdr:blipFill>
        <a:blip xmlns:r="http://schemas.openxmlformats.org/officeDocument/2006/relationships" r:embed="rId3"/>
        <a:stretch>
          <a:fillRect/>
        </a:stretch>
      </xdr:blipFill>
      <xdr:spPr>
        <a:xfrm>
          <a:off x="12007662" y="16405412"/>
          <a:ext cx="4857143" cy="3466667"/>
        </a:xfrm>
        <a:prstGeom prst="rect">
          <a:avLst/>
        </a:prstGeom>
      </xdr:spPr>
    </xdr:pic>
    <xdr:clientData/>
  </xdr:twoCellAnchor>
  <xdr:twoCellAnchor editAs="oneCell">
    <xdr:from>
      <xdr:col>2</xdr:col>
      <xdr:colOff>127</xdr:colOff>
      <xdr:row>39</xdr:row>
      <xdr:rowOff>90170</xdr:rowOff>
    </xdr:from>
    <xdr:to>
      <xdr:col>2</xdr:col>
      <xdr:colOff>190627</xdr:colOff>
      <xdr:row>40</xdr:row>
      <xdr:rowOff>90170</xdr:rowOff>
    </xdr:to>
    <xdr:sp macro="_xll.PtreeEvent_ObjectClick" textlink="">
      <xdr:nvSpPr>
        <xdr:cNvPr id="59" name="PTObj_DNode_4_1">
          <a:extLst>
            <a:ext uri="{FF2B5EF4-FFF2-40B4-BE49-F238E27FC236}">
              <a16:creationId xmlns:a16="http://schemas.microsoft.com/office/drawing/2014/main" id="{00000000-0008-0000-0B00-00003B000000}"/>
            </a:ext>
          </a:extLst>
        </xdr:cNvPr>
        <xdr:cNvSpPr/>
      </xdr:nvSpPr>
      <xdr:spPr>
        <a:xfrm>
          <a:off x="2409952" y="7519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1</xdr:col>
      <xdr:colOff>215900</xdr:colOff>
      <xdr:row>39</xdr:row>
      <xdr:rowOff>95107</xdr:rowOff>
    </xdr:from>
    <xdr:ext cx="1140057" cy="180627"/>
    <xdr:sp macro="_xll.PtreeEvent_ObjectClick" textlink="">
      <xdr:nvSpPr>
        <xdr:cNvPr id="60" name="PTObj_DBranchName_4_1">
          <a:extLst>
            <a:ext uri="{FF2B5EF4-FFF2-40B4-BE49-F238E27FC236}">
              <a16:creationId xmlns:a16="http://schemas.microsoft.com/office/drawing/2014/main" id="{00000000-0008-0000-0B00-00003C000000}"/>
            </a:ext>
          </a:extLst>
        </xdr:cNvPr>
        <xdr:cNvSpPr txBox="1"/>
      </xdr:nvSpPr>
      <xdr:spPr>
        <a:xfrm>
          <a:off x="977900" y="7524607"/>
          <a:ext cx="114005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Stand Limonade (2) (2) (2)</a:t>
          </a:r>
        </a:p>
      </xdr:txBody>
    </xdr:sp>
    <xdr:clientData/>
  </xdr:oneCellAnchor>
  <xdr:twoCellAnchor editAs="oneCell">
    <xdr:from>
      <xdr:col>3</xdr:col>
      <xdr:colOff>127</xdr:colOff>
      <xdr:row>21</xdr:row>
      <xdr:rowOff>90170</xdr:rowOff>
    </xdr:from>
    <xdr:to>
      <xdr:col>3</xdr:col>
      <xdr:colOff>190627</xdr:colOff>
      <xdr:row>22</xdr:row>
      <xdr:rowOff>90170</xdr:rowOff>
    </xdr:to>
    <xdr:sp macro="_xll.PtreeEvent_ObjectClick" textlink="">
      <xdr:nvSpPr>
        <xdr:cNvPr id="61" name="PTObj_DNode_4_2">
          <a:extLst>
            <a:ext uri="{FF2B5EF4-FFF2-40B4-BE49-F238E27FC236}">
              <a16:creationId xmlns:a16="http://schemas.microsoft.com/office/drawing/2014/main" id="{00000000-0008-0000-0B00-00003D000000}"/>
            </a:ext>
          </a:extLst>
        </xdr:cNvPr>
        <xdr:cNvSpPr/>
      </xdr:nvSpPr>
      <xdr:spPr>
        <a:xfrm>
          <a:off x="3953002" y="4090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21</xdr:row>
      <xdr:rowOff>95107</xdr:rowOff>
    </xdr:from>
    <xdr:ext cx="456985" cy="180627"/>
    <xdr:sp macro="_xll.PtreeEvent_ObjectClick" textlink="">
      <xdr:nvSpPr>
        <xdr:cNvPr id="62" name="PTObj_DBranchName_4_2">
          <a:extLst>
            <a:ext uri="{FF2B5EF4-FFF2-40B4-BE49-F238E27FC236}">
              <a16:creationId xmlns:a16="http://schemas.microsoft.com/office/drawing/2014/main" id="{00000000-0008-0000-0B00-00003E000000}"/>
            </a:ext>
          </a:extLst>
        </xdr:cNvPr>
        <xdr:cNvSpPr txBox="1"/>
      </xdr:nvSpPr>
      <xdr:spPr>
        <a:xfrm>
          <a:off x="2690622" y="4095607"/>
          <a:ext cx="456985"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Clémente</a:t>
          </a:r>
        </a:p>
      </xdr:txBody>
    </xdr:sp>
    <xdr:clientData/>
  </xdr:oneCellAnchor>
  <xdr:twoCellAnchor editAs="oneCell">
    <xdr:from>
      <xdr:col>4</xdr:col>
      <xdr:colOff>127</xdr:colOff>
      <xdr:row>15</xdr:row>
      <xdr:rowOff>90170</xdr:rowOff>
    </xdr:from>
    <xdr:to>
      <xdr:col>4</xdr:col>
      <xdr:colOff>190627</xdr:colOff>
      <xdr:row>16</xdr:row>
      <xdr:rowOff>90170</xdr:rowOff>
    </xdr:to>
    <xdr:sp macro="_xll.PtreeEvent_ObjectClick" textlink="">
      <xdr:nvSpPr>
        <xdr:cNvPr id="63" name="PTObj_DNode_4_3">
          <a:extLst>
            <a:ext uri="{FF2B5EF4-FFF2-40B4-BE49-F238E27FC236}">
              <a16:creationId xmlns:a16="http://schemas.microsoft.com/office/drawing/2014/main" id="{00000000-0008-0000-0B00-00003F000000}"/>
            </a:ext>
          </a:extLst>
        </xdr:cNvPr>
        <xdr:cNvSpPr/>
      </xdr:nvSpPr>
      <xdr:spPr>
        <a:xfrm>
          <a:off x="5496052" y="2947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15</xdr:row>
      <xdr:rowOff>95107</xdr:rowOff>
    </xdr:from>
    <xdr:ext cx="298863" cy="180627"/>
    <xdr:sp macro="_xll.PtreeEvent_ObjectClick" textlink="">
      <xdr:nvSpPr>
        <xdr:cNvPr id="64" name="PTObj_DBranchName_4_3">
          <a:extLst>
            <a:ext uri="{FF2B5EF4-FFF2-40B4-BE49-F238E27FC236}">
              <a16:creationId xmlns:a16="http://schemas.microsoft.com/office/drawing/2014/main" id="{00000000-0008-0000-0B00-000040000000}"/>
            </a:ext>
          </a:extLst>
        </xdr:cNvPr>
        <xdr:cNvSpPr txBox="1"/>
      </xdr:nvSpPr>
      <xdr:spPr>
        <a:xfrm>
          <a:off x="4233672" y="2952607"/>
          <a:ext cx="298863"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13</xdr:row>
      <xdr:rowOff>90170</xdr:rowOff>
    </xdr:from>
    <xdr:to>
      <xdr:col>5</xdr:col>
      <xdr:colOff>190627</xdr:colOff>
      <xdr:row>14</xdr:row>
      <xdr:rowOff>90170</xdr:rowOff>
    </xdr:to>
    <xdr:sp macro="_xll.PtreeEvent_ObjectClick" textlink="">
      <xdr:nvSpPr>
        <xdr:cNvPr id="65" name="PTObj_DNode_4_14">
          <a:extLst>
            <a:ext uri="{FF2B5EF4-FFF2-40B4-BE49-F238E27FC236}">
              <a16:creationId xmlns:a16="http://schemas.microsoft.com/office/drawing/2014/main" id="{00000000-0008-0000-0B00-000041000000}"/>
            </a:ext>
          </a:extLst>
        </xdr:cNvPr>
        <xdr:cNvSpPr/>
      </xdr:nvSpPr>
      <xdr:spPr>
        <a:xfrm rot="-5400000">
          <a:off x="7039102" y="2566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13</xdr:row>
      <xdr:rowOff>95107</xdr:rowOff>
    </xdr:from>
    <xdr:ext cx="449867" cy="180627"/>
    <xdr:sp macro="_xll.PtreeEvent_ObjectClick" textlink="">
      <xdr:nvSpPr>
        <xdr:cNvPr id="66" name="PTObj_DBranchName_4_14">
          <a:extLst>
            <a:ext uri="{FF2B5EF4-FFF2-40B4-BE49-F238E27FC236}">
              <a16:creationId xmlns:a16="http://schemas.microsoft.com/office/drawing/2014/main" id="{00000000-0008-0000-0B00-000042000000}"/>
            </a:ext>
          </a:extLst>
        </xdr:cNvPr>
        <xdr:cNvSpPr txBox="1"/>
      </xdr:nvSpPr>
      <xdr:spPr>
        <a:xfrm>
          <a:off x="5776722" y="2571607"/>
          <a:ext cx="449867"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17</xdr:row>
      <xdr:rowOff>90170</xdr:rowOff>
    </xdr:from>
    <xdr:to>
      <xdr:col>5</xdr:col>
      <xdr:colOff>190627</xdr:colOff>
      <xdr:row>18</xdr:row>
      <xdr:rowOff>90170</xdr:rowOff>
    </xdr:to>
    <xdr:sp macro="_xll.PtreeEvent_ObjectClick" textlink="">
      <xdr:nvSpPr>
        <xdr:cNvPr id="67" name="PTObj_DNode_4_18">
          <a:extLst>
            <a:ext uri="{FF2B5EF4-FFF2-40B4-BE49-F238E27FC236}">
              <a16:creationId xmlns:a16="http://schemas.microsoft.com/office/drawing/2014/main" id="{00000000-0008-0000-0B00-000043000000}"/>
            </a:ext>
          </a:extLst>
        </xdr:cNvPr>
        <xdr:cNvSpPr/>
      </xdr:nvSpPr>
      <xdr:spPr>
        <a:xfrm rot="-5400000">
          <a:off x="7039102" y="332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17</xdr:row>
      <xdr:rowOff>95107</xdr:rowOff>
    </xdr:from>
    <xdr:ext cx="422360" cy="180627"/>
    <xdr:sp macro="_xll.PtreeEvent_ObjectClick" textlink="">
      <xdr:nvSpPr>
        <xdr:cNvPr id="68" name="PTObj_DBranchName_4_18">
          <a:extLst>
            <a:ext uri="{FF2B5EF4-FFF2-40B4-BE49-F238E27FC236}">
              <a16:creationId xmlns:a16="http://schemas.microsoft.com/office/drawing/2014/main" id="{00000000-0008-0000-0B00-000044000000}"/>
            </a:ext>
          </a:extLst>
        </xdr:cNvPr>
        <xdr:cNvSpPr txBox="1"/>
      </xdr:nvSpPr>
      <xdr:spPr>
        <a:xfrm>
          <a:off x="5776722" y="3333607"/>
          <a:ext cx="422360"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19</xdr:row>
      <xdr:rowOff>90170</xdr:rowOff>
    </xdr:from>
    <xdr:to>
      <xdr:col>5</xdr:col>
      <xdr:colOff>190627</xdr:colOff>
      <xdr:row>20</xdr:row>
      <xdr:rowOff>90170</xdr:rowOff>
    </xdr:to>
    <xdr:sp macro="_xll.PtreeEvent_ObjectClick" textlink="">
      <xdr:nvSpPr>
        <xdr:cNvPr id="69" name="PTObj_DNode_4_22">
          <a:extLst>
            <a:ext uri="{FF2B5EF4-FFF2-40B4-BE49-F238E27FC236}">
              <a16:creationId xmlns:a16="http://schemas.microsoft.com/office/drawing/2014/main" id="{00000000-0008-0000-0B00-000045000000}"/>
            </a:ext>
          </a:extLst>
        </xdr:cNvPr>
        <xdr:cNvSpPr/>
      </xdr:nvSpPr>
      <xdr:spPr>
        <a:xfrm rot="-5400000">
          <a:off x="7039102" y="3709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19</xdr:row>
      <xdr:rowOff>95107</xdr:rowOff>
    </xdr:from>
    <xdr:ext cx="339131" cy="180627"/>
    <xdr:sp macro="_xll.PtreeEvent_ObjectClick" textlink="">
      <xdr:nvSpPr>
        <xdr:cNvPr id="70" name="PTObj_DBranchName_4_22">
          <a:extLst>
            <a:ext uri="{FF2B5EF4-FFF2-40B4-BE49-F238E27FC236}">
              <a16:creationId xmlns:a16="http://schemas.microsoft.com/office/drawing/2014/main" id="{00000000-0008-0000-0B00-000046000000}"/>
            </a:ext>
          </a:extLst>
        </xdr:cNvPr>
        <xdr:cNvSpPr txBox="1"/>
      </xdr:nvSpPr>
      <xdr:spPr>
        <a:xfrm>
          <a:off x="5776722" y="3714607"/>
          <a:ext cx="339131"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3</xdr:col>
      <xdr:colOff>127</xdr:colOff>
      <xdr:row>49</xdr:row>
      <xdr:rowOff>90170</xdr:rowOff>
    </xdr:from>
    <xdr:to>
      <xdr:col>3</xdr:col>
      <xdr:colOff>190627</xdr:colOff>
      <xdr:row>50</xdr:row>
      <xdr:rowOff>90170</xdr:rowOff>
    </xdr:to>
    <xdr:sp macro="_xll.PtreeEvent_ObjectClick" textlink="">
      <xdr:nvSpPr>
        <xdr:cNvPr id="71" name="PTObj_DNode_4_6">
          <a:extLst>
            <a:ext uri="{FF2B5EF4-FFF2-40B4-BE49-F238E27FC236}">
              <a16:creationId xmlns:a16="http://schemas.microsoft.com/office/drawing/2014/main" id="{00000000-0008-0000-0B00-000047000000}"/>
            </a:ext>
          </a:extLst>
        </xdr:cNvPr>
        <xdr:cNvSpPr/>
      </xdr:nvSpPr>
      <xdr:spPr>
        <a:xfrm>
          <a:off x="3953002" y="9424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49</xdr:row>
      <xdr:rowOff>95107</xdr:rowOff>
    </xdr:from>
    <xdr:ext cx="651397" cy="180627"/>
    <xdr:sp macro="_xll.PtreeEvent_ObjectClick" textlink="">
      <xdr:nvSpPr>
        <xdr:cNvPr id="72" name="PTObj_DBranchName_4_6">
          <a:extLst>
            <a:ext uri="{FF2B5EF4-FFF2-40B4-BE49-F238E27FC236}">
              <a16:creationId xmlns:a16="http://schemas.microsoft.com/office/drawing/2014/main" id="{00000000-0008-0000-0B00-000048000000}"/>
            </a:ext>
          </a:extLst>
        </xdr:cNvPr>
        <xdr:cNvSpPr txBox="1"/>
      </xdr:nvSpPr>
      <xdr:spPr>
        <a:xfrm>
          <a:off x="2690622" y="9429607"/>
          <a:ext cx="651397"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Non-clémente</a:t>
          </a:r>
        </a:p>
      </xdr:txBody>
    </xdr:sp>
    <xdr:clientData/>
  </xdr:oneCellAnchor>
  <xdr:twoCellAnchor editAs="oneCell">
    <xdr:from>
      <xdr:col>4</xdr:col>
      <xdr:colOff>127</xdr:colOff>
      <xdr:row>43</xdr:row>
      <xdr:rowOff>90170</xdr:rowOff>
    </xdr:from>
    <xdr:to>
      <xdr:col>4</xdr:col>
      <xdr:colOff>190627</xdr:colOff>
      <xdr:row>44</xdr:row>
      <xdr:rowOff>90170</xdr:rowOff>
    </xdr:to>
    <xdr:sp macro="_xll.PtreeEvent_ObjectClick" textlink="">
      <xdr:nvSpPr>
        <xdr:cNvPr id="73" name="PTObj_DNode_4_7">
          <a:extLst>
            <a:ext uri="{FF2B5EF4-FFF2-40B4-BE49-F238E27FC236}">
              <a16:creationId xmlns:a16="http://schemas.microsoft.com/office/drawing/2014/main" id="{00000000-0008-0000-0B00-000049000000}"/>
            </a:ext>
          </a:extLst>
        </xdr:cNvPr>
        <xdr:cNvSpPr/>
      </xdr:nvSpPr>
      <xdr:spPr>
        <a:xfrm>
          <a:off x="5496052" y="8281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43</xdr:row>
      <xdr:rowOff>95107</xdr:rowOff>
    </xdr:from>
    <xdr:ext cx="298863" cy="180627"/>
    <xdr:sp macro="_xll.PtreeEvent_ObjectClick" textlink="">
      <xdr:nvSpPr>
        <xdr:cNvPr id="74" name="PTObj_DBranchName_4_7">
          <a:extLst>
            <a:ext uri="{FF2B5EF4-FFF2-40B4-BE49-F238E27FC236}">
              <a16:creationId xmlns:a16="http://schemas.microsoft.com/office/drawing/2014/main" id="{00000000-0008-0000-0B00-00004A000000}"/>
            </a:ext>
          </a:extLst>
        </xdr:cNvPr>
        <xdr:cNvSpPr txBox="1"/>
      </xdr:nvSpPr>
      <xdr:spPr>
        <a:xfrm>
          <a:off x="4233672" y="8286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41</xdr:row>
      <xdr:rowOff>90170</xdr:rowOff>
    </xdr:from>
    <xdr:to>
      <xdr:col>5</xdr:col>
      <xdr:colOff>190627</xdr:colOff>
      <xdr:row>42</xdr:row>
      <xdr:rowOff>90170</xdr:rowOff>
    </xdr:to>
    <xdr:sp macro="_xll.PtreeEvent_ObjectClick" textlink="">
      <xdr:nvSpPr>
        <xdr:cNvPr id="75" name="PTObj_DNode_4_8">
          <a:extLst>
            <a:ext uri="{FF2B5EF4-FFF2-40B4-BE49-F238E27FC236}">
              <a16:creationId xmlns:a16="http://schemas.microsoft.com/office/drawing/2014/main" id="{00000000-0008-0000-0B00-00004B000000}"/>
            </a:ext>
          </a:extLst>
        </xdr:cNvPr>
        <xdr:cNvSpPr/>
      </xdr:nvSpPr>
      <xdr:spPr>
        <a:xfrm rot="-5400000">
          <a:off x="7039102" y="7900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41</xdr:row>
      <xdr:rowOff>95107</xdr:rowOff>
    </xdr:from>
    <xdr:ext cx="449867" cy="180627"/>
    <xdr:sp macro="_xll.PtreeEvent_ObjectClick" textlink="">
      <xdr:nvSpPr>
        <xdr:cNvPr id="76" name="PTObj_DBranchName_4_8">
          <a:extLst>
            <a:ext uri="{FF2B5EF4-FFF2-40B4-BE49-F238E27FC236}">
              <a16:creationId xmlns:a16="http://schemas.microsoft.com/office/drawing/2014/main" id="{00000000-0008-0000-0B00-00004C000000}"/>
            </a:ext>
          </a:extLst>
        </xdr:cNvPr>
        <xdr:cNvSpPr txBox="1"/>
      </xdr:nvSpPr>
      <xdr:spPr>
        <a:xfrm>
          <a:off x="5776722" y="7905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45</xdr:row>
      <xdr:rowOff>90170</xdr:rowOff>
    </xdr:from>
    <xdr:to>
      <xdr:col>5</xdr:col>
      <xdr:colOff>190627</xdr:colOff>
      <xdr:row>46</xdr:row>
      <xdr:rowOff>90170</xdr:rowOff>
    </xdr:to>
    <xdr:sp macro="_xll.PtreeEvent_ObjectClick" textlink="">
      <xdr:nvSpPr>
        <xdr:cNvPr id="77" name="PTObj_DNode_4_9">
          <a:extLst>
            <a:ext uri="{FF2B5EF4-FFF2-40B4-BE49-F238E27FC236}">
              <a16:creationId xmlns:a16="http://schemas.microsoft.com/office/drawing/2014/main" id="{00000000-0008-0000-0B00-00004D000000}"/>
            </a:ext>
          </a:extLst>
        </xdr:cNvPr>
        <xdr:cNvSpPr/>
      </xdr:nvSpPr>
      <xdr:spPr>
        <a:xfrm rot="-5400000">
          <a:off x="7039102" y="8662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45</xdr:row>
      <xdr:rowOff>95107</xdr:rowOff>
    </xdr:from>
    <xdr:ext cx="422360" cy="180627"/>
    <xdr:sp macro="_xll.PtreeEvent_ObjectClick" textlink="">
      <xdr:nvSpPr>
        <xdr:cNvPr id="78" name="PTObj_DBranchName_4_9">
          <a:extLst>
            <a:ext uri="{FF2B5EF4-FFF2-40B4-BE49-F238E27FC236}">
              <a16:creationId xmlns:a16="http://schemas.microsoft.com/office/drawing/2014/main" id="{00000000-0008-0000-0B00-00004E000000}"/>
            </a:ext>
          </a:extLst>
        </xdr:cNvPr>
        <xdr:cNvSpPr txBox="1"/>
      </xdr:nvSpPr>
      <xdr:spPr>
        <a:xfrm>
          <a:off x="5776722" y="8667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47</xdr:row>
      <xdr:rowOff>90170</xdr:rowOff>
    </xdr:from>
    <xdr:to>
      <xdr:col>5</xdr:col>
      <xdr:colOff>190627</xdr:colOff>
      <xdr:row>48</xdr:row>
      <xdr:rowOff>90170</xdr:rowOff>
    </xdr:to>
    <xdr:sp macro="_xll.PtreeEvent_ObjectClick" textlink="">
      <xdr:nvSpPr>
        <xdr:cNvPr id="79" name="PTObj_DNode_4_15">
          <a:extLst>
            <a:ext uri="{FF2B5EF4-FFF2-40B4-BE49-F238E27FC236}">
              <a16:creationId xmlns:a16="http://schemas.microsoft.com/office/drawing/2014/main" id="{00000000-0008-0000-0B00-00004F000000}"/>
            </a:ext>
          </a:extLst>
        </xdr:cNvPr>
        <xdr:cNvSpPr/>
      </xdr:nvSpPr>
      <xdr:spPr>
        <a:xfrm rot="-5400000">
          <a:off x="7039102" y="9043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47</xdr:row>
      <xdr:rowOff>95107</xdr:rowOff>
    </xdr:from>
    <xdr:ext cx="339131" cy="180627"/>
    <xdr:sp macro="_xll.PtreeEvent_ObjectClick" textlink="">
      <xdr:nvSpPr>
        <xdr:cNvPr id="80" name="PTObj_DBranchName_4_15">
          <a:extLst>
            <a:ext uri="{FF2B5EF4-FFF2-40B4-BE49-F238E27FC236}">
              <a16:creationId xmlns:a16="http://schemas.microsoft.com/office/drawing/2014/main" id="{00000000-0008-0000-0B00-000050000000}"/>
            </a:ext>
          </a:extLst>
        </xdr:cNvPr>
        <xdr:cNvSpPr txBox="1"/>
      </xdr:nvSpPr>
      <xdr:spPr>
        <a:xfrm>
          <a:off x="5776722" y="9048607"/>
          <a:ext cx="339131"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25</xdr:row>
      <xdr:rowOff>90170</xdr:rowOff>
    </xdr:from>
    <xdr:to>
      <xdr:col>4</xdr:col>
      <xdr:colOff>190627</xdr:colOff>
      <xdr:row>26</xdr:row>
      <xdr:rowOff>90170</xdr:rowOff>
    </xdr:to>
    <xdr:sp macro="_xll.PtreeEvent_ObjectClick" textlink="">
      <xdr:nvSpPr>
        <xdr:cNvPr id="113" name="PTObj_DNode_4_4">
          <a:extLst>
            <a:ext uri="{FF2B5EF4-FFF2-40B4-BE49-F238E27FC236}">
              <a16:creationId xmlns:a16="http://schemas.microsoft.com/office/drawing/2014/main" id="{00000000-0008-0000-0B00-000071000000}"/>
            </a:ext>
          </a:extLst>
        </xdr:cNvPr>
        <xdr:cNvSpPr/>
      </xdr:nvSpPr>
      <xdr:spPr>
        <a:xfrm>
          <a:off x="5629402" y="4852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25</xdr:row>
      <xdr:rowOff>95107</xdr:rowOff>
    </xdr:from>
    <xdr:ext cx="391004" cy="180627"/>
    <xdr:sp macro="_xll.PtreeEvent_ObjectClick" textlink="">
      <xdr:nvSpPr>
        <xdr:cNvPr id="116" name="PTObj_DBranchName_4_4">
          <a:extLst>
            <a:ext uri="{FF2B5EF4-FFF2-40B4-BE49-F238E27FC236}">
              <a16:creationId xmlns:a16="http://schemas.microsoft.com/office/drawing/2014/main" id="{00000000-0008-0000-0B00-000074000000}"/>
            </a:ext>
          </a:extLst>
        </xdr:cNvPr>
        <xdr:cNvSpPr txBox="1"/>
      </xdr:nvSpPr>
      <xdr:spPr>
        <a:xfrm>
          <a:off x="4367022" y="4857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23</xdr:row>
      <xdr:rowOff>90170</xdr:rowOff>
    </xdr:from>
    <xdr:to>
      <xdr:col>5</xdr:col>
      <xdr:colOff>190627</xdr:colOff>
      <xdr:row>24</xdr:row>
      <xdr:rowOff>90170</xdr:rowOff>
    </xdr:to>
    <xdr:sp macro="_xll.PtreeEvent_ObjectClick" textlink="">
      <xdr:nvSpPr>
        <xdr:cNvPr id="117" name="PTObj_DNode_4_10">
          <a:extLst>
            <a:ext uri="{FF2B5EF4-FFF2-40B4-BE49-F238E27FC236}">
              <a16:creationId xmlns:a16="http://schemas.microsoft.com/office/drawing/2014/main" id="{00000000-0008-0000-0B00-000075000000}"/>
            </a:ext>
          </a:extLst>
        </xdr:cNvPr>
        <xdr:cNvSpPr/>
      </xdr:nvSpPr>
      <xdr:spPr>
        <a:xfrm rot="-5400000">
          <a:off x="7172452" y="4471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23</xdr:row>
      <xdr:rowOff>95107</xdr:rowOff>
    </xdr:from>
    <xdr:ext cx="449867" cy="180627"/>
    <xdr:sp macro="_xll.PtreeEvent_ObjectClick" textlink="">
      <xdr:nvSpPr>
        <xdr:cNvPr id="120" name="PTObj_DBranchName_4_10">
          <a:extLst>
            <a:ext uri="{FF2B5EF4-FFF2-40B4-BE49-F238E27FC236}">
              <a16:creationId xmlns:a16="http://schemas.microsoft.com/office/drawing/2014/main" id="{00000000-0008-0000-0B00-000078000000}"/>
            </a:ext>
          </a:extLst>
        </xdr:cNvPr>
        <xdr:cNvSpPr txBox="1"/>
      </xdr:nvSpPr>
      <xdr:spPr>
        <a:xfrm>
          <a:off x="5910072" y="4476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27</xdr:row>
      <xdr:rowOff>90170</xdr:rowOff>
    </xdr:from>
    <xdr:to>
      <xdr:col>5</xdr:col>
      <xdr:colOff>190627</xdr:colOff>
      <xdr:row>28</xdr:row>
      <xdr:rowOff>90170</xdr:rowOff>
    </xdr:to>
    <xdr:sp macro="_xll.PtreeEvent_ObjectClick" textlink="">
      <xdr:nvSpPr>
        <xdr:cNvPr id="121" name="PTObj_DNode_4_11">
          <a:extLst>
            <a:ext uri="{FF2B5EF4-FFF2-40B4-BE49-F238E27FC236}">
              <a16:creationId xmlns:a16="http://schemas.microsoft.com/office/drawing/2014/main" id="{00000000-0008-0000-0B00-000079000000}"/>
            </a:ext>
          </a:extLst>
        </xdr:cNvPr>
        <xdr:cNvSpPr/>
      </xdr:nvSpPr>
      <xdr:spPr>
        <a:xfrm rot="-5400000">
          <a:off x="7172452" y="5233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27</xdr:row>
      <xdr:rowOff>95107</xdr:rowOff>
    </xdr:from>
    <xdr:ext cx="422360" cy="180627"/>
    <xdr:sp macro="_xll.PtreeEvent_ObjectClick" textlink="">
      <xdr:nvSpPr>
        <xdr:cNvPr id="124" name="PTObj_DBranchName_4_11">
          <a:extLst>
            <a:ext uri="{FF2B5EF4-FFF2-40B4-BE49-F238E27FC236}">
              <a16:creationId xmlns:a16="http://schemas.microsoft.com/office/drawing/2014/main" id="{00000000-0008-0000-0B00-00007C000000}"/>
            </a:ext>
          </a:extLst>
        </xdr:cNvPr>
        <xdr:cNvSpPr txBox="1"/>
      </xdr:nvSpPr>
      <xdr:spPr>
        <a:xfrm>
          <a:off x="5910072" y="5238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29</xdr:row>
      <xdr:rowOff>90170</xdr:rowOff>
    </xdr:from>
    <xdr:to>
      <xdr:col>5</xdr:col>
      <xdr:colOff>190627</xdr:colOff>
      <xdr:row>30</xdr:row>
      <xdr:rowOff>90170</xdr:rowOff>
    </xdr:to>
    <xdr:sp macro="_xll.PtreeEvent_ObjectClick" textlink="">
      <xdr:nvSpPr>
        <xdr:cNvPr id="125" name="PTObj_DNode_4_12">
          <a:extLst>
            <a:ext uri="{FF2B5EF4-FFF2-40B4-BE49-F238E27FC236}">
              <a16:creationId xmlns:a16="http://schemas.microsoft.com/office/drawing/2014/main" id="{00000000-0008-0000-0B00-00007D000000}"/>
            </a:ext>
          </a:extLst>
        </xdr:cNvPr>
        <xdr:cNvSpPr/>
      </xdr:nvSpPr>
      <xdr:spPr>
        <a:xfrm rot="-5400000">
          <a:off x="7172452" y="5614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29</xdr:row>
      <xdr:rowOff>95107</xdr:rowOff>
    </xdr:from>
    <xdr:ext cx="339131" cy="180627"/>
    <xdr:sp macro="_xll.PtreeEvent_ObjectClick" textlink="">
      <xdr:nvSpPr>
        <xdr:cNvPr id="128" name="PTObj_DBranchName_4_12">
          <a:extLst>
            <a:ext uri="{FF2B5EF4-FFF2-40B4-BE49-F238E27FC236}">
              <a16:creationId xmlns:a16="http://schemas.microsoft.com/office/drawing/2014/main" id="{00000000-0008-0000-0B00-000080000000}"/>
            </a:ext>
          </a:extLst>
        </xdr:cNvPr>
        <xdr:cNvSpPr txBox="1"/>
      </xdr:nvSpPr>
      <xdr:spPr>
        <a:xfrm>
          <a:off x="5910072" y="5619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33</xdr:row>
      <xdr:rowOff>90170</xdr:rowOff>
    </xdr:from>
    <xdr:to>
      <xdr:col>4</xdr:col>
      <xdr:colOff>190627</xdr:colOff>
      <xdr:row>34</xdr:row>
      <xdr:rowOff>90170</xdr:rowOff>
    </xdr:to>
    <xdr:sp macro="_xll.PtreeEvent_ObjectClick" textlink="">
      <xdr:nvSpPr>
        <xdr:cNvPr id="129" name="PTObj_DNode_4_5">
          <a:extLst>
            <a:ext uri="{FF2B5EF4-FFF2-40B4-BE49-F238E27FC236}">
              <a16:creationId xmlns:a16="http://schemas.microsoft.com/office/drawing/2014/main" id="{00000000-0008-0000-0B00-000081000000}"/>
            </a:ext>
          </a:extLst>
        </xdr:cNvPr>
        <xdr:cNvSpPr/>
      </xdr:nvSpPr>
      <xdr:spPr>
        <a:xfrm>
          <a:off x="5629402" y="6376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33</xdr:row>
      <xdr:rowOff>95107</xdr:rowOff>
    </xdr:from>
    <xdr:ext cx="443005" cy="180627"/>
    <xdr:sp macro="_xll.PtreeEvent_ObjectClick" textlink="">
      <xdr:nvSpPr>
        <xdr:cNvPr id="132" name="PTObj_DBranchName_4_5">
          <a:extLst>
            <a:ext uri="{FF2B5EF4-FFF2-40B4-BE49-F238E27FC236}">
              <a16:creationId xmlns:a16="http://schemas.microsoft.com/office/drawing/2014/main" id="{00000000-0008-0000-0B00-000084000000}"/>
            </a:ext>
          </a:extLst>
        </xdr:cNvPr>
        <xdr:cNvSpPr txBox="1"/>
      </xdr:nvSpPr>
      <xdr:spPr>
        <a:xfrm>
          <a:off x="4367022" y="6381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5</xdr:col>
      <xdr:colOff>127</xdr:colOff>
      <xdr:row>31</xdr:row>
      <xdr:rowOff>90170</xdr:rowOff>
    </xdr:from>
    <xdr:to>
      <xdr:col>5</xdr:col>
      <xdr:colOff>190627</xdr:colOff>
      <xdr:row>32</xdr:row>
      <xdr:rowOff>90170</xdr:rowOff>
    </xdr:to>
    <xdr:sp macro="_xll.PtreeEvent_ObjectClick" textlink="">
      <xdr:nvSpPr>
        <xdr:cNvPr id="133" name="PTObj_DNode_4_13">
          <a:extLst>
            <a:ext uri="{FF2B5EF4-FFF2-40B4-BE49-F238E27FC236}">
              <a16:creationId xmlns:a16="http://schemas.microsoft.com/office/drawing/2014/main" id="{00000000-0008-0000-0B00-000085000000}"/>
            </a:ext>
          </a:extLst>
        </xdr:cNvPr>
        <xdr:cNvSpPr/>
      </xdr:nvSpPr>
      <xdr:spPr>
        <a:xfrm rot="-5400000">
          <a:off x="7172452" y="5995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31</xdr:row>
      <xdr:rowOff>95107</xdr:rowOff>
    </xdr:from>
    <xdr:ext cx="449867" cy="180627"/>
    <xdr:sp macro="_xll.PtreeEvent_ObjectClick" textlink="">
      <xdr:nvSpPr>
        <xdr:cNvPr id="136" name="PTObj_DBranchName_4_13">
          <a:extLst>
            <a:ext uri="{FF2B5EF4-FFF2-40B4-BE49-F238E27FC236}">
              <a16:creationId xmlns:a16="http://schemas.microsoft.com/office/drawing/2014/main" id="{00000000-0008-0000-0B00-000088000000}"/>
            </a:ext>
          </a:extLst>
        </xdr:cNvPr>
        <xdr:cNvSpPr txBox="1"/>
      </xdr:nvSpPr>
      <xdr:spPr>
        <a:xfrm>
          <a:off x="5910072" y="6000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35</xdr:row>
      <xdr:rowOff>90170</xdr:rowOff>
    </xdr:from>
    <xdr:to>
      <xdr:col>5</xdr:col>
      <xdr:colOff>190627</xdr:colOff>
      <xdr:row>36</xdr:row>
      <xdr:rowOff>90170</xdr:rowOff>
    </xdr:to>
    <xdr:sp macro="_xll.PtreeEvent_ObjectClick" textlink="">
      <xdr:nvSpPr>
        <xdr:cNvPr id="137" name="PTObj_DNode_4_19">
          <a:extLst>
            <a:ext uri="{FF2B5EF4-FFF2-40B4-BE49-F238E27FC236}">
              <a16:creationId xmlns:a16="http://schemas.microsoft.com/office/drawing/2014/main" id="{00000000-0008-0000-0B00-000089000000}"/>
            </a:ext>
          </a:extLst>
        </xdr:cNvPr>
        <xdr:cNvSpPr/>
      </xdr:nvSpPr>
      <xdr:spPr>
        <a:xfrm rot="-5400000">
          <a:off x="7172452" y="6757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35</xdr:row>
      <xdr:rowOff>95107</xdr:rowOff>
    </xdr:from>
    <xdr:ext cx="422360" cy="180627"/>
    <xdr:sp macro="_xll.PtreeEvent_ObjectClick" textlink="">
      <xdr:nvSpPr>
        <xdr:cNvPr id="140" name="PTObj_DBranchName_4_19">
          <a:extLst>
            <a:ext uri="{FF2B5EF4-FFF2-40B4-BE49-F238E27FC236}">
              <a16:creationId xmlns:a16="http://schemas.microsoft.com/office/drawing/2014/main" id="{00000000-0008-0000-0B00-00008C000000}"/>
            </a:ext>
          </a:extLst>
        </xdr:cNvPr>
        <xdr:cNvSpPr txBox="1"/>
      </xdr:nvSpPr>
      <xdr:spPr>
        <a:xfrm>
          <a:off x="5910072" y="6762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37</xdr:row>
      <xdr:rowOff>90170</xdr:rowOff>
    </xdr:from>
    <xdr:to>
      <xdr:col>5</xdr:col>
      <xdr:colOff>190627</xdr:colOff>
      <xdr:row>38</xdr:row>
      <xdr:rowOff>90170</xdr:rowOff>
    </xdr:to>
    <xdr:sp macro="_xll.PtreeEvent_ObjectClick" textlink="">
      <xdr:nvSpPr>
        <xdr:cNvPr id="141" name="PTObj_DNode_4_20">
          <a:extLst>
            <a:ext uri="{FF2B5EF4-FFF2-40B4-BE49-F238E27FC236}">
              <a16:creationId xmlns:a16="http://schemas.microsoft.com/office/drawing/2014/main" id="{00000000-0008-0000-0B00-00008D000000}"/>
            </a:ext>
          </a:extLst>
        </xdr:cNvPr>
        <xdr:cNvSpPr/>
      </xdr:nvSpPr>
      <xdr:spPr>
        <a:xfrm rot="-5400000">
          <a:off x="7172452" y="713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37</xdr:row>
      <xdr:rowOff>95107</xdr:rowOff>
    </xdr:from>
    <xdr:ext cx="339131" cy="180627"/>
    <xdr:sp macro="_xll.PtreeEvent_ObjectClick" textlink="">
      <xdr:nvSpPr>
        <xdr:cNvPr id="144" name="PTObj_DBranchName_4_20">
          <a:extLst>
            <a:ext uri="{FF2B5EF4-FFF2-40B4-BE49-F238E27FC236}">
              <a16:creationId xmlns:a16="http://schemas.microsoft.com/office/drawing/2014/main" id="{00000000-0008-0000-0B00-000090000000}"/>
            </a:ext>
          </a:extLst>
        </xdr:cNvPr>
        <xdr:cNvSpPr txBox="1"/>
      </xdr:nvSpPr>
      <xdr:spPr>
        <a:xfrm>
          <a:off x="5910072" y="7143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53</xdr:row>
      <xdr:rowOff>90170</xdr:rowOff>
    </xdr:from>
    <xdr:to>
      <xdr:col>4</xdr:col>
      <xdr:colOff>190627</xdr:colOff>
      <xdr:row>54</xdr:row>
      <xdr:rowOff>90170</xdr:rowOff>
    </xdr:to>
    <xdr:sp macro="_xll.PtreeEvent_ObjectClick" textlink="">
      <xdr:nvSpPr>
        <xdr:cNvPr id="145" name="PTObj_DNode_4_16">
          <a:extLst>
            <a:ext uri="{FF2B5EF4-FFF2-40B4-BE49-F238E27FC236}">
              <a16:creationId xmlns:a16="http://schemas.microsoft.com/office/drawing/2014/main" id="{00000000-0008-0000-0B00-000091000000}"/>
            </a:ext>
          </a:extLst>
        </xdr:cNvPr>
        <xdr:cNvSpPr/>
      </xdr:nvSpPr>
      <xdr:spPr>
        <a:xfrm>
          <a:off x="5629402" y="10186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53</xdr:row>
      <xdr:rowOff>95107</xdr:rowOff>
    </xdr:from>
    <xdr:ext cx="391004" cy="180627"/>
    <xdr:sp macro="_xll.PtreeEvent_ObjectClick" textlink="">
      <xdr:nvSpPr>
        <xdr:cNvPr id="148" name="PTObj_DBranchName_4_16">
          <a:extLst>
            <a:ext uri="{FF2B5EF4-FFF2-40B4-BE49-F238E27FC236}">
              <a16:creationId xmlns:a16="http://schemas.microsoft.com/office/drawing/2014/main" id="{00000000-0008-0000-0B00-000094000000}"/>
            </a:ext>
          </a:extLst>
        </xdr:cNvPr>
        <xdr:cNvSpPr txBox="1"/>
      </xdr:nvSpPr>
      <xdr:spPr>
        <a:xfrm>
          <a:off x="4367022" y="10191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51</xdr:row>
      <xdr:rowOff>90170</xdr:rowOff>
    </xdr:from>
    <xdr:to>
      <xdr:col>5</xdr:col>
      <xdr:colOff>190627</xdr:colOff>
      <xdr:row>52</xdr:row>
      <xdr:rowOff>90170</xdr:rowOff>
    </xdr:to>
    <xdr:sp macro="_xll.PtreeEvent_ObjectClick" textlink="">
      <xdr:nvSpPr>
        <xdr:cNvPr id="149" name="PTObj_DNode_4_21">
          <a:extLst>
            <a:ext uri="{FF2B5EF4-FFF2-40B4-BE49-F238E27FC236}">
              <a16:creationId xmlns:a16="http://schemas.microsoft.com/office/drawing/2014/main" id="{00000000-0008-0000-0B00-000095000000}"/>
            </a:ext>
          </a:extLst>
        </xdr:cNvPr>
        <xdr:cNvSpPr/>
      </xdr:nvSpPr>
      <xdr:spPr>
        <a:xfrm rot="-5400000">
          <a:off x="7172452" y="9805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51</xdr:row>
      <xdr:rowOff>95107</xdr:rowOff>
    </xdr:from>
    <xdr:ext cx="449867" cy="180627"/>
    <xdr:sp macro="_xll.PtreeEvent_ObjectClick" textlink="">
      <xdr:nvSpPr>
        <xdr:cNvPr id="152" name="PTObj_DBranchName_4_21">
          <a:extLst>
            <a:ext uri="{FF2B5EF4-FFF2-40B4-BE49-F238E27FC236}">
              <a16:creationId xmlns:a16="http://schemas.microsoft.com/office/drawing/2014/main" id="{00000000-0008-0000-0B00-000098000000}"/>
            </a:ext>
          </a:extLst>
        </xdr:cNvPr>
        <xdr:cNvSpPr txBox="1"/>
      </xdr:nvSpPr>
      <xdr:spPr>
        <a:xfrm>
          <a:off x="5910072" y="9810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55</xdr:row>
      <xdr:rowOff>90170</xdr:rowOff>
    </xdr:from>
    <xdr:to>
      <xdr:col>5</xdr:col>
      <xdr:colOff>190627</xdr:colOff>
      <xdr:row>56</xdr:row>
      <xdr:rowOff>90170</xdr:rowOff>
    </xdr:to>
    <xdr:sp macro="_xll.PtreeEvent_ObjectClick" textlink="">
      <xdr:nvSpPr>
        <xdr:cNvPr id="153" name="PTObj_DNode_4_23">
          <a:extLst>
            <a:ext uri="{FF2B5EF4-FFF2-40B4-BE49-F238E27FC236}">
              <a16:creationId xmlns:a16="http://schemas.microsoft.com/office/drawing/2014/main" id="{00000000-0008-0000-0B00-000099000000}"/>
            </a:ext>
          </a:extLst>
        </xdr:cNvPr>
        <xdr:cNvSpPr/>
      </xdr:nvSpPr>
      <xdr:spPr>
        <a:xfrm rot="-5400000">
          <a:off x="7172452" y="10567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55</xdr:row>
      <xdr:rowOff>95107</xdr:rowOff>
    </xdr:from>
    <xdr:ext cx="422360" cy="180627"/>
    <xdr:sp macro="_xll.PtreeEvent_ObjectClick" textlink="">
      <xdr:nvSpPr>
        <xdr:cNvPr id="156" name="PTObj_DBranchName_4_23">
          <a:extLst>
            <a:ext uri="{FF2B5EF4-FFF2-40B4-BE49-F238E27FC236}">
              <a16:creationId xmlns:a16="http://schemas.microsoft.com/office/drawing/2014/main" id="{00000000-0008-0000-0B00-00009C000000}"/>
            </a:ext>
          </a:extLst>
        </xdr:cNvPr>
        <xdr:cNvSpPr txBox="1"/>
      </xdr:nvSpPr>
      <xdr:spPr>
        <a:xfrm>
          <a:off x="5910072" y="10572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57</xdr:row>
      <xdr:rowOff>90170</xdr:rowOff>
    </xdr:from>
    <xdr:to>
      <xdr:col>5</xdr:col>
      <xdr:colOff>190627</xdr:colOff>
      <xdr:row>58</xdr:row>
      <xdr:rowOff>90170</xdr:rowOff>
    </xdr:to>
    <xdr:sp macro="_xll.PtreeEvent_ObjectClick" textlink="">
      <xdr:nvSpPr>
        <xdr:cNvPr id="157" name="PTObj_DNode_4_24">
          <a:extLst>
            <a:ext uri="{FF2B5EF4-FFF2-40B4-BE49-F238E27FC236}">
              <a16:creationId xmlns:a16="http://schemas.microsoft.com/office/drawing/2014/main" id="{00000000-0008-0000-0B00-00009D000000}"/>
            </a:ext>
          </a:extLst>
        </xdr:cNvPr>
        <xdr:cNvSpPr/>
      </xdr:nvSpPr>
      <xdr:spPr>
        <a:xfrm rot="-5400000">
          <a:off x="7172452" y="1094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57</xdr:row>
      <xdr:rowOff>95107</xdr:rowOff>
    </xdr:from>
    <xdr:ext cx="339131" cy="180627"/>
    <xdr:sp macro="_xll.PtreeEvent_ObjectClick" textlink="">
      <xdr:nvSpPr>
        <xdr:cNvPr id="160" name="PTObj_DBranchName_4_24">
          <a:extLst>
            <a:ext uri="{FF2B5EF4-FFF2-40B4-BE49-F238E27FC236}">
              <a16:creationId xmlns:a16="http://schemas.microsoft.com/office/drawing/2014/main" id="{00000000-0008-0000-0B00-0000A0000000}"/>
            </a:ext>
          </a:extLst>
        </xdr:cNvPr>
        <xdr:cNvSpPr txBox="1"/>
      </xdr:nvSpPr>
      <xdr:spPr>
        <a:xfrm>
          <a:off x="5910072" y="10953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61</xdr:row>
      <xdr:rowOff>90170</xdr:rowOff>
    </xdr:from>
    <xdr:to>
      <xdr:col>4</xdr:col>
      <xdr:colOff>190627</xdr:colOff>
      <xdr:row>62</xdr:row>
      <xdr:rowOff>90170</xdr:rowOff>
    </xdr:to>
    <xdr:sp macro="_xll.PtreeEvent_ObjectClick" textlink="">
      <xdr:nvSpPr>
        <xdr:cNvPr id="161" name="PTObj_DNode_4_17">
          <a:extLst>
            <a:ext uri="{FF2B5EF4-FFF2-40B4-BE49-F238E27FC236}">
              <a16:creationId xmlns:a16="http://schemas.microsoft.com/office/drawing/2014/main" id="{00000000-0008-0000-0B00-0000A1000000}"/>
            </a:ext>
          </a:extLst>
        </xdr:cNvPr>
        <xdr:cNvSpPr/>
      </xdr:nvSpPr>
      <xdr:spPr>
        <a:xfrm>
          <a:off x="5629402" y="11710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61</xdr:row>
      <xdr:rowOff>95107</xdr:rowOff>
    </xdr:from>
    <xdr:ext cx="443005" cy="180627"/>
    <xdr:sp macro="_xll.PtreeEvent_ObjectClick" textlink="">
      <xdr:nvSpPr>
        <xdr:cNvPr id="164" name="PTObj_DBranchName_4_17">
          <a:extLst>
            <a:ext uri="{FF2B5EF4-FFF2-40B4-BE49-F238E27FC236}">
              <a16:creationId xmlns:a16="http://schemas.microsoft.com/office/drawing/2014/main" id="{00000000-0008-0000-0B00-0000A4000000}"/>
            </a:ext>
          </a:extLst>
        </xdr:cNvPr>
        <xdr:cNvSpPr txBox="1"/>
      </xdr:nvSpPr>
      <xdr:spPr>
        <a:xfrm>
          <a:off x="4367022" y="11715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5</xdr:col>
      <xdr:colOff>127</xdr:colOff>
      <xdr:row>59</xdr:row>
      <xdr:rowOff>90170</xdr:rowOff>
    </xdr:from>
    <xdr:to>
      <xdr:col>5</xdr:col>
      <xdr:colOff>190627</xdr:colOff>
      <xdr:row>60</xdr:row>
      <xdr:rowOff>90170</xdr:rowOff>
    </xdr:to>
    <xdr:sp macro="_xll.PtreeEvent_ObjectClick" textlink="">
      <xdr:nvSpPr>
        <xdr:cNvPr id="165" name="PTObj_DNode_4_25">
          <a:extLst>
            <a:ext uri="{FF2B5EF4-FFF2-40B4-BE49-F238E27FC236}">
              <a16:creationId xmlns:a16="http://schemas.microsoft.com/office/drawing/2014/main" id="{00000000-0008-0000-0B00-0000A5000000}"/>
            </a:ext>
          </a:extLst>
        </xdr:cNvPr>
        <xdr:cNvSpPr/>
      </xdr:nvSpPr>
      <xdr:spPr>
        <a:xfrm rot="-5400000">
          <a:off x="7172452" y="11329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59</xdr:row>
      <xdr:rowOff>95107</xdr:rowOff>
    </xdr:from>
    <xdr:ext cx="449867" cy="180627"/>
    <xdr:sp macro="_xll.PtreeEvent_ObjectClick" textlink="">
      <xdr:nvSpPr>
        <xdr:cNvPr id="168" name="PTObj_DBranchName_4_25">
          <a:extLst>
            <a:ext uri="{FF2B5EF4-FFF2-40B4-BE49-F238E27FC236}">
              <a16:creationId xmlns:a16="http://schemas.microsoft.com/office/drawing/2014/main" id="{00000000-0008-0000-0B00-0000A8000000}"/>
            </a:ext>
          </a:extLst>
        </xdr:cNvPr>
        <xdr:cNvSpPr txBox="1"/>
      </xdr:nvSpPr>
      <xdr:spPr>
        <a:xfrm>
          <a:off x="5910072" y="11334607"/>
          <a:ext cx="44986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5</xdr:col>
      <xdr:colOff>127</xdr:colOff>
      <xdr:row>63</xdr:row>
      <xdr:rowOff>90170</xdr:rowOff>
    </xdr:from>
    <xdr:to>
      <xdr:col>5</xdr:col>
      <xdr:colOff>190627</xdr:colOff>
      <xdr:row>64</xdr:row>
      <xdr:rowOff>90170</xdr:rowOff>
    </xdr:to>
    <xdr:sp macro="_xll.PtreeEvent_ObjectClick" textlink="">
      <xdr:nvSpPr>
        <xdr:cNvPr id="169" name="PTObj_DNode_4_26">
          <a:extLst>
            <a:ext uri="{FF2B5EF4-FFF2-40B4-BE49-F238E27FC236}">
              <a16:creationId xmlns:a16="http://schemas.microsoft.com/office/drawing/2014/main" id="{00000000-0008-0000-0B00-0000A9000000}"/>
            </a:ext>
          </a:extLst>
        </xdr:cNvPr>
        <xdr:cNvSpPr/>
      </xdr:nvSpPr>
      <xdr:spPr>
        <a:xfrm rot="-5400000">
          <a:off x="7172452" y="12091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63</xdr:row>
      <xdr:rowOff>95107</xdr:rowOff>
    </xdr:from>
    <xdr:ext cx="422360" cy="180627"/>
    <xdr:sp macro="_xll.PtreeEvent_ObjectClick" textlink="">
      <xdr:nvSpPr>
        <xdr:cNvPr id="172" name="PTObj_DBranchName_4_26">
          <a:extLst>
            <a:ext uri="{FF2B5EF4-FFF2-40B4-BE49-F238E27FC236}">
              <a16:creationId xmlns:a16="http://schemas.microsoft.com/office/drawing/2014/main" id="{00000000-0008-0000-0B00-0000AC000000}"/>
            </a:ext>
          </a:extLst>
        </xdr:cNvPr>
        <xdr:cNvSpPr txBox="1"/>
      </xdr:nvSpPr>
      <xdr:spPr>
        <a:xfrm>
          <a:off x="5910072" y="12096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5</xdr:col>
      <xdr:colOff>127</xdr:colOff>
      <xdr:row>65</xdr:row>
      <xdr:rowOff>90170</xdr:rowOff>
    </xdr:from>
    <xdr:to>
      <xdr:col>5</xdr:col>
      <xdr:colOff>190627</xdr:colOff>
      <xdr:row>66</xdr:row>
      <xdr:rowOff>90170</xdr:rowOff>
    </xdr:to>
    <xdr:sp macro="_xll.PtreeEvent_ObjectClick" textlink="">
      <xdr:nvSpPr>
        <xdr:cNvPr id="173" name="PTObj_DNode_4_27">
          <a:extLst>
            <a:ext uri="{FF2B5EF4-FFF2-40B4-BE49-F238E27FC236}">
              <a16:creationId xmlns:a16="http://schemas.microsoft.com/office/drawing/2014/main" id="{00000000-0008-0000-0B00-0000AD000000}"/>
            </a:ext>
          </a:extLst>
        </xdr:cNvPr>
        <xdr:cNvSpPr/>
      </xdr:nvSpPr>
      <xdr:spPr>
        <a:xfrm rot="-5400000">
          <a:off x="7172452" y="12472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65</xdr:row>
      <xdr:rowOff>95107</xdr:rowOff>
    </xdr:from>
    <xdr:ext cx="339131" cy="180627"/>
    <xdr:sp macro="_xll.PtreeEvent_ObjectClick" textlink="">
      <xdr:nvSpPr>
        <xdr:cNvPr id="176" name="PTObj_DBranchName_4_27">
          <a:extLst>
            <a:ext uri="{FF2B5EF4-FFF2-40B4-BE49-F238E27FC236}">
              <a16:creationId xmlns:a16="http://schemas.microsoft.com/office/drawing/2014/main" id="{00000000-0008-0000-0B00-0000B0000000}"/>
            </a:ext>
          </a:extLst>
        </xdr:cNvPr>
        <xdr:cNvSpPr txBox="1"/>
      </xdr:nvSpPr>
      <xdr:spPr>
        <a:xfrm>
          <a:off x="5910072" y="12477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xdr:col>
      <xdr:colOff>242697</xdr:colOff>
      <xdr:row>67</xdr:row>
      <xdr:rowOff>185420</xdr:rowOff>
    </xdr:from>
    <xdr:to>
      <xdr:col>5</xdr:col>
      <xdr:colOff>127</xdr:colOff>
      <xdr:row>67</xdr:row>
      <xdr:rowOff>185420</xdr:rowOff>
    </xdr:to>
    <xdr:cxnSp macro="_xll.PtreeEvent_ObjectClick">
      <xdr:nvCxnSpPr>
        <xdr:cNvPr id="335" name="PTObj_DBranchHLine_5_26">
          <a:extLst>
            <a:ext uri="{FF2B5EF4-FFF2-40B4-BE49-F238E27FC236}">
              <a16:creationId xmlns:a16="http://schemas.microsoft.com/office/drawing/2014/main" id="{00000000-0008-0000-0C00-00004F010000}"/>
            </a:ext>
          </a:extLst>
        </xdr:cNvPr>
        <xdr:cNvCxnSpPr/>
      </xdr:nvCxnSpPr>
      <xdr:spPr>
        <a:xfrm>
          <a:off x="6014847" y="12948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63</xdr:row>
      <xdr:rowOff>180339</xdr:rowOff>
    </xdr:from>
    <xdr:to>
      <xdr:col>4</xdr:col>
      <xdr:colOff>242697</xdr:colOff>
      <xdr:row>67</xdr:row>
      <xdr:rowOff>185420</xdr:rowOff>
    </xdr:to>
    <xdr:cxnSp macro="_xll.PtreeEvent_ObjectClick">
      <xdr:nvCxnSpPr>
        <xdr:cNvPr id="334" name="PTObj_DBranchDLine_5_26">
          <a:extLst>
            <a:ext uri="{FF2B5EF4-FFF2-40B4-BE49-F238E27FC236}">
              <a16:creationId xmlns:a16="http://schemas.microsoft.com/office/drawing/2014/main" id="{00000000-0008-0000-0C00-00004E010000}"/>
            </a:ext>
          </a:extLst>
        </xdr:cNvPr>
        <xdr:cNvCxnSpPr/>
      </xdr:nvCxnSpPr>
      <xdr:spPr>
        <a:xfrm>
          <a:off x="5862447" y="12181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65</xdr:row>
      <xdr:rowOff>185420</xdr:rowOff>
    </xdr:from>
    <xdr:to>
      <xdr:col>5</xdr:col>
      <xdr:colOff>127</xdr:colOff>
      <xdr:row>65</xdr:row>
      <xdr:rowOff>185420</xdr:rowOff>
    </xdr:to>
    <xdr:cxnSp macro="_xll.PtreeEvent_ObjectClick">
      <xdr:nvCxnSpPr>
        <xdr:cNvPr id="331" name="PTObj_DBranchHLine_5_25">
          <a:extLst>
            <a:ext uri="{FF2B5EF4-FFF2-40B4-BE49-F238E27FC236}">
              <a16:creationId xmlns:a16="http://schemas.microsoft.com/office/drawing/2014/main" id="{00000000-0008-0000-0C00-00004B010000}"/>
            </a:ext>
          </a:extLst>
        </xdr:cNvPr>
        <xdr:cNvCxnSpPr/>
      </xdr:nvCxnSpPr>
      <xdr:spPr>
        <a:xfrm>
          <a:off x="6014847" y="12567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63</xdr:row>
      <xdr:rowOff>180339</xdr:rowOff>
    </xdr:from>
    <xdr:to>
      <xdr:col>4</xdr:col>
      <xdr:colOff>242697</xdr:colOff>
      <xdr:row>65</xdr:row>
      <xdr:rowOff>185420</xdr:rowOff>
    </xdr:to>
    <xdr:cxnSp macro="_xll.PtreeEvent_ObjectClick">
      <xdr:nvCxnSpPr>
        <xdr:cNvPr id="330" name="PTObj_DBranchDLine_5_25">
          <a:extLst>
            <a:ext uri="{FF2B5EF4-FFF2-40B4-BE49-F238E27FC236}">
              <a16:creationId xmlns:a16="http://schemas.microsoft.com/office/drawing/2014/main" id="{00000000-0008-0000-0C00-00004A010000}"/>
            </a:ext>
          </a:extLst>
        </xdr:cNvPr>
        <xdr:cNvCxnSpPr/>
      </xdr:nvCxnSpPr>
      <xdr:spPr>
        <a:xfrm>
          <a:off x="5862447" y="121818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61</xdr:row>
      <xdr:rowOff>185420</xdr:rowOff>
    </xdr:from>
    <xdr:to>
      <xdr:col>5</xdr:col>
      <xdr:colOff>127</xdr:colOff>
      <xdr:row>61</xdr:row>
      <xdr:rowOff>185420</xdr:rowOff>
    </xdr:to>
    <xdr:cxnSp macro="_xll.PtreeEvent_ObjectClick">
      <xdr:nvCxnSpPr>
        <xdr:cNvPr id="327" name="PTObj_DBranchHLine_5_24">
          <a:extLst>
            <a:ext uri="{FF2B5EF4-FFF2-40B4-BE49-F238E27FC236}">
              <a16:creationId xmlns:a16="http://schemas.microsoft.com/office/drawing/2014/main" id="{00000000-0008-0000-0C00-000047010000}"/>
            </a:ext>
          </a:extLst>
        </xdr:cNvPr>
        <xdr:cNvCxnSpPr/>
      </xdr:nvCxnSpPr>
      <xdr:spPr>
        <a:xfrm>
          <a:off x="6014847" y="11805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61</xdr:row>
      <xdr:rowOff>185420</xdr:rowOff>
    </xdr:from>
    <xdr:to>
      <xdr:col>4</xdr:col>
      <xdr:colOff>242697</xdr:colOff>
      <xdr:row>63</xdr:row>
      <xdr:rowOff>180339</xdr:rowOff>
    </xdr:to>
    <xdr:cxnSp macro="_xll.PtreeEvent_ObjectClick">
      <xdr:nvCxnSpPr>
        <xdr:cNvPr id="326" name="PTObj_DBranchDLine_5_24">
          <a:extLst>
            <a:ext uri="{FF2B5EF4-FFF2-40B4-BE49-F238E27FC236}">
              <a16:creationId xmlns:a16="http://schemas.microsoft.com/office/drawing/2014/main" id="{00000000-0008-0000-0C00-000046010000}"/>
            </a:ext>
          </a:extLst>
        </xdr:cNvPr>
        <xdr:cNvCxnSpPr/>
      </xdr:nvCxnSpPr>
      <xdr:spPr>
        <a:xfrm flipV="1">
          <a:off x="5862447" y="118059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63</xdr:row>
      <xdr:rowOff>185420</xdr:rowOff>
    </xdr:from>
    <xdr:to>
      <xdr:col>4</xdr:col>
      <xdr:colOff>127</xdr:colOff>
      <xdr:row>63</xdr:row>
      <xdr:rowOff>185420</xdr:rowOff>
    </xdr:to>
    <xdr:cxnSp macro="_xll.PtreeEvent_ObjectClick">
      <xdr:nvCxnSpPr>
        <xdr:cNvPr id="323" name="PTObj_DBranchHLine_5_23">
          <a:extLst>
            <a:ext uri="{FF2B5EF4-FFF2-40B4-BE49-F238E27FC236}">
              <a16:creationId xmlns:a16="http://schemas.microsoft.com/office/drawing/2014/main" id="{00000000-0008-0000-0C00-000043010000}"/>
            </a:ext>
          </a:extLst>
        </xdr:cNvPr>
        <xdr:cNvCxnSpPr/>
      </xdr:nvCxnSpPr>
      <xdr:spPr>
        <a:xfrm>
          <a:off x="4471797" y="1218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59</xdr:row>
      <xdr:rowOff>180339</xdr:rowOff>
    </xdr:from>
    <xdr:to>
      <xdr:col>3</xdr:col>
      <xdr:colOff>242697</xdr:colOff>
      <xdr:row>63</xdr:row>
      <xdr:rowOff>185420</xdr:rowOff>
    </xdr:to>
    <xdr:cxnSp macro="_xll.PtreeEvent_ObjectClick">
      <xdr:nvCxnSpPr>
        <xdr:cNvPr id="322" name="PTObj_DBranchDLine_5_23">
          <a:extLst>
            <a:ext uri="{FF2B5EF4-FFF2-40B4-BE49-F238E27FC236}">
              <a16:creationId xmlns:a16="http://schemas.microsoft.com/office/drawing/2014/main" id="{00000000-0008-0000-0C00-000042010000}"/>
            </a:ext>
          </a:extLst>
        </xdr:cNvPr>
        <xdr:cNvCxnSpPr/>
      </xdr:nvCxnSpPr>
      <xdr:spPr>
        <a:xfrm>
          <a:off x="4319397" y="11419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57</xdr:row>
      <xdr:rowOff>185420</xdr:rowOff>
    </xdr:from>
    <xdr:to>
      <xdr:col>5</xdr:col>
      <xdr:colOff>127</xdr:colOff>
      <xdr:row>57</xdr:row>
      <xdr:rowOff>185420</xdr:rowOff>
    </xdr:to>
    <xdr:cxnSp macro="_xll.PtreeEvent_ObjectClick">
      <xdr:nvCxnSpPr>
        <xdr:cNvPr id="319" name="PTObj_DBranchHLine_5_22">
          <a:extLst>
            <a:ext uri="{FF2B5EF4-FFF2-40B4-BE49-F238E27FC236}">
              <a16:creationId xmlns:a16="http://schemas.microsoft.com/office/drawing/2014/main" id="{00000000-0008-0000-0C00-00003F010000}"/>
            </a:ext>
          </a:extLst>
        </xdr:cNvPr>
        <xdr:cNvCxnSpPr/>
      </xdr:nvCxnSpPr>
      <xdr:spPr>
        <a:xfrm>
          <a:off x="6014847" y="1104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53</xdr:row>
      <xdr:rowOff>180339</xdr:rowOff>
    </xdr:from>
    <xdr:to>
      <xdr:col>4</xdr:col>
      <xdr:colOff>242697</xdr:colOff>
      <xdr:row>57</xdr:row>
      <xdr:rowOff>185420</xdr:rowOff>
    </xdr:to>
    <xdr:cxnSp macro="_xll.PtreeEvent_ObjectClick">
      <xdr:nvCxnSpPr>
        <xdr:cNvPr id="318" name="PTObj_DBranchDLine_5_22">
          <a:extLst>
            <a:ext uri="{FF2B5EF4-FFF2-40B4-BE49-F238E27FC236}">
              <a16:creationId xmlns:a16="http://schemas.microsoft.com/office/drawing/2014/main" id="{00000000-0008-0000-0C00-00003E010000}"/>
            </a:ext>
          </a:extLst>
        </xdr:cNvPr>
        <xdr:cNvCxnSpPr/>
      </xdr:nvCxnSpPr>
      <xdr:spPr>
        <a:xfrm>
          <a:off x="5862447" y="10276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55</xdr:row>
      <xdr:rowOff>185420</xdr:rowOff>
    </xdr:from>
    <xdr:to>
      <xdr:col>5</xdr:col>
      <xdr:colOff>127</xdr:colOff>
      <xdr:row>55</xdr:row>
      <xdr:rowOff>185420</xdr:rowOff>
    </xdr:to>
    <xdr:cxnSp macro="_xll.PtreeEvent_ObjectClick">
      <xdr:nvCxnSpPr>
        <xdr:cNvPr id="315" name="PTObj_DBranchHLine_5_21">
          <a:extLst>
            <a:ext uri="{FF2B5EF4-FFF2-40B4-BE49-F238E27FC236}">
              <a16:creationId xmlns:a16="http://schemas.microsoft.com/office/drawing/2014/main" id="{00000000-0008-0000-0C00-00003B010000}"/>
            </a:ext>
          </a:extLst>
        </xdr:cNvPr>
        <xdr:cNvCxnSpPr/>
      </xdr:nvCxnSpPr>
      <xdr:spPr>
        <a:xfrm>
          <a:off x="6014847" y="1066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53</xdr:row>
      <xdr:rowOff>180339</xdr:rowOff>
    </xdr:from>
    <xdr:to>
      <xdr:col>4</xdr:col>
      <xdr:colOff>242697</xdr:colOff>
      <xdr:row>55</xdr:row>
      <xdr:rowOff>185420</xdr:rowOff>
    </xdr:to>
    <xdr:cxnSp macro="_xll.PtreeEvent_ObjectClick">
      <xdr:nvCxnSpPr>
        <xdr:cNvPr id="314" name="PTObj_DBranchDLine_5_21">
          <a:extLst>
            <a:ext uri="{FF2B5EF4-FFF2-40B4-BE49-F238E27FC236}">
              <a16:creationId xmlns:a16="http://schemas.microsoft.com/office/drawing/2014/main" id="{00000000-0008-0000-0C00-00003A010000}"/>
            </a:ext>
          </a:extLst>
        </xdr:cNvPr>
        <xdr:cNvCxnSpPr/>
      </xdr:nvCxnSpPr>
      <xdr:spPr>
        <a:xfrm>
          <a:off x="5862447" y="102768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51</xdr:row>
      <xdr:rowOff>185420</xdr:rowOff>
    </xdr:from>
    <xdr:to>
      <xdr:col>5</xdr:col>
      <xdr:colOff>127</xdr:colOff>
      <xdr:row>51</xdr:row>
      <xdr:rowOff>185420</xdr:rowOff>
    </xdr:to>
    <xdr:cxnSp macro="_xll.PtreeEvent_ObjectClick">
      <xdr:nvCxnSpPr>
        <xdr:cNvPr id="311" name="PTObj_DBranchHLine_5_20">
          <a:extLst>
            <a:ext uri="{FF2B5EF4-FFF2-40B4-BE49-F238E27FC236}">
              <a16:creationId xmlns:a16="http://schemas.microsoft.com/office/drawing/2014/main" id="{00000000-0008-0000-0C00-000037010000}"/>
            </a:ext>
          </a:extLst>
        </xdr:cNvPr>
        <xdr:cNvCxnSpPr/>
      </xdr:nvCxnSpPr>
      <xdr:spPr>
        <a:xfrm>
          <a:off x="6014847" y="9900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51</xdr:row>
      <xdr:rowOff>185420</xdr:rowOff>
    </xdr:from>
    <xdr:to>
      <xdr:col>4</xdr:col>
      <xdr:colOff>242697</xdr:colOff>
      <xdr:row>53</xdr:row>
      <xdr:rowOff>180339</xdr:rowOff>
    </xdr:to>
    <xdr:cxnSp macro="_xll.PtreeEvent_ObjectClick">
      <xdr:nvCxnSpPr>
        <xdr:cNvPr id="310" name="PTObj_DBranchDLine_5_20">
          <a:extLst>
            <a:ext uri="{FF2B5EF4-FFF2-40B4-BE49-F238E27FC236}">
              <a16:creationId xmlns:a16="http://schemas.microsoft.com/office/drawing/2014/main" id="{00000000-0008-0000-0C00-000036010000}"/>
            </a:ext>
          </a:extLst>
        </xdr:cNvPr>
        <xdr:cNvCxnSpPr/>
      </xdr:nvCxnSpPr>
      <xdr:spPr>
        <a:xfrm flipV="1">
          <a:off x="5862447" y="99009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53</xdr:row>
      <xdr:rowOff>185420</xdr:rowOff>
    </xdr:from>
    <xdr:to>
      <xdr:col>4</xdr:col>
      <xdr:colOff>127</xdr:colOff>
      <xdr:row>53</xdr:row>
      <xdr:rowOff>185420</xdr:rowOff>
    </xdr:to>
    <xdr:cxnSp macro="_xll.PtreeEvent_ObjectClick">
      <xdr:nvCxnSpPr>
        <xdr:cNvPr id="307" name="PTObj_DBranchHLine_5_18">
          <a:extLst>
            <a:ext uri="{FF2B5EF4-FFF2-40B4-BE49-F238E27FC236}">
              <a16:creationId xmlns:a16="http://schemas.microsoft.com/office/drawing/2014/main" id="{00000000-0008-0000-0C00-000033010000}"/>
            </a:ext>
          </a:extLst>
        </xdr:cNvPr>
        <xdr:cNvCxnSpPr/>
      </xdr:nvCxnSpPr>
      <xdr:spPr>
        <a:xfrm>
          <a:off x="4471797" y="1028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53</xdr:row>
      <xdr:rowOff>185420</xdr:rowOff>
    </xdr:from>
    <xdr:to>
      <xdr:col>3</xdr:col>
      <xdr:colOff>242697</xdr:colOff>
      <xdr:row>59</xdr:row>
      <xdr:rowOff>180339</xdr:rowOff>
    </xdr:to>
    <xdr:cxnSp macro="_xll.PtreeEvent_ObjectClick">
      <xdr:nvCxnSpPr>
        <xdr:cNvPr id="306" name="PTObj_DBranchDLine_5_18">
          <a:extLst>
            <a:ext uri="{FF2B5EF4-FFF2-40B4-BE49-F238E27FC236}">
              <a16:creationId xmlns:a16="http://schemas.microsoft.com/office/drawing/2014/main" id="{00000000-0008-0000-0C00-000032010000}"/>
            </a:ext>
          </a:extLst>
        </xdr:cNvPr>
        <xdr:cNvCxnSpPr/>
      </xdr:nvCxnSpPr>
      <xdr:spPr>
        <a:xfrm flipV="1">
          <a:off x="4319397" y="10281920"/>
          <a:ext cx="152400" cy="1137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59</xdr:row>
      <xdr:rowOff>185420</xdr:rowOff>
    </xdr:from>
    <xdr:to>
      <xdr:col>3</xdr:col>
      <xdr:colOff>127</xdr:colOff>
      <xdr:row>59</xdr:row>
      <xdr:rowOff>185420</xdr:rowOff>
    </xdr:to>
    <xdr:cxnSp macro="_xll.PtreeEvent_ObjectClick">
      <xdr:nvCxnSpPr>
        <xdr:cNvPr id="303" name="PTObj_DBranchHLine_5_42">
          <a:extLst>
            <a:ext uri="{FF2B5EF4-FFF2-40B4-BE49-F238E27FC236}">
              <a16:creationId xmlns:a16="http://schemas.microsoft.com/office/drawing/2014/main" id="{00000000-0008-0000-0C00-00002F010000}"/>
            </a:ext>
          </a:extLst>
        </xdr:cNvPr>
        <xdr:cNvCxnSpPr/>
      </xdr:nvCxnSpPr>
      <xdr:spPr>
        <a:xfrm>
          <a:off x="2928747" y="11424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31</xdr:row>
      <xdr:rowOff>180340</xdr:rowOff>
    </xdr:from>
    <xdr:to>
      <xdr:col>2</xdr:col>
      <xdr:colOff>242697</xdr:colOff>
      <xdr:row>59</xdr:row>
      <xdr:rowOff>185420</xdr:rowOff>
    </xdr:to>
    <xdr:cxnSp macro="_xll.PtreeEvent_ObjectClick">
      <xdr:nvCxnSpPr>
        <xdr:cNvPr id="302" name="PTObj_DBranchDLine_5_42">
          <a:extLst>
            <a:ext uri="{FF2B5EF4-FFF2-40B4-BE49-F238E27FC236}">
              <a16:creationId xmlns:a16="http://schemas.microsoft.com/office/drawing/2014/main" id="{00000000-0008-0000-0C00-00002E010000}"/>
            </a:ext>
          </a:extLst>
        </xdr:cNvPr>
        <xdr:cNvCxnSpPr/>
      </xdr:nvCxnSpPr>
      <xdr:spPr>
        <a:xfrm>
          <a:off x="2776347" y="6085840"/>
          <a:ext cx="152400" cy="5339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49</xdr:row>
      <xdr:rowOff>185420</xdr:rowOff>
    </xdr:from>
    <xdr:to>
      <xdr:col>5</xdr:col>
      <xdr:colOff>127</xdr:colOff>
      <xdr:row>49</xdr:row>
      <xdr:rowOff>185420</xdr:rowOff>
    </xdr:to>
    <xdr:cxnSp macro="_xll.PtreeEvent_ObjectClick">
      <xdr:nvCxnSpPr>
        <xdr:cNvPr id="295" name="PTObj_DBranchHLine_5_17">
          <a:extLst>
            <a:ext uri="{FF2B5EF4-FFF2-40B4-BE49-F238E27FC236}">
              <a16:creationId xmlns:a16="http://schemas.microsoft.com/office/drawing/2014/main" id="{00000000-0008-0000-0C00-000027010000}"/>
            </a:ext>
          </a:extLst>
        </xdr:cNvPr>
        <xdr:cNvCxnSpPr/>
      </xdr:nvCxnSpPr>
      <xdr:spPr>
        <a:xfrm>
          <a:off x="6014847" y="9519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45</xdr:row>
      <xdr:rowOff>180339</xdr:rowOff>
    </xdr:from>
    <xdr:to>
      <xdr:col>4</xdr:col>
      <xdr:colOff>242697</xdr:colOff>
      <xdr:row>49</xdr:row>
      <xdr:rowOff>185420</xdr:rowOff>
    </xdr:to>
    <xdr:cxnSp macro="_xll.PtreeEvent_ObjectClick">
      <xdr:nvCxnSpPr>
        <xdr:cNvPr id="294" name="PTObj_DBranchDLine_5_17">
          <a:extLst>
            <a:ext uri="{FF2B5EF4-FFF2-40B4-BE49-F238E27FC236}">
              <a16:creationId xmlns:a16="http://schemas.microsoft.com/office/drawing/2014/main" id="{00000000-0008-0000-0C00-000026010000}"/>
            </a:ext>
          </a:extLst>
        </xdr:cNvPr>
        <xdr:cNvCxnSpPr/>
      </xdr:nvCxnSpPr>
      <xdr:spPr>
        <a:xfrm>
          <a:off x="5862447" y="8752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47</xdr:row>
      <xdr:rowOff>185420</xdr:rowOff>
    </xdr:from>
    <xdr:to>
      <xdr:col>5</xdr:col>
      <xdr:colOff>127</xdr:colOff>
      <xdr:row>47</xdr:row>
      <xdr:rowOff>185420</xdr:rowOff>
    </xdr:to>
    <xdr:cxnSp macro="_xll.PtreeEvent_ObjectClick">
      <xdr:nvCxnSpPr>
        <xdr:cNvPr id="291" name="PTObj_DBranchHLine_5_16">
          <a:extLst>
            <a:ext uri="{FF2B5EF4-FFF2-40B4-BE49-F238E27FC236}">
              <a16:creationId xmlns:a16="http://schemas.microsoft.com/office/drawing/2014/main" id="{00000000-0008-0000-0C00-000023010000}"/>
            </a:ext>
          </a:extLst>
        </xdr:cNvPr>
        <xdr:cNvCxnSpPr/>
      </xdr:nvCxnSpPr>
      <xdr:spPr>
        <a:xfrm>
          <a:off x="6014847" y="9138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45</xdr:row>
      <xdr:rowOff>180339</xdr:rowOff>
    </xdr:from>
    <xdr:to>
      <xdr:col>4</xdr:col>
      <xdr:colOff>242697</xdr:colOff>
      <xdr:row>47</xdr:row>
      <xdr:rowOff>185420</xdr:rowOff>
    </xdr:to>
    <xdr:cxnSp macro="_xll.PtreeEvent_ObjectClick">
      <xdr:nvCxnSpPr>
        <xdr:cNvPr id="290" name="PTObj_DBranchDLine_5_16">
          <a:extLst>
            <a:ext uri="{FF2B5EF4-FFF2-40B4-BE49-F238E27FC236}">
              <a16:creationId xmlns:a16="http://schemas.microsoft.com/office/drawing/2014/main" id="{00000000-0008-0000-0C00-000022010000}"/>
            </a:ext>
          </a:extLst>
        </xdr:cNvPr>
        <xdr:cNvCxnSpPr/>
      </xdr:nvCxnSpPr>
      <xdr:spPr>
        <a:xfrm>
          <a:off x="5862447" y="87528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43</xdr:row>
      <xdr:rowOff>185420</xdr:rowOff>
    </xdr:from>
    <xdr:to>
      <xdr:col>5</xdr:col>
      <xdr:colOff>127</xdr:colOff>
      <xdr:row>43</xdr:row>
      <xdr:rowOff>185420</xdr:rowOff>
    </xdr:to>
    <xdr:cxnSp macro="_xll.PtreeEvent_ObjectClick">
      <xdr:nvCxnSpPr>
        <xdr:cNvPr id="287" name="PTObj_DBranchHLine_5_15">
          <a:extLst>
            <a:ext uri="{FF2B5EF4-FFF2-40B4-BE49-F238E27FC236}">
              <a16:creationId xmlns:a16="http://schemas.microsoft.com/office/drawing/2014/main" id="{00000000-0008-0000-0C00-00001F010000}"/>
            </a:ext>
          </a:extLst>
        </xdr:cNvPr>
        <xdr:cNvCxnSpPr/>
      </xdr:nvCxnSpPr>
      <xdr:spPr>
        <a:xfrm>
          <a:off x="6014847" y="837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43</xdr:row>
      <xdr:rowOff>185420</xdr:rowOff>
    </xdr:from>
    <xdr:to>
      <xdr:col>4</xdr:col>
      <xdr:colOff>242697</xdr:colOff>
      <xdr:row>45</xdr:row>
      <xdr:rowOff>180339</xdr:rowOff>
    </xdr:to>
    <xdr:cxnSp macro="_xll.PtreeEvent_ObjectClick">
      <xdr:nvCxnSpPr>
        <xdr:cNvPr id="286" name="PTObj_DBranchDLine_5_15">
          <a:extLst>
            <a:ext uri="{FF2B5EF4-FFF2-40B4-BE49-F238E27FC236}">
              <a16:creationId xmlns:a16="http://schemas.microsoft.com/office/drawing/2014/main" id="{00000000-0008-0000-0C00-00001E010000}"/>
            </a:ext>
          </a:extLst>
        </xdr:cNvPr>
        <xdr:cNvCxnSpPr/>
      </xdr:nvCxnSpPr>
      <xdr:spPr>
        <a:xfrm flipV="1">
          <a:off x="5862447" y="83769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45</xdr:row>
      <xdr:rowOff>185420</xdr:rowOff>
    </xdr:from>
    <xdr:to>
      <xdr:col>4</xdr:col>
      <xdr:colOff>127</xdr:colOff>
      <xdr:row>45</xdr:row>
      <xdr:rowOff>185420</xdr:rowOff>
    </xdr:to>
    <xdr:cxnSp macro="_xll.PtreeEvent_ObjectClick">
      <xdr:nvCxnSpPr>
        <xdr:cNvPr id="283" name="PTObj_DBranchHLine_5_14">
          <a:extLst>
            <a:ext uri="{FF2B5EF4-FFF2-40B4-BE49-F238E27FC236}">
              <a16:creationId xmlns:a16="http://schemas.microsoft.com/office/drawing/2014/main" id="{00000000-0008-0000-0C00-00001B010000}"/>
            </a:ext>
          </a:extLst>
        </xdr:cNvPr>
        <xdr:cNvCxnSpPr/>
      </xdr:nvCxnSpPr>
      <xdr:spPr>
        <a:xfrm>
          <a:off x="4471797" y="8757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41</xdr:row>
      <xdr:rowOff>180339</xdr:rowOff>
    </xdr:from>
    <xdr:to>
      <xdr:col>3</xdr:col>
      <xdr:colOff>242697</xdr:colOff>
      <xdr:row>45</xdr:row>
      <xdr:rowOff>185420</xdr:rowOff>
    </xdr:to>
    <xdr:cxnSp macro="_xll.PtreeEvent_ObjectClick">
      <xdr:nvCxnSpPr>
        <xdr:cNvPr id="282" name="PTObj_DBranchDLine_5_14">
          <a:extLst>
            <a:ext uri="{FF2B5EF4-FFF2-40B4-BE49-F238E27FC236}">
              <a16:creationId xmlns:a16="http://schemas.microsoft.com/office/drawing/2014/main" id="{00000000-0008-0000-0C00-00001A010000}"/>
            </a:ext>
          </a:extLst>
        </xdr:cNvPr>
        <xdr:cNvCxnSpPr/>
      </xdr:nvCxnSpPr>
      <xdr:spPr>
        <a:xfrm>
          <a:off x="4319397" y="7990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39</xdr:row>
      <xdr:rowOff>185420</xdr:rowOff>
    </xdr:from>
    <xdr:to>
      <xdr:col>5</xdr:col>
      <xdr:colOff>127</xdr:colOff>
      <xdr:row>39</xdr:row>
      <xdr:rowOff>185420</xdr:rowOff>
    </xdr:to>
    <xdr:cxnSp macro="_xll.PtreeEvent_ObjectClick">
      <xdr:nvCxnSpPr>
        <xdr:cNvPr id="279" name="PTObj_DBranchHLine_5_13">
          <a:extLst>
            <a:ext uri="{FF2B5EF4-FFF2-40B4-BE49-F238E27FC236}">
              <a16:creationId xmlns:a16="http://schemas.microsoft.com/office/drawing/2014/main" id="{00000000-0008-0000-0C00-000017010000}"/>
            </a:ext>
          </a:extLst>
        </xdr:cNvPr>
        <xdr:cNvCxnSpPr/>
      </xdr:nvCxnSpPr>
      <xdr:spPr>
        <a:xfrm>
          <a:off x="6014847" y="7614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35</xdr:row>
      <xdr:rowOff>180339</xdr:rowOff>
    </xdr:from>
    <xdr:to>
      <xdr:col>4</xdr:col>
      <xdr:colOff>242697</xdr:colOff>
      <xdr:row>39</xdr:row>
      <xdr:rowOff>185420</xdr:rowOff>
    </xdr:to>
    <xdr:cxnSp macro="_xll.PtreeEvent_ObjectClick">
      <xdr:nvCxnSpPr>
        <xdr:cNvPr id="278" name="PTObj_DBranchDLine_5_13">
          <a:extLst>
            <a:ext uri="{FF2B5EF4-FFF2-40B4-BE49-F238E27FC236}">
              <a16:creationId xmlns:a16="http://schemas.microsoft.com/office/drawing/2014/main" id="{00000000-0008-0000-0C00-000016010000}"/>
            </a:ext>
          </a:extLst>
        </xdr:cNvPr>
        <xdr:cNvCxnSpPr/>
      </xdr:nvCxnSpPr>
      <xdr:spPr>
        <a:xfrm>
          <a:off x="5862447" y="6847839"/>
          <a:ext cx="152400" cy="767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37</xdr:row>
      <xdr:rowOff>185420</xdr:rowOff>
    </xdr:from>
    <xdr:to>
      <xdr:col>5</xdr:col>
      <xdr:colOff>127</xdr:colOff>
      <xdr:row>37</xdr:row>
      <xdr:rowOff>185420</xdr:rowOff>
    </xdr:to>
    <xdr:cxnSp macro="_xll.PtreeEvent_ObjectClick">
      <xdr:nvCxnSpPr>
        <xdr:cNvPr id="275" name="PTObj_DBranchHLine_5_9">
          <a:extLst>
            <a:ext uri="{FF2B5EF4-FFF2-40B4-BE49-F238E27FC236}">
              <a16:creationId xmlns:a16="http://schemas.microsoft.com/office/drawing/2014/main" id="{00000000-0008-0000-0C00-000013010000}"/>
            </a:ext>
          </a:extLst>
        </xdr:cNvPr>
        <xdr:cNvCxnSpPr/>
      </xdr:nvCxnSpPr>
      <xdr:spPr>
        <a:xfrm>
          <a:off x="6014847" y="723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35</xdr:row>
      <xdr:rowOff>180339</xdr:rowOff>
    </xdr:from>
    <xdr:to>
      <xdr:col>4</xdr:col>
      <xdr:colOff>242697</xdr:colOff>
      <xdr:row>37</xdr:row>
      <xdr:rowOff>185420</xdr:rowOff>
    </xdr:to>
    <xdr:cxnSp macro="_xll.PtreeEvent_ObjectClick">
      <xdr:nvCxnSpPr>
        <xdr:cNvPr id="274" name="PTObj_DBranchDLine_5_9">
          <a:extLst>
            <a:ext uri="{FF2B5EF4-FFF2-40B4-BE49-F238E27FC236}">
              <a16:creationId xmlns:a16="http://schemas.microsoft.com/office/drawing/2014/main" id="{00000000-0008-0000-0C00-000012010000}"/>
            </a:ext>
          </a:extLst>
        </xdr:cNvPr>
        <xdr:cNvCxnSpPr/>
      </xdr:nvCxnSpPr>
      <xdr:spPr>
        <a:xfrm>
          <a:off x="5862447" y="6847839"/>
          <a:ext cx="152400" cy="386081"/>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33</xdr:row>
      <xdr:rowOff>185420</xdr:rowOff>
    </xdr:from>
    <xdr:to>
      <xdr:col>5</xdr:col>
      <xdr:colOff>127</xdr:colOff>
      <xdr:row>33</xdr:row>
      <xdr:rowOff>185420</xdr:rowOff>
    </xdr:to>
    <xdr:cxnSp macro="_xll.PtreeEvent_ObjectClick">
      <xdr:nvCxnSpPr>
        <xdr:cNvPr id="271" name="PTObj_DBranchHLine_5_8">
          <a:extLst>
            <a:ext uri="{FF2B5EF4-FFF2-40B4-BE49-F238E27FC236}">
              <a16:creationId xmlns:a16="http://schemas.microsoft.com/office/drawing/2014/main" id="{00000000-0008-0000-0C00-00000F010000}"/>
            </a:ext>
          </a:extLst>
        </xdr:cNvPr>
        <xdr:cNvCxnSpPr/>
      </xdr:nvCxnSpPr>
      <xdr:spPr>
        <a:xfrm>
          <a:off x="6014847" y="647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33</xdr:row>
      <xdr:rowOff>185420</xdr:rowOff>
    </xdr:from>
    <xdr:to>
      <xdr:col>4</xdr:col>
      <xdr:colOff>242697</xdr:colOff>
      <xdr:row>35</xdr:row>
      <xdr:rowOff>180339</xdr:rowOff>
    </xdr:to>
    <xdr:cxnSp macro="_xll.PtreeEvent_ObjectClick">
      <xdr:nvCxnSpPr>
        <xdr:cNvPr id="270" name="PTObj_DBranchDLine_5_8">
          <a:extLst>
            <a:ext uri="{FF2B5EF4-FFF2-40B4-BE49-F238E27FC236}">
              <a16:creationId xmlns:a16="http://schemas.microsoft.com/office/drawing/2014/main" id="{00000000-0008-0000-0C00-00000E010000}"/>
            </a:ext>
          </a:extLst>
        </xdr:cNvPr>
        <xdr:cNvCxnSpPr/>
      </xdr:nvCxnSpPr>
      <xdr:spPr>
        <a:xfrm flipV="1">
          <a:off x="5862447" y="6471920"/>
          <a:ext cx="152400" cy="375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35</xdr:row>
      <xdr:rowOff>185420</xdr:rowOff>
    </xdr:from>
    <xdr:to>
      <xdr:col>4</xdr:col>
      <xdr:colOff>127</xdr:colOff>
      <xdr:row>35</xdr:row>
      <xdr:rowOff>185420</xdr:rowOff>
    </xdr:to>
    <xdr:cxnSp macro="_xll.PtreeEvent_ObjectClick">
      <xdr:nvCxnSpPr>
        <xdr:cNvPr id="267" name="PTObj_DBranchHLine_5_7">
          <a:extLst>
            <a:ext uri="{FF2B5EF4-FFF2-40B4-BE49-F238E27FC236}">
              <a16:creationId xmlns:a16="http://schemas.microsoft.com/office/drawing/2014/main" id="{00000000-0008-0000-0C00-00000B010000}"/>
            </a:ext>
          </a:extLst>
        </xdr:cNvPr>
        <xdr:cNvCxnSpPr/>
      </xdr:nvCxnSpPr>
      <xdr:spPr>
        <a:xfrm>
          <a:off x="4471797" y="6852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35</xdr:row>
      <xdr:rowOff>185420</xdr:rowOff>
    </xdr:from>
    <xdr:to>
      <xdr:col>3</xdr:col>
      <xdr:colOff>242697</xdr:colOff>
      <xdr:row>41</xdr:row>
      <xdr:rowOff>180339</xdr:rowOff>
    </xdr:to>
    <xdr:cxnSp macro="_xll.PtreeEvent_ObjectClick">
      <xdr:nvCxnSpPr>
        <xdr:cNvPr id="266" name="PTObj_DBranchDLine_5_7">
          <a:extLst>
            <a:ext uri="{FF2B5EF4-FFF2-40B4-BE49-F238E27FC236}">
              <a16:creationId xmlns:a16="http://schemas.microsoft.com/office/drawing/2014/main" id="{00000000-0008-0000-0C00-00000A010000}"/>
            </a:ext>
          </a:extLst>
        </xdr:cNvPr>
        <xdr:cNvCxnSpPr/>
      </xdr:nvCxnSpPr>
      <xdr:spPr>
        <a:xfrm flipV="1">
          <a:off x="4319397" y="6852920"/>
          <a:ext cx="152400" cy="1137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41</xdr:row>
      <xdr:rowOff>185420</xdr:rowOff>
    </xdr:from>
    <xdr:to>
      <xdr:col>3</xdr:col>
      <xdr:colOff>127</xdr:colOff>
      <xdr:row>41</xdr:row>
      <xdr:rowOff>185420</xdr:rowOff>
    </xdr:to>
    <xdr:cxnSp macro="_xll.PtreeEvent_ObjectClick">
      <xdr:nvCxnSpPr>
        <xdr:cNvPr id="263" name="PTObj_DBranchHLine_5_6">
          <a:extLst>
            <a:ext uri="{FF2B5EF4-FFF2-40B4-BE49-F238E27FC236}">
              <a16:creationId xmlns:a16="http://schemas.microsoft.com/office/drawing/2014/main" id="{00000000-0008-0000-0C00-000007010000}"/>
            </a:ext>
          </a:extLst>
        </xdr:cNvPr>
        <xdr:cNvCxnSpPr/>
      </xdr:nvCxnSpPr>
      <xdr:spPr>
        <a:xfrm>
          <a:off x="2928747" y="7995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31</xdr:row>
      <xdr:rowOff>180340</xdr:rowOff>
    </xdr:from>
    <xdr:to>
      <xdr:col>2</xdr:col>
      <xdr:colOff>242697</xdr:colOff>
      <xdr:row>41</xdr:row>
      <xdr:rowOff>185420</xdr:rowOff>
    </xdr:to>
    <xdr:cxnSp macro="_xll.PtreeEvent_ObjectClick">
      <xdr:nvCxnSpPr>
        <xdr:cNvPr id="262" name="PTObj_DBranchDLine_5_6">
          <a:extLst>
            <a:ext uri="{FF2B5EF4-FFF2-40B4-BE49-F238E27FC236}">
              <a16:creationId xmlns:a16="http://schemas.microsoft.com/office/drawing/2014/main" id="{00000000-0008-0000-0C00-000006010000}"/>
            </a:ext>
          </a:extLst>
        </xdr:cNvPr>
        <xdr:cNvCxnSpPr/>
      </xdr:nvCxnSpPr>
      <xdr:spPr>
        <a:xfrm>
          <a:off x="2776347" y="6085840"/>
          <a:ext cx="152400" cy="1910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29</xdr:row>
      <xdr:rowOff>185420</xdr:rowOff>
    </xdr:from>
    <xdr:to>
      <xdr:col>5</xdr:col>
      <xdr:colOff>127</xdr:colOff>
      <xdr:row>29</xdr:row>
      <xdr:rowOff>185420</xdr:rowOff>
    </xdr:to>
    <xdr:cxnSp macro="_xll.PtreeEvent_ObjectClick">
      <xdr:nvCxnSpPr>
        <xdr:cNvPr id="255" name="PTObj_DBranchHLine_5_11">
          <a:extLst>
            <a:ext uri="{FF2B5EF4-FFF2-40B4-BE49-F238E27FC236}">
              <a16:creationId xmlns:a16="http://schemas.microsoft.com/office/drawing/2014/main" id="{00000000-0008-0000-0C00-0000FF000000}"/>
            </a:ext>
          </a:extLst>
        </xdr:cNvPr>
        <xdr:cNvCxnSpPr/>
      </xdr:nvCxnSpPr>
      <xdr:spPr>
        <a:xfrm>
          <a:off x="6014847" y="5709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25</xdr:row>
      <xdr:rowOff>180340</xdr:rowOff>
    </xdr:from>
    <xdr:to>
      <xdr:col>4</xdr:col>
      <xdr:colOff>242697</xdr:colOff>
      <xdr:row>29</xdr:row>
      <xdr:rowOff>185420</xdr:rowOff>
    </xdr:to>
    <xdr:cxnSp macro="_xll.PtreeEvent_ObjectClick">
      <xdr:nvCxnSpPr>
        <xdr:cNvPr id="254" name="PTObj_DBranchDLine_5_11">
          <a:extLst>
            <a:ext uri="{FF2B5EF4-FFF2-40B4-BE49-F238E27FC236}">
              <a16:creationId xmlns:a16="http://schemas.microsoft.com/office/drawing/2014/main" id="{00000000-0008-0000-0C00-0000FE000000}"/>
            </a:ext>
          </a:extLst>
        </xdr:cNvPr>
        <xdr:cNvCxnSpPr/>
      </xdr:nvCxnSpPr>
      <xdr:spPr>
        <a:xfrm>
          <a:off x="5862447" y="4942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27</xdr:row>
      <xdr:rowOff>185420</xdr:rowOff>
    </xdr:from>
    <xdr:to>
      <xdr:col>5</xdr:col>
      <xdr:colOff>127</xdr:colOff>
      <xdr:row>27</xdr:row>
      <xdr:rowOff>185420</xdr:rowOff>
    </xdr:to>
    <xdr:cxnSp macro="_xll.PtreeEvent_ObjectClick">
      <xdr:nvCxnSpPr>
        <xdr:cNvPr id="251" name="PTObj_DBranchHLine_5_10">
          <a:extLst>
            <a:ext uri="{FF2B5EF4-FFF2-40B4-BE49-F238E27FC236}">
              <a16:creationId xmlns:a16="http://schemas.microsoft.com/office/drawing/2014/main" id="{00000000-0008-0000-0C00-0000FB000000}"/>
            </a:ext>
          </a:extLst>
        </xdr:cNvPr>
        <xdr:cNvCxnSpPr/>
      </xdr:nvCxnSpPr>
      <xdr:spPr>
        <a:xfrm>
          <a:off x="6014847" y="5328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25</xdr:row>
      <xdr:rowOff>180340</xdr:rowOff>
    </xdr:from>
    <xdr:to>
      <xdr:col>4</xdr:col>
      <xdr:colOff>242697</xdr:colOff>
      <xdr:row>27</xdr:row>
      <xdr:rowOff>185420</xdr:rowOff>
    </xdr:to>
    <xdr:cxnSp macro="_xll.PtreeEvent_ObjectClick">
      <xdr:nvCxnSpPr>
        <xdr:cNvPr id="250" name="PTObj_DBranchDLine_5_10">
          <a:extLst>
            <a:ext uri="{FF2B5EF4-FFF2-40B4-BE49-F238E27FC236}">
              <a16:creationId xmlns:a16="http://schemas.microsoft.com/office/drawing/2014/main" id="{00000000-0008-0000-0C00-0000FA000000}"/>
            </a:ext>
          </a:extLst>
        </xdr:cNvPr>
        <xdr:cNvCxnSpPr/>
      </xdr:nvCxnSpPr>
      <xdr:spPr>
        <a:xfrm>
          <a:off x="5862447" y="4942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23</xdr:row>
      <xdr:rowOff>185420</xdr:rowOff>
    </xdr:from>
    <xdr:to>
      <xdr:col>5</xdr:col>
      <xdr:colOff>127</xdr:colOff>
      <xdr:row>23</xdr:row>
      <xdr:rowOff>185420</xdr:rowOff>
    </xdr:to>
    <xdr:cxnSp macro="_xll.PtreeEvent_ObjectClick">
      <xdr:nvCxnSpPr>
        <xdr:cNvPr id="247" name="PTObj_DBranchHLine_5_5">
          <a:extLst>
            <a:ext uri="{FF2B5EF4-FFF2-40B4-BE49-F238E27FC236}">
              <a16:creationId xmlns:a16="http://schemas.microsoft.com/office/drawing/2014/main" id="{00000000-0008-0000-0C00-0000F7000000}"/>
            </a:ext>
          </a:extLst>
        </xdr:cNvPr>
        <xdr:cNvCxnSpPr/>
      </xdr:nvCxnSpPr>
      <xdr:spPr>
        <a:xfrm>
          <a:off x="6014847" y="4566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23</xdr:row>
      <xdr:rowOff>185420</xdr:rowOff>
    </xdr:from>
    <xdr:to>
      <xdr:col>4</xdr:col>
      <xdr:colOff>242697</xdr:colOff>
      <xdr:row>25</xdr:row>
      <xdr:rowOff>180340</xdr:rowOff>
    </xdr:to>
    <xdr:cxnSp macro="_xll.PtreeEvent_ObjectClick">
      <xdr:nvCxnSpPr>
        <xdr:cNvPr id="246" name="PTObj_DBranchDLine_5_5">
          <a:extLst>
            <a:ext uri="{FF2B5EF4-FFF2-40B4-BE49-F238E27FC236}">
              <a16:creationId xmlns:a16="http://schemas.microsoft.com/office/drawing/2014/main" id="{00000000-0008-0000-0C00-0000F6000000}"/>
            </a:ext>
          </a:extLst>
        </xdr:cNvPr>
        <xdr:cNvCxnSpPr/>
      </xdr:nvCxnSpPr>
      <xdr:spPr>
        <a:xfrm flipV="1">
          <a:off x="5862447" y="4566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25</xdr:row>
      <xdr:rowOff>185420</xdr:rowOff>
    </xdr:from>
    <xdr:to>
      <xdr:col>4</xdr:col>
      <xdr:colOff>127</xdr:colOff>
      <xdr:row>25</xdr:row>
      <xdr:rowOff>185420</xdr:rowOff>
    </xdr:to>
    <xdr:cxnSp macro="_xll.PtreeEvent_ObjectClick">
      <xdr:nvCxnSpPr>
        <xdr:cNvPr id="243" name="PTObj_DBranchHLine_5_29">
          <a:extLst>
            <a:ext uri="{FF2B5EF4-FFF2-40B4-BE49-F238E27FC236}">
              <a16:creationId xmlns:a16="http://schemas.microsoft.com/office/drawing/2014/main" id="{00000000-0008-0000-0C00-0000F3000000}"/>
            </a:ext>
          </a:extLst>
        </xdr:cNvPr>
        <xdr:cNvCxnSpPr/>
      </xdr:nvCxnSpPr>
      <xdr:spPr>
        <a:xfrm>
          <a:off x="4471797" y="4947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21</xdr:row>
      <xdr:rowOff>180340</xdr:rowOff>
    </xdr:from>
    <xdr:to>
      <xdr:col>3</xdr:col>
      <xdr:colOff>242697</xdr:colOff>
      <xdr:row>25</xdr:row>
      <xdr:rowOff>185420</xdr:rowOff>
    </xdr:to>
    <xdr:cxnSp macro="_xll.PtreeEvent_ObjectClick">
      <xdr:nvCxnSpPr>
        <xdr:cNvPr id="242" name="PTObj_DBranchDLine_5_29">
          <a:extLst>
            <a:ext uri="{FF2B5EF4-FFF2-40B4-BE49-F238E27FC236}">
              <a16:creationId xmlns:a16="http://schemas.microsoft.com/office/drawing/2014/main" id="{00000000-0008-0000-0C00-0000F2000000}"/>
            </a:ext>
          </a:extLst>
        </xdr:cNvPr>
        <xdr:cNvCxnSpPr/>
      </xdr:nvCxnSpPr>
      <xdr:spPr>
        <a:xfrm>
          <a:off x="4319397" y="4180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19</xdr:row>
      <xdr:rowOff>185420</xdr:rowOff>
    </xdr:from>
    <xdr:to>
      <xdr:col>5</xdr:col>
      <xdr:colOff>127</xdr:colOff>
      <xdr:row>19</xdr:row>
      <xdr:rowOff>185420</xdr:rowOff>
    </xdr:to>
    <xdr:cxnSp macro="_xll.PtreeEvent_ObjectClick">
      <xdr:nvCxnSpPr>
        <xdr:cNvPr id="239" name="PTObj_DBranchHLine_5_19">
          <a:extLst>
            <a:ext uri="{FF2B5EF4-FFF2-40B4-BE49-F238E27FC236}">
              <a16:creationId xmlns:a16="http://schemas.microsoft.com/office/drawing/2014/main" id="{00000000-0008-0000-0C00-0000EF000000}"/>
            </a:ext>
          </a:extLst>
        </xdr:cNvPr>
        <xdr:cNvCxnSpPr/>
      </xdr:nvCxnSpPr>
      <xdr:spPr>
        <a:xfrm>
          <a:off x="6014847" y="3804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15</xdr:row>
      <xdr:rowOff>180340</xdr:rowOff>
    </xdr:from>
    <xdr:to>
      <xdr:col>4</xdr:col>
      <xdr:colOff>242697</xdr:colOff>
      <xdr:row>19</xdr:row>
      <xdr:rowOff>185420</xdr:rowOff>
    </xdr:to>
    <xdr:cxnSp macro="_xll.PtreeEvent_ObjectClick">
      <xdr:nvCxnSpPr>
        <xdr:cNvPr id="238" name="PTObj_DBranchDLine_5_19">
          <a:extLst>
            <a:ext uri="{FF2B5EF4-FFF2-40B4-BE49-F238E27FC236}">
              <a16:creationId xmlns:a16="http://schemas.microsoft.com/office/drawing/2014/main" id="{00000000-0008-0000-0C00-0000EE000000}"/>
            </a:ext>
          </a:extLst>
        </xdr:cNvPr>
        <xdr:cNvCxnSpPr/>
      </xdr:nvCxnSpPr>
      <xdr:spPr>
        <a:xfrm>
          <a:off x="5862447" y="3037840"/>
          <a:ext cx="152400" cy="767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17</xdr:row>
      <xdr:rowOff>185420</xdr:rowOff>
    </xdr:from>
    <xdr:to>
      <xdr:col>5</xdr:col>
      <xdr:colOff>127</xdr:colOff>
      <xdr:row>17</xdr:row>
      <xdr:rowOff>185420</xdr:rowOff>
    </xdr:to>
    <xdr:cxnSp macro="_xll.PtreeEvent_ObjectClick">
      <xdr:nvCxnSpPr>
        <xdr:cNvPr id="235" name="PTObj_DBranchHLine_5_12">
          <a:extLst>
            <a:ext uri="{FF2B5EF4-FFF2-40B4-BE49-F238E27FC236}">
              <a16:creationId xmlns:a16="http://schemas.microsoft.com/office/drawing/2014/main" id="{00000000-0008-0000-0C00-0000EB000000}"/>
            </a:ext>
          </a:extLst>
        </xdr:cNvPr>
        <xdr:cNvCxnSpPr/>
      </xdr:nvCxnSpPr>
      <xdr:spPr>
        <a:xfrm>
          <a:off x="6014847" y="3423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15</xdr:row>
      <xdr:rowOff>180340</xdr:rowOff>
    </xdr:from>
    <xdr:to>
      <xdr:col>4</xdr:col>
      <xdr:colOff>242697</xdr:colOff>
      <xdr:row>17</xdr:row>
      <xdr:rowOff>185420</xdr:rowOff>
    </xdr:to>
    <xdr:cxnSp macro="_xll.PtreeEvent_ObjectClick">
      <xdr:nvCxnSpPr>
        <xdr:cNvPr id="234" name="PTObj_DBranchDLine_5_12">
          <a:extLst>
            <a:ext uri="{FF2B5EF4-FFF2-40B4-BE49-F238E27FC236}">
              <a16:creationId xmlns:a16="http://schemas.microsoft.com/office/drawing/2014/main" id="{00000000-0008-0000-0C00-0000EA000000}"/>
            </a:ext>
          </a:extLst>
        </xdr:cNvPr>
        <xdr:cNvCxnSpPr/>
      </xdr:nvCxnSpPr>
      <xdr:spPr>
        <a:xfrm>
          <a:off x="5862447" y="3037840"/>
          <a:ext cx="152400" cy="38608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242697</xdr:colOff>
      <xdr:row>13</xdr:row>
      <xdr:rowOff>185420</xdr:rowOff>
    </xdr:from>
    <xdr:to>
      <xdr:col>5</xdr:col>
      <xdr:colOff>127</xdr:colOff>
      <xdr:row>13</xdr:row>
      <xdr:rowOff>185420</xdr:rowOff>
    </xdr:to>
    <xdr:cxnSp macro="_xll.PtreeEvent_ObjectClick">
      <xdr:nvCxnSpPr>
        <xdr:cNvPr id="231" name="PTObj_DBranchHLine_5_4">
          <a:extLst>
            <a:ext uri="{FF2B5EF4-FFF2-40B4-BE49-F238E27FC236}">
              <a16:creationId xmlns:a16="http://schemas.microsoft.com/office/drawing/2014/main" id="{00000000-0008-0000-0C00-0000E7000000}"/>
            </a:ext>
          </a:extLst>
        </xdr:cNvPr>
        <xdr:cNvCxnSpPr/>
      </xdr:nvCxnSpPr>
      <xdr:spPr>
        <a:xfrm>
          <a:off x="6014847" y="2661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90297</xdr:colOff>
      <xdr:row>13</xdr:row>
      <xdr:rowOff>185420</xdr:rowOff>
    </xdr:from>
    <xdr:to>
      <xdr:col>4</xdr:col>
      <xdr:colOff>242697</xdr:colOff>
      <xdr:row>15</xdr:row>
      <xdr:rowOff>180340</xdr:rowOff>
    </xdr:to>
    <xdr:cxnSp macro="_xll.PtreeEvent_ObjectClick">
      <xdr:nvCxnSpPr>
        <xdr:cNvPr id="230" name="PTObj_DBranchDLine_5_4">
          <a:extLst>
            <a:ext uri="{FF2B5EF4-FFF2-40B4-BE49-F238E27FC236}">
              <a16:creationId xmlns:a16="http://schemas.microsoft.com/office/drawing/2014/main" id="{00000000-0008-0000-0C00-0000E6000000}"/>
            </a:ext>
          </a:extLst>
        </xdr:cNvPr>
        <xdr:cNvCxnSpPr/>
      </xdr:nvCxnSpPr>
      <xdr:spPr>
        <a:xfrm flipV="1">
          <a:off x="5862447" y="2661920"/>
          <a:ext cx="152400" cy="37592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242697</xdr:colOff>
      <xdr:row>15</xdr:row>
      <xdr:rowOff>185420</xdr:rowOff>
    </xdr:from>
    <xdr:to>
      <xdr:col>4</xdr:col>
      <xdr:colOff>127</xdr:colOff>
      <xdr:row>15</xdr:row>
      <xdr:rowOff>185420</xdr:rowOff>
    </xdr:to>
    <xdr:cxnSp macro="_xll.PtreeEvent_ObjectClick">
      <xdr:nvCxnSpPr>
        <xdr:cNvPr id="123" name="PTObj_DBranchHLine_5_3">
          <a:extLst>
            <a:ext uri="{FF2B5EF4-FFF2-40B4-BE49-F238E27FC236}">
              <a16:creationId xmlns:a16="http://schemas.microsoft.com/office/drawing/2014/main" id="{00000000-0008-0000-0C00-00007B000000}"/>
            </a:ext>
          </a:extLst>
        </xdr:cNvPr>
        <xdr:cNvCxnSpPr/>
      </xdr:nvCxnSpPr>
      <xdr:spPr>
        <a:xfrm>
          <a:off x="4471797" y="4185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90297</xdr:colOff>
      <xdr:row>15</xdr:row>
      <xdr:rowOff>185420</xdr:rowOff>
    </xdr:from>
    <xdr:to>
      <xdr:col>3</xdr:col>
      <xdr:colOff>242697</xdr:colOff>
      <xdr:row>21</xdr:row>
      <xdr:rowOff>180339</xdr:rowOff>
    </xdr:to>
    <xdr:cxnSp macro="_xll.PtreeEvent_ObjectClick">
      <xdr:nvCxnSpPr>
        <xdr:cNvPr id="122" name="PTObj_DBranchDLine_5_3">
          <a:extLst>
            <a:ext uri="{FF2B5EF4-FFF2-40B4-BE49-F238E27FC236}">
              <a16:creationId xmlns:a16="http://schemas.microsoft.com/office/drawing/2014/main" id="{00000000-0008-0000-0C00-00007A000000}"/>
            </a:ext>
          </a:extLst>
        </xdr:cNvPr>
        <xdr:cNvCxnSpPr/>
      </xdr:nvCxnSpPr>
      <xdr:spPr>
        <a:xfrm flipV="1">
          <a:off x="4319397" y="4185920"/>
          <a:ext cx="152400" cy="3423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242697</xdr:colOff>
      <xdr:row>21</xdr:row>
      <xdr:rowOff>185420</xdr:rowOff>
    </xdr:from>
    <xdr:to>
      <xdr:col>3</xdr:col>
      <xdr:colOff>127</xdr:colOff>
      <xdr:row>21</xdr:row>
      <xdr:rowOff>185420</xdr:rowOff>
    </xdr:to>
    <xdr:cxnSp macro="_xll.PtreeEvent_ObjectClick">
      <xdr:nvCxnSpPr>
        <xdr:cNvPr id="119" name="PTObj_DBranchHLine_5_2">
          <a:extLst>
            <a:ext uri="{FF2B5EF4-FFF2-40B4-BE49-F238E27FC236}">
              <a16:creationId xmlns:a16="http://schemas.microsoft.com/office/drawing/2014/main" id="{00000000-0008-0000-0C00-000077000000}"/>
            </a:ext>
          </a:extLst>
        </xdr:cNvPr>
        <xdr:cNvCxnSpPr/>
      </xdr:nvCxnSpPr>
      <xdr:spPr>
        <a:xfrm>
          <a:off x="2928747" y="7614920"/>
          <a:ext cx="1300480"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90297</xdr:colOff>
      <xdr:row>21</xdr:row>
      <xdr:rowOff>185420</xdr:rowOff>
    </xdr:from>
    <xdr:to>
      <xdr:col>2</xdr:col>
      <xdr:colOff>242697</xdr:colOff>
      <xdr:row>31</xdr:row>
      <xdr:rowOff>180339</xdr:rowOff>
    </xdr:to>
    <xdr:cxnSp macro="_xll.PtreeEvent_ObjectClick">
      <xdr:nvCxnSpPr>
        <xdr:cNvPr id="118" name="PTObj_DBranchDLine_5_2">
          <a:extLst>
            <a:ext uri="{FF2B5EF4-FFF2-40B4-BE49-F238E27FC236}">
              <a16:creationId xmlns:a16="http://schemas.microsoft.com/office/drawing/2014/main" id="{00000000-0008-0000-0C00-000076000000}"/>
            </a:ext>
          </a:extLst>
        </xdr:cNvPr>
        <xdr:cNvCxnSpPr/>
      </xdr:nvCxnSpPr>
      <xdr:spPr>
        <a:xfrm flipV="1">
          <a:off x="2776347" y="7614920"/>
          <a:ext cx="152400" cy="5328919"/>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31</xdr:row>
      <xdr:rowOff>185420</xdr:rowOff>
    </xdr:from>
    <xdr:to>
      <xdr:col>2</xdr:col>
      <xdr:colOff>127</xdr:colOff>
      <xdr:row>31</xdr:row>
      <xdr:rowOff>185420</xdr:rowOff>
    </xdr:to>
    <xdr:cxnSp macro="_xll.PtreeEvent_ObjectClick">
      <xdr:nvCxnSpPr>
        <xdr:cNvPr id="54" name="PTObj_DBranchHLine_5_1">
          <a:extLst>
            <a:ext uri="{FF2B5EF4-FFF2-40B4-BE49-F238E27FC236}">
              <a16:creationId xmlns:a16="http://schemas.microsoft.com/office/drawing/2014/main" id="{00000000-0008-0000-0C00-000036000000}"/>
            </a:ext>
          </a:extLst>
        </xdr:cNvPr>
        <xdr:cNvCxnSpPr/>
      </xdr:nvCxnSpPr>
      <xdr:spPr>
        <a:xfrm>
          <a:off x="939800" y="7614920"/>
          <a:ext cx="1603502" cy="0"/>
        </a:xfrm>
        <a:prstGeom prst="line">
          <a:avLst/>
        </a:prstGeom>
        <a:ln>
          <a:solidFill>
            <a:srgbClr val="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1154206</xdr:colOff>
      <xdr:row>87</xdr:row>
      <xdr:rowOff>67235</xdr:rowOff>
    </xdr:from>
    <xdr:to>
      <xdr:col>6</xdr:col>
      <xdr:colOff>1383880</xdr:colOff>
      <xdr:row>105</xdr:row>
      <xdr:rowOff>104902</xdr:rowOff>
    </xdr:to>
    <xdr:pic>
      <xdr:nvPicPr>
        <xdr:cNvPr id="55" name="Picture 12">
          <a:extLst>
            <a:ext uri="{FF2B5EF4-FFF2-40B4-BE49-F238E27FC236}">
              <a16:creationId xmlns:a16="http://schemas.microsoft.com/office/drawing/2014/main" id="{00000000-0008-0000-0C00-000037000000}"/>
            </a:ext>
          </a:extLst>
        </xdr:cNvPr>
        <xdr:cNvPicPr>
          <a:picLocks noChangeAspect="1"/>
        </xdr:cNvPicPr>
      </xdr:nvPicPr>
      <xdr:blipFill>
        <a:blip xmlns:r="http://schemas.openxmlformats.org/officeDocument/2006/relationships" r:embed="rId1"/>
        <a:stretch>
          <a:fillRect/>
        </a:stretch>
      </xdr:blipFill>
      <xdr:spPr>
        <a:xfrm>
          <a:off x="5240431" y="16259735"/>
          <a:ext cx="4858824" cy="3466667"/>
        </a:xfrm>
        <a:prstGeom prst="rect">
          <a:avLst/>
        </a:prstGeom>
      </xdr:spPr>
    </xdr:pic>
    <xdr:clientData/>
  </xdr:twoCellAnchor>
  <xdr:twoCellAnchor editAs="oneCell">
    <xdr:from>
      <xdr:col>0</xdr:col>
      <xdr:colOff>246530</xdr:colOff>
      <xdr:row>89</xdr:row>
      <xdr:rowOff>123265</xdr:rowOff>
    </xdr:from>
    <xdr:to>
      <xdr:col>3</xdr:col>
      <xdr:colOff>553563</xdr:colOff>
      <xdr:row>109</xdr:row>
      <xdr:rowOff>132313</xdr:rowOff>
    </xdr:to>
    <xdr:pic>
      <xdr:nvPicPr>
        <xdr:cNvPr id="56" name="Picture 17">
          <a:extLst>
            <a:ext uri="{FF2B5EF4-FFF2-40B4-BE49-F238E27FC236}">
              <a16:creationId xmlns:a16="http://schemas.microsoft.com/office/drawing/2014/main" id="{00000000-0008-0000-0C00-000038000000}"/>
            </a:ext>
          </a:extLst>
        </xdr:cNvPr>
        <xdr:cNvPicPr>
          <a:picLocks noChangeAspect="1"/>
        </xdr:cNvPicPr>
      </xdr:nvPicPr>
      <xdr:blipFill>
        <a:blip xmlns:r="http://schemas.openxmlformats.org/officeDocument/2006/relationships" r:embed="rId2"/>
        <a:stretch>
          <a:fillRect/>
        </a:stretch>
      </xdr:blipFill>
      <xdr:spPr>
        <a:xfrm>
          <a:off x="246530" y="16696765"/>
          <a:ext cx="4538935" cy="3819048"/>
        </a:xfrm>
        <a:prstGeom prst="rect">
          <a:avLst/>
        </a:prstGeom>
      </xdr:spPr>
    </xdr:pic>
    <xdr:clientData/>
  </xdr:twoCellAnchor>
  <xdr:twoCellAnchor>
    <xdr:from>
      <xdr:col>1</xdr:col>
      <xdr:colOff>1243853</xdr:colOff>
      <xdr:row>93</xdr:row>
      <xdr:rowOff>67235</xdr:rowOff>
    </xdr:from>
    <xdr:to>
      <xdr:col>2</xdr:col>
      <xdr:colOff>1311088</xdr:colOff>
      <xdr:row>99</xdr:row>
      <xdr:rowOff>145676</xdr:rowOff>
    </xdr:to>
    <xdr:sp macro="" textlink="">
      <xdr:nvSpPr>
        <xdr:cNvPr id="57" name="Oval 18">
          <a:extLst>
            <a:ext uri="{FF2B5EF4-FFF2-40B4-BE49-F238E27FC236}">
              <a16:creationId xmlns:a16="http://schemas.microsoft.com/office/drawing/2014/main" id="{00000000-0008-0000-0C00-000039000000}"/>
            </a:ext>
          </a:extLst>
        </xdr:cNvPr>
        <xdr:cNvSpPr/>
      </xdr:nvSpPr>
      <xdr:spPr>
        <a:xfrm>
          <a:off x="2005853" y="17402735"/>
          <a:ext cx="1848410" cy="122144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twoCellAnchor editAs="oneCell">
    <xdr:from>
      <xdr:col>9</xdr:col>
      <xdr:colOff>358587</xdr:colOff>
      <xdr:row>88</xdr:row>
      <xdr:rowOff>22412</xdr:rowOff>
    </xdr:from>
    <xdr:to>
      <xdr:col>15</xdr:col>
      <xdr:colOff>643730</xdr:colOff>
      <xdr:row>106</xdr:row>
      <xdr:rowOff>60079</xdr:rowOff>
    </xdr:to>
    <xdr:pic>
      <xdr:nvPicPr>
        <xdr:cNvPr id="58" name="Image 57">
          <a:extLst>
            <a:ext uri="{FF2B5EF4-FFF2-40B4-BE49-F238E27FC236}">
              <a16:creationId xmlns:a16="http://schemas.microsoft.com/office/drawing/2014/main" id="{00000000-0008-0000-0C00-00003A000000}"/>
            </a:ext>
          </a:extLst>
        </xdr:cNvPr>
        <xdr:cNvPicPr>
          <a:picLocks noChangeAspect="1"/>
        </xdr:cNvPicPr>
      </xdr:nvPicPr>
      <xdr:blipFill>
        <a:blip xmlns:r="http://schemas.openxmlformats.org/officeDocument/2006/relationships" r:embed="rId3"/>
        <a:stretch>
          <a:fillRect/>
        </a:stretch>
      </xdr:blipFill>
      <xdr:spPr>
        <a:xfrm>
          <a:off x="12141012" y="16405412"/>
          <a:ext cx="4857143" cy="3466667"/>
        </a:xfrm>
        <a:prstGeom prst="rect">
          <a:avLst/>
        </a:prstGeom>
      </xdr:spPr>
    </xdr:pic>
    <xdr:clientData/>
  </xdr:twoCellAnchor>
  <xdr:twoCellAnchor editAs="oneCell">
    <xdr:from>
      <xdr:col>2</xdr:col>
      <xdr:colOff>127</xdr:colOff>
      <xdr:row>31</xdr:row>
      <xdr:rowOff>90170</xdr:rowOff>
    </xdr:from>
    <xdr:to>
      <xdr:col>2</xdr:col>
      <xdr:colOff>190627</xdr:colOff>
      <xdr:row>32</xdr:row>
      <xdr:rowOff>90170</xdr:rowOff>
    </xdr:to>
    <xdr:sp macro="_xll.PtreeEvent_ObjectClick" textlink="">
      <xdr:nvSpPr>
        <xdr:cNvPr id="59" name="PTObj_DNode_5_1">
          <a:extLst>
            <a:ext uri="{FF2B5EF4-FFF2-40B4-BE49-F238E27FC236}">
              <a16:creationId xmlns:a16="http://schemas.microsoft.com/office/drawing/2014/main" id="{00000000-0008-0000-0C00-00003B000000}"/>
            </a:ext>
          </a:extLst>
        </xdr:cNvPr>
        <xdr:cNvSpPr/>
      </xdr:nvSpPr>
      <xdr:spPr>
        <a:xfrm>
          <a:off x="2543302" y="7519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1</xdr:col>
      <xdr:colOff>215900</xdr:colOff>
      <xdr:row>31</xdr:row>
      <xdr:rowOff>95107</xdr:rowOff>
    </xdr:from>
    <xdr:ext cx="1277466" cy="180627"/>
    <xdr:sp macro="_xll.PtreeEvent_ObjectClick" textlink="">
      <xdr:nvSpPr>
        <xdr:cNvPr id="60" name="PTObj_DBranchName_5_1">
          <a:extLst>
            <a:ext uri="{FF2B5EF4-FFF2-40B4-BE49-F238E27FC236}">
              <a16:creationId xmlns:a16="http://schemas.microsoft.com/office/drawing/2014/main" id="{00000000-0008-0000-0C00-00003C000000}"/>
            </a:ext>
          </a:extLst>
        </xdr:cNvPr>
        <xdr:cNvSpPr txBox="1"/>
      </xdr:nvSpPr>
      <xdr:spPr>
        <a:xfrm>
          <a:off x="977900" y="7524607"/>
          <a:ext cx="1277466"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Stand Limonade (2) (2) (2) (2)</a:t>
          </a:r>
        </a:p>
      </xdr:txBody>
    </xdr:sp>
    <xdr:clientData/>
  </xdr:oneCellAnchor>
  <xdr:twoCellAnchor editAs="oneCell">
    <xdr:from>
      <xdr:col>3</xdr:col>
      <xdr:colOff>127</xdr:colOff>
      <xdr:row>21</xdr:row>
      <xdr:rowOff>90170</xdr:rowOff>
    </xdr:from>
    <xdr:to>
      <xdr:col>3</xdr:col>
      <xdr:colOff>190627</xdr:colOff>
      <xdr:row>22</xdr:row>
      <xdr:rowOff>90170</xdr:rowOff>
    </xdr:to>
    <xdr:sp macro="_xll.PtreeEvent_ObjectClick" textlink="">
      <xdr:nvSpPr>
        <xdr:cNvPr id="117" name="PTObj_DNode_5_2">
          <a:extLst>
            <a:ext uri="{FF2B5EF4-FFF2-40B4-BE49-F238E27FC236}">
              <a16:creationId xmlns:a16="http://schemas.microsoft.com/office/drawing/2014/main" id="{00000000-0008-0000-0C00-000075000000}"/>
            </a:ext>
          </a:extLst>
        </xdr:cNvPr>
        <xdr:cNvSpPr/>
      </xdr:nvSpPr>
      <xdr:spPr>
        <a:xfrm>
          <a:off x="4229227" y="7519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21</xdr:row>
      <xdr:rowOff>95107</xdr:rowOff>
    </xdr:from>
    <xdr:ext cx="456985" cy="180627"/>
    <xdr:sp macro="_xll.PtreeEvent_ObjectClick" textlink="">
      <xdr:nvSpPr>
        <xdr:cNvPr id="120" name="PTObj_DBranchName_5_2">
          <a:extLst>
            <a:ext uri="{FF2B5EF4-FFF2-40B4-BE49-F238E27FC236}">
              <a16:creationId xmlns:a16="http://schemas.microsoft.com/office/drawing/2014/main" id="{00000000-0008-0000-0C00-000078000000}"/>
            </a:ext>
          </a:extLst>
        </xdr:cNvPr>
        <xdr:cNvSpPr txBox="1"/>
      </xdr:nvSpPr>
      <xdr:spPr>
        <a:xfrm>
          <a:off x="2966847" y="7524607"/>
          <a:ext cx="45698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Ensoleillé</a:t>
          </a:r>
        </a:p>
      </xdr:txBody>
    </xdr:sp>
    <xdr:clientData/>
  </xdr:oneCellAnchor>
  <xdr:twoCellAnchor editAs="oneCell">
    <xdr:from>
      <xdr:col>4</xdr:col>
      <xdr:colOff>127</xdr:colOff>
      <xdr:row>15</xdr:row>
      <xdr:rowOff>90170</xdr:rowOff>
    </xdr:from>
    <xdr:to>
      <xdr:col>4</xdr:col>
      <xdr:colOff>190627</xdr:colOff>
      <xdr:row>16</xdr:row>
      <xdr:rowOff>90170</xdr:rowOff>
    </xdr:to>
    <xdr:sp macro="_xll.PtreeEvent_ObjectClick" textlink="">
      <xdr:nvSpPr>
        <xdr:cNvPr id="121" name="PTObj_DNode_5_3">
          <a:extLst>
            <a:ext uri="{FF2B5EF4-FFF2-40B4-BE49-F238E27FC236}">
              <a16:creationId xmlns:a16="http://schemas.microsoft.com/office/drawing/2014/main" id="{00000000-0008-0000-0C00-000079000000}"/>
            </a:ext>
          </a:extLst>
        </xdr:cNvPr>
        <xdr:cNvSpPr/>
      </xdr:nvSpPr>
      <xdr:spPr>
        <a:xfrm>
          <a:off x="5772277" y="4090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15</xdr:row>
      <xdr:rowOff>95107</xdr:rowOff>
    </xdr:from>
    <xdr:ext cx="456985" cy="180627"/>
    <xdr:sp macro="_xll.PtreeEvent_ObjectClick" textlink="">
      <xdr:nvSpPr>
        <xdr:cNvPr id="124" name="PTObj_DBranchName_5_3">
          <a:extLst>
            <a:ext uri="{FF2B5EF4-FFF2-40B4-BE49-F238E27FC236}">
              <a16:creationId xmlns:a16="http://schemas.microsoft.com/office/drawing/2014/main" id="{00000000-0008-0000-0C00-00007C000000}"/>
            </a:ext>
          </a:extLst>
        </xdr:cNvPr>
        <xdr:cNvSpPr txBox="1"/>
      </xdr:nvSpPr>
      <xdr:spPr>
        <a:xfrm>
          <a:off x="4509897" y="4095607"/>
          <a:ext cx="45698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Clémente</a:t>
          </a:r>
        </a:p>
      </xdr:txBody>
    </xdr:sp>
    <xdr:clientData/>
  </xdr:oneCellAnchor>
  <xdr:twoCellAnchor editAs="oneCell">
    <xdr:from>
      <xdr:col>5</xdr:col>
      <xdr:colOff>127</xdr:colOff>
      <xdr:row>13</xdr:row>
      <xdr:rowOff>90170</xdr:rowOff>
    </xdr:from>
    <xdr:to>
      <xdr:col>5</xdr:col>
      <xdr:colOff>190627</xdr:colOff>
      <xdr:row>14</xdr:row>
      <xdr:rowOff>90170</xdr:rowOff>
    </xdr:to>
    <xdr:sp macro="_xll.PtreeEvent_ObjectClick" textlink="">
      <xdr:nvSpPr>
        <xdr:cNvPr id="229" name="PTObj_DNode_5_4">
          <a:extLst>
            <a:ext uri="{FF2B5EF4-FFF2-40B4-BE49-F238E27FC236}">
              <a16:creationId xmlns:a16="http://schemas.microsoft.com/office/drawing/2014/main" id="{00000000-0008-0000-0C00-0000E5000000}"/>
            </a:ext>
          </a:extLst>
        </xdr:cNvPr>
        <xdr:cNvSpPr/>
      </xdr:nvSpPr>
      <xdr:spPr>
        <a:xfrm rot="-5400000">
          <a:off x="7315327" y="2566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13</xdr:row>
      <xdr:rowOff>95107</xdr:rowOff>
    </xdr:from>
    <xdr:ext cx="298863" cy="180627"/>
    <xdr:sp macro="_xll.PtreeEvent_ObjectClick" textlink="">
      <xdr:nvSpPr>
        <xdr:cNvPr id="232" name="PTObj_DBranchName_5_4">
          <a:extLst>
            <a:ext uri="{FF2B5EF4-FFF2-40B4-BE49-F238E27FC236}">
              <a16:creationId xmlns:a16="http://schemas.microsoft.com/office/drawing/2014/main" id="{00000000-0008-0000-0C00-0000E8000000}"/>
            </a:ext>
          </a:extLst>
        </xdr:cNvPr>
        <xdr:cNvSpPr txBox="1"/>
      </xdr:nvSpPr>
      <xdr:spPr>
        <a:xfrm>
          <a:off x="6052947" y="2571607"/>
          <a:ext cx="298863" cy="180627"/>
        </a:xfrm>
        <a:prstGeom prst="rect">
          <a:avLst/>
        </a:prstGeom>
        <a:solidFill>
          <a:srgbClr val="FFFFFF"/>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17</xdr:row>
      <xdr:rowOff>90170</xdr:rowOff>
    </xdr:from>
    <xdr:to>
      <xdr:col>5</xdr:col>
      <xdr:colOff>190627</xdr:colOff>
      <xdr:row>18</xdr:row>
      <xdr:rowOff>90170</xdr:rowOff>
    </xdr:to>
    <xdr:sp macro="_xll.PtreeEvent_ObjectClick" textlink="">
      <xdr:nvSpPr>
        <xdr:cNvPr id="233" name="PTObj_DNode_5_12">
          <a:extLst>
            <a:ext uri="{FF2B5EF4-FFF2-40B4-BE49-F238E27FC236}">
              <a16:creationId xmlns:a16="http://schemas.microsoft.com/office/drawing/2014/main" id="{00000000-0008-0000-0C00-0000E9000000}"/>
            </a:ext>
          </a:extLst>
        </xdr:cNvPr>
        <xdr:cNvSpPr/>
      </xdr:nvSpPr>
      <xdr:spPr>
        <a:xfrm rot="-5400000">
          <a:off x="7315327" y="332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17</xdr:row>
      <xdr:rowOff>95107</xdr:rowOff>
    </xdr:from>
    <xdr:ext cx="391004" cy="180627"/>
    <xdr:sp macro="_xll.PtreeEvent_ObjectClick" textlink="">
      <xdr:nvSpPr>
        <xdr:cNvPr id="236" name="PTObj_DBranchName_5_12">
          <a:extLst>
            <a:ext uri="{FF2B5EF4-FFF2-40B4-BE49-F238E27FC236}">
              <a16:creationId xmlns:a16="http://schemas.microsoft.com/office/drawing/2014/main" id="{00000000-0008-0000-0C00-0000EC000000}"/>
            </a:ext>
          </a:extLst>
        </xdr:cNvPr>
        <xdr:cNvSpPr txBox="1"/>
      </xdr:nvSpPr>
      <xdr:spPr>
        <a:xfrm>
          <a:off x="6052947" y="3333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19</xdr:row>
      <xdr:rowOff>90170</xdr:rowOff>
    </xdr:from>
    <xdr:to>
      <xdr:col>5</xdr:col>
      <xdr:colOff>190627</xdr:colOff>
      <xdr:row>20</xdr:row>
      <xdr:rowOff>90170</xdr:rowOff>
    </xdr:to>
    <xdr:sp macro="_xll.PtreeEvent_ObjectClick" textlink="">
      <xdr:nvSpPr>
        <xdr:cNvPr id="237" name="PTObj_DNode_5_19">
          <a:extLst>
            <a:ext uri="{FF2B5EF4-FFF2-40B4-BE49-F238E27FC236}">
              <a16:creationId xmlns:a16="http://schemas.microsoft.com/office/drawing/2014/main" id="{00000000-0008-0000-0C00-0000ED000000}"/>
            </a:ext>
          </a:extLst>
        </xdr:cNvPr>
        <xdr:cNvSpPr/>
      </xdr:nvSpPr>
      <xdr:spPr>
        <a:xfrm rot="-5400000">
          <a:off x="7315327" y="3709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19</xdr:row>
      <xdr:rowOff>95107</xdr:rowOff>
    </xdr:from>
    <xdr:ext cx="443005" cy="180627"/>
    <xdr:sp macro="_xll.PtreeEvent_ObjectClick" textlink="">
      <xdr:nvSpPr>
        <xdr:cNvPr id="240" name="PTObj_DBranchName_5_19">
          <a:extLst>
            <a:ext uri="{FF2B5EF4-FFF2-40B4-BE49-F238E27FC236}">
              <a16:creationId xmlns:a16="http://schemas.microsoft.com/office/drawing/2014/main" id="{00000000-0008-0000-0C00-0000F0000000}"/>
            </a:ext>
          </a:extLst>
        </xdr:cNvPr>
        <xdr:cNvSpPr txBox="1"/>
      </xdr:nvSpPr>
      <xdr:spPr>
        <a:xfrm>
          <a:off x="6052947" y="3714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4</xdr:col>
      <xdr:colOff>127</xdr:colOff>
      <xdr:row>25</xdr:row>
      <xdr:rowOff>90170</xdr:rowOff>
    </xdr:from>
    <xdr:to>
      <xdr:col>4</xdr:col>
      <xdr:colOff>190627</xdr:colOff>
      <xdr:row>26</xdr:row>
      <xdr:rowOff>90170</xdr:rowOff>
    </xdr:to>
    <xdr:sp macro="_xll.PtreeEvent_ObjectClick" textlink="">
      <xdr:nvSpPr>
        <xdr:cNvPr id="241" name="PTObj_DNode_5_29">
          <a:extLst>
            <a:ext uri="{FF2B5EF4-FFF2-40B4-BE49-F238E27FC236}">
              <a16:creationId xmlns:a16="http://schemas.microsoft.com/office/drawing/2014/main" id="{00000000-0008-0000-0C00-0000F1000000}"/>
            </a:ext>
          </a:extLst>
        </xdr:cNvPr>
        <xdr:cNvSpPr/>
      </xdr:nvSpPr>
      <xdr:spPr>
        <a:xfrm>
          <a:off x="5772277" y="4852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25</xdr:row>
      <xdr:rowOff>95107</xdr:rowOff>
    </xdr:from>
    <xdr:ext cx="651397" cy="180627"/>
    <xdr:sp macro="_xll.PtreeEvent_ObjectClick" textlink="">
      <xdr:nvSpPr>
        <xdr:cNvPr id="244" name="PTObj_DBranchName_5_29">
          <a:extLst>
            <a:ext uri="{FF2B5EF4-FFF2-40B4-BE49-F238E27FC236}">
              <a16:creationId xmlns:a16="http://schemas.microsoft.com/office/drawing/2014/main" id="{00000000-0008-0000-0C00-0000F4000000}"/>
            </a:ext>
          </a:extLst>
        </xdr:cNvPr>
        <xdr:cNvSpPr txBox="1"/>
      </xdr:nvSpPr>
      <xdr:spPr>
        <a:xfrm>
          <a:off x="4509897" y="4857607"/>
          <a:ext cx="65139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Non-clémente</a:t>
          </a:r>
        </a:p>
      </xdr:txBody>
    </xdr:sp>
    <xdr:clientData/>
  </xdr:oneCellAnchor>
  <xdr:twoCellAnchor editAs="oneCell">
    <xdr:from>
      <xdr:col>5</xdr:col>
      <xdr:colOff>127</xdr:colOff>
      <xdr:row>23</xdr:row>
      <xdr:rowOff>90170</xdr:rowOff>
    </xdr:from>
    <xdr:to>
      <xdr:col>5</xdr:col>
      <xdr:colOff>190627</xdr:colOff>
      <xdr:row>24</xdr:row>
      <xdr:rowOff>90170</xdr:rowOff>
    </xdr:to>
    <xdr:sp macro="_xll.PtreeEvent_ObjectClick" textlink="">
      <xdr:nvSpPr>
        <xdr:cNvPr id="245" name="PTObj_DNode_5_5">
          <a:extLst>
            <a:ext uri="{FF2B5EF4-FFF2-40B4-BE49-F238E27FC236}">
              <a16:creationId xmlns:a16="http://schemas.microsoft.com/office/drawing/2014/main" id="{00000000-0008-0000-0C00-0000F5000000}"/>
            </a:ext>
          </a:extLst>
        </xdr:cNvPr>
        <xdr:cNvSpPr/>
      </xdr:nvSpPr>
      <xdr:spPr>
        <a:xfrm rot="-5400000">
          <a:off x="7315327" y="4471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23</xdr:row>
      <xdr:rowOff>95107</xdr:rowOff>
    </xdr:from>
    <xdr:ext cx="298863" cy="180627"/>
    <xdr:sp macro="_xll.PtreeEvent_ObjectClick" textlink="">
      <xdr:nvSpPr>
        <xdr:cNvPr id="248" name="PTObj_DBranchName_5_5">
          <a:extLst>
            <a:ext uri="{FF2B5EF4-FFF2-40B4-BE49-F238E27FC236}">
              <a16:creationId xmlns:a16="http://schemas.microsoft.com/office/drawing/2014/main" id="{00000000-0008-0000-0C00-0000F8000000}"/>
            </a:ext>
          </a:extLst>
        </xdr:cNvPr>
        <xdr:cNvSpPr txBox="1"/>
      </xdr:nvSpPr>
      <xdr:spPr>
        <a:xfrm>
          <a:off x="6052947" y="4476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27</xdr:row>
      <xdr:rowOff>90170</xdr:rowOff>
    </xdr:from>
    <xdr:to>
      <xdr:col>5</xdr:col>
      <xdr:colOff>190627</xdr:colOff>
      <xdr:row>28</xdr:row>
      <xdr:rowOff>90170</xdr:rowOff>
    </xdr:to>
    <xdr:sp macro="_xll.PtreeEvent_ObjectClick" textlink="">
      <xdr:nvSpPr>
        <xdr:cNvPr id="249" name="PTObj_DNode_5_10">
          <a:extLst>
            <a:ext uri="{FF2B5EF4-FFF2-40B4-BE49-F238E27FC236}">
              <a16:creationId xmlns:a16="http://schemas.microsoft.com/office/drawing/2014/main" id="{00000000-0008-0000-0C00-0000F9000000}"/>
            </a:ext>
          </a:extLst>
        </xdr:cNvPr>
        <xdr:cNvSpPr/>
      </xdr:nvSpPr>
      <xdr:spPr>
        <a:xfrm rot="-5400000">
          <a:off x="7315327" y="5233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27</xdr:row>
      <xdr:rowOff>95107</xdr:rowOff>
    </xdr:from>
    <xdr:ext cx="391004" cy="180627"/>
    <xdr:sp macro="_xll.PtreeEvent_ObjectClick" textlink="">
      <xdr:nvSpPr>
        <xdr:cNvPr id="252" name="PTObj_DBranchName_5_10">
          <a:extLst>
            <a:ext uri="{FF2B5EF4-FFF2-40B4-BE49-F238E27FC236}">
              <a16:creationId xmlns:a16="http://schemas.microsoft.com/office/drawing/2014/main" id="{00000000-0008-0000-0C00-0000FC000000}"/>
            </a:ext>
          </a:extLst>
        </xdr:cNvPr>
        <xdr:cNvSpPr txBox="1"/>
      </xdr:nvSpPr>
      <xdr:spPr>
        <a:xfrm>
          <a:off x="6052947" y="5238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29</xdr:row>
      <xdr:rowOff>90170</xdr:rowOff>
    </xdr:from>
    <xdr:to>
      <xdr:col>5</xdr:col>
      <xdr:colOff>190627</xdr:colOff>
      <xdr:row>30</xdr:row>
      <xdr:rowOff>90170</xdr:rowOff>
    </xdr:to>
    <xdr:sp macro="_xll.PtreeEvent_ObjectClick" textlink="">
      <xdr:nvSpPr>
        <xdr:cNvPr id="253" name="PTObj_DNode_5_11">
          <a:extLst>
            <a:ext uri="{FF2B5EF4-FFF2-40B4-BE49-F238E27FC236}">
              <a16:creationId xmlns:a16="http://schemas.microsoft.com/office/drawing/2014/main" id="{00000000-0008-0000-0C00-0000FD000000}"/>
            </a:ext>
          </a:extLst>
        </xdr:cNvPr>
        <xdr:cNvSpPr/>
      </xdr:nvSpPr>
      <xdr:spPr>
        <a:xfrm rot="-5400000">
          <a:off x="7315327" y="5614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29</xdr:row>
      <xdr:rowOff>95107</xdr:rowOff>
    </xdr:from>
    <xdr:ext cx="443005" cy="180627"/>
    <xdr:sp macro="_xll.PtreeEvent_ObjectClick" textlink="">
      <xdr:nvSpPr>
        <xdr:cNvPr id="256" name="PTObj_DBranchName_5_11">
          <a:extLst>
            <a:ext uri="{FF2B5EF4-FFF2-40B4-BE49-F238E27FC236}">
              <a16:creationId xmlns:a16="http://schemas.microsoft.com/office/drawing/2014/main" id="{00000000-0008-0000-0C00-000000010000}"/>
            </a:ext>
          </a:extLst>
        </xdr:cNvPr>
        <xdr:cNvSpPr txBox="1"/>
      </xdr:nvSpPr>
      <xdr:spPr>
        <a:xfrm>
          <a:off x="6052947" y="5619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3</xdr:col>
      <xdr:colOff>127</xdr:colOff>
      <xdr:row>41</xdr:row>
      <xdr:rowOff>90170</xdr:rowOff>
    </xdr:from>
    <xdr:to>
      <xdr:col>3</xdr:col>
      <xdr:colOff>190627</xdr:colOff>
      <xdr:row>42</xdr:row>
      <xdr:rowOff>90170</xdr:rowOff>
    </xdr:to>
    <xdr:sp macro="_xll.PtreeEvent_ObjectClick" textlink="">
      <xdr:nvSpPr>
        <xdr:cNvPr id="261" name="PTObj_DNode_5_6">
          <a:extLst>
            <a:ext uri="{FF2B5EF4-FFF2-40B4-BE49-F238E27FC236}">
              <a16:creationId xmlns:a16="http://schemas.microsoft.com/office/drawing/2014/main" id="{00000000-0008-0000-0C00-000005010000}"/>
            </a:ext>
          </a:extLst>
        </xdr:cNvPr>
        <xdr:cNvSpPr/>
      </xdr:nvSpPr>
      <xdr:spPr>
        <a:xfrm>
          <a:off x="4229227" y="7900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41</xdr:row>
      <xdr:rowOff>95107</xdr:rowOff>
    </xdr:from>
    <xdr:ext cx="422360" cy="180627"/>
    <xdr:sp macro="_xll.PtreeEvent_ObjectClick" textlink="">
      <xdr:nvSpPr>
        <xdr:cNvPr id="264" name="PTObj_DBranchName_5_6">
          <a:extLst>
            <a:ext uri="{FF2B5EF4-FFF2-40B4-BE49-F238E27FC236}">
              <a16:creationId xmlns:a16="http://schemas.microsoft.com/office/drawing/2014/main" id="{00000000-0008-0000-0C00-000008010000}"/>
            </a:ext>
          </a:extLst>
        </xdr:cNvPr>
        <xdr:cNvSpPr txBox="1"/>
      </xdr:nvSpPr>
      <xdr:spPr>
        <a:xfrm>
          <a:off x="2966847" y="7905607"/>
          <a:ext cx="422360"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Nuageux</a:t>
          </a:r>
        </a:p>
      </xdr:txBody>
    </xdr:sp>
    <xdr:clientData/>
  </xdr:oneCellAnchor>
  <xdr:twoCellAnchor editAs="oneCell">
    <xdr:from>
      <xdr:col>4</xdr:col>
      <xdr:colOff>127</xdr:colOff>
      <xdr:row>35</xdr:row>
      <xdr:rowOff>90170</xdr:rowOff>
    </xdr:from>
    <xdr:to>
      <xdr:col>4</xdr:col>
      <xdr:colOff>190627</xdr:colOff>
      <xdr:row>36</xdr:row>
      <xdr:rowOff>90170</xdr:rowOff>
    </xdr:to>
    <xdr:sp macro="_xll.PtreeEvent_ObjectClick" textlink="">
      <xdr:nvSpPr>
        <xdr:cNvPr id="265" name="PTObj_DNode_5_7">
          <a:extLst>
            <a:ext uri="{FF2B5EF4-FFF2-40B4-BE49-F238E27FC236}">
              <a16:creationId xmlns:a16="http://schemas.microsoft.com/office/drawing/2014/main" id="{00000000-0008-0000-0C00-000009010000}"/>
            </a:ext>
          </a:extLst>
        </xdr:cNvPr>
        <xdr:cNvSpPr/>
      </xdr:nvSpPr>
      <xdr:spPr>
        <a:xfrm>
          <a:off x="5772277" y="6757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35</xdr:row>
      <xdr:rowOff>95107</xdr:rowOff>
    </xdr:from>
    <xdr:ext cx="456985" cy="180627"/>
    <xdr:sp macro="_xll.PtreeEvent_ObjectClick" textlink="">
      <xdr:nvSpPr>
        <xdr:cNvPr id="268" name="PTObj_DBranchName_5_7">
          <a:extLst>
            <a:ext uri="{FF2B5EF4-FFF2-40B4-BE49-F238E27FC236}">
              <a16:creationId xmlns:a16="http://schemas.microsoft.com/office/drawing/2014/main" id="{00000000-0008-0000-0C00-00000C010000}"/>
            </a:ext>
          </a:extLst>
        </xdr:cNvPr>
        <xdr:cNvSpPr txBox="1"/>
      </xdr:nvSpPr>
      <xdr:spPr>
        <a:xfrm>
          <a:off x="4509897" y="6762607"/>
          <a:ext cx="45698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Clémente</a:t>
          </a:r>
        </a:p>
      </xdr:txBody>
    </xdr:sp>
    <xdr:clientData/>
  </xdr:oneCellAnchor>
  <xdr:twoCellAnchor editAs="oneCell">
    <xdr:from>
      <xdr:col>5</xdr:col>
      <xdr:colOff>127</xdr:colOff>
      <xdr:row>33</xdr:row>
      <xdr:rowOff>90170</xdr:rowOff>
    </xdr:from>
    <xdr:to>
      <xdr:col>5</xdr:col>
      <xdr:colOff>190627</xdr:colOff>
      <xdr:row>34</xdr:row>
      <xdr:rowOff>90170</xdr:rowOff>
    </xdr:to>
    <xdr:sp macro="_xll.PtreeEvent_ObjectClick" textlink="">
      <xdr:nvSpPr>
        <xdr:cNvPr id="269" name="PTObj_DNode_5_8">
          <a:extLst>
            <a:ext uri="{FF2B5EF4-FFF2-40B4-BE49-F238E27FC236}">
              <a16:creationId xmlns:a16="http://schemas.microsoft.com/office/drawing/2014/main" id="{00000000-0008-0000-0C00-00000D010000}"/>
            </a:ext>
          </a:extLst>
        </xdr:cNvPr>
        <xdr:cNvSpPr/>
      </xdr:nvSpPr>
      <xdr:spPr>
        <a:xfrm rot="-5400000">
          <a:off x="7315327" y="6376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33</xdr:row>
      <xdr:rowOff>95107</xdr:rowOff>
    </xdr:from>
    <xdr:ext cx="298863" cy="180627"/>
    <xdr:sp macro="_xll.PtreeEvent_ObjectClick" textlink="">
      <xdr:nvSpPr>
        <xdr:cNvPr id="272" name="PTObj_DBranchName_5_8">
          <a:extLst>
            <a:ext uri="{FF2B5EF4-FFF2-40B4-BE49-F238E27FC236}">
              <a16:creationId xmlns:a16="http://schemas.microsoft.com/office/drawing/2014/main" id="{00000000-0008-0000-0C00-000010010000}"/>
            </a:ext>
          </a:extLst>
        </xdr:cNvPr>
        <xdr:cNvSpPr txBox="1"/>
      </xdr:nvSpPr>
      <xdr:spPr>
        <a:xfrm>
          <a:off x="6052947" y="6381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37</xdr:row>
      <xdr:rowOff>90170</xdr:rowOff>
    </xdr:from>
    <xdr:to>
      <xdr:col>5</xdr:col>
      <xdr:colOff>190627</xdr:colOff>
      <xdr:row>38</xdr:row>
      <xdr:rowOff>90170</xdr:rowOff>
    </xdr:to>
    <xdr:sp macro="_xll.PtreeEvent_ObjectClick" textlink="">
      <xdr:nvSpPr>
        <xdr:cNvPr id="273" name="PTObj_DNode_5_9">
          <a:extLst>
            <a:ext uri="{FF2B5EF4-FFF2-40B4-BE49-F238E27FC236}">
              <a16:creationId xmlns:a16="http://schemas.microsoft.com/office/drawing/2014/main" id="{00000000-0008-0000-0C00-000011010000}"/>
            </a:ext>
          </a:extLst>
        </xdr:cNvPr>
        <xdr:cNvSpPr/>
      </xdr:nvSpPr>
      <xdr:spPr>
        <a:xfrm rot="-5400000">
          <a:off x="7315327" y="713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37</xdr:row>
      <xdr:rowOff>95107</xdr:rowOff>
    </xdr:from>
    <xdr:ext cx="391004" cy="180627"/>
    <xdr:sp macro="_xll.PtreeEvent_ObjectClick" textlink="">
      <xdr:nvSpPr>
        <xdr:cNvPr id="276" name="PTObj_DBranchName_5_9">
          <a:extLst>
            <a:ext uri="{FF2B5EF4-FFF2-40B4-BE49-F238E27FC236}">
              <a16:creationId xmlns:a16="http://schemas.microsoft.com/office/drawing/2014/main" id="{00000000-0008-0000-0C00-000014010000}"/>
            </a:ext>
          </a:extLst>
        </xdr:cNvPr>
        <xdr:cNvSpPr txBox="1"/>
      </xdr:nvSpPr>
      <xdr:spPr>
        <a:xfrm>
          <a:off x="6052947" y="7143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39</xdr:row>
      <xdr:rowOff>90170</xdr:rowOff>
    </xdr:from>
    <xdr:to>
      <xdr:col>5</xdr:col>
      <xdr:colOff>190627</xdr:colOff>
      <xdr:row>40</xdr:row>
      <xdr:rowOff>90170</xdr:rowOff>
    </xdr:to>
    <xdr:sp macro="_xll.PtreeEvent_ObjectClick" textlink="">
      <xdr:nvSpPr>
        <xdr:cNvPr id="277" name="PTObj_DNode_5_13">
          <a:extLst>
            <a:ext uri="{FF2B5EF4-FFF2-40B4-BE49-F238E27FC236}">
              <a16:creationId xmlns:a16="http://schemas.microsoft.com/office/drawing/2014/main" id="{00000000-0008-0000-0C00-000015010000}"/>
            </a:ext>
          </a:extLst>
        </xdr:cNvPr>
        <xdr:cNvSpPr/>
      </xdr:nvSpPr>
      <xdr:spPr>
        <a:xfrm rot="-5400000">
          <a:off x="7315327" y="7519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39</xdr:row>
      <xdr:rowOff>95107</xdr:rowOff>
    </xdr:from>
    <xdr:ext cx="443005" cy="180627"/>
    <xdr:sp macro="_xll.PtreeEvent_ObjectClick" textlink="">
      <xdr:nvSpPr>
        <xdr:cNvPr id="280" name="PTObj_DBranchName_5_13">
          <a:extLst>
            <a:ext uri="{FF2B5EF4-FFF2-40B4-BE49-F238E27FC236}">
              <a16:creationId xmlns:a16="http://schemas.microsoft.com/office/drawing/2014/main" id="{00000000-0008-0000-0C00-000018010000}"/>
            </a:ext>
          </a:extLst>
        </xdr:cNvPr>
        <xdr:cNvSpPr txBox="1"/>
      </xdr:nvSpPr>
      <xdr:spPr>
        <a:xfrm>
          <a:off x="6052947" y="7524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4</xdr:col>
      <xdr:colOff>127</xdr:colOff>
      <xdr:row>45</xdr:row>
      <xdr:rowOff>90170</xdr:rowOff>
    </xdr:from>
    <xdr:to>
      <xdr:col>4</xdr:col>
      <xdr:colOff>190627</xdr:colOff>
      <xdr:row>46</xdr:row>
      <xdr:rowOff>90170</xdr:rowOff>
    </xdr:to>
    <xdr:sp macro="_xll.PtreeEvent_ObjectClick" textlink="">
      <xdr:nvSpPr>
        <xdr:cNvPr id="281" name="PTObj_DNode_5_14">
          <a:extLst>
            <a:ext uri="{FF2B5EF4-FFF2-40B4-BE49-F238E27FC236}">
              <a16:creationId xmlns:a16="http://schemas.microsoft.com/office/drawing/2014/main" id="{00000000-0008-0000-0C00-000019010000}"/>
            </a:ext>
          </a:extLst>
        </xdr:cNvPr>
        <xdr:cNvSpPr/>
      </xdr:nvSpPr>
      <xdr:spPr>
        <a:xfrm>
          <a:off x="5772277" y="8662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45</xdr:row>
      <xdr:rowOff>95107</xdr:rowOff>
    </xdr:from>
    <xdr:ext cx="651397" cy="180627"/>
    <xdr:sp macro="_xll.PtreeEvent_ObjectClick" textlink="">
      <xdr:nvSpPr>
        <xdr:cNvPr id="284" name="PTObj_DBranchName_5_14">
          <a:extLst>
            <a:ext uri="{FF2B5EF4-FFF2-40B4-BE49-F238E27FC236}">
              <a16:creationId xmlns:a16="http://schemas.microsoft.com/office/drawing/2014/main" id="{00000000-0008-0000-0C00-00001C010000}"/>
            </a:ext>
          </a:extLst>
        </xdr:cNvPr>
        <xdr:cNvSpPr txBox="1"/>
      </xdr:nvSpPr>
      <xdr:spPr>
        <a:xfrm>
          <a:off x="4509897" y="8667607"/>
          <a:ext cx="65139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Non-clémente</a:t>
          </a:r>
        </a:p>
      </xdr:txBody>
    </xdr:sp>
    <xdr:clientData/>
  </xdr:oneCellAnchor>
  <xdr:twoCellAnchor editAs="oneCell">
    <xdr:from>
      <xdr:col>5</xdr:col>
      <xdr:colOff>127</xdr:colOff>
      <xdr:row>43</xdr:row>
      <xdr:rowOff>90170</xdr:rowOff>
    </xdr:from>
    <xdr:to>
      <xdr:col>5</xdr:col>
      <xdr:colOff>190627</xdr:colOff>
      <xdr:row>44</xdr:row>
      <xdr:rowOff>90170</xdr:rowOff>
    </xdr:to>
    <xdr:sp macro="_xll.PtreeEvent_ObjectClick" textlink="">
      <xdr:nvSpPr>
        <xdr:cNvPr id="285" name="PTObj_DNode_5_15">
          <a:extLst>
            <a:ext uri="{FF2B5EF4-FFF2-40B4-BE49-F238E27FC236}">
              <a16:creationId xmlns:a16="http://schemas.microsoft.com/office/drawing/2014/main" id="{00000000-0008-0000-0C00-00001D010000}"/>
            </a:ext>
          </a:extLst>
        </xdr:cNvPr>
        <xdr:cNvSpPr/>
      </xdr:nvSpPr>
      <xdr:spPr>
        <a:xfrm rot="-5400000">
          <a:off x="7315327" y="8281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43</xdr:row>
      <xdr:rowOff>95107</xdr:rowOff>
    </xdr:from>
    <xdr:ext cx="298863" cy="180627"/>
    <xdr:sp macro="_xll.PtreeEvent_ObjectClick" textlink="">
      <xdr:nvSpPr>
        <xdr:cNvPr id="288" name="PTObj_DBranchName_5_15">
          <a:extLst>
            <a:ext uri="{FF2B5EF4-FFF2-40B4-BE49-F238E27FC236}">
              <a16:creationId xmlns:a16="http://schemas.microsoft.com/office/drawing/2014/main" id="{00000000-0008-0000-0C00-000020010000}"/>
            </a:ext>
          </a:extLst>
        </xdr:cNvPr>
        <xdr:cNvSpPr txBox="1"/>
      </xdr:nvSpPr>
      <xdr:spPr>
        <a:xfrm>
          <a:off x="6052947" y="8286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47</xdr:row>
      <xdr:rowOff>90170</xdr:rowOff>
    </xdr:from>
    <xdr:to>
      <xdr:col>5</xdr:col>
      <xdr:colOff>190627</xdr:colOff>
      <xdr:row>48</xdr:row>
      <xdr:rowOff>90170</xdr:rowOff>
    </xdr:to>
    <xdr:sp macro="_xll.PtreeEvent_ObjectClick" textlink="">
      <xdr:nvSpPr>
        <xdr:cNvPr id="289" name="PTObj_DNode_5_16">
          <a:extLst>
            <a:ext uri="{FF2B5EF4-FFF2-40B4-BE49-F238E27FC236}">
              <a16:creationId xmlns:a16="http://schemas.microsoft.com/office/drawing/2014/main" id="{00000000-0008-0000-0C00-000021010000}"/>
            </a:ext>
          </a:extLst>
        </xdr:cNvPr>
        <xdr:cNvSpPr/>
      </xdr:nvSpPr>
      <xdr:spPr>
        <a:xfrm rot="-5400000">
          <a:off x="7315327" y="9043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47</xdr:row>
      <xdr:rowOff>95107</xdr:rowOff>
    </xdr:from>
    <xdr:ext cx="391004" cy="180627"/>
    <xdr:sp macro="_xll.PtreeEvent_ObjectClick" textlink="">
      <xdr:nvSpPr>
        <xdr:cNvPr id="292" name="PTObj_DBranchName_5_16">
          <a:extLst>
            <a:ext uri="{FF2B5EF4-FFF2-40B4-BE49-F238E27FC236}">
              <a16:creationId xmlns:a16="http://schemas.microsoft.com/office/drawing/2014/main" id="{00000000-0008-0000-0C00-000024010000}"/>
            </a:ext>
          </a:extLst>
        </xdr:cNvPr>
        <xdr:cNvSpPr txBox="1"/>
      </xdr:nvSpPr>
      <xdr:spPr>
        <a:xfrm>
          <a:off x="6052947" y="9048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49</xdr:row>
      <xdr:rowOff>90170</xdr:rowOff>
    </xdr:from>
    <xdr:to>
      <xdr:col>5</xdr:col>
      <xdr:colOff>190627</xdr:colOff>
      <xdr:row>50</xdr:row>
      <xdr:rowOff>90170</xdr:rowOff>
    </xdr:to>
    <xdr:sp macro="_xll.PtreeEvent_ObjectClick" textlink="">
      <xdr:nvSpPr>
        <xdr:cNvPr id="293" name="PTObj_DNode_5_17">
          <a:extLst>
            <a:ext uri="{FF2B5EF4-FFF2-40B4-BE49-F238E27FC236}">
              <a16:creationId xmlns:a16="http://schemas.microsoft.com/office/drawing/2014/main" id="{00000000-0008-0000-0C00-000025010000}"/>
            </a:ext>
          </a:extLst>
        </xdr:cNvPr>
        <xdr:cNvSpPr/>
      </xdr:nvSpPr>
      <xdr:spPr>
        <a:xfrm rot="-5400000">
          <a:off x="7315327" y="9424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49</xdr:row>
      <xdr:rowOff>95107</xdr:rowOff>
    </xdr:from>
    <xdr:ext cx="443005" cy="180627"/>
    <xdr:sp macro="_xll.PtreeEvent_ObjectClick" textlink="">
      <xdr:nvSpPr>
        <xdr:cNvPr id="296" name="PTObj_DBranchName_5_17">
          <a:extLst>
            <a:ext uri="{FF2B5EF4-FFF2-40B4-BE49-F238E27FC236}">
              <a16:creationId xmlns:a16="http://schemas.microsoft.com/office/drawing/2014/main" id="{00000000-0008-0000-0C00-000028010000}"/>
            </a:ext>
          </a:extLst>
        </xdr:cNvPr>
        <xdr:cNvSpPr txBox="1"/>
      </xdr:nvSpPr>
      <xdr:spPr>
        <a:xfrm>
          <a:off x="6052947" y="9429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3</xdr:col>
      <xdr:colOff>127</xdr:colOff>
      <xdr:row>59</xdr:row>
      <xdr:rowOff>90170</xdr:rowOff>
    </xdr:from>
    <xdr:to>
      <xdr:col>3</xdr:col>
      <xdr:colOff>190627</xdr:colOff>
      <xdr:row>60</xdr:row>
      <xdr:rowOff>90170</xdr:rowOff>
    </xdr:to>
    <xdr:sp macro="_xll.PtreeEvent_ObjectClick" textlink="">
      <xdr:nvSpPr>
        <xdr:cNvPr id="301" name="PTObj_DNode_5_42">
          <a:extLst>
            <a:ext uri="{FF2B5EF4-FFF2-40B4-BE49-F238E27FC236}">
              <a16:creationId xmlns:a16="http://schemas.microsoft.com/office/drawing/2014/main" id="{00000000-0008-0000-0C00-00002D010000}"/>
            </a:ext>
          </a:extLst>
        </xdr:cNvPr>
        <xdr:cNvSpPr/>
      </xdr:nvSpPr>
      <xdr:spPr>
        <a:xfrm>
          <a:off x="4229227" y="11329670"/>
          <a:ext cx="190500" cy="190500"/>
        </a:xfrm>
        <a:prstGeom prst="ellipse">
          <a:avLst/>
        </a:prstGeom>
        <a:solidFill>
          <a:srgbClr val="800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2</xdr:col>
      <xdr:colOff>280797</xdr:colOff>
      <xdr:row>59</xdr:row>
      <xdr:rowOff>95107</xdr:rowOff>
    </xdr:from>
    <xdr:ext cx="339131" cy="180627"/>
    <xdr:sp macro="_xll.PtreeEvent_ObjectClick" textlink="">
      <xdr:nvSpPr>
        <xdr:cNvPr id="304" name="PTObj_DBranchName_5_42">
          <a:extLst>
            <a:ext uri="{FF2B5EF4-FFF2-40B4-BE49-F238E27FC236}">
              <a16:creationId xmlns:a16="http://schemas.microsoft.com/office/drawing/2014/main" id="{00000000-0008-0000-0C00-000030010000}"/>
            </a:ext>
          </a:extLst>
        </xdr:cNvPr>
        <xdr:cNvSpPr txBox="1"/>
      </xdr:nvSpPr>
      <xdr:spPr>
        <a:xfrm>
          <a:off x="2966847" y="11334607"/>
          <a:ext cx="339131"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Averse</a:t>
          </a:r>
        </a:p>
      </xdr:txBody>
    </xdr:sp>
    <xdr:clientData/>
  </xdr:oneCellAnchor>
  <xdr:twoCellAnchor editAs="oneCell">
    <xdr:from>
      <xdr:col>4</xdr:col>
      <xdr:colOff>127</xdr:colOff>
      <xdr:row>53</xdr:row>
      <xdr:rowOff>90170</xdr:rowOff>
    </xdr:from>
    <xdr:to>
      <xdr:col>4</xdr:col>
      <xdr:colOff>190627</xdr:colOff>
      <xdr:row>54</xdr:row>
      <xdr:rowOff>90170</xdr:rowOff>
    </xdr:to>
    <xdr:sp macro="_xll.PtreeEvent_ObjectClick" textlink="">
      <xdr:nvSpPr>
        <xdr:cNvPr id="305" name="PTObj_DNode_5_18">
          <a:extLst>
            <a:ext uri="{FF2B5EF4-FFF2-40B4-BE49-F238E27FC236}">
              <a16:creationId xmlns:a16="http://schemas.microsoft.com/office/drawing/2014/main" id="{00000000-0008-0000-0C00-000031010000}"/>
            </a:ext>
          </a:extLst>
        </xdr:cNvPr>
        <xdr:cNvSpPr/>
      </xdr:nvSpPr>
      <xdr:spPr>
        <a:xfrm>
          <a:off x="5772277" y="10186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53</xdr:row>
      <xdr:rowOff>95107</xdr:rowOff>
    </xdr:from>
    <xdr:ext cx="456985" cy="180627"/>
    <xdr:sp macro="_xll.PtreeEvent_ObjectClick" textlink="">
      <xdr:nvSpPr>
        <xdr:cNvPr id="308" name="PTObj_DBranchName_5_18">
          <a:extLst>
            <a:ext uri="{FF2B5EF4-FFF2-40B4-BE49-F238E27FC236}">
              <a16:creationId xmlns:a16="http://schemas.microsoft.com/office/drawing/2014/main" id="{00000000-0008-0000-0C00-000034010000}"/>
            </a:ext>
          </a:extLst>
        </xdr:cNvPr>
        <xdr:cNvSpPr txBox="1"/>
      </xdr:nvSpPr>
      <xdr:spPr>
        <a:xfrm>
          <a:off x="4509897" y="10191607"/>
          <a:ext cx="45698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Clémente</a:t>
          </a:r>
        </a:p>
      </xdr:txBody>
    </xdr:sp>
    <xdr:clientData/>
  </xdr:oneCellAnchor>
  <xdr:twoCellAnchor editAs="oneCell">
    <xdr:from>
      <xdr:col>5</xdr:col>
      <xdr:colOff>127</xdr:colOff>
      <xdr:row>51</xdr:row>
      <xdr:rowOff>90170</xdr:rowOff>
    </xdr:from>
    <xdr:to>
      <xdr:col>5</xdr:col>
      <xdr:colOff>190627</xdr:colOff>
      <xdr:row>52</xdr:row>
      <xdr:rowOff>90170</xdr:rowOff>
    </xdr:to>
    <xdr:sp macro="_xll.PtreeEvent_ObjectClick" textlink="">
      <xdr:nvSpPr>
        <xdr:cNvPr id="309" name="PTObj_DNode_5_20">
          <a:extLst>
            <a:ext uri="{FF2B5EF4-FFF2-40B4-BE49-F238E27FC236}">
              <a16:creationId xmlns:a16="http://schemas.microsoft.com/office/drawing/2014/main" id="{00000000-0008-0000-0C00-000035010000}"/>
            </a:ext>
          </a:extLst>
        </xdr:cNvPr>
        <xdr:cNvSpPr/>
      </xdr:nvSpPr>
      <xdr:spPr>
        <a:xfrm rot="-5400000">
          <a:off x="7315327" y="9805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51</xdr:row>
      <xdr:rowOff>95107</xdr:rowOff>
    </xdr:from>
    <xdr:ext cx="298863" cy="180627"/>
    <xdr:sp macro="_xll.PtreeEvent_ObjectClick" textlink="">
      <xdr:nvSpPr>
        <xdr:cNvPr id="312" name="PTObj_DBranchName_5_20">
          <a:extLst>
            <a:ext uri="{FF2B5EF4-FFF2-40B4-BE49-F238E27FC236}">
              <a16:creationId xmlns:a16="http://schemas.microsoft.com/office/drawing/2014/main" id="{00000000-0008-0000-0C00-000038010000}"/>
            </a:ext>
          </a:extLst>
        </xdr:cNvPr>
        <xdr:cNvSpPr txBox="1"/>
      </xdr:nvSpPr>
      <xdr:spPr>
        <a:xfrm>
          <a:off x="6052947" y="9810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55</xdr:row>
      <xdr:rowOff>90170</xdr:rowOff>
    </xdr:from>
    <xdr:to>
      <xdr:col>5</xdr:col>
      <xdr:colOff>190627</xdr:colOff>
      <xdr:row>56</xdr:row>
      <xdr:rowOff>90170</xdr:rowOff>
    </xdr:to>
    <xdr:sp macro="_xll.PtreeEvent_ObjectClick" textlink="">
      <xdr:nvSpPr>
        <xdr:cNvPr id="313" name="PTObj_DNode_5_21">
          <a:extLst>
            <a:ext uri="{FF2B5EF4-FFF2-40B4-BE49-F238E27FC236}">
              <a16:creationId xmlns:a16="http://schemas.microsoft.com/office/drawing/2014/main" id="{00000000-0008-0000-0C00-000039010000}"/>
            </a:ext>
          </a:extLst>
        </xdr:cNvPr>
        <xdr:cNvSpPr/>
      </xdr:nvSpPr>
      <xdr:spPr>
        <a:xfrm rot="-5400000">
          <a:off x="7315327" y="10567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55</xdr:row>
      <xdr:rowOff>95107</xdr:rowOff>
    </xdr:from>
    <xdr:ext cx="391004" cy="180627"/>
    <xdr:sp macro="_xll.PtreeEvent_ObjectClick" textlink="">
      <xdr:nvSpPr>
        <xdr:cNvPr id="316" name="PTObj_DBranchName_5_21">
          <a:extLst>
            <a:ext uri="{FF2B5EF4-FFF2-40B4-BE49-F238E27FC236}">
              <a16:creationId xmlns:a16="http://schemas.microsoft.com/office/drawing/2014/main" id="{00000000-0008-0000-0C00-00003C010000}"/>
            </a:ext>
          </a:extLst>
        </xdr:cNvPr>
        <xdr:cNvSpPr txBox="1"/>
      </xdr:nvSpPr>
      <xdr:spPr>
        <a:xfrm>
          <a:off x="6052947" y="10572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57</xdr:row>
      <xdr:rowOff>90170</xdr:rowOff>
    </xdr:from>
    <xdr:to>
      <xdr:col>5</xdr:col>
      <xdr:colOff>190627</xdr:colOff>
      <xdr:row>58</xdr:row>
      <xdr:rowOff>90170</xdr:rowOff>
    </xdr:to>
    <xdr:sp macro="_xll.PtreeEvent_ObjectClick" textlink="">
      <xdr:nvSpPr>
        <xdr:cNvPr id="317" name="PTObj_DNode_5_22">
          <a:extLst>
            <a:ext uri="{FF2B5EF4-FFF2-40B4-BE49-F238E27FC236}">
              <a16:creationId xmlns:a16="http://schemas.microsoft.com/office/drawing/2014/main" id="{00000000-0008-0000-0C00-00003D010000}"/>
            </a:ext>
          </a:extLst>
        </xdr:cNvPr>
        <xdr:cNvSpPr/>
      </xdr:nvSpPr>
      <xdr:spPr>
        <a:xfrm rot="-5400000">
          <a:off x="7315327" y="10948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57</xdr:row>
      <xdr:rowOff>95107</xdr:rowOff>
    </xdr:from>
    <xdr:ext cx="443005" cy="180627"/>
    <xdr:sp macro="_xll.PtreeEvent_ObjectClick" textlink="">
      <xdr:nvSpPr>
        <xdr:cNvPr id="320" name="PTObj_DBranchName_5_22">
          <a:extLst>
            <a:ext uri="{FF2B5EF4-FFF2-40B4-BE49-F238E27FC236}">
              <a16:creationId xmlns:a16="http://schemas.microsoft.com/office/drawing/2014/main" id="{00000000-0008-0000-0C00-000040010000}"/>
            </a:ext>
          </a:extLst>
        </xdr:cNvPr>
        <xdr:cNvSpPr txBox="1"/>
      </xdr:nvSpPr>
      <xdr:spPr>
        <a:xfrm>
          <a:off x="6052947" y="10953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twoCellAnchor editAs="oneCell">
    <xdr:from>
      <xdr:col>4</xdr:col>
      <xdr:colOff>127</xdr:colOff>
      <xdr:row>63</xdr:row>
      <xdr:rowOff>90170</xdr:rowOff>
    </xdr:from>
    <xdr:to>
      <xdr:col>4</xdr:col>
      <xdr:colOff>190627</xdr:colOff>
      <xdr:row>64</xdr:row>
      <xdr:rowOff>90170</xdr:rowOff>
    </xdr:to>
    <xdr:sp macro="_xll.PtreeEvent_ObjectClick" textlink="">
      <xdr:nvSpPr>
        <xdr:cNvPr id="321" name="PTObj_DNode_5_23">
          <a:extLst>
            <a:ext uri="{FF2B5EF4-FFF2-40B4-BE49-F238E27FC236}">
              <a16:creationId xmlns:a16="http://schemas.microsoft.com/office/drawing/2014/main" id="{00000000-0008-0000-0C00-000041010000}"/>
            </a:ext>
          </a:extLst>
        </xdr:cNvPr>
        <xdr:cNvSpPr/>
      </xdr:nvSpPr>
      <xdr:spPr>
        <a:xfrm>
          <a:off x="5772277" y="12091670"/>
          <a:ext cx="190500" cy="190500"/>
        </a:xfrm>
        <a:prstGeom prst="rect">
          <a:avLst/>
        </a:prstGeom>
        <a:solidFill>
          <a:srgbClr val="00800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3</xdr:col>
      <xdr:colOff>280797</xdr:colOff>
      <xdr:row>63</xdr:row>
      <xdr:rowOff>95107</xdr:rowOff>
    </xdr:from>
    <xdr:ext cx="651397" cy="180627"/>
    <xdr:sp macro="_xll.PtreeEvent_ObjectClick" textlink="">
      <xdr:nvSpPr>
        <xdr:cNvPr id="324" name="PTObj_DBranchName_5_23">
          <a:extLst>
            <a:ext uri="{FF2B5EF4-FFF2-40B4-BE49-F238E27FC236}">
              <a16:creationId xmlns:a16="http://schemas.microsoft.com/office/drawing/2014/main" id="{00000000-0008-0000-0C00-000044010000}"/>
            </a:ext>
          </a:extLst>
        </xdr:cNvPr>
        <xdr:cNvSpPr txBox="1"/>
      </xdr:nvSpPr>
      <xdr:spPr>
        <a:xfrm>
          <a:off x="4509897" y="12096607"/>
          <a:ext cx="651397"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Non-clémente</a:t>
          </a:r>
        </a:p>
      </xdr:txBody>
    </xdr:sp>
    <xdr:clientData/>
  </xdr:oneCellAnchor>
  <xdr:twoCellAnchor editAs="oneCell">
    <xdr:from>
      <xdr:col>5</xdr:col>
      <xdr:colOff>127</xdr:colOff>
      <xdr:row>61</xdr:row>
      <xdr:rowOff>90170</xdr:rowOff>
    </xdr:from>
    <xdr:to>
      <xdr:col>5</xdr:col>
      <xdr:colOff>190627</xdr:colOff>
      <xdr:row>62</xdr:row>
      <xdr:rowOff>90170</xdr:rowOff>
    </xdr:to>
    <xdr:sp macro="_xll.PtreeEvent_ObjectClick" textlink="">
      <xdr:nvSpPr>
        <xdr:cNvPr id="325" name="PTObj_DNode_5_24">
          <a:extLst>
            <a:ext uri="{FF2B5EF4-FFF2-40B4-BE49-F238E27FC236}">
              <a16:creationId xmlns:a16="http://schemas.microsoft.com/office/drawing/2014/main" id="{00000000-0008-0000-0C00-000045010000}"/>
            </a:ext>
          </a:extLst>
        </xdr:cNvPr>
        <xdr:cNvSpPr/>
      </xdr:nvSpPr>
      <xdr:spPr>
        <a:xfrm rot="-5400000">
          <a:off x="7315327" y="11710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61</xdr:row>
      <xdr:rowOff>95107</xdr:rowOff>
    </xdr:from>
    <xdr:ext cx="298863" cy="180627"/>
    <xdr:sp macro="_xll.PtreeEvent_ObjectClick" textlink="">
      <xdr:nvSpPr>
        <xdr:cNvPr id="328" name="PTObj_DBranchName_5_24">
          <a:extLst>
            <a:ext uri="{FF2B5EF4-FFF2-40B4-BE49-F238E27FC236}">
              <a16:creationId xmlns:a16="http://schemas.microsoft.com/office/drawing/2014/main" id="{00000000-0008-0000-0C00-000048010000}"/>
            </a:ext>
          </a:extLst>
        </xdr:cNvPr>
        <xdr:cNvSpPr txBox="1"/>
      </xdr:nvSpPr>
      <xdr:spPr>
        <a:xfrm>
          <a:off x="6052947" y="11715607"/>
          <a:ext cx="298863"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0 litre</a:t>
          </a:r>
        </a:p>
      </xdr:txBody>
    </xdr:sp>
    <xdr:clientData/>
  </xdr:oneCellAnchor>
  <xdr:twoCellAnchor editAs="oneCell">
    <xdr:from>
      <xdr:col>5</xdr:col>
      <xdr:colOff>127</xdr:colOff>
      <xdr:row>65</xdr:row>
      <xdr:rowOff>90170</xdr:rowOff>
    </xdr:from>
    <xdr:to>
      <xdr:col>5</xdr:col>
      <xdr:colOff>190627</xdr:colOff>
      <xdr:row>66</xdr:row>
      <xdr:rowOff>90170</xdr:rowOff>
    </xdr:to>
    <xdr:sp macro="_xll.PtreeEvent_ObjectClick" textlink="">
      <xdr:nvSpPr>
        <xdr:cNvPr id="329" name="PTObj_DNode_5_25">
          <a:extLst>
            <a:ext uri="{FF2B5EF4-FFF2-40B4-BE49-F238E27FC236}">
              <a16:creationId xmlns:a16="http://schemas.microsoft.com/office/drawing/2014/main" id="{00000000-0008-0000-0C00-000049010000}"/>
            </a:ext>
          </a:extLst>
        </xdr:cNvPr>
        <xdr:cNvSpPr/>
      </xdr:nvSpPr>
      <xdr:spPr>
        <a:xfrm rot="-5400000">
          <a:off x="7315327" y="12472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65</xdr:row>
      <xdr:rowOff>95107</xdr:rowOff>
    </xdr:from>
    <xdr:ext cx="391004" cy="180627"/>
    <xdr:sp macro="_xll.PtreeEvent_ObjectClick" textlink="">
      <xdr:nvSpPr>
        <xdr:cNvPr id="332" name="PTObj_DBranchName_5_25">
          <a:extLst>
            <a:ext uri="{FF2B5EF4-FFF2-40B4-BE49-F238E27FC236}">
              <a16:creationId xmlns:a16="http://schemas.microsoft.com/office/drawing/2014/main" id="{00000000-0008-0000-0C00-00004C010000}"/>
            </a:ext>
          </a:extLst>
        </xdr:cNvPr>
        <xdr:cNvSpPr txBox="1"/>
      </xdr:nvSpPr>
      <xdr:spPr>
        <a:xfrm>
          <a:off x="6052947" y="12477607"/>
          <a:ext cx="391004"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50 litres</a:t>
          </a:r>
        </a:p>
      </xdr:txBody>
    </xdr:sp>
    <xdr:clientData/>
  </xdr:oneCellAnchor>
  <xdr:twoCellAnchor editAs="oneCell">
    <xdr:from>
      <xdr:col>5</xdr:col>
      <xdr:colOff>127</xdr:colOff>
      <xdr:row>67</xdr:row>
      <xdr:rowOff>90170</xdr:rowOff>
    </xdr:from>
    <xdr:to>
      <xdr:col>5</xdr:col>
      <xdr:colOff>190627</xdr:colOff>
      <xdr:row>68</xdr:row>
      <xdr:rowOff>90170</xdr:rowOff>
    </xdr:to>
    <xdr:sp macro="_xll.PtreeEvent_ObjectClick" textlink="">
      <xdr:nvSpPr>
        <xdr:cNvPr id="333" name="PTObj_DNode_5_26">
          <a:extLst>
            <a:ext uri="{FF2B5EF4-FFF2-40B4-BE49-F238E27FC236}">
              <a16:creationId xmlns:a16="http://schemas.microsoft.com/office/drawing/2014/main" id="{00000000-0008-0000-0C00-00004D010000}"/>
            </a:ext>
          </a:extLst>
        </xdr:cNvPr>
        <xdr:cNvSpPr/>
      </xdr:nvSpPr>
      <xdr:spPr>
        <a:xfrm rot="-5400000">
          <a:off x="7315327" y="12853670"/>
          <a:ext cx="190500" cy="190500"/>
        </a:xfrm>
        <a:prstGeom prst="triangle">
          <a:avLst/>
        </a:prstGeom>
        <a:solidFill>
          <a:srgbClr val="000080"/>
        </a:solidFill>
        <a:ln w="127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A" sz="1100"/>
        </a:p>
      </xdr:txBody>
    </xdr:sp>
    <xdr:clientData/>
  </xdr:twoCellAnchor>
  <xdr:oneCellAnchor>
    <xdr:from>
      <xdr:col>4</xdr:col>
      <xdr:colOff>280797</xdr:colOff>
      <xdr:row>67</xdr:row>
      <xdr:rowOff>95107</xdr:rowOff>
    </xdr:from>
    <xdr:ext cx="443005" cy="180627"/>
    <xdr:sp macro="_xll.PtreeEvent_ObjectClick" textlink="">
      <xdr:nvSpPr>
        <xdr:cNvPr id="336" name="PTObj_DBranchName_5_26">
          <a:extLst>
            <a:ext uri="{FF2B5EF4-FFF2-40B4-BE49-F238E27FC236}">
              <a16:creationId xmlns:a16="http://schemas.microsoft.com/office/drawing/2014/main" id="{00000000-0008-0000-0C00-000050010000}"/>
            </a:ext>
          </a:extLst>
        </xdr:cNvPr>
        <xdr:cNvSpPr txBox="1"/>
      </xdr:nvSpPr>
      <xdr:spPr>
        <a:xfrm>
          <a:off x="6052947" y="12858607"/>
          <a:ext cx="443005" cy="180627"/>
        </a:xfrm>
        <a:prstGeom prst="rect">
          <a:avLst/>
        </a:prstGeom>
        <a:solidFill>
          <a:schemeClr val="lt1"/>
        </a:solidFill>
        <a:ln w="9525" cmpd="sng">
          <a:solidFill>
            <a:srgbClr val="80808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27432" tIns="27432" rIns="27432" bIns="27432" rtlCol="0" anchor="ctr">
          <a:spAutoFit/>
        </a:bodyPr>
        <a:lstStyle/>
        <a:p>
          <a:pPr algn="ctr"/>
          <a:r>
            <a:rPr lang="fr-CA" sz="800"/>
            <a:t>100 litres</a:t>
          </a:r>
        </a:p>
      </xdr:txBody>
    </xdr:sp>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selection activeCell="A8" sqref="A8:F13"/>
    </sheetView>
  </sheetViews>
  <sheetFormatPr baseColWidth="10" defaultColWidth="9.140625" defaultRowHeight="15" x14ac:dyDescent="0.25"/>
  <cols>
    <col min="1" max="1" width="14.85546875" customWidth="1"/>
    <col min="2" max="2" width="12" customWidth="1"/>
    <col min="3" max="3" width="15.5703125" customWidth="1"/>
    <col min="4" max="4" width="17.28515625" customWidth="1"/>
    <col min="5" max="256" width="11.42578125" customWidth="1"/>
  </cols>
  <sheetData>
    <row r="1" spans="1:5" x14ac:dyDescent="0.25">
      <c r="A1" t="s">
        <v>65</v>
      </c>
      <c r="B1">
        <v>3</v>
      </c>
    </row>
    <row r="2" spans="1:5" x14ac:dyDescent="0.25">
      <c r="A2" t="s">
        <v>66</v>
      </c>
      <c r="B2">
        <v>100</v>
      </c>
    </row>
    <row r="3" spans="1:5" x14ac:dyDescent="0.25">
      <c r="A3" s="13" t="s">
        <v>68</v>
      </c>
      <c r="B3" s="13" t="s">
        <v>64</v>
      </c>
      <c r="C3" s="13" t="s">
        <v>62</v>
      </c>
      <c r="D3" s="13" t="s">
        <v>67</v>
      </c>
      <c r="E3" s="13" t="s">
        <v>63</v>
      </c>
    </row>
    <row r="4" spans="1:5" x14ac:dyDescent="0.25">
      <c r="A4" s="13">
        <v>1</v>
      </c>
      <c r="B4" s="13" t="s">
        <v>48</v>
      </c>
      <c r="C4" s="14">
        <v>0.3</v>
      </c>
      <c r="D4" s="14">
        <f>100%</f>
        <v>1</v>
      </c>
      <c r="E4" s="13">
        <f>D4*$B$2</f>
        <v>100</v>
      </c>
    </row>
    <row r="5" spans="1:5" x14ac:dyDescent="0.25">
      <c r="A5" s="13">
        <v>2</v>
      </c>
      <c r="B5" s="13" t="s">
        <v>49</v>
      </c>
      <c r="C5" s="14">
        <v>0.3</v>
      </c>
      <c r="D5" s="14">
        <f>D4-1/($B$1-1)</f>
        <v>0.5</v>
      </c>
      <c r="E5" s="13">
        <f t="shared" ref="E5:E6" si="0">D5*$B$2</f>
        <v>50</v>
      </c>
    </row>
    <row r="6" spans="1:5" x14ac:dyDescent="0.25">
      <c r="A6" s="13">
        <v>3</v>
      </c>
      <c r="B6" s="13" t="s">
        <v>50</v>
      </c>
      <c r="C6" s="14">
        <v>0.4</v>
      </c>
      <c r="D6" s="14">
        <f>D5-1/($B$1-1)</f>
        <v>0</v>
      </c>
      <c r="E6" s="13">
        <f t="shared" si="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
  <sheetViews>
    <sheetView workbookViewId="0">
      <selection activeCell="G37" sqref="G37"/>
    </sheetView>
  </sheetViews>
  <sheetFormatPr baseColWidth="10" defaultColWidth="15.7109375" defaultRowHeight="15" x14ac:dyDescent="0.25"/>
  <cols>
    <col min="1" max="16384" width="15.7109375" style="1"/>
  </cols>
  <sheetData>
    <row r="1" spans="1:16" x14ac:dyDescent="0.25">
      <c r="A1" s="1" t="s">
        <v>0</v>
      </c>
      <c r="B1" s="2" t="s">
        <v>42</v>
      </c>
      <c r="E1" s="1" t="s">
        <v>8</v>
      </c>
      <c r="F1" s="1">
        <v>3</v>
      </c>
      <c r="H1" s="1" t="s">
        <v>14</v>
      </c>
      <c r="I1" s="2" t="s">
        <v>39</v>
      </c>
      <c r="K1" s="1" t="s">
        <v>19</v>
      </c>
      <c r="L1" s="1">
        <v>100</v>
      </c>
    </row>
    <row r="2" spans="1:16" x14ac:dyDescent="0.25">
      <c r="A2" s="1" t="s">
        <v>1</v>
      </c>
      <c r="B2" s="1" t="e">
        <f>Standard!#REF!</f>
        <v>#REF!</v>
      </c>
      <c r="E2" s="1" t="s">
        <v>9</v>
      </c>
      <c r="F2" s="1">
        <f>_xll.PTreeEvaluate5(B3,$L$11:$L$23,$J$11:$J$23,$K$11:$K$23,$N$11:$N$23,$G$11:$G$23,,L1)</f>
        <v>2701843</v>
      </c>
    </row>
    <row r="3" spans="1:16" x14ac:dyDescent="0.25">
      <c r="A3" s="1" t="s">
        <v>2</v>
      </c>
      <c r="B3" s="1" t="s">
        <v>55</v>
      </c>
      <c r="E3" s="1" t="s">
        <v>10</v>
      </c>
      <c r="F3" s="2" t="s">
        <v>35</v>
      </c>
      <c r="H3" s="1" t="s">
        <v>15</v>
      </c>
      <c r="I3" s="3" t="s">
        <v>37</v>
      </c>
    </row>
    <row r="4" spans="1:16" x14ac:dyDescent="0.25">
      <c r="A4" s="1" t="s">
        <v>3</v>
      </c>
      <c r="B4" s="1">
        <f>Standard!$C$10</f>
        <v>-100</v>
      </c>
      <c r="E4" s="1" t="s">
        <v>11</v>
      </c>
      <c r="F4" s="2" t="s">
        <v>36</v>
      </c>
      <c r="H4" s="1" t="s">
        <v>16</v>
      </c>
      <c r="I4" s="2" t="s">
        <v>38</v>
      </c>
    </row>
    <row r="5" spans="1:16" x14ac:dyDescent="0.25">
      <c r="A5" s="1" t="s">
        <v>4</v>
      </c>
      <c r="B5" s="1">
        <v>0</v>
      </c>
      <c r="E5" s="1" t="s">
        <v>12</v>
      </c>
      <c r="F5" s="2" t="s">
        <v>36</v>
      </c>
      <c r="H5" s="1" t="s">
        <v>17</v>
      </c>
      <c r="I5" s="3" t="s">
        <v>37</v>
      </c>
    </row>
    <row r="6" spans="1:16" x14ac:dyDescent="0.25">
      <c r="A6" s="1" t="s">
        <v>5</v>
      </c>
      <c r="E6" s="1" t="s">
        <v>13</v>
      </c>
      <c r="F6" s="2" t="s">
        <v>170</v>
      </c>
      <c r="H6" s="1" t="s">
        <v>18</v>
      </c>
      <c r="I6" s="2" t="s">
        <v>38</v>
      </c>
    </row>
    <row r="7" spans="1:16" x14ac:dyDescent="0.25">
      <c r="A7" s="1" t="s">
        <v>6</v>
      </c>
      <c r="F7" s="2" t="s">
        <v>147</v>
      </c>
    </row>
    <row r="8" spans="1:16" x14ac:dyDescent="0.25">
      <c r="A8" s="1" t="s">
        <v>7</v>
      </c>
      <c r="B8" s="1">
        <v>13</v>
      </c>
    </row>
    <row r="10" spans="1:16" x14ac:dyDescent="0.25">
      <c r="A10" s="1" t="s">
        <v>20</v>
      </c>
      <c r="B10" s="1" t="s">
        <v>21</v>
      </c>
      <c r="C10" s="1" t="s">
        <v>22</v>
      </c>
      <c r="D10" s="1" t="s">
        <v>23</v>
      </c>
      <c r="E10" s="1" t="s">
        <v>24</v>
      </c>
      <c r="F10" s="1" t="s">
        <v>25</v>
      </c>
      <c r="G10" s="1" t="s">
        <v>26</v>
      </c>
      <c r="H10" s="1" t="s">
        <v>27</v>
      </c>
      <c r="I10" s="1" t="s">
        <v>28</v>
      </c>
      <c r="J10" s="1" t="s">
        <v>29</v>
      </c>
      <c r="K10" s="1" t="s">
        <v>30</v>
      </c>
      <c r="L10" s="1" t="s">
        <v>2</v>
      </c>
      <c r="M10" s="1" t="s">
        <v>31</v>
      </c>
      <c r="N10" s="1" t="s">
        <v>32</v>
      </c>
      <c r="O10" s="1" t="s">
        <v>33</v>
      </c>
      <c r="P10" s="1" t="s">
        <v>34</v>
      </c>
    </row>
    <row r="11" spans="1:16" x14ac:dyDescent="0.25">
      <c r="A11" s="1">
        <f>Standard!$C$23</f>
        <v>10</v>
      </c>
      <c r="B11" s="1" t="str">
        <f>B1</f>
        <v>Stand Limonade</v>
      </c>
      <c r="C11" s="1">
        <v>0</v>
      </c>
      <c r="H11" s="1">
        <f>Standard!$C$4</f>
        <v>100</v>
      </c>
      <c r="I11" s="1" t="s">
        <v>40</v>
      </c>
      <c r="J11" s="1">
        <f>Standard!$B$23</f>
        <v>0</v>
      </c>
      <c r="K11" s="1">
        <f>Standard!$B$22</f>
        <v>0</v>
      </c>
      <c r="L11" s="1" t="s">
        <v>43</v>
      </c>
      <c r="M11" s="2" t="s">
        <v>41</v>
      </c>
      <c r="O11" s="1" t="str">
        <f>Standard!$C$22</f>
        <v>Production</v>
      </c>
      <c r="P11" s="1" t="b">
        <v>0</v>
      </c>
    </row>
    <row r="12" spans="1:16" x14ac:dyDescent="0.25">
      <c r="A12" s="1">
        <f>Standard!$D$17</f>
        <v>0</v>
      </c>
      <c r="B12" s="2" t="s">
        <v>44</v>
      </c>
      <c r="C12" s="1">
        <v>0</v>
      </c>
      <c r="H12" s="1">
        <f>Standard!$C$5</f>
        <v>3</v>
      </c>
      <c r="I12" s="1" t="s">
        <v>40</v>
      </c>
      <c r="J12" s="1">
        <f>Standard!$C$17</f>
        <v>0</v>
      </c>
      <c r="L12" s="1" t="s">
        <v>47</v>
      </c>
      <c r="M12" s="2" t="s">
        <v>41</v>
      </c>
      <c r="O12" s="1" t="str">
        <f>Standard!$D$16</f>
        <v>Météo</v>
      </c>
      <c r="P12" s="1" t="b">
        <v>0</v>
      </c>
    </row>
    <row r="13" spans="1:16" x14ac:dyDescent="0.25">
      <c r="A13" s="1">
        <f>Standard!$D$27</f>
        <v>10</v>
      </c>
      <c r="B13" s="2" t="s">
        <v>79</v>
      </c>
      <c r="C13" s="1">
        <v>0</v>
      </c>
      <c r="H13" s="1">
        <f>Standard!$C$5</f>
        <v>3</v>
      </c>
      <c r="I13" s="1" t="s">
        <v>40</v>
      </c>
      <c r="J13" s="1">
        <f>Standard!$C$27</f>
        <v>50</v>
      </c>
      <c r="L13" s="1" t="s">
        <v>56</v>
      </c>
      <c r="M13" s="2" t="s">
        <v>41</v>
      </c>
      <c r="O13" s="1" t="str">
        <f>Standard!$D$26</f>
        <v>Météo</v>
      </c>
      <c r="P13" s="1" t="b">
        <v>0</v>
      </c>
    </row>
    <row r="14" spans="1:16" x14ac:dyDescent="0.25">
      <c r="A14" s="1">
        <f>Standard!$D$35</f>
        <v>-10</v>
      </c>
      <c r="B14" s="2" t="s">
        <v>80</v>
      </c>
      <c r="C14" s="1">
        <v>0</v>
      </c>
      <c r="H14" s="1">
        <f>Standard!$C$5</f>
        <v>3</v>
      </c>
      <c r="I14" s="1" t="s">
        <v>40</v>
      </c>
      <c r="J14" s="1">
        <f>Standard!$C$35</f>
        <v>100</v>
      </c>
      <c r="L14" s="1" t="s">
        <v>58</v>
      </c>
      <c r="M14" s="2" t="s">
        <v>41</v>
      </c>
      <c r="O14" s="1" t="str">
        <f>Standard!$D$34</f>
        <v>Météo</v>
      </c>
      <c r="P14" s="1" t="b">
        <v>0</v>
      </c>
    </row>
    <row r="15" spans="1:16" x14ac:dyDescent="0.25">
      <c r="A15" s="1">
        <f>Standard!$E$15</f>
        <v>0</v>
      </c>
      <c r="B15" s="2" t="s">
        <v>48</v>
      </c>
      <c r="C15" s="1">
        <v>0</v>
      </c>
      <c r="H15" s="1" t="s">
        <v>40</v>
      </c>
      <c r="I15" s="1" t="s">
        <v>40</v>
      </c>
      <c r="J15" s="1">
        <f>Standard!$D$15</f>
        <v>1</v>
      </c>
      <c r="K15" s="1">
        <f>Standard!$D$14</f>
        <v>0.3</v>
      </c>
      <c r="L15" s="1" t="s">
        <v>46</v>
      </c>
      <c r="M15" s="2" t="s">
        <v>41</v>
      </c>
      <c r="P15" s="1" t="b">
        <v>0</v>
      </c>
    </row>
    <row r="16" spans="1:16" x14ac:dyDescent="0.25">
      <c r="A16" s="1">
        <f>Standard!$E$19</f>
        <v>0</v>
      </c>
      <c r="B16" s="2" t="s">
        <v>49</v>
      </c>
      <c r="C16" s="1">
        <v>0</v>
      </c>
      <c r="H16" s="1" t="s">
        <v>40</v>
      </c>
      <c r="I16" s="1" t="s">
        <v>40</v>
      </c>
      <c r="J16" s="1">
        <f>Standard!$D$19</f>
        <v>2</v>
      </c>
      <c r="K16" s="1">
        <f>Standard!$D$18</f>
        <v>0.3</v>
      </c>
      <c r="L16" s="1" t="s">
        <v>46</v>
      </c>
      <c r="M16" s="2" t="s">
        <v>41</v>
      </c>
      <c r="P16" s="1" t="b">
        <v>0</v>
      </c>
    </row>
    <row r="17" spans="1:16" x14ac:dyDescent="0.25">
      <c r="A17" s="1">
        <f>Standard!$E$21</f>
        <v>0</v>
      </c>
      <c r="B17" s="2" t="s">
        <v>50</v>
      </c>
      <c r="C17" s="1">
        <v>0</v>
      </c>
      <c r="H17" s="1" t="s">
        <v>40</v>
      </c>
      <c r="I17" s="1" t="s">
        <v>40</v>
      </c>
      <c r="J17" s="1">
        <f>Standard!$D$21</f>
        <v>3</v>
      </c>
      <c r="K17" s="1">
        <f>Standard!$D$20</f>
        <v>0.4</v>
      </c>
      <c r="L17" s="1" t="s">
        <v>46</v>
      </c>
      <c r="M17" s="2" t="s">
        <v>41</v>
      </c>
      <c r="P17" s="1" t="b">
        <v>0</v>
      </c>
    </row>
    <row r="18" spans="1:16" x14ac:dyDescent="0.25">
      <c r="A18" s="1">
        <f>Standard!$E$25</f>
        <v>50</v>
      </c>
      <c r="B18" s="2" t="s">
        <v>48</v>
      </c>
      <c r="C18" s="1">
        <v>0</v>
      </c>
      <c r="H18" s="1" t="s">
        <v>40</v>
      </c>
      <c r="I18" s="1" t="s">
        <v>40</v>
      </c>
      <c r="J18" s="1">
        <f>Standard!$D$25</f>
        <v>1</v>
      </c>
      <c r="K18" s="1">
        <f>Standard!$D$24</f>
        <v>0.3</v>
      </c>
      <c r="L18" s="1" t="s">
        <v>57</v>
      </c>
      <c r="M18" s="2" t="s">
        <v>41</v>
      </c>
      <c r="P18" s="1" t="b">
        <v>0</v>
      </c>
    </row>
    <row r="19" spans="1:16" x14ac:dyDescent="0.25">
      <c r="A19" s="1">
        <f>Standard!$E$29</f>
        <v>50</v>
      </c>
      <c r="B19" s="2" t="s">
        <v>49</v>
      </c>
      <c r="C19" s="1">
        <v>0</v>
      </c>
      <c r="H19" s="1" t="s">
        <v>40</v>
      </c>
      <c r="I19" s="1" t="s">
        <v>40</v>
      </c>
      <c r="J19" s="1">
        <f>Standard!$D$29</f>
        <v>2</v>
      </c>
      <c r="K19" s="1">
        <f>Standard!$D$28</f>
        <v>0.3</v>
      </c>
      <c r="L19" s="1" t="s">
        <v>57</v>
      </c>
      <c r="M19" s="2" t="s">
        <v>41</v>
      </c>
      <c r="P19" s="1" t="b">
        <v>0</v>
      </c>
    </row>
    <row r="20" spans="1:16" x14ac:dyDescent="0.25">
      <c r="A20" s="1">
        <f>Standard!$E$31</f>
        <v>-50</v>
      </c>
      <c r="B20" s="2" t="s">
        <v>50</v>
      </c>
      <c r="C20" s="1">
        <v>0</v>
      </c>
      <c r="H20" s="1" t="s">
        <v>40</v>
      </c>
      <c r="I20" s="1" t="s">
        <v>40</v>
      </c>
      <c r="J20" s="1">
        <f>Standard!$D$31</f>
        <v>3</v>
      </c>
      <c r="K20" s="1">
        <f>Standard!$D$30</f>
        <v>0.4</v>
      </c>
      <c r="L20" s="1" t="s">
        <v>57</v>
      </c>
      <c r="M20" s="2" t="s">
        <v>41</v>
      </c>
      <c r="P20" s="1" t="b">
        <v>0</v>
      </c>
    </row>
    <row r="21" spans="1:16" x14ac:dyDescent="0.25">
      <c r="A21" s="1">
        <f>Standard!$E$33</f>
        <v>100</v>
      </c>
      <c r="B21" s="2" t="s">
        <v>48</v>
      </c>
      <c r="C21" s="1">
        <v>0</v>
      </c>
      <c r="H21" s="1" t="s">
        <v>40</v>
      </c>
      <c r="I21" s="1" t="s">
        <v>40</v>
      </c>
      <c r="J21" s="1">
        <f>Standard!$D$33</f>
        <v>1</v>
      </c>
      <c r="K21" s="1">
        <f>Standard!$D$32</f>
        <v>0.3</v>
      </c>
      <c r="L21" s="1" t="s">
        <v>59</v>
      </c>
      <c r="M21" s="2" t="s">
        <v>41</v>
      </c>
      <c r="P21" s="1" t="b">
        <v>0</v>
      </c>
    </row>
    <row r="22" spans="1:16" x14ac:dyDescent="0.25">
      <c r="A22" s="1">
        <f>Standard!$E$37</f>
        <v>0</v>
      </c>
      <c r="B22" s="2" t="s">
        <v>49</v>
      </c>
      <c r="C22" s="1">
        <v>0</v>
      </c>
      <c r="H22" s="1" t="s">
        <v>40</v>
      </c>
      <c r="I22" s="1" t="s">
        <v>40</v>
      </c>
      <c r="J22" s="1">
        <f>Standard!$D$37</f>
        <v>2</v>
      </c>
      <c r="K22" s="1">
        <f>Standard!$D$36</f>
        <v>0.3</v>
      </c>
      <c r="L22" s="1" t="s">
        <v>59</v>
      </c>
      <c r="M22" s="2" t="s">
        <v>41</v>
      </c>
      <c r="P22" s="1" t="b">
        <v>0</v>
      </c>
    </row>
    <row r="23" spans="1:16" x14ac:dyDescent="0.25">
      <c r="A23" s="1">
        <f>Standard!$E$39</f>
        <v>-100</v>
      </c>
      <c r="B23" s="2" t="s">
        <v>50</v>
      </c>
      <c r="C23" s="1">
        <v>0</v>
      </c>
      <c r="H23" s="1" t="s">
        <v>40</v>
      </c>
      <c r="I23" s="1" t="s">
        <v>40</v>
      </c>
      <c r="J23" s="1">
        <f>Standard!$D$39</f>
        <v>3</v>
      </c>
      <c r="K23" s="1">
        <f>Standard!$D$38</f>
        <v>0.4</v>
      </c>
      <c r="L23" s="1" t="s">
        <v>59</v>
      </c>
      <c r="M23" s="2" t="s">
        <v>41</v>
      </c>
      <c r="P23" s="1"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10"/>
  <sheetViews>
    <sheetView workbookViewId="0">
      <selection activeCell="C5" sqref="C5"/>
    </sheetView>
  </sheetViews>
  <sheetFormatPr baseColWidth="10" defaultColWidth="9.140625" defaultRowHeight="15" x14ac:dyDescent="0.25"/>
  <cols>
    <col min="1" max="1" width="11.42578125" customWidth="1"/>
    <col min="2" max="2" width="21.42578125" customWidth="1"/>
    <col min="3" max="256" width="11.42578125" customWidth="1"/>
  </cols>
  <sheetData>
    <row r="2" spans="2:3" x14ac:dyDescent="0.25">
      <c r="B2" s="13" t="s">
        <v>72</v>
      </c>
      <c r="C2" s="20">
        <v>2</v>
      </c>
    </row>
    <row r="3" spans="2:3" x14ac:dyDescent="0.25">
      <c r="B3" s="13" t="s">
        <v>73</v>
      </c>
      <c r="C3" s="20">
        <v>1</v>
      </c>
    </row>
    <row r="4" spans="2:3" x14ac:dyDescent="0.25">
      <c r="B4" s="13" t="s">
        <v>51</v>
      </c>
      <c r="C4" s="15">
        <v>100</v>
      </c>
    </row>
    <row r="5" spans="2:3" x14ac:dyDescent="0.25">
      <c r="B5" s="13" t="s">
        <v>69</v>
      </c>
      <c r="C5" s="17">
        <v>3</v>
      </c>
    </row>
    <row r="6" spans="2:3" x14ac:dyDescent="0.25">
      <c r="B6" s="13" t="s">
        <v>70</v>
      </c>
      <c r="C6" s="18" t="str">
        <f>VLOOKUP(C5,Meteo!A4:E6,2,FALSE)</f>
        <v>Averse</v>
      </c>
    </row>
    <row r="7" spans="2:3" x14ac:dyDescent="0.25">
      <c r="B7" s="13" t="s">
        <v>63</v>
      </c>
      <c r="C7" s="16">
        <f>VLOOKUP(C5,Meteo!A4:E6,5)</f>
        <v>0</v>
      </c>
    </row>
    <row r="8" spans="2:3" x14ac:dyDescent="0.25">
      <c r="B8" s="13" t="s">
        <v>52</v>
      </c>
      <c r="C8" s="16">
        <f>MIN(C4,C7)*C2</f>
        <v>0</v>
      </c>
    </row>
    <row r="9" spans="2:3" x14ac:dyDescent="0.25">
      <c r="B9" s="13" t="s">
        <v>53</v>
      </c>
      <c r="C9" s="16">
        <f>C4*C3</f>
        <v>100</v>
      </c>
    </row>
    <row r="10" spans="2:3" x14ac:dyDescent="0.25">
      <c r="B10" s="13" t="s">
        <v>54</v>
      </c>
      <c r="C10" s="19">
        <f>C8-C9</f>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39"/>
  <sheetViews>
    <sheetView topLeftCell="B1" zoomScale="85" zoomScaleNormal="85" workbookViewId="0">
      <selection activeCell="G37" sqref="G37"/>
    </sheetView>
  </sheetViews>
  <sheetFormatPr baseColWidth="10" defaultColWidth="9.140625" defaultRowHeight="15" x14ac:dyDescent="0.25"/>
  <cols>
    <col min="1" max="1" width="11.42578125" customWidth="1"/>
    <col min="2" max="2" width="20.5703125" customWidth="1"/>
    <col min="3" max="4" width="23.140625" customWidth="1"/>
    <col min="5" max="5" width="16.7109375" customWidth="1"/>
    <col min="6" max="256" width="11.42578125" customWidth="1"/>
  </cols>
  <sheetData>
    <row r="2" spans="2:9" x14ac:dyDescent="0.25">
      <c r="B2" s="13" t="s">
        <v>72</v>
      </c>
      <c r="C2" s="20">
        <v>2</v>
      </c>
    </row>
    <row r="3" spans="2:9" x14ac:dyDescent="0.25">
      <c r="B3" s="13" t="s">
        <v>73</v>
      </c>
      <c r="C3" s="20">
        <v>1</v>
      </c>
      <c r="F3" t="s">
        <v>78</v>
      </c>
    </row>
    <row r="4" spans="2:9" x14ac:dyDescent="0.25">
      <c r="B4" s="13" t="s">
        <v>51</v>
      </c>
      <c r="C4" s="15">
        <v>100</v>
      </c>
    </row>
    <row r="5" spans="2:9" x14ac:dyDescent="0.25">
      <c r="B5" s="13" t="s">
        <v>69</v>
      </c>
      <c r="C5" s="17">
        <v>3</v>
      </c>
      <c r="I5" t="s">
        <v>74</v>
      </c>
    </row>
    <row r="6" spans="2:9" x14ac:dyDescent="0.25">
      <c r="B6" s="13" t="s">
        <v>70</v>
      </c>
      <c r="C6" s="18" t="str">
        <f>VLOOKUP(C5,Meteo!A4:E6,2,FALSE)</f>
        <v>Averse</v>
      </c>
      <c r="I6" t="s">
        <v>75</v>
      </c>
    </row>
    <row r="7" spans="2:9" x14ac:dyDescent="0.25">
      <c r="B7" s="13" t="s">
        <v>63</v>
      </c>
      <c r="C7" s="16">
        <f>VLOOKUP(C5,Meteo!A4:E6,5)</f>
        <v>0</v>
      </c>
      <c r="I7" t="s">
        <v>76</v>
      </c>
    </row>
    <row r="8" spans="2:9" x14ac:dyDescent="0.25">
      <c r="B8" s="13" t="s">
        <v>52</v>
      </c>
      <c r="C8" s="16">
        <f>MIN(C4,C7)*C2</f>
        <v>0</v>
      </c>
    </row>
    <row r="9" spans="2:9" x14ac:dyDescent="0.25">
      <c r="B9" s="13" t="s">
        <v>53</v>
      </c>
      <c r="C9" s="16">
        <f>C4*C3</f>
        <v>100</v>
      </c>
    </row>
    <row r="10" spans="2:9" x14ac:dyDescent="0.25">
      <c r="B10" s="13" t="s">
        <v>54</v>
      </c>
      <c r="C10" s="19">
        <f>C8-C9</f>
        <v>-100</v>
      </c>
    </row>
    <row r="14" spans="2:9" ht="15" customHeight="1" x14ac:dyDescent="0.25">
      <c r="D14" s="12">
        <v>0.3</v>
      </c>
      <c r="E14" s="5">
        <f>_xll.PTreeNodeProbability(treeCalc_1!$F$2,5)</f>
        <v>0</v>
      </c>
    </row>
    <row r="15" spans="2:9" ht="15" customHeight="1" x14ac:dyDescent="0.25">
      <c r="D15" s="6">
        <v>1</v>
      </c>
      <c r="E15" s="4">
        <f>_xll.PTreeNodeValue(treeCalc_1!$F$2,5)</f>
        <v>0</v>
      </c>
    </row>
    <row r="16" spans="2:9" ht="15" customHeight="1" x14ac:dyDescent="0.25">
      <c r="C16" s="9" t="b">
        <f>_xll.PTreeNodeDecision(treeCalc_1!$F$2,2)</f>
        <v>0</v>
      </c>
      <c r="D16" s="10" t="s">
        <v>45</v>
      </c>
    </row>
    <row r="17" spans="2:6" ht="15" customHeight="1" x14ac:dyDescent="0.25">
      <c r="C17" s="6">
        <v>0</v>
      </c>
      <c r="D17" s="11">
        <f>_xll.PTreeNodeValue(treeCalc_1!$F$2,2)</f>
        <v>0</v>
      </c>
    </row>
    <row r="18" spans="2:6" ht="15" customHeight="1" x14ac:dyDescent="0.25">
      <c r="D18" s="12">
        <v>0.3</v>
      </c>
      <c r="E18" s="5">
        <f>_xll.PTreeNodeProbability(treeCalc_1!$F$2,6)</f>
        <v>0</v>
      </c>
    </row>
    <row r="19" spans="2:6" ht="15" customHeight="1" x14ac:dyDescent="0.25">
      <c r="D19" s="6">
        <v>2</v>
      </c>
      <c r="E19" s="4">
        <f>_xll.PTreeNodeValue(treeCalc_1!$F$2,6)</f>
        <v>0</v>
      </c>
      <c r="F19" t="s">
        <v>77</v>
      </c>
    </row>
    <row r="20" spans="2:6" ht="15" customHeight="1" x14ac:dyDescent="0.25">
      <c r="D20" s="12">
        <v>0.4</v>
      </c>
      <c r="E20" s="5">
        <f>_xll.PTreeNodeProbability(treeCalc_1!$F$2,7)</f>
        <v>0</v>
      </c>
    </row>
    <row r="21" spans="2:6" ht="15" customHeight="1" x14ac:dyDescent="0.25">
      <c r="D21" s="6">
        <v>3</v>
      </c>
      <c r="E21" s="4">
        <f>_xll.PTreeNodeValue(treeCalc_1!$F$2,7)</f>
        <v>0</v>
      </c>
    </row>
    <row r="22" spans="2:6" ht="15" customHeight="1" x14ac:dyDescent="0.25">
      <c r="B22" s="6"/>
      <c r="C22" s="7" t="s">
        <v>61</v>
      </c>
    </row>
    <row r="23" spans="2:6" ht="15" customHeight="1" x14ac:dyDescent="0.25">
      <c r="B23" s="6"/>
      <c r="C23" s="8">
        <f>_xll.PTreeNodeValue(treeCalc_1!$F$2,1)</f>
        <v>10</v>
      </c>
    </row>
    <row r="24" spans="2:6" ht="15" customHeight="1" x14ac:dyDescent="0.25">
      <c r="D24" s="12">
        <v>0.3</v>
      </c>
      <c r="E24" s="5">
        <f>_xll.PTreeNodeProbability(treeCalc_1!$F$2,8)</f>
        <v>0.3</v>
      </c>
    </row>
    <row r="25" spans="2:6" ht="15" customHeight="1" x14ac:dyDescent="0.25">
      <c r="D25" s="6">
        <v>1</v>
      </c>
      <c r="E25" s="4">
        <f>_xll.PTreeNodeValue(treeCalc_1!$F$2,8)</f>
        <v>50</v>
      </c>
    </row>
    <row r="26" spans="2:6" ht="15" customHeight="1" x14ac:dyDescent="0.25">
      <c r="C26" s="9" t="b">
        <f>_xll.PTreeNodeDecision(treeCalc_1!$F$2,3)</f>
        <v>1</v>
      </c>
      <c r="D26" s="10" t="s">
        <v>45</v>
      </c>
    </row>
    <row r="27" spans="2:6" ht="15" customHeight="1" x14ac:dyDescent="0.25">
      <c r="C27" s="6">
        <v>50</v>
      </c>
      <c r="D27" s="11">
        <f>_xll.PTreeNodeValue(treeCalc_1!$F$2,3)</f>
        <v>10</v>
      </c>
    </row>
    <row r="28" spans="2:6" ht="15" customHeight="1" x14ac:dyDescent="0.25">
      <c r="D28" s="12">
        <v>0.3</v>
      </c>
      <c r="E28" s="5">
        <f>_xll.PTreeNodeProbability(treeCalc_1!$F$2,9)</f>
        <v>0.3</v>
      </c>
    </row>
    <row r="29" spans="2:6" ht="15" customHeight="1" x14ac:dyDescent="0.25">
      <c r="D29" s="6">
        <v>2</v>
      </c>
      <c r="E29" s="4">
        <f>_xll.PTreeNodeValue(treeCalc_1!$F$2,9)</f>
        <v>50</v>
      </c>
    </row>
    <row r="30" spans="2:6" ht="15" customHeight="1" x14ac:dyDescent="0.25">
      <c r="D30" s="12">
        <v>0.4</v>
      </c>
      <c r="E30" s="5">
        <f>_xll.PTreeNodeProbability(treeCalc_1!$F$2,10)</f>
        <v>0.4</v>
      </c>
    </row>
    <row r="31" spans="2:6" ht="15" customHeight="1" x14ac:dyDescent="0.25">
      <c r="D31" s="6">
        <v>3</v>
      </c>
      <c r="E31" s="4">
        <f>_xll.PTreeNodeValue(treeCalc_1!$F$2,10)</f>
        <v>-50</v>
      </c>
    </row>
    <row r="32" spans="2:6" ht="15" customHeight="1" x14ac:dyDescent="0.25">
      <c r="D32" s="12">
        <v>0.3</v>
      </c>
      <c r="E32" s="5">
        <f>_xll.PTreeNodeProbability(treeCalc_1!$F$2,11)</f>
        <v>0</v>
      </c>
    </row>
    <row r="33" spans="3:5" ht="15" customHeight="1" x14ac:dyDescent="0.25">
      <c r="D33" s="6">
        <v>1</v>
      </c>
      <c r="E33" s="4">
        <f>_xll.PTreeNodeValue(treeCalc_1!$F$2,11)</f>
        <v>100</v>
      </c>
    </row>
    <row r="34" spans="3:5" ht="15" customHeight="1" x14ac:dyDescent="0.25">
      <c r="C34" s="9" t="b">
        <f>_xll.PTreeNodeDecision(treeCalc_1!$F$2,4)</f>
        <v>0</v>
      </c>
      <c r="D34" s="10" t="s">
        <v>45</v>
      </c>
    </row>
    <row r="35" spans="3:5" ht="15" customHeight="1" x14ac:dyDescent="0.25">
      <c r="C35" s="6">
        <v>100</v>
      </c>
      <c r="D35" s="11">
        <f>_xll.PTreeNodeValue(treeCalc_1!$F$2,4)</f>
        <v>-10</v>
      </c>
    </row>
    <row r="36" spans="3:5" ht="15" customHeight="1" x14ac:dyDescent="0.25">
      <c r="D36" s="12">
        <v>0.3</v>
      </c>
      <c r="E36" s="5">
        <f>_xll.PTreeNodeProbability(treeCalc_1!$F$2,12)</f>
        <v>0</v>
      </c>
    </row>
    <row r="37" spans="3:5" ht="15" customHeight="1" x14ac:dyDescent="0.25">
      <c r="D37" s="6">
        <v>2</v>
      </c>
      <c r="E37" s="4">
        <f>_xll.PTreeNodeValue(treeCalc_1!$F$2,12)</f>
        <v>0</v>
      </c>
    </row>
    <row r="38" spans="3:5" ht="15" customHeight="1" x14ac:dyDescent="0.25">
      <c r="D38" s="12">
        <v>0.4</v>
      </c>
      <c r="E38" s="5">
        <f>_xll.PTreeNodeProbability(treeCalc_1!$F$2,13)</f>
        <v>0</v>
      </c>
    </row>
    <row r="39" spans="3:5" ht="15" customHeight="1" x14ac:dyDescent="0.25">
      <c r="D39" s="6">
        <v>3</v>
      </c>
      <c r="E39" s="4">
        <f>_xll.PTreeNodeValue(treeCalc_1!$F$2,13)</f>
        <v>-100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5"/>
  <sheetViews>
    <sheetView workbookViewId="0">
      <selection activeCell="I7" sqref="I7"/>
    </sheetView>
  </sheetViews>
  <sheetFormatPr baseColWidth="10" defaultColWidth="15.7109375" defaultRowHeight="15" x14ac:dyDescent="0.25"/>
  <cols>
    <col min="1" max="16384" width="15.7109375" style="1"/>
  </cols>
  <sheetData>
    <row r="1" spans="1:16" x14ac:dyDescent="0.25">
      <c r="A1" s="1" t="s">
        <v>0</v>
      </c>
      <c r="B1" s="2" t="s">
        <v>81</v>
      </c>
      <c r="E1" s="1" t="s">
        <v>8</v>
      </c>
      <c r="F1" s="1">
        <v>3</v>
      </c>
      <c r="H1" s="1" t="s">
        <v>14</v>
      </c>
      <c r="I1" s="2" t="s">
        <v>39</v>
      </c>
      <c r="K1" s="1" t="s">
        <v>19</v>
      </c>
      <c r="L1" s="1">
        <v>100</v>
      </c>
    </row>
    <row r="2" spans="1:16" x14ac:dyDescent="0.25">
      <c r="A2" s="1" t="s">
        <v>1</v>
      </c>
      <c r="B2" s="1" t="e">
        <f>'Valeur Info Parfaite'!#REF!</f>
        <v>#REF!</v>
      </c>
      <c r="E2" s="1" t="s">
        <v>9</v>
      </c>
      <c r="F2" s="1">
        <f>_xll.PTreeEvaluate5(B3,$L$11:$L$35,$J$11:$J$35,$K$11:$K$35,$N$11:$N$35,$G$11:$G$35,,L1)</f>
        <v>2753300</v>
      </c>
    </row>
    <row r="3" spans="1:16" x14ac:dyDescent="0.25">
      <c r="A3" s="1" t="s">
        <v>2</v>
      </c>
      <c r="B3" s="1" t="s">
        <v>71</v>
      </c>
      <c r="E3" s="1" t="s">
        <v>10</v>
      </c>
      <c r="F3" s="2" t="s">
        <v>35</v>
      </c>
      <c r="H3" s="1" t="s">
        <v>15</v>
      </c>
      <c r="I3" s="3" t="s">
        <v>37</v>
      </c>
    </row>
    <row r="4" spans="1:16" x14ac:dyDescent="0.25">
      <c r="A4" s="1" t="s">
        <v>3</v>
      </c>
      <c r="B4" s="1">
        <f>'Valeur Info Parfaite'!$C$10</f>
        <v>-100</v>
      </c>
      <c r="E4" s="1" t="s">
        <v>11</v>
      </c>
      <c r="F4" s="2" t="s">
        <v>36</v>
      </c>
      <c r="H4" s="1" t="s">
        <v>16</v>
      </c>
      <c r="I4" s="2" t="s">
        <v>38</v>
      </c>
    </row>
    <row r="5" spans="1:16" x14ac:dyDescent="0.25">
      <c r="A5" s="1" t="s">
        <v>4</v>
      </c>
      <c r="B5" s="1">
        <v>0</v>
      </c>
      <c r="D5" s="1">
        <v>0</v>
      </c>
      <c r="E5" s="1" t="s">
        <v>12</v>
      </c>
      <c r="F5" s="2" t="s">
        <v>36</v>
      </c>
      <c r="H5" s="1" t="s">
        <v>17</v>
      </c>
      <c r="I5" s="3" t="s">
        <v>37</v>
      </c>
    </row>
    <row r="6" spans="1:16" x14ac:dyDescent="0.25">
      <c r="A6" s="1" t="s">
        <v>5</v>
      </c>
      <c r="E6" s="1" t="s">
        <v>13</v>
      </c>
      <c r="F6" s="2" t="s">
        <v>170</v>
      </c>
      <c r="H6" s="1" t="s">
        <v>18</v>
      </c>
      <c r="I6" s="2" t="s">
        <v>38</v>
      </c>
    </row>
    <row r="7" spans="1:16" x14ac:dyDescent="0.25">
      <c r="A7" s="1" t="s">
        <v>6</v>
      </c>
      <c r="F7" s="2" t="s">
        <v>148</v>
      </c>
    </row>
    <row r="8" spans="1:16" x14ac:dyDescent="0.25">
      <c r="A8" s="1" t="s">
        <v>7</v>
      </c>
      <c r="B8" s="1">
        <v>25</v>
      </c>
    </row>
    <row r="10" spans="1:16" x14ac:dyDescent="0.25">
      <c r="A10" s="1" t="s">
        <v>20</v>
      </c>
      <c r="B10" s="1" t="s">
        <v>21</v>
      </c>
      <c r="C10" s="1" t="s">
        <v>22</v>
      </c>
      <c r="D10" s="1" t="s">
        <v>23</v>
      </c>
      <c r="E10" s="1" t="s">
        <v>24</v>
      </c>
      <c r="F10" s="1" t="s">
        <v>25</v>
      </c>
      <c r="G10" s="1" t="s">
        <v>26</v>
      </c>
      <c r="H10" s="1" t="s">
        <v>27</v>
      </c>
      <c r="I10" s="1" t="s">
        <v>28</v>
      </c>
      <c r="J10" s="1" t="s">
        <v>29</v>
      </c>
      <c r="K10" s="1" t="s">
        <v>30</v>
      </c>
      <c r="L10" s="1" t="s">
        <v>2</v>
      </c>
      <c r="M10" s="1" t="s">
        <v>31</v>
      </c>
      <c r="N10" s="1" t="s">
        <v>32</v>
      </c>
      <c r="O10" s="1" t="s">
        <v>33</v>
      </c>
      <c r="P10" s="1" t="s">
        <v>34</v>
      </c>
    </row>
    <row r="11" spans="1:16" x14ac:dyDescent="0.25">
      <c r="A11" s="1">
        <f>'Valeur Info Parfaite'!$C$23</f>
        <v>45</v>
      </c>
      <c r="B11" s="1" t="str">
        <f>B1</f>
        <v>Stand Limonade (2)</v>
      </c>
      <c r="C11" s="1">
        <v>0</v>
      </c>
      <c r="H11" s="1">
        <f>'Valeur Info Parfaite'!$C$5</f>
        <v>3</v>
      </c>
      <c r="I11" s="1" t="s">
        <v>40</v>
      </c>
      <c r="J11" s="1">
        <f>'Valeur Info Parfaite'!$B$23</f>
        <v>0</v>
      </c>
      <c r="K11" s="1">
        <f>'Valeur Info Parfaite'!$B$22</f>
        <v>0</v>
      </c>
      <c r="L11" s="1" t="s">
        <v>85</v>
      </c>
      <c r="M11" s="2" t="s">
        <v>41</v>
      </c>
      <c r="O11" s="1" t="str">
        <f>'Valeur Info Parfaite'!$C$22</f>
        <v>Météo</v>
      </c>
      <c r="P11" s="1" t="b">
        <v>0</v>
      </c>
    </row>
    <row r="12" spans="1:16" x14ac:dyDescent="0.25">
      <c r="A12" s="1">
        <f>'Valeur Info Parfaite'!$D$17</f>
        <v>100</v>
      </c>
      <c r="B12" s="2" t="s">
        <v>48</v>
      </c>
      <c r="C12" s="1">
        <v>0</v>
      </c>
      <c r="H12" s="1">
        <f>'Valeur Info Parfaite'!$C$4</f>
        <v>100</v>
      </c>
      <c r="I12" s="1" t="s">
        <v>40</v>
      </c>
      <c r="J12" s="1">
        <f>'Valeur Info Parfaite'!$C$17</f>
        <v>1</v>
      </c>
      <c r="K12" s="1">
        <f>'Valeur Info Parfaite'!$C$16</f>
        <v>0.3</v>
      </c>
      <c r="L12" s="1" t="s">
        <v>86</v>
      </c>
      <c r="M12" s="2" t="s">
        <v>41</v>
      </c>
      <c r="O12" s="1" t="str">
        <f>'Valeur Info Parfaite'!$D$16</f>
        <v>Production</v>
      </c>
      <c r="P12" s="1" t="b">
        <v>0</v>
      </c>
    </row>
    <row r="13" spans="1:16" x14ac:dyDescent="0.25">
      <c r="A13" s="1">
        <f>'Valeur Info Parfaite'!$E$15</f>
        <v>0</v>
      </c>
      <c r="B13" s="2" t="s">
        <v>44</v>
      </c>
      <c r="C13" s="1">
        <v>0</v>
      </c>
      <c r="H13" s="1" t="s">
        <v>40</v>
      </c>
      <c r="I13" s="1" t="s">
        <v>40</v>
      </c>
      <c r="J13" s="1">
        <f>'Valeur Info Parfaite'!$D$15</f>
        <v>0</v>
      </c>
      <c r="L13" s="1" t="s">
        <v>87</v>
      </c>
      <c r="M13" s="2" t="s">
        <v>41</v>
      </c>
      <c r="P13" s="1" t="b">
        <v>0</v>
      </c>
    </row>
    <row r="14" spans="1:16" x14ac:dyDescent="0.25">
      <c r="A14" s="1">
        <f>'Valeur Info Parfaite'!$E$19</f>
        <v>50</v>
      </c>
      <c r="B14" s="2" t="s">
        <v>79</v>
      </c>
      <c r="C14" s="1">
        <v>0</v>
      </c>
      <c r="H14" s="1" t="s">
        <v>40</v>
      </c>
      <c r="I14" s="1" t="s">
        <v>40</v>
      </c>
      <c r="J14" s="1">
        <f>'Valeur Info Parfaite'!$D$19</f>
        <v>50</v>
      </c>
      <c r="L14" s="1" t="s">
        <v>87</v>
      </c>
      <c r="M14" s="2" t="s">
        <v>41</v>
      </c>
      <c r="P14" s="1" t="b">
        <v>0</v>
      </c>
    </row>
    <row r="15" spans="1:16" x14ac:dyDescent="0.25">
      <c r="A15" s="1">
        <f>'Valeur Info Parfaite'!$E$21</f>
        <v>100</v>
      </c>
      <c r="B15" s="2" t="s">
        <v>80</v>
      </c>
      <c r="C15" s="1">
        <v>0</v>
      </c>
      <c r="H15" s="1" t="s">
        <v>40</v>
      </c>
      <c r="I15" s="1" t="s">
        <v>40</v>
      </c>
      <c r="J15" s="1">
        <f>'Valeur Info Parfaite'!$D$21</f>
        <v>100</v>
      </c>
      <c r="L15" s="1" t="s">
        <v>87</v>
      </c>
      <c r="M15" s="2" t="s">
        <v>41</v>
      </c>
      <c r="P15" s="1" t="b">
        <v>0</v>
      </c>
    </row>
    <row r="16" spans="1:16" x14ac:dyDescent="0.25">
      <c r="A16" s="1">
        <f>'Valeur Info Parfaite'!$D$27</f>
        <v>50</v>
      </c>
      <c r="B16" s="2" t="s">
        <v>49</v>
      </c>
      <c r="C16" s="1">
        <v>0</v>
      </c>
      <c r="H16" s="1">
        <f>'Valeur Info Parfaite'!$C$4</f>
        <v>100</v>
      </c>
      <c r="I16" s="1" t="s">
        <v>40</v>
      </c>
      <c r="J16" s="1">
        <f>'Valeur Info Parfaite'!$C$27</f>
        <v>2</v>
      </c>
      <c r="K16" s="1">
        <f>'Valeur Info Parfaite'!$C$26</f>
        <v>0.3</v>
      </c>
      <c r="L16" s="1" t="s">
        <v>88</v>
      </c>
      <c r="M16" s="2" t="s">
        <v>41</v>
      </c>
      <c r="O16" s="1" t="str">
        <f>'Valeur Info Parfaite'!$D$26</f>
        <v>Production</v>
      </c>
      <c r="P16" s="1" t="b">
        <v>0</v>
      </c>
    </row>
    <row r="17" spans="1:16" x14ac:dyDescent="0.25">
      <c r="A17" s="1">
        <f>'Valeur Info Parfaite'!$E$25</f>
        <v>0</v>
      </c>
      <c r="B17" s="2" t="s">
        <v>44</v>
      </c>
      <c r="C17" s="1">
        <v>0</v>
      </c>
      <c r="H17" s="1" t="s">
        <v>40</v>
      </c>
      <c r="I17" s="1" t="s">
        <v>40</v>
      </c>
      <c r="J17" s="1">
        <f>'Valeur Info Parfaite'!$D$25</f>
        <v>0</v>
      </c>
      <c r="L17" s="1" t="s">
        <v>83</v>
      </c>
      <c r="M17" s="2" t="s">
        <v>41</v>
      </c>
      <c r="P17" s="1" t="b">
        <v>0</v>
      </c>
    </row>
    <row r="18" spans="1:16" x14ac:dyDescent="0.25">
      <c r="A18" s="1">
        <f>'Valeur Info Parfaite'!$E$29</f>
        <v>50</v>
      </c>
      <c r="B18" s="2" t="s">
        <v>79</v>
      </c>
      <c r="C18" s="1">
        <v>0</v>
      </c>
      <c r="H18" s="1" t="s">
        <v>40</v>
      </c>
      <c r="I18" s="1" t="s">
        <v>40</v>
      </c>
      <c r="J18" s="1">
        <f>'Valeur Info Parfaite'!$D$29</f>
        <v>50</v>
      </c>
      <c r="L18" s="1" t="s">
        <v>83</v>
      </c>
      <c r="M18" s="2" t="s">
        <v>41</v>
      </c>
      <c r="P18" s="1" t="b">
        <v>0</v>
      </c>
    </row>
    <row r="19" spans="1:16" x14ac:dyDescent="0.25">
      <c r="A19" s="1">
        <f>'Valeur Info Parfaite'!$E$31</f>
        <v>0</v>
      </c>
      <c r="B19" s="2" t="s">
        <v>80</v>
      </c>
      <c r="C19" s="1">
        <v>0</v>
      </c>
      <c r="H19" s="1" t="s">
        <v>40</v>
      </c>
      <c r="I19" s="1" t="s">
        <v>40</v>
      </c>
      <c r="J19" s="1">
        <f>'Valeur Info Parfaite'!$D$31</f>
        <v>100</v>
      </c>
      <c r="L19" s="1" t="s">
        <v>83</v>
      </c>
      <c r="M19" s="2" t="s">
        <v>41</v>
      </c>
      <c r="P19" s="1" t="b">
        <v>0</v>
      </c>
    </row>
    <row r="20" spans="1:16" x14ac:dyDescent="0.25">
      <c r="A20" s="1">
        <f>'Valeur Info Parfaite'!$D$35</f>
        <v>0</v>
      </c>
      <c r="B20" s="2" t="s">
        <v>50</v>
      </c>
      <c r="C20" s="1">
        <v>0</v>
      </c>
      <c r="H20" s="1">
        <f>'Valeur Info Parfaite'!$C$4</f>
        <v>100</v>
      </c>
      <c r="I20" s="1" t="s">
        <v>40</v>
      </c>
      <c r="J20" s="1">
        <f>'Valeur Info Parfaite'!$C$35</f>
        <v>3</v>
      </c>
      <c r="K20" s="1">
        <f>'Valeur Info Parfaite'!$C$34</f>
        <v>0.4</v>
      </c>
      <c r="L20" s="1" t="s">
        <v>89</v>
      </c>
      <c r="M20" s="2" t="s">
        <v>41</v>
      </c>
      <c r="O20" s="1" t="str">
        <f>'Valeur Info Parfaite'!$D$34</f>
        <v>Production</v>
      </c>
      <c r="P20" s="1" t="b">
        <v>0</v>
      </c>
    </row>
    <row r="21" spans="1:16" x14ac:dyDescent="0.25">
      <c r="A21" s="1">
        <f>'Valeur Info Parfaite'!$E$33</f>
        <v>0</v>
      </c>
      <c r="B21" s="2" t="s">
        <v>44</v>
      </c>
      <c r="C21" s="1">
        <v>0</v>
      </c>
      <c r="H21" s="1" t="s">
        <v>40</v>
      </c>
      <c r="I21" s="1" t="s">
        <v>40</v>
      </c>
      <c r="J21" s="1">
        <f>'Valeur Info Parfaite'!$D$33</f>
        <v>0</v>
      </c>
      <c r="L21" s="1" t="s">
        <v>90</v>
      </c>
      <c r="M21" s="2" t="s">
        <v>41</v>
      </c>
      <c r="P21" s="1" t="b">
        <v>0</v>
      </c>
    </row>
    <row r="22" spans="1:16" x14ac:dyDescent="0.25">
      <c r="A22" s="1">
        <f>'Valeur Info Parfaite'!$E$37</f>
        <v>-50</v>
      </c>
      <c r="B22" s="2" t="s">
        <v>79</v>
      </c>
      <c r="C22" s="1">
        <v>0</v>
      </c>
      <c r="H22" s="1" t="s">
        <v>40</v>
      </c>
      <c r="I22" s="1" t="s">
        <v>40</v>
      </c>
      <c r="J22" s="1">
        <f>'Valeur Info Parfaite'!$D$37</f>
        <v>50</v>
      </c>
      <c r="L22" s="1" t="s">
        <v>90</v>
      </c>
      <c r="M22" s="2" t="s">
        <v>41</v>
      </c>
      <c r="P22" s="1" t="b">
        <v>0</v>
      </c>
    </row>
    <row r="23" spans="1:16" x14ac:dyDescent="0.25">
      <c r="A23" s="1">
        <f>'Valeur Info Parfaite'!$E$39</f>
        <v>-100</v>
      </c>
      <c r="B23" s="2" t="s">
        <v>80</v>
      </c>
      <c r="C23" s="1">
        <v>0</v>
      </c>
      <c r="H23" s="1" t="s">
        <v>40</v>
      </c>
      <c r="I23" s="1" t="s">
        <v>40</v>
      </c>
      <c r="J23" s="1">
        <f>'Valeur Info Parfaite'!$D$39</f>
        <v>100</v>
      </c>
      <c r="L23" s="1" t="s">
        <v>90</v>
      </c>
      <c r="M23" s="2" t="s">
        <v>41</v>
      </c>
      <c r="P23" s="1" t="b">
        <v>0</v>
      </c>
    </row>
    <row r="24" spans="1:16" x14ac:dyDescent="0.25">
      <c r="B24" s="2"/>
      <c r="M24" s="2"/>
    </row>
    <row r="25" spans="1:16" x14ac:dyDescent="0.25">
      <c r="B25" s="2"/>
      <c r="M25" s="2"/>
    </row>
    <row r="26" spans="1:16" x14ac:dyDescent="0.25">
      <c r="B26" s="2"/>
      <c r="M26" s="2"/>
    </row>
    <row r="27" spans="1:16" x14ac:dyDescent="0.25">
      <c r="B27" s="2"/>
      <c r="M27" s="2"/>
    </row>
    <row r="28" spans="1:16" x14ac:dyDescent="0.25">
      <c r="B28" s="2"/>
      <c r="M28" s="2"/>
    </row>
    <row r="29" spans="1:16" x14ac:dyDescent="0.25">
      <c r="B29" s="2"/>
      <c r="M29" s="2"/>
    </row>
    <row r="30" spans="1:16" x14ac:dyDescent="0.25">
      <c r="B30" s="2"/>
      <c r="M30" s="2"/>
    </row>
    <row r="31" spans="1:16" x14ac:dyDescent="0.25">
      <c r="B31" s="2"/>
      <c r="M31" s="2"/>
    </row>
    <row r="32" spans="1:16" x14ac:dyDescent="0.25">
      <c r="B32" s="2"/>
      <c r="M32" s="2"/>
    </row>
    <row r="33" spans="2:13" x14ac:dyDescent="0.25">
      <c r="B33" s="2"/>
      <c r="M33" s="2"/>
    </row>
    <row r="34" spans="2:13" x14ac:dyDescent="0.25">
      <c r="B34" s="2"/>
      <c r="M34" s="2"/>
    </row>
    <row r="35" spans="2:13" x14ac:dyDescent="0.25">
      <c r="B35" s="2"/>
      <c r="M35"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39"/>
  <sheetViews>
    <sheetView tabSelected="1" topLeftCell="B1" zoomScale="85" zoomScaleNormal="85" workbookViewId="0">
      <selection activeCell="B1" sqref="B1"/>
    </sheetView>
  </sheetViews>
  <sheetFormatPr baseColWidth="10" defaultColWidth="9.140625" defaultRowHeight="15" x14ac:dyDescent="0.25"/>
  <cols>
    <col min="1" max="1" width="11.42578125" customWidth="1"/>
    <col min="2" max="2" width="24.140625" customWidth="1"/>
    <col min="3" max="6" width="23.140625" customWidth="1"/>
    <col min="7" max="7" width="16.7109375" customWidth="1"/>
    <col min="8" max="256" width="11.42578125" customWidth="1"/>
  </cols>
  <sheetData>
    <row r="2" spans="2:6" x14ac:dyDescent="0.25">
      <c r="B2" s="13" t="s">
        <v>72</v>
      </c>
      <c r="C2" s="20">
        <v>2</v>
      </c>
    </row>
    <row r="3" spans="2:6" x14ac:dyDescent="0.25">
      <c r="B3" s="13" t="s">
        <v>73</v>
      </c>
      <c r="C3" s="20">
        <v>1</v>
      </c>
    </row>
    <row r="4" spans="2:6" x14ac:dyDescent="0.25">
      <c r="B4" s="13" t="s">
        <v>51</v>
      </c>
      <c r="C4" s="15">
        <v>100</v>
      </c>
      <c r="E4" t="s">
        <v>109</v>
      </c>
      <c r="F4">
        <f>Standard!C23</f>
        <v>10</v>
      </c>
    </row>
    <row r="5" spans="2:6" x14ac:dyDescent="0.25">
      <c r="B5" s="13" t="s">
        <v>69</v>
      </c>
      <c r="C5" s="17">
        <v>3</v>
      </c>
      <c r="E5" t="s">
        <v>110</v>
      </c>
      <c r="F5">
        <f>C23</f>
        <v>45</v>
      </c>
    </row>
    <row r="6" spans="2:6" x14ac:dyDescent="0.25">
      <c r="B6" s="13" t="s">
        <v>70</v>
      </c>
      <c r="C6" s="18" t="str">
        <f>VLOOKUP(C5,Meteo!A4:E6,2,FALSE)</f>
        <v>Averse</v>
      </c>
      <c r="E6" t="s">
        <v>111</v>
      </c>
      <c r="F6">
        <f>F5-F4</f>
        <v>35</v>
      </c>
    </row>
    <row r="7" spans="2:6" x14ac:dyDescent="0.25">
      <c r="B7" s="13" t="s">
        <v>63</v>
      </c>
      <c r="C7" s="16">
        <f>VLOOKUP(C5,Meteo!A4:E6,5)</f>
        <v>0</v>
      </c>
    </row>
    <row r="8" spans="2:6" x14ac:dyDescent="0.25">
      <c r="B8" s="13" t="s">
        <v>52</v>
      </c>
      <c r="C8" s="16">
        <f>MIN(C4,C7)*C2</f>
        <v>0</v>
      </c>
    </row>
    <row r="9" spans="2:6" x14ac:dyDescent="0.25">
      <c r="B9" s="13" t="s">
        <v>53</v>
      </c>
      <c r="C9" s="16">
        <f>C4*C3</f>
        <v>100</v>
      </c>
    </row>
    <row r="10" spans="2:6" x14ac:dyDescent="0.25">
      <c r="B10" s="13" t="s">
        <v>54</v>
      </c>
      <c r="C10" s="19">
        <f>C8-C9</f>
        <v>-100</v>
      </c>
    </row>
    <row r="14" spans="2:6" ht="15" customHeight="1" x14ac:dyDescent="0.25">
      <c r="D14" s="9" t="b">
        <f>_xll.PTreeNodeDecision(treeCalc_2!$F$2,3)</f>
        <v>0</v>
      </c>
      <c r="E14" s="5">
        <f>_xll.PTreeNodeProbability(treeCalc_2!$F$2,3)</f>
        <v>0</v>
      </c>
    </row>
    <row r="15" spans="2:6" ht="15" customHeight="1" x14ac:dyDescent="0.25">
      <c r="D15" s="6">
        <v>0</v>
      </c>
      <c r="E15" s="4">
        <f>_xll.PTreeNodeValue(treeCalc_2!$F$2,3)</f>
        <v>0</v>
      </c>
    </row>
    <row r="16" spans="2:6" ht="15" customHeight="1" x14ac:dyDescent="0.25">
      <c r="C16" s="12">
        <v>0.3</v>
      </c>
      <c r="D16" s="7" t="s">
        <v>61</v>
      </c>
    </row>
    <row r="17" spans="2:5" ht="15" customHeight="1" x14ac:dyDescent="0.25">
      <c r="C17" s="6">
        <v>1</v>
      </c>
      <c r="D17" s="8">
        <f>_xll.PTreeNodeValue(treeCalc_2!$F$2,2)</f>
        <v>100</v>
      </c>
    </row>
    <row r="18" spans="2:5" ht="15" customHeight="1" x14ac:dyDescent="0.25">
      <c r="D18" s="9" t="b">
        <f>_xll.PTreeNodeDecision(treeCalc_2!$F$2,4)</f>
        <v>0</v>
      </c>
      <c r="E18" s="5">
        <f>_xll.PTreeNodeProbability(treeCalc_2!$F$2,4)</f>
        <v>0</v>
      </c>
    </row>
    <row r="19" spans="2:5" ht="15" customHeight="1" x14ac:dyDescent="0.25">
      <c r="D19" s="6">
        <v>50</v>
      </c>
      <c r="E19" s="4">
        <f>_xll.PTreeNodeValue(treeCalc_2!$F$2,4)</f>
        <v>50</v>
      </c>
    </row>
    <row r="20" spans="2:5" ht="15" customHeight="1" x14ac:dyDescent="0.25">
      <c r="D20" s="9" t="b">
        <f>_xll.PTreeNodeDecision(treeCalc_2!$F$2,5)</f>
        <v>1</v>
      </c>
      <c r="E20" s="5">
        <f>_xll.PTreeNodeProbability(treeCalc_2!$F$2,5)</f>
        <v>0.3</v>
      </c>
    </row>
    <row r="21" spans="2:5" ht="15" customHeight="1" x14ac:dyDescent="0.25">
      <c r="D21" s="6">
        <v>100</v>
      </c>
      <c r="E21" s="4">
        <f>_xll.PTreeNodeValue(treeCalc_2!$F$2,5)</f>
        <v>100</v>
      </c>
    </row>
    <row r="22" spans="2:5" ht="15" customHeight="1" x14ac:dyDescent="0.25">
      <c r="B22" s="6"/>
      <c r="C22" s="10" t="s">
        <v>45</v>
      </c>
    </row>
    <row r="23" spans="2:5" ht="15" customHeight="1" x14ac:dyDescent="0.25">
      <c r="B23" s="6"/>
      <c r="C23" s="11">
        <f>_xll.PTreeNodeValue(treeCalc_2!$F$2,1)</f>
        <v>45</v>
      </c>
    </row>
    <row r="24" spans="2:5" ht="15" customHeight="1" x14ac:dyDescent="0.25">
      <c r="D24" s="9" t="b">
        <f>_xll.PTreeNodeDecision(treeCalc_2!$F$2,7)</f>
        <v>0</v>
      </c>
      <c r="E24" s="5">
        <f>_xll.PTreeNodeProbability(treeCalc_2!$F$2,7)</f>
        <v>0</v>
      </c>
    </row>
    <row r="25" spans="2:5" ht="15" customHeight="1" x14ac:dyDescent="0.25">
      <c r="D25" s="6">
        <v>0</v>
      </c>
      <c r="E25" s="4">
        <f>_xll.PTreeNodeValue(treeCalc_2!$F$2,7)</f>
        <v>0</v>
      </c>
    </row>
    <row r="26" spans="2:5" ht="15" customHeight="1" x14ac:dyDescent="0.25">
      <c r="C26" s="12">
        <v>0.3</v>
      </c>
      <c r="D26" s="7" t="s">
        <v>61</v>
      </c>
    </row>
    <row r="27" spans="2:5" ht="15" customHeight="1" x14ac:dyDescent="0.25">
      <c r="C27" s="6">
        <v>2</v>
      </c>
      <c r="D27" s="8">
        <f>_xll.PTreeNodeValue(treeCalc_2!$F$2,6)</f>
        <v>50</v>
      </c>
    </row>
    <row r="28" spans="2:5" ht="15" customHeight="1" x14ac:dyDescent="0.25">
      <c r="D28" s="9" t="b">
        <f>_xll.PTreeNodeDecision(treeCalc_2!$F$2,8)</f>
        <v>1</v>
      </c>
      <c r="E28" s="5">
        <f>_xll.PTreeNodeProbability(treeCalc_2!$F$2,8)</f>
        <v>0.3</v>
      </c>
    </row>
    <row r="29" spans="2:5" ht="15" customHeight="1" x14ac:dyDescent="0.25">
      <c r="D29" s="6">
        <v>50</v>
      </c>
      <c r="E29" s="4">
        <f>_xll.PTreeNodeValue(treeCalc_2!$F$2,8)</f>
        <v>50</v>
      </c>
    </row>
    <row r="30" spans="2:5" ht="15" customHeight="1" x14ac:dyDescent="0.25">
      <c r="D30" s="9" t="b">
        <f>_xll.PTreeNodeDecision(treeCalc_2!$F$2,9)</f>
        <v>0</v>
      </c>
      <c r="E30" s="5">
        <f>_xll.PTreeNodeProbability(treeCalc_2!$F$2,9)</f>
        <v>0</v>
      </c>
    </row>
    <row r="31" spans="2:5" ht="15" customHeight="1" x14ac:dyDescent="0.25">
      <c r="D31" s="6">
        <v>100</v>
      </c>
      <c r="E31" s="4">
        <f>_xll.PTreeNodeValue(treeCalc_2!$F$2,9)</f>
        <v>0</v>
      </c>
    </row>
    <row r="32" spans="2:5" ht="15" customHeight="1" x14ac:dyDescent="0.25">
      <c r="D32" s="9" t="b">
        <f>_xll.PTreeNodeDecision(treeCalc_2!$F$2,11)</f>
        <v>1</v>
      </c>
      <c r="E32" s="5">
        <f>_xll.PTreeNodeProbability(treeCalc_2!$F$2,11)</f>
        <v>0.4</v>
      </c>
    </row>
    <row r="33" spans="3:5" ht="15" customHeight="1" x14ac:dyDescent="0.25">
      <c r="D33" s="6">
        <v>0</v>
      </c>
      <c r="E33" s="4">
        <f>_xll.PTreeNodeValue(treeCalc_2!$F$2,11)</f>
        <v>0</v>
      </c>
    </row>
    <row r="34" spans="3:5" ht="15" customHeight="1" x14ac:dyDescent="0.25">
      <c r="C34" s="12">
        <v>0.4</v>
      </c>
      <c r="D34" s="7" t="s">
        <v>61</v>
      </c>
    </row>
    <row r="35" spans="3:5" ht="15" customHeight="1" x14ac:dyDescent="0.25">
      <c r="C35" s="6">
        <v>3</v>
      </c>
      <c r="D35" s="8">
        <f>_xll.PTreeNodeValue(treeCalc_2!$F$2,10)</f>
        <v>0</v>
      </c>
    </row>
    <row r="36" spans="3:5" ht="15" customHeight="1" x14ac:dyDescent="0.25">
      <c r="D36" s="9" t="b">
        <f>_xll.PTreeNodeDecision(treeCalc_2!$F$2,12)</f>
        <v>0</v>
      </c>
      <c r="E36" s="5">
        <f>_xll.PTreeNodeProbability(treeCalc_2!$F$2,12)</f>
        <v>0</v>
      </c>
    </row>
    <row r="37" spans="3:5" ht="15" customHeight="1" x14ac:dyDescent="0.25">
      <c r="D37" s="6">
        <v>50</v>
      </c>
      <c r="E37" s="4">
        <f>_xll.PTreeNodeValue(treeCalc_2!$F$2,12)</f>
        <v>-50</v>
      </c>
    </row>
    <row r="38" spans="3:5" ht="15" customHeight="1" x14ac:dyDescent="0.25">
      <c r="D38" s="9" t="b">
        <f>_xll.PTreeNodeDecision(treeCalc_2!$F$2,13)</f>
        <v>0</v>
      </c>
      <c r="E38" s="5">
        <f>_xll.PTreeNodeProbability(treeCalc_2!$F$2,13)</f>
        <v>0</v>
      </c>
    </row>
    <row r="39" spans="3:5" ht="15" customHeight="1" x14ac:dyDescent="0.25">
      <c r="D39" s="6">
        <v>100</v>
      </c>
      <c r="E39" s="4">
        <f>_xll.PTreeNodeValue(treeCalc_2!$F$2,13)</f>
        <v>-100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7"/>
  <sheetViews>
    <sheetView workbookViewId="0">
      <selection activeCell="E67" sqref="E67"/>
    </sheetView>
  </sheetViews>
  <sheetFormatPr baseColWidth="10" defaultColWidth="15.7109375" defaultRowHeight="15" x14ac:dyDescent="0.25"/>
  <cols>
    <col min="1" max="16384" width="15.7109375" style="1"/>
  </cols>
  <sheetData>
    <row r="1" spans="1:16" x14ac:dyDescent="0.25">
      <c r="A1" s="1" t="s">
        <v>0</v>
      </c>
      <c r="B1" s="2" t="s">
        <v>91</v>
      </c>
      <c r="E1" s="1" t="s">
        <v>8</v>
      </c>
      <c r="F1" s="1">
        <v>3</v>
      </c>
      <c r="H1" s="1" t="s">
        <v>14</v>
      </c>
      <c r="I1" s="2" t="s">
        <v>39</v>
      </c>
      <c r="K1" s="1" t="s">
        <v>19</v>
      </c>
      <c r="L1" s="1">
        <v>100</v>
      </c>
    </row>
    <row r="2" spans="1:16" x14ac:dyDescent="0.25">
      <c r="A2" s="1" t="s">
        <v>1</v>
      </c>
      <c r="B2" s="1" t="e">
        <f>'Valeur Info Imparfaite'!#REF!</f>
        <v>#REF!</v>
      </c>
      <c r="E2" s="1" t="s">
        <v>9</v>
      </c>
      <c r="F2" s="1">
        <f>_xll.PTreeEvaluate5(B3,$L$11:$L$37,$J$11:$J$37,$K$11:$K$37,$N$11:$N$37,$G$11:$G$37,,L1)</f>
        <v>2804757</v>
      </c>
    </row>
    <row r="3" spans="1:16" x14ac:dyDescent="0.25">
      <c r="A3" s="1" t="s">
        <v>2</v>
      </c>
      <c r="B3" s="1" t="s">
        <v>60</v>
      </c>
      <c r="E3" s="1" t="s">
        <v>10</v>
      </c>
      <c r="F3" s="2" t="s">
        <v>35</v>
      </c>
      <c r="H3" s="1" t="s">
        <v>15</v>
      </c>
      <c r="I3" s="3" t="s">
        <v>37</v>
      </c>
    </row>
    <row r="4" spans="1:16" x14ac:dyDescent="0.25">
      <c r="A4" s="1" t="s">
        <v>3</v>
      </c>
      <c r="B4" s="1">
        <f>'Valeur Info Imparfaite'!$C$10</f>
        <v>-100</v>
      </c>
      <c r="E4" s="1" t="s">
        <v>11</v>
      </c>
      <c r="F4" s="2" t="s">
        <v>36</v>
      </c>
      <c r="H4" s="1" t="s">
        <v>16</v>
      </c>
      <c r="I4" s="2" t="s">
        <v>38</v>
      </c>
    </row>
    <row r="5" spans="1:16" x14ac:dyDescent="0.25">
      <c r="A5" s="1" t="s">
        <v>4</v>
      </c>
      <c r="B5" s="1">
        <v>0</v>
      </c>
      <c r="D5" s="1">
        <v>0</v>
      </c>
      <c r="E5" s="1" t="s">
        <v>12</v>
      </c>
      <c r="F5" s="2" t="s">
        <v>36</v>
      </c>
      <c r="H5" s="1" t="s">
        <v>17</v>
      </c>
      <c r="I5" s="3" t="s">
        <v>37</v>
      </c>
    </row>
    <row r="6" spans="1:16" x14ac:dyDescent="0.25">
      <c r="A6" s="1" t="s">
        <v>5</v>
      </c>
      <c r="E6" s="1" t="s">
        <v>13</v>
      </c>
      <c r="F6" s="2" t="s">
        <v>170</v>
      </c>
      <c r="H6" s="1" t="s">
        <v>18</v>
      </c>
      <c r="I6" s="2" t="s">
        <v>38</v>
      </c>
    </row>
    <row r="7" spans="1:16" x14ac:dyDescent="0.25">
      <c r="A7" s="1" t="s">
        <v>6</v>
      </c>
      <c r="F7" s="2" t="s">
        <v>149</v>
      </c>
    </row>
    <row r="8" spans="1:16" x14ac:dyDescent="0.25">
      <c r="A8" s="1" t="s">
        <v>7</v>
      </c>
      <c r="B8" s="1">
        <v>27</v>
      </c>
    </row>
    <row r="10" spans="1:16" x14ac:dyDescent="0.25">
      <c r="A10" s="1" t="s">
        <v>20</v>
      </c>
      <c r="B10" s="1" t="s">
        <v>21</v>
      </c>
      <c r="C10" s="1" t="s">
        <v>22</v>
      </c>
      <c r="D10" s="1" t="s">
        <v>23</v>
      </c>
      <c r="E10" s="1" t="s">
        <v>24</v>
      </c>
      <c r="F10" s="1" t="s">
        <v>25</v>
      </c>
      <c r="G10" s="1" t="s">
        <v>26</v>
      </c>
      <c r="H10" s="1" t="s">
        <v>27</v>
      </c>
      <c r="I10" s="1" t="s">
        <v>28</v>
      </c>
      <c r="J10" s="1" t="s">
        <v>29</v>
      </c>
      <c r="K10" s="1" t="s">
        <v>30</v>
      </c>
      <c r="L10" s="1" t="s">
        <v>2</v>
      </c>
      <c r="M10" s="1" t="s">
        <v>31</v>
      </c>
      <c r="N10" s="1" t="s">
        <v>32</v>
      </c>
      <c r="O10" s="1" t="s">
        <v>33</v>
      </c>
      <c r="P10" s="1" t="s">
        <v>34</v>
      </c>
    </row>
    <row r="11" spans="1:16" x14ac:dyDescent="0.25">
      <c r="A11" s="1">
        <f>'Valeur Info Imparfaite'!$C$41</f>
        <v>30</v>
      </c>
      <c r="B11" s="1" t="str">
        <f>B1</f>
        <v>Stand Limonade (2) (2)</v>
      </c>
      <c r="C11" s="1">
        <v>0</v>
      </c>
      <c r="I11" s="1" t="s">
        <v>40</v>
      </c>
      <c r="J11" s="1">
        <f>'Valeur Info Imparfaite'!$B$41</f>
        <v>0</v>
      </c>
      <c r="K11" s="1">
        <f>'Valeur Info Imparfaite'!$B$40</f>
        <v>0</v>
      </c>
      <c r="L11" s="1" t="s">
        <v>96</v>
      </c>
      <c r="M11" s="2" t="s">
        <v>41</v>
      </c>
      <c r="O11" s="1" t="str">
        <f>'Valeur Info Imparfaite'!$C$40</f>
        <v>Prévision expert</v>
      </c>
      <c r="P11" s="1" t="b">
        <v>0</v>
      </c>
    </row>
    <row r="12" spans="1:16" x14ac:dyDescent="0.25">
      <c r="A12" s="1">
        <f>'Valeur Info Imparfaite'!$D$23</f>
        <v>66.666666666666671</v>
      </c>
      <c r="B12" s="2" t="s">
        <v>97</v>
      </c>
      <c r="C12" s="1">
        <v>0</v>
      </c>
      <c r="H12" s="1">
        <f>'Valeur Info Imparfaite'!$C$4</f>
        <v>100</v>
      </c>
      <c r="I12" s="1" t="s">
        <v>40</v>
      </c>
      <c r="J12" s="1">
        <f>'Valeur Info Imparfaite'!$C$23</f>
        <v>0</v>
      </c>
      <c r="K12" s="1">
        <f>'Valeur Info Imparfaite'!$C$22</f>
        <v>0.44999999999999996</v>
      </c>
      <c r="L12" s="1" t="s">
        <v>86</v>
      </c>
      <c r="M12" s="2" t="s">
        <v>41</v>
      </c>
      <c r="O12" s="1" t="str">
        <f>'Valeur Info Imparfaite'!$D$22</f>
        <v>Production</v>
      </c>
      <c r="P12" s="1" t="b">
        <v>0</v>
      </c>
    </row>
    <row r="13" spans="1:16" x14ac:dyDescent="0.25">
      <c r="A13" s="1">
        <f>'Valeur Info Imparfaite'!$E$17</f>
        <v>0</v>
      </c>
      <c r="B13" s="2" t="s">
        <v>44</v>
      </c>
      <c r="C13" s="1">
        <v>0</v>
      </c>
      <c r="H13" s="1">
        <f>'Valeur Info Imparfaite'!$C$5</f>
        <v>3</v>
      </c>
      <c r="I13" s="1" t="s">
        <v>40</v>
      </c>
      <c r="J13" s="1">
        <f>'Valeur Info Imparfaite'!$D$17</f>
        <v>0</v>
      </c>
      <c r="L13" s="1" t="s">
        <v>92</v>
      </c>
      <c r="M13" s="2" t="s">
        <v>41</v>
      </c>
      <c r="O13" s="1" t="str">
        <f>'Valeur Info Imparfaite'!$E$16</f>
        <v>Météo</v>
      </c>
      <c r="P13" s="1" t="b">
        <v>0</v>
      </c>
    </row>
    <row r="14" spans="1:16" x14ac:dyDescent="0.25">
      <c r="A14" s="1">
        <f>'Valeur Info Imparfaite'!$E$27</f>
        <v>50</v>
      </c>
      <c r="B14" s="2" t="s">
        <v>79</v>
      </c>
      <c r="C14" s="1">
        <v>0</v>
      </c>
      <c r="H14" s="1">
        <f>'Valeur Info Imparfaite'!$C$5</f>
        <v>3</v>
      </c>
      <c r="I14" s="1" t="s">
        <v>40</v>
      </c>
      <c r="J14" s="1">
        <f>'Valeur Info Imparfaite'!$D$27</f>
        <v>50</v>
      </c>
      <c r="L14" s="1" t="s">
        <v>100</v>
      </c>
      <c r="M14" s="2" t="s">
        <v>41</v>
      </c>
      <c r="O14" s="1" t="str">
        <f>'Valeur Info Imparfaite'!$E$26</f>
        <v>Météo</v>
      </c>
      <c r="P14" s="1" t="b">
        <v>0</v>
      </c>
    </row>
    <row r="15" spans="1:16" x14ac:dyDescent="0.25">
      <c r="A15" s="1">
        <f>'Valeur Info Imparfaite'!$E$35</f>
        <v>66.666666666666671</v>
      </c>
      <c r="B15" s="2" t="s">
        <v>80</v>
      </c>
      <c r="C15" s="1">
        <v>0</v>
      </c>
      <c r="H15" s="1">
        <f>'Valeur Info Imparfaite'!$C$5</f>
        <v>3</v>
      </c>
      <c r="I15" s="1" t="s">
        <v>40</v>
      </c>
      <c r="J15" s="1">
        <f>'Valeur Info Imparfaite'!$D$35</f>
        <v>100</v>
      </c>
      <c r="L15" s="1" t="s">
        <v>102</v>
      </c>
      <c r="M15" s="2" t="s">
        <v>41</v>
      </c>
      <c r="O15" s="1" t="str">
        <f>'Valeur Info Imparfaite'!$E$34</f>
        <v>Météo</v>
      </c>
      <c r="P15" s="1" t="b">
        <v>0</v>
      </c>
    </row>
    <row r="16" spans="1:16" x14ac:dyDescent="0.25">
      <c r="A16" s="1">
        <f>'Valeur Info Imparfaite'!$D$51</f>
        <v>0</v>
      </c>
      <c r="B16" s="2" t="s">
        <v>98</v>
      </c>
      <c r="C16" s="1">
        <v>0</v>
      </c>
      <c r="H16" s="1">
        <f>'Valeur Info Imparfaite'!$C$4</f>
        <v>100</v>
      </c>
      <c r="I16" s="1" t="s">
        <v>40</v>
      </c>
      <c r="J16" s="1">
        <f>'Valeur Info Imparfaite'!$C$51</f>
        <v>0</v>
      </c>
      <c r="K16" s="1">
        <f>'Valeur Info Imparfaite'!$C$50</f>
        <v>0.55000000000000004</v>
      </c>
      <c r="L16" s="1" t="s">
        <v>94</v>
      </c>
      <c r="M16" s="2" t="s">
        <v>41</v>
      </c>
      <c r="O16" s="1" t="str">
        <f>'Valeur Info Imparfaite'!$D$50</f>
        <v>Production</v>
      </c>
      <c r="P16" s="1" t="b">
        <v>0</v>
      </c>
    </row>
    <row r="17" spans="1:16" x14ac:dyDescent="0.25">
      <c r="A17" s="1">
        <f>'Valeur Info Imparfaite'!$E$45</f>
        <v>0</v>
      </c>
      <c r="B17" s="2" t="s">
        <v>44</v>
      </c>
      <c r="C17" s="1">
        <v>0</v>
      </c>
      <c r="H17" s="1">
        <f>'Valeur Info Imparfaite'!$C$5</f>
        <v>3</v>
      </c>
      <c r="I17" s="1" t="s">
        <v>40</v>
      </c>
      <c r="J17" s="1">
        <f>'Valeur Info Imparfaite'!$D$45</f>
        <v>0</v>
      </c>
      <c r="L17" s="1" t="s">
        <v>95</v>
      </c>
      <c r="M17" s="2" t="s">
        <v>41</v>
      </c>
      <c r="O17" s="1" t="str">
        <f>'Valeur Info Imparfaite'!$E$44</f>
        <v>Météo</v>
      </c>
      <c r="P17" s="1" t="b">
        <v>0</v>
      </c>
    </row>
    <row r="18" spans="1:16" x14ac:dyDescent="0.25">
      <c r="A18" s="1">
        <f>'Valeur Info Imparfaite'!$F$43</f>
        <v>0</v>
      </c>
      <c r="B18" s="2" t="s">
        <v>48</v>
      </c>
      <c r="C18" s="1">
        <v>0</v>
      </c>
      <c r="H18" s="1" t="s">
        <v>40</v>
      </c>
      <c r="I18" s="1" t="s">
        <v>40</v>
      </c>
      <c r="J18" s="1">
        <f>'Valeur Info Imparfaite'!$E$43</f>
        <v>1</v>
      </c>
      <c r="K18" s="1">
        <f>'Valeur Info Imparfaite'!$E$42</f>
        <v>0</v>
      </c>
      <c r="L18" s="1" t="s">
        <v>84</v>
      </c>
      <c r="M18" s="2" t="s">
        <v>41</v>
      </c>
      <c r="P18" s="1" t="b">
        <v>0</v>
      </c>
    </row>
    <row r="19" spans="1:16" x14ac:dyDescent="0.25">
      <c r="A19" s="1">
        <f>'Valeur Info Imparfaite'!$F$47</f>
        <v>0</v>
      </c>
      <c r="B19" s="2" t="s">
        <v>49</v>
      </c>
      <c r="C19" s="1">
        <v>0</v>
      </c>
      <c r="H19" s="1" t="s">
        <v>40</v>
      </c>
      <c r="I19" s="1" t="s">
        <v>40</v>
      </c>
      <c r="J19" s="1">
        <f>'Valeur Info Imparfaite'!$E$47</f>
        <v>2</v>
      </c>
      <c r="K19" s="1">
        <f>'Valeur Info Imparfaite'!$E$46</f>
        <v>0.27272727272727271</v>
      </c>
      <c r="L19" s="1" t="s">
        <v>84</v>
      </c>
      <c r="M19" s="2" t="s">
        <v>41</v>
      </c>
      <c r="P19" s="1" t="b">
        <v>0</v>
      </c>
    </row>
    <row r="20" spans="1:16" x14ac:dyDescent="0.25">
      <c r="A20" s="1">
        <f>'Valeur Info Imparfaite'!$F$25</f>
        <v>50</v>
      </c>
      <c r="B20" s="2" t="s">
        <v>48</v>
      </c>
      <c r="C20" s="1">
        <v>0</v>
      </c>
      <c r="H20" s="1" t="s">
        <v>40</v>
      </c>
      <c r="I20" s="1" t="s">
        <v>40</v>
      </c>
      <c r="J20" s="1">
        <f>'Valeur Info Imparfaite'!$E$25</f>
        <v>1</v>
      </c>
      <c r="K20" s="1">
        <f>'Valeur Info Imparfaite'!$E$24</f>
        <v>0.66666666666666674</v>
      </c>
      <c r="L20" s="1" t="s">
        <v>101</v>
      </c>
      <c r="M20" s="2" t="s">
        <v>41</v>
      </c>
      <c r="P20" s="1" t="b">
        <v>0</v>
      </c>
    </row>
    <row r="21" spans="1:16" x14ac:dyDescent="0.25">
      <c r="A21" s="1">
        <f>'Valeur Info Imparfaite'!$F$29</f>
        <v>50</v>
      </c>
      <c r="B21" s="2" t="s">
        <v>49</v>
      </c>
      <c r="C21" s="1">
        <v>0</v>
      </c>
      <c r="H21" s="1" t="s">
        <v>40</v>
      </c>
      <c r="I21" s="1" t="s">
        <v>40</v>
      </c>
      <c r="J21" s="1">
        <f>'Valeur Info Imparfaite'!$E$29</f>
        <v>2</v>
      </c>
      <c r="K21" s="1">
        <f>'Valeur Info Imparfaite'!$E$28</f>
        <v>0.33333333333333337</v>
      </c>
      <c r="L21" s="1" t="s">
        <v>101</v>
      </c>
      <c r="M21" s="2" t="s">
        <v>41</v>
      </c>
      <c r="P21" s="1" t="b">
        <v>0</v>
      </c>
    </row>
    <row r="22" spans="1:16" x14ac:dyDescent="0.25">
      <c r="A22" s="1">
        <f>'Valeur Info Imparfaite'!$F$31</f>
        <v>-50</v>
      </c>
      <c r="B22" s="2" t="s">
        <v>50</v>
      </c>
      <c r="C22" s="1">
        <v>0</v>
      </c>
      <c r="H22" s="1" t="s">
        <v>40</v>
      </c>
      <c r="I22" s="1" t="s">
        <v>40</v>
      </c>
      <c r="J22" s="1">
        <f>'Valeur Info Imparfaite'!$E$31</f>
        <v>3</v>
      </c>
      <c r="K22" s="1">
        <f>'Valeur Info Imparfaite'!$E$30</f>
        <v>0</v>
      </c>
      <c r="L22" s="1" t="s">
        <v>101</v>
      </c>
      <c r="M22" s="2" t="s">
        <v>41</v>
      </c>
      <c r="P22" s="1" t="b">
        <v>0</v>
      </c>
    </row>
    <row r="23" spans="1:16" x14ac:dyDescent="0.25">
      <c r="A23" s="1">
        <f>'Valeur Info Imparfaite'!$F$33</f>
        <v>100</v>
      </c>
      <c r="B23" s="2" t="s">
        <v>48</v>
      </c>
      <c r="C23" s="1">
        <v>0</v>
      </c>
      <c r="H23" s="1" t="s">
        <v>40</v>
      </c>
      <c r="I23" s="1" t="s">
        <v>40</v>
      </c>
      <c r="J23" s="1">
        <f>'Valeur Info Imparfaite'!$E$33</f>
        <v>1</v>
      </c>
      <c r="K23" s="1">
        <f>'Valeur Info Imparfaite'!$E$32</f>
        <v>0.66666666666666674</v>
      </c>
      <c r="L23" s="1" t="s">
        <v>82</v>
      </c>
      <c r="M23" s="2" t="s">
        <v>41</v>
      </c>
      <c r="P23" s="1" t="b">
        <v>0</v>
      </c>
    </row>
    <row r="24" spans="1:16" x14ac:dyDescent="0.25">
      <c r="A24" s="1">
        <f>'Valeur Info Imparfaite'!$F$15</f>
        <v>0</v>
      </c>
      <c r="B24" s="2" t="s">
        <v>48</v>
      </c>
      <c r="C24" s="1">
        <v>0</v>
      </c>
      <c r="H24" s="1" t="s">
        <v>40</v>
      </c>
      <c r="I24" s="1" t="s">
        <v>40</v>
      </c>
      <c r="J24" s="1">
        <f>'Valeur Info Imparfaite'!$E$15</f>
        <v>1</v>
      </c>
      <c r="K24" s="1">
        <f>'Valeur Info Imparfaite'!$E$14</f>
        <v>0.66666666666666674</v>
      </c>
      <c r="L24" s="1" t="s">
        <v>93</v>
      </c>
      <c r="M24" s="2" t="s">
        <v>41</v>
      </c>
      <c r="P24" s="1" t="b">
        <v>0</v>
      </c>
    </row>
    <row r="25" spans="1:16" x14ac:dyDescent="0.25">
      <c r="A25" s="1">
        <f>'Valeur Info Imparfaite'!$F$49</f>
        <v>0</v>
      </c>
      <c r="B25" s="2" t="s">
        <v>50</v>
      </c>
      <c r="C25" s="1">
        <v>0</v>
      </c>
      <c r="H25" s="1" t="s">
        <v>40</v>
      </c>
      <c r="I25" s="1" t="s">
        <v>40</v>
      </c>
      <c r="J25" s="1">
        <f>'Valeur Info Imparfaite'!$E$49</f>
        <v>3</v>
      </c>
      <c r="K25" s="1">
        <f>'Valeur Info Imparfaite'!$E$48</f>
        <v>0.72727272727272729</v>
      </c>
      <c r="L25" s="1" t="s">
        <v>84</v>
      </c>
      <c r="M25" s="2" t="s">
        <v>41</v>
      </c>
      <c r="P25" s="1" t="b">
        <v>0</v>
      </c>
    </row>
    <row r="26" spans="1:16" x14ac:dyDescent="0.25">
      <c r="A26" s="1">
        <f>'Valeur Info Imparfaite'!$E$55</f>
        <v>-22.727272727272734</v>
      </c>
      <c r="B26" s="2" t="s">
        <v>79</v>
      </c>
      <c r="C26" s="1">
        <v>0</v>
      </c>
      <c r="H26" s="1">
        <f>'Valeur Info Imparfaite'!$C$5</f>
        <v>3</v>
      </c>
      <c r="I26" s="1" t="s">
        <v>40</v>
      </c>
      <c r="J26" s="1">
        <f>'Valeur Info Imparfaite'!$D$55</f>
        <v>50</v>
      </c>
      <c r="L26" s="1" t="s">
        <v>103</v>
      </c>
      <c r="M26" s="2" t="s">
        <v>41</v>
      </c>
      <c r="O26" s="1" t="str">
        <f>'Valeur Info Imparfaite'!$E$54</f>
        <v>Météo</v>
      </c>
      <c r="P26" s="1" t="b">
        <v>0</v>
      </c>
    </row>
    <row r="27" spans="1:16" x14ac:dyDescent="0.25">
      <c r="A27" s="1">
        <f>'Valeur Info Imparfaite'!$E$63</f>
        <v>-72.727272727272734</v>
      </c>
      <c r="B27" s="2" t="s">
        <v>80</v>
      </c>
      <c r="C27" s="1">
        <v>0</v>
      </c>
      <c r="H27" s="1">
        <f>'Valeur Info Imparfaite'!$C$5</f>
        <v>3</v>
      </c>
      <c r="I27" s="1" t="s">
        <v>40</v>
      </c>
      <c r="J27" s="1">
        <f>'Valeur Info Imparfaite'!$D$63</f>
        <v>100</v>
      </c>
      <c r="L27" s="1" t="s">
        <v>105</v>
      </c>
      <c r="M27" s="2" t="s">
        <v>41</v>
      </c>
      <c r="O27" s="1" t="str">
        <f>'Valeur Info Imparfaite'!$E$62</f>
        <v>Météo</v>
      </c>
      <c r="P27" s="1" t="b">
        <v>0</v>
      </c>
    </row>
    <row r="28" spans="1:16" x14ac:dyDescent="0.25">
      <c r="A28" s="1">
        <f>'Valeur Info Imparfaite'!$F$19</f>
        <v>0</v>
      </c>
      <c r="B28" s="2" t="s">
        <v>49</v>
      </c>
      <c r="C28" s="1">
        <v>0</v>
      </c>
      <c r="H28" s="1" t="s">
        <v>40</v>
      </c>
      <c r="I28" s="1" t="s">
        <v>40</v>
      </c>
      <c r="J28" s="1">
        <f>'Valeur Info Imparfaite'!$E$19</f>
        <v>2</v>
      </c>
      <c r="K28" s="1">
        <f>'Valeur Info Imparfaite'!$E$18</f>
        <v>0.33333333333333337</v>
      </c>
      <c r="L28" s="1" t="s">
        <v>93</v>
      </c>
      <c r="M28" s="2" t="s">
        <v>41</v>
      </c>
      <c r="P28" s="1" t="b">
        <v>0</v>
      </c>
    </row>
    <row r="29" spans="1:16" x14ac:dyDescent="0.25">
      <c r="A29" s="1">
        <f>'Valeur Info Imparfaite'!$F$37</f>
        <v>0</v>
      </c>
      <c r="B29" s="2" t="s">
        <v>49</v>
      </c>
      <c r="C29" s="1">
        <v>0</v>
      </c>
      <c r="H29" s="1" t="s">
        <v>40</v>
      </c>
      <c r="I29" s="1" t="s">
        <v>40</v>
      </c>
      <c r="J29" s="1">
        <f>'Valeur Info Imparfaite'!$E$37</f>
        <v>2</v>
      </c>
      <c r="K29" s="1">
        <f>'Valeur Info Imparfaite'!$E$36</f>
        <v>0.33333333333333337</v>
      </c>
      <c r="L29" s="1" t="s">
        <v>82</v>
      </c>
      <c r="M29" s="2" t="s">
        <v>41</v>
      </c>
      <c r="P29" s="1" t="b">
        <v>0</v>
      </c>
    </row>
    <row r="30" spans="1:16" x14ac:dyDescent="0.25">
      <c r="A30" s="1">
        <f>'Valeur Info Imparfaite'!$F$39</f>
        <v>-100</v>
      </c>
      <c r="B30" s="2" t="s">
        <v>50</v>
      </c>
      <c r="C30" s="1">
        <v>0</v>
      </c>
      <c r="H30" s="1" t="s">
        <v>40</v>
      </c>
      <c r="I30" s="1" t="s">
        <v>40</v>
      </c>
      <c r="J30" s="1">
        <f>'Valeur Info Imparfaite'!$E$39</f>
        <v>3</v>
      </c>
      <c r="K30" s="1">
        <f>'Valeur Info Imparfaite'!$E$38</f>
        <v>0</v>
      </c>
      <c r="L30" s="1" t="s">
        <v>82</v>
      </c>
      <c r="M30" s="2" t="s">
        <v>41</v>
      </c>
      <c r="P30" s="1" t="b">
        <v>0</v>
      </c>
    </row>
    <row r="31" spans="1:16" x14ac:dyDescent="0.25">
      <c r="A31" s="1">
        <f>'Valeur Info Imparfaite'!$F$53</f>
        <v>50</v>
      </c>
      <c r="B31" s="2" t="s">
        <v>48</v>
      </c>
      <c r="C31" s="1">
        <v>0</v>
      </c>
      <c r="H31" s="1" t="s">
        <v>40</v>
      </c>
      <c r="I31" s="1" t="s">
        <v>40</v>
      </c>
      <c r="J31" s="1">
        <f>'Valeur Info Imparfaite'!$E$53</f>
        <v>1</v>
      </c>
      <c r="K31" s="1">
        <f>'Valeur Info Imparfaite'!$E$52</f>
        <v>0</v>
      </c>
      <c r="L31" s="1" t="s">
        <v>104</v>
      </c>
      <c r="M31" s="2" t="s">
        <v>41</v>
      </c>
      <c r="P31" s="1" t="b">
        <v>0</v>
      </c>
    </row>
    <row r="32" spans="1:16" x14ac:dyDescent="0.25">
      <c r="A32" s="1">
        <f>'Valeur Info Imparfaite'!$F$21</f>
        <v>0</v>
      </c>
      <c r="B32" s="2" t="s">
        <v>50</v>
      </c>
      <c r="C32" s="1">
        <v>0</v>
      </c>
      <c r="H32" s="1" t="s">
        <v>40</v>
      </c>
      <c r="I32" s="1" t="s">
        <v>40</v>
      </c>
      <c r="J32" s="1">
        <f>'Valeur Info Imparfaite'!$E$21</f>
        <v>3</v>
      </c>
      <c r="K32" s="1">
        <f>'Valeur Info Imparfaite'!$E$20</f>
        <v>0</v>
      </c>
      <c r="L32" s="1" t="s">
        <v>93</v>
      </c>
      <c r="M32" s="2" t="s">
        <v>41</v>
      </c>
      <c r="P32" s="1" t="b">
        <v>0</v>
      </c>
    </row>
    <row r="33" spans="1:16" x14ac:dyDescent="0.25">
      <c r="A33" s="1">
        <f>'Valeur Info Imparfaite'!$F$57</f>
        <v>50</v>
      </c>
      <c r="B33" s="2" t="s">
        <v>49</v>
      </c>
      <c r="C33" s="1">
        <v>0</v>
      </c>
      <c r="H33" s="1" t="s">
        <v>40</v>
      </c>
      <c r="I33" s="1" t="s">
        <v>40</v>
      </c>
      <c r="J33" s="1">
        <f>'Valeur Info Imparfaite'!$E$57</f>
        <v>2</v>
      </c>
      <c r="K33" s="1">
        <f>'Valeur Info Imparfaite'!$E$56</f>
        <v>0.27272727272727271</v>
      </c>
      <c r="L33" s="1" t="s">
        <v>104</v>
      </c>
      <c r="M33" s="2" t="s">
        <v>41</v>
      </c>
      <c r="P33" s="1" t="b">
        <v>0</v>
      </c>
    </row>
    <row r="34" spans="1:16" x14ac:dyDescent="0.25">
      <c r="A34" s="1">
        <f>'Valeur Info Imparfaite'!$F$59</f>
        <v>-50</v>
      </c>
      <c r="B34" s="2" t="s">
        <v>50</v>
      </c>
      <c r="C34" s="1">
        <v>0</v>
      </c>
      <c r="H34" s="1" t="s">
        <v>40</v>
      </c>
      <c r="I34" s="1" t="s">
        <v>40</v>
      </c>
      <c r="J34" s="1">
        <f>'Valeur Info Imparfaite'!$E$59</f>
        <v>3</v>
      </c>
      <c r="K34" s="1">
        <f>'Valeur Info Imparfaite'!$E$58</f>
        <v>0.72727272727272729</v>
      </c>
      <c r="L34" s="1" t="s">
        <v>104</v>
      </c>
      <c r="M34" s="2" t="s">
        <v>41</v>
      </c>
      <c r="P34" s="1" t="b">
        <v>0</v>
      </c>
    </row>
    <row r="35" spans="1:16" x14ac:dyDescent="0.25">
      <c r="A35" s="1">
        <f>'Valeur Info Imparfaite'!$F$61</f>
        <v>100</v>
      </c>
      <c r="B35" s="2" t="s">
        <v>48</v>
      </c>
      <c r="C35" s="1">
        <v>0</v>
      </c>
      <c r="H35" s="1" t="s">
        <v>40</v>
      </c>
      <c r="I35" s="1" t="s">
        <v>40</v>
      </c>
      <c r="J35" s="1">
        <f>'Valeur Info Imparfaite'!$E$61</f>
        <v>1</v>
      </c>
      <c r="K35" s="1">
        <f>'Valeur Info Imparfaite'!$E$60</f>
        <v>0</v>
      </c>
      <c r="L35" s="1" t="s">
        <v>106</v>
      </c>
      <c r="M35" s="2" t="s">
        <v>41</v>
      </c>
      <c r="P35" s="1" t="b">
        <v>0</v>
      </c>
    </row>
    <row r="36" spans="1:16" x14ac:dyDescent="0.25">
      <c r="A36" s="1">
        <f>'Valeur Info Imparfaite'!$F$65</f>
        <v>0</v>
      </c>
      <c r="B36" s="2" t="s">
        <v>49</v>
      </c>
      <c r="C36" s="1">
        <v>0</v>
      </c>
      <c r="H36" s="1" t="s">
        <v>40</v>
      </c>
      <c r="I36" s="1" t="s">
        <v>40</v>
      </c>
      <c r="J36" s="1">
        <f>'Valeur Info Imparfaite'!$E$65</f>
        <v>2</v>
      </c>
      <c r="K36" s="1">
        <f>'Valeur Info Imparfaite'!$E$64</f>
        <v>0.27272727272727271</v>
      </c>
      <c r="L36" s="1" t="s">
        <v>106</v>
      </c>
      <c r="M36" s="2" t="s">
        <v>41</v>
      </c>
      <c r="P36" s="1" t="b">
        <v>0</v>
      </c>
    </row>
    <row r="37" spans="1:16" x14ac:dyDescent="0.25">
      <c r="A37" s="1">
        <f>'Valeur Info Imparfaite'!$F$67</f>
        <v>-100</v>
      </c>
      <c r="B37" s="2" t="s">
        <v>50</v>
      </c>
      <c r="C37" s="1">
        <v>0</v>
      </c>
      <c r="H37" s="1" t="s">
        <v>40</v>
      </c>
      <c r="I37" s="1" t="s">
        <v>40</v>
      </c>
      <c r="J37" s="1">
        <f>'Valeur Info Imparfaite'!$E$67</f>
        <v>3</v>
      </c>
      <c r="K37" s="1">
        <f>'Valeur Info Imparfaite'!$E$66</f>
        <v>0.72727272727272729</v>
      </c>
      <c r="L37" s="1" t="s">
        <v>106</v>
      </c>
      <c r="M37" s="2" t="s">
        <v>41</v>
      </c>
      <c r="P37" s="1"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J64"/>
  <sheetViews>
    <sheetView workbookViewId="0">
      <selection activeCell="C19" sqref="C19"/>
    </sheetView>
  </sheetViews>
  <sheetFormatPr baseColWidth="10" defaultColWidth="11.42578125" defaultRowHeight="15" x14ac:dyDescent="0.25"/>
  <cols>
    <col min="2" max="2" width="22.85546875" customWidth="1"/>
    <col min="3" max="4" width="23.140625" customWidth="1"/>
    <col min="5" max="5" width="16.7109375" customWidth="1"/>
    <col min="6" max="6" width="26" customWidth="1"/>
    <col min="9" max="9" width="25.5703125" customWidth="1"/>
  </cols>
  <sheetData>
    <row r="2" spans="1:10" x14ac:dyDescent="0.25">
      <c r="A2" t="s">
        <v>112</v>
      </c>
    </row>
    <row r="4" spans="1:10" x14ac:dyDescent="0.25">
      <c r="B4" t="s">
        <v>113</v>
      </c>
      <c r="C4" t="s">
        <v>114</v>
      </c>
      <c r="D4" t="s">
        <v>115</v>
      </c>
      <c r="F4" t="s">
        <v>125</v>
      </c>
    </row>
    <row r="5" spans="1:10" x14ac:dyDescent="0.25">
      <c r="B5" s="21" t="s">
        <v>116</v>
      </c>
      <c r="C5" t="s">
        <v>97</v>
      </c>
      <c r="D5" t="s">
        <v>48</v>
      </c>
      <c r="F5" t="s">
        <v>126</v>
      </c>
      <c r="G5">
        <f>7/10</f>
        <v>0.7</v>
      </c>
      <c r="I5" t="s">
        <v>133</v>
      </c>
      <c r="J5">
        <f>5/10</f>
        <v>0.5</v>
      </c>
    </row>
    <row r="6" spans="1:10" x14ac:dyDescent="0.25">
      <c r="B6" t="s">
        <v>117</v>
      </c>
      <c r="C6" t="s">
        <v>97</v>
      </c>
      <c r="D6" t="s">
        <v>48</v>
      </c>
      <c r="F6" t="s">
        <v>127</v>
      </c>
      <c r="G6">
        <f>5/7</f>
        <v>0.7142857142857143</v>
      </c>
      <c r="I6" t="s">
        <v>138</v>
      </c>
      <c r="J6">
        <f>4/10</f>
        <v>0.4</v>
      </c>
    </row>
    <row r="7" spans="1:10" x14ac:dyDescent="0.25">
      <c r="B7" t="s">
        <v>118</v>
      </c>
      <c r="C7" t="s">
        <v>97</v>
      </c>
      <c r="D7" t="s">
        <v>48</v>
      </c>
      <c r="F7" t="s">
        <v>128</v>
      </c>
      <c r="G7">
        <f>2/7</f>
        <v>0.2857142857142857</v>
      </c>
      <c r="I7" t="s">
        <v>134</v>
      </c>
      <c r="J7">
        <f>1/10</f>
        <v>0.1</v>
      </c>
    </row>
    <row r="8" spans="1:10" x14ac:dyDescent="0.25">
      <c r="B8" t="s">
        <v>119</v>
      </c>
      <c r="C8" t="s">
        <v>97</v>
      </c>
      <c r="D8" t="s">
        <v>48</v>
      </c>
      <c r="F8" t="s">
        <v>129</v>
      </c>
      <c r="G8">
        <f>0</f>
        <v>0</v>
      </c>
      <c r="I8" t="s">
        <v>135</v>
      </c>
      <c r="J8">
        <f>1</f>
        <v>1</v>
      </c>
    </row>
    <row r="9" spans="1:10" x14ac:dyDescent="0.25">
      <c r="B9" t="s">
        <v>120</v>
      </c>
      <c r="C9" t="s">
        <v>97</v>
      </c>
      <c r="D9" t="s">
        <v>48</v>
      </c>
      <c r="F9" t="s">
        <v>130</v>
      </c>
      <c r="G9">
        <f>0</f>
        <v>0</v>
      </c>
      <c r="I9" t="s">
        <v>136</v>
      </c>
      <c r="J9">
        <f>1/2</f>
        <v>0.5</v>
      </c>
    </row>
    <row r="10" spans="1:10" x14ac:dyDescent="0.25">
      <c r="B10" t="s">
        <v>121</v>
      </c>
      <c r="C10" t="s">
        <v>97</v>
      </c>
      <c r="D10" t="s">
        <v>49</v>
      </c>
      <c r="F10" t="s">
        <v>131</v>
      </c>
      <c r="G10">
        <f>2/3</f>
        <v>0.66666666666666663</v>
      </c>
      <c r="I10" t="s">
        <v>137</v>
      </c>
      <c r="J10">
        <f>0</f>
        <v>0</v>
      </c>
    </row>
    <row r="11" spans="1:10" x14ac:dyDescent="0.25">
      <c r="B11" t="s">
        <v>122</v>
      </c>
      <c r="C11" t="s">
        <v>97</v>
      </c>
      <c r="D11" t="s">
        <v>49</v>
      </c>
      <c r="F11" t="s">
        <v>132</v>
      </c>
      <c r="G11">
        <f>1/3</f>
        <v>0.33333333333333331</v>
      </c>
    </row>
    <row r="12" spans="1:10" x14ac:dyDescent="0.25">
      <c r="B12" t="s">
        <v>123</v>
      </c>
      <c r="C12" t="s">
        <v>124</v>
      </c>
      <c r="D12" t="s">
        <v>49</v>
      </c>
    </row>
    <row r="13" spans="1:10" x14ac:dyDescent="0.25">
      <c r="B13" t="s">
        <v>168</v>
      </c>
      <c r="C13" t="s">
        <v>124</v>
      </c>
      <c r="D13" t="s">
        <v>49</v>
      </c>
    </row>
    <row r="14" spans="1:10" x14ac:dyDescent="0.25">
      <c r="B14" t="s">
        <v>169</v>
      </c>
      <c r="C14" t="s">
        <v>124</v>
      </c>
      <c r="D14" t="s">
        <v>50</v>
      </c>
    </row>
    <row r="16" spans="1:10" x14ac:dyDescent="0.25">
      <c r="A16" t="s">
        <v>186</v>
      </c>
    </row>
    <row r="17" spans="1:5" x14ac:dyDescent="0.25">
      <c r="A17" t="s">
        <v>187</v>
      </c>
    </row>
    <row r="18" spans="1:5" x14ac:dyDescent="0.25">
      <c r="A18" t="s">
        <v>188</v>
      </c>
    </row>
    <row r="19" spans="1:5" x14ac:dyDescent="0.25">
      <c r="A19" t="s">
        <v>189</v>
      </c>
    </row>
    <row r="21" spans="1:5" ht="15" customHeight="1" x14ac:dyDescent="0.25">
      <c r="D21" s="12">
        <v>1</v>
      </c>
      <c r="E21" s="5">
        <f>_xll.PTreeNodeProbability(treeCalc_6!$F$2,5)</f>
        <v>0.3</v>
      </c>
    </row>
    <row r="22" spans="1:5" ht="15" customHeight="1" x14ac:dyDescent="0.25">
      <c r="D22" s="6">
        <v>0</v>
      </c>
      <c r="E22" s="4">
        <f>_xll.PTreeNodeValue(treeCalc_6!$F$2,5)</f>
        <v>0</v>
      </c>
    </row>
    <row r="23" spans="1:5" ht="15" customHeight="1" x14ac:dyDescent="0.25">
      <c r="C23" s="12">
        <v>0.3</v>
      </c>
      <c r="D23" s="10" t="s">
        <v>114</v>
      </c>
    </row>
    <row r="24" spans="1:5" ht="15" customHeight="1" x14ac:dyDescent="0.25">
      <c r="C24" s="6">
        <v>0</v>
      </c>
      <c r="D24" s="11">
        <f>_xll.PTreeNodeValue(treeCalc_6!$F$2,2)</f>
        <v>0</v>
      </c>
    </row>
    <row r="25" spans="1:5" ht="15" customHeight="1" x14ac:dyDescent="0.25">
      <c r="D25" s="12">
        <v>0</v>
      </c>
      <c r="E25" s="5">
        <f>_xll.PTreeNodeProbability(treeCalc_6!$F$2,6)</f>
        <v>0</v>
      </c>
    </row>
    <row r="26" spans="1:5" ht="15" customHeight="1" x14ac:dyDescent="0.25">
      <c r="D26" s="6">
        <v>0</v>
      </c>
      <c r="E26" s="4">
        <f>_xll.PTreeNodeValue(treeCalc_6!$F$2,6)</f>
        <v>0</v>
      </c>
    </row>
    <row r="27" spans="1:5" ht="15" customHeight="1" x14ac:dyDescent="0.25">
      <c r="B27" s="6"/>
      <c r="C27" s="10" t="s">
        <v>45</v>
      </c>
    </row>
    <row r="28" spans="1:5" ht="15" customHeight="1" x14ac:dyDescent="0.25">
      <c r="B28" s="6"/>
      <c r="C28" s="11">
        <f>_xll.PTreeNodeValue(treeCalc_6!$F$2,1)</f>
        <v>0</v>
      </c>
    </row>
    <row r="29" spans="1:5" ht="15" customHeight="1" x14ac:dyDescent="0.25">
      <c r="D29" s="12">
        <v>0.5</v>
      </c>
      <c r="E29" s="5">
        <f>_xll.PTreeNodeProbability(treeCalc_6!$F$2,7)</f>
        <v>0.15</v>
      </c>
    </row>
    <row r="30" spans="1:5" ht="15" customHeight="1" x14ac:dyDescent="0.25">
      <c r="D30" s="6">
        <v>0</v>
      </c>
      <c r="E30" s="4">
        <f>_xll.PTreeNodeValue(treeCalc_6!$F$2,7)</f>
        <v>0</v>
      </c>
    </row>
    <row r="31" spans="1:5" ht="15" customHeight="1" x14ac:dyDescent="0.25">
      <c r="C31" s="12">
        <v>0.3</v>
      </c>
      <c r="D31" s="10" t="s">
        <v>114</v>
      </c>
    </row>
    <row r="32" spans="1:5" ht="15" customHeight="1" x14ac:dyDescent="0.25">
      <c r="C32" s="6">
        <v>0</v>
      </c>
      <c r="D32" s="11">
        <f>_xll.PTreeNodeValue(treeCalc_6!$F$2,3)</f>
        <v>0</v>
      </c>
    </row>
    <row r="33" spans="3:5" ht="15" customHeight="1" x14ac:dyDescent="0.25">
      <c r="D33" s="12">
        <v>0.5</v>
      </c>
      <c r="E33" s="5">
        <f>_xll.PTreeNodeProbability(treeCalc_6!$F$2,8)</f>
        <v>0.15</v>
      </c>
    </row>
    <row r="34" spans="3:5" ht="15" customHeight="1" x14ac:dyDescent="0.25">
      <c r="D34" s="6">
        <v>0</v>
      </c>
      <c r="E34" s="4">
        <f>_xll.PTreeNodeValue(treeCalc_6!$F$2,8)</f>
        <v>0</v>
      </c>
    </row>
    <row r="35" spans="3:5" ht="15" customHeight="1" x14ac:dyDescent="0.25">
      <c r="D35" s="12">
        <v>0</v>
      </c>
      <c r="E35" s="5">
        <f>_xll.PTreeNodeProbability(treeCalc_6!$F$2,9)</f>
        <v>0</v>
      </c>
    </row>
    <row r="36" spans="3:5" ht="15" customHeight="1" x14ac:dyDescent="0.25">
      <c r="D36" s="6">
        <v>0</v>
      </c>
      <c r="E36" s="4">
        <f>_xll.PTreeNodeValue(treeCalc_6!$F$2,9)</f>
        <v>0</v>
      </c>
    </row>
    <row r="37" spans="3:5" ht="15" customHeight="1" x14ac:dyDescent="0.25">
      <c r="C37" s="12">
        <v>0.4</v>
      </c>
      <c r="D37" s="10" t="s">
        <v>114</v>
      </c>
    </row>
    <row r="38" spans="3:5" ht="15" customHeight="1" x14ac:dyDescent="0.25">
      <c r="C38" s="6">
        <v>0</v>
      </c>
      <c r="D38" s="11">
        <f>_xll.PTreeNodeValue(treeCalc_6!$F$2,4)</f>
        <v>0</v>
      </c>
    </row>
    <row r="39" spans="3:5" ht="15" customHeight="1" x14ac:dyDescent="0.25">
      <c r="D39" s="12">
        <v>1</v>
      </c>
      <c r="E39" s="5">
        <f>_xll.PTreeNodeProbability(treeCalc_6!$F$2,10)</f>
        <v>0.4</v>
      </c>
    </row>
    <row r="40" spans="3:5" ht="15" customHeight="1" x14ac:dyDescent="0.25">
      <c r="D40" s="6">
        <v>0</v>
      </c>
      <c r="E40" s="4">
        <f>_xll.PTreeNodeValue(treeCalc_6!$F$2,10)</f>
        <v>0</v>
      </c>
    </row>
    <row r="47" spans="3:5" ht="15" customHeight="1" x14ac:dyDescent="0.25">
      <c r="D47" s="12">
        <v>0.66666666666666674</v>
      </c>
      <c r="E47" s="5">
        <f>_xll.PTreeNodeProbability(treeCalc_7!$F$2,6)</f>
        <v>0.3</v>
      </c>
    </row>
    <row r="48" spans="3:5" ht="15" customHeight="1" x14ac:dyDescent="0.25">
      <c r="D48" s="6">
        <v>0</v>
      </c>
      <c r="E48" s="4">
        <f>_xll.PTreeNodeValue(treeCalc_7!$F$2,6)</f>
        <v>0</v>
      </c>
    </row>
    <row r="49" spans="2:5" ht="15" customHeight="1" x14ac:dyDescent="0.25">
      <c r="D49" s="12">
        <v>0.33333333333333337</v>
      </c>
      <c r="E49" s="5">
        <f>_xll.PTreeNodeProbability(treeCalc_7!$F$2,4)</f>
        <v>0.15</v>
      </c>
    </row>
    <row r="50" spans="2:5" ht="15" customHeight="1" x14ac:dyDescent="0.25">
      <c r="D50" s="6">
        <v>0</v>
      </c>
      <c r="E50" s="4">
        <f>_xll.PTreeNodeValue(treeCalc_7!$F$2,4)</f>
        <v>0</v>
      </c>
    </row>
    <row r="51" spans="2:5" ht="15" customHeight="1" x14ac:dyDescent="0.25">
      <c r="C51" s="12">
        <v>0.44999999999999996</v>
      </c>
      <c r="D51" s="10" t="s">
        <v>45</v>
      </c>
    </row>
    <row r="52" spans="2:5" ht="15" customHeight="1" x14ac:dyDescent="0.25">
      <c r="C52" s="6">
        <v>0</v>
      </c>
      <c r="D52" s="11">
        <f>_xll.PTreeNodeValue(treeCalc_7!$F$2,2)</f>
        <v>0</v>
      </c>
    </row>
    <row r="53" spans="2:5" ht="15" customHeight="1" x14ac:dyDescent="0.25">
      <c r="D53" s="12">
        <v>0</v>
      </c>
      <c r="E53" s="5">
        <f>_xll.PTreeNodeProbability(treeCalc_7!$F$2,5)</f>
        <v>0</v>
      </c>
    </row>
    <row r="54" spans="2:5" ht="15" customHeight="1" x14ac:dyDescent="0.25">
      <c r="D54" s="6">
        <v>0</v>
      </c>
      <c r="E54" s="4">
        <f>_xll.PTreeNodeValue(treeCalc_7!$F$2,5)</f>
        <v>0</v>
      </c>
    </row>
    <row r="55" spans="2:5" ht="15" customHeight="1" x14ac:dyDescent="0.25">
      <c r="B55" s="6"/>
      <c r="C55" s="10" t="s">
        <v>114</v>
      </c>
    </row>
    <row r="56" spans="2:5" ht="15" customHeight="1" x14ac:dyDescent="0.25">
      <c r="B56" s="6"/>
      <c r="C56" s="11">
        <f>_xll.PTreeNodeValue(treeCalc_7!$F$2,1)</f>
        <v>0</v>
      </c>
    </row>
    <row r="57" spans="2:5" ht="15" customHeight="1" x14ac:dyDescent="0.25">
      <c r="D57" s="12">
        <v>0</v>
      </c>
      <c r="E57" s="5">
        <f>_xll.PTreeNodeProbability(treeCalc_7!$F$2,9)</f>
        <v>0</v>
      </c>
    </row>
    <row r="58" spans="2:5" ht="15" customHeight="1" x14ac:dyDescent="0.25">
      <c r="D58" s="6">
        <v>0</v>
      </c>
      <c r="E58" s="4">
        <f>_xll.PTreeNodeValue(treeCalc_7!$F$2,9)</f>
        <v>0</v>
      </c>
    </row>
    <row r="59" spans="2:5" ht="15" customHeight="1" x14ac:dyDescent="0.25">
      <c r="D59" s="12">
        <v>0.27272727272727271</v>
      </c>
      <c r="E59" s="5">
        <f>_xll.PTreeNodeProbability(treeCalc_7!$F$2,7)</f>
        <v>0.15</v>
      </c>
    </row>
    <row r="60" spans="2:5" ht="15" customHeight="1" x14ac:dyDescent="0.25">
      <c r="D60" s="6">
        <v>0</v>
      </c>
      <c r="E60" s="4">
        <f>_xll.PTreeNodeValue(treeCalc_7!$F$2,7)</f>
        <v>0</v>
      </c>
    </row>
    <row r="61" spans="2:5" ht="15" customHeight="1" x14ac:dyDescent="0.25">
      <c r="C61" s="12">
        <v>0.55000000000000004</v>
      </c>
      <c r="D61" s="10" t="s">
        <v>45</v>
      </c>
    </row>
    <row r="62" spans="2:5" ht="15" customHeight="1" x14ac:dyDescent="0.25">
      <c r="C62" s="6">
        <v>0</v>
      </c>
      <c r="D62" s="11">
        <f>_xll.PTreeNodeValue(treeCalc_7!$F$2,3)</f>
        <v>0</v>
      </c>
    </row>
    <row r="63" spans="2:5" ht="15" customHeight="1" x14ac:dyDescent="0.25">
      <c r="D63" s="12">
        <v>0.72727272727272729</v>
      </c>
      <c r="E63" s="5">
        <f>_xll.PTreeNodeProbability(treeCalc_7!$F$2,8)</f>
        <v>0.4</v>
      </c>
    </row>
    <row r="64" spans="2:5" ht="15" customHeight="1" x14ac:dyDescent="0.25">
      <c r="D64" s="6">
        <v>0</v>
      </c>
      <c r="E64" s="4">
        <f>_xll.PTreeNodeValue(treeCalc_7!$F$2,8)</f>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67"/>
  <sheetViews>
    <sheetView topLeftCell="B1" zoomScale="85" zoomScaleNormal="85" workbookViewId="0">
      <selection activeCell="E42" sqref="E42"/>
    </sheetView>
  </sheetViews>
  <sheetFormatPr baseColWidth="10" defaultColWidth="9.140625" defaultRowHeight="15" x14ac:dyDescent="0.25"/>
  <cols>
    <col min="1" max="1" width="11.42578125" customWidth="1"/>
    <col min="2" max="2" width="24.7109375" customWidth="1"/>
    <col min="3" max="7" width="23.140625" customWidth="1"/>
    <col min="8" max="9" width="11.42578125" customWidth="1"/>
    <col min="10" max="10" width="14.28515625" customWidth="1"/>
    <col min="11" max="13" width="11.42578125" customWidth="1"/>
    <col min="14" max="14" width="21.85546875" customWidth="1"/>
    <col min="15" max="256" width="11.42578125" customWidth="1"/>
  </cols>
  <sheetData>
    <row r="1" spans="2:15" x14ac:dyDescent="0.25">
      <c r="H1" t="s">
        <v>146</v>
      </c>
    </row>
    <row r="2" spans="2:15" x14ac:dyDescent="0.25">
      <c r="B2" s="13" t="s">
        <v>72</v>
      </c>
      <c r="C2" s="20">
        <v>2</v>
      </c>
      <c r="J2" s="22" t="s">
        <v>140</v>
      </c>
      <c r="K2" s="22"/>
      <c r="L2" s="22"/>
      <c r="M2" s="22" t="s">
        <v>145</v>
      </c>
      <c r="N2" s="22"/>
      <c r="O2" s="22"/>
    </row>
    <row r="3" spans="2:15" x14ac:dyDescent="0.25">
      <c r="B3" s="13" t="s">
        <v>73</v>
      </c>
      <c r="C3" s="20">
        <v>1</v>
      </c>
      <c r="H3" t="s">
        <v>139</v>
      </c>
      <c r="J3" t="s">
        <v>142</v>
      </c>
      <c r="K3" t="s">
        <v>143</v>
      </c>
      <c r="L3" t="s">
        <v>141</v>
      </c>
      <c r="M3" t="s">
        <v>142</v>
      </c>
      <c r="N3" t="s">
        <v>143</v>
      </c>
      <c r="O3" t="s">
        <v>141</v>
      </c>
    </row>
    <row r="4" spans="2:15" x14ac:dyDescent="0.25">
      <c r="B4" s="13" t="s">
        <v>51</v>
      </c>
      <c r="C4" s="15">
        <v>100</v>
      </c>
      <c r="E4" t="s">
        <v>109</v>
      </c>
      <c r="F4">
        <f>Standard!C23</f>
        <v>10</v>
      </c>
      <c r="H4" t="s">
        <v>48</v>
      </c>
      <c r="I4">
        <f>0.3</f>
        <v>0.3</v>
      </c>
      <c r="J4">
        <f>Statistiques!J8</f>
        <v>1</v>
      </c>
      <c r="K4">
        <f>J4*I4</f>
        <v>0.3</v>
      </c>
      <c r="L4">
        <f>K4/$K$7</f>
        <v>0.66666666666666674</v>
      </c>
      <c r="M4">
        <f>1-J4</f>
        <v>0</v>
      </c>
      <c r="N4">
        <f>M4*I4</f>
        <v>0</v>
      </c>
      <c r="O4">
        <f>N4/$N$7</f>
        <v>0</v>
      </c>
    </row>
    <row r="5" spans="2:15" x14ac:dyDescent="0.25">
      <c r="B5" s="13" t="s">
        <v>69</v>
      </c>
      <c r="C5" s="17">
        <v>3</v>
      </c>
      <c r="E5" t="s">
        <v>110</v>
      </c>
      <c r="F5">
        <f>C41</f>
        <v>30</v>
      </c>
      <c r="H5" t="s">
        <v>49</v>
      </c>
      <c r="I5">
        <v>0.3</v>
      </c>
      <c r="J5">
        <f>Statistiques!J9</f>
        <v>0.5</v>
      </c>
      <c r="K5">
        <f t="shared" ref="K5:K6" si="0">J5*I5</f>
        <v>0.15</v>
      </c>
      <c r="L5">
        <f>K5/$K$7</f>
        <v>0.33333333333333337</v>
      </c>
      <c r="M5">
        <f>1-J5</f>
        <v>0.5</v>
      </c>
      <c r="N5">
        <f>M5*I5</f>
        <v>0.15</v>
      </c>
      <c r="O5">
        <f t="shared" ref="O5:O6" si="1">N5/$N$7</f>
        <v>0.27272727272727271</v>
      </c>
    </row>
    <row r="6" spans="2:15" x14ac:dyDescent="0.25">
      <c r="B6" s="13" t="s">
        <v>70</v>
      </c>
      <c r="C6" s="18" t="str">
        <f>VLOOKUP(C5,Meteo!A4:E6,2,FALSE)</f>
        <v>Averse</v>
      </c>
      <c r="E6" t="s">
        <v>111</v>
      </c>
      <c r="F6">
        <f>F5-F4</f>
        <v>20</v>
      </c>
      <c r="H6" t="s">
        <v>50</v>
      </c>
      <c r="I6">
        <v>0.4</v>
      </c>
      <c r="J6">
        <f>Statistiques!J10</f>
        <v>0</v>
      </c>
      <c r="K6">
        <f t="shared" si="0"/>
        <v>0</v>
      </c>
      <c r="L6">
        <f>K6/$K$7</f>
        <v>0</v>
      </c>
      <c r="M6">
        <f>1-J6</f>
        <v>1</v>
      </c>
      <c r="N6">
        <f>M6*I6</f>
        <v>0.4</v>
      </c>
      <c r="O6">
        <f t="shared" si="1"/>
        <v>0.72727272727272729</v>
      </c>
    </row>
    <row r="7" spans="2:15" x14ac:dyDescent="0.25">
      <c r="B7" s="13" t="s">
        <v>63</v>
      </c>
      <c r="C7" s="16">
        <f>VLOOKUP(C5,Meteo!A4:E6,5)</f>
        <v>0</v>
      </c>
      <c r="J7" t="s">
        <v>144</v>
      </c>
      <c r="K7">
        <f>SUM(K4:K6)</f>
        <v>0.44999999999999996</v>
      </c>
      <c r="M7" t="s">
        <v>144</v>
      </c>
      <c r="N7">
        <f>SUM(N4:N6)</f>
        <v>0.55000000000000004</v>
      </c>
    </row>
    <row r="8" spans="2:15" x14ac:dyDescent="0.25">
      <c r="B8" s="13" t="s">
        <v>52</v>
      </c>
      <c r="C8" s="16">
        <f>MIN(C4,C7)*C2</f>
        <v>0</v>
      </c>
    </row>
    <row r="9" spans="2:15" x14ac:dyDescent="0.25">
      <c r="B9" s="13" t="s">
        <v>53</v>
      </c>
      <c r="C9" s="16">
        <f>C4*C3</f>
        <v>100</v>
      </c>
    </row>
    <row r="10" spans="2:15" x14ac:dyDescent="0.25">
      <c r="B10" s="13" t="s">
        <v>54</v>
      </c>
      <c r="C10" s="19">
        <f>C8-C9</f>
        <v>-100</v>
      </c>
    </row>
    <row r="14" spans="2:15" ht="15" customHeight="1" x14ac:dyDescent="0.25">
      <c r="E14" s="12">
        <f>$L$4</f>
        <v>0.66666666666666674</v>
      </c>
      <c r="F14" s="5">
        <f>_xll.PTreeNodeProbability(treeCalc_3!$F$2,14)</f>
        <v>0</v>
      </c>
    </row>
    <row r="15" spans="2:15" ht="15" customHeight="1" x14ac:dyDescent="0.25">
      <c r="E15" s="6">
        <v>1</v>
      </c>
      <c r="F15" s="4">
        <f>_xll.PTreeNodeValue(treeCalc_3!$F$2,14)</f>
        <v>0</v>
      </c>
    </row>
    <row r="16" spans="2:15" ht="15" customHeight="1" x14ac:dyDescent="0.25">
      <c r="D16" s="9" t="b">
        <f>_xll.PTreeNodeDecision(treeCalc_3!$F$2,3)</f>
        <v>0</v>
      </c>
      <c r="E16" s="10" t="s">
        <v>45</v>
      </c>
    </row>
    <row r="17" spans="3:6" ht="15" customHeight="1" x14ac:dyDescent="0.25">
      <c r="D17" s="6">
        <v>0</v>
      </c>
      <c r="E17" s="11">
        <f>_xll.PTreeNodeValue(treeCalc_3!$F$2,3)</f>
        <v>0</v>
      </c>
    </row>
    <row r="18" spans="3:6" ht="15" customHeight="1" x14ac:dyDescent="0.25">
      <c r="E18" s="12">
        <f>$L$5</f>
        <v>0.33333333333333337</v>
      </c>
      <c r="F18" s="5">
        <f>_xll.PTreeNodeProbability(treeCalc_3!$F$2,18)</f>
        <v>0</v>
      </c>
    </row>
    <row r="19" spans="3:6" ht="15" customHeight="1" x14ac:dyDescent="0.25">
      <c r="E19" s="6">
        <v>2</v>
      </c>
      <c r="F19" s="4">
        <f>_xll.PTreeNodeValue(treeCalc_3!$F$2,18)</f>
        <v>0</v>
      </c>
    </row>
    <row r="20" spans="3:6" ht="15" customHeight="1" x14ac:dyDescent="0.25">
      <c r="E20" s="12">
        <f>$L$6</f>
        <v>0</v>
      </c>
      <c r="F20" s="5">
        <f>_xll.PTreeNodeProbability(treeCalc_3!$F$2,22)</f>
        <v>0</v>
      </c>
    </row>
    <row r="21" spans="3:6" ht="15" customHeight="1" x14ac:dyDescent="0.25">
      <c r="E21" s="6">
        <v>3</v>
      </c>
      <c r="F21" s="4">
        <f>_xll.PTreeNodeValue(treeCalc_3!$F$2,22)</f>
        <v>0</v>
      </c>
    </row>
    <row r="22" spans="3:6" ht="15" customHeight="1" x14ac:dyDescent="0.25">
      <c r="C22" s="12">
        <f>K7</f>
        <v>0.44999999999999996</v>
      </c>
      <c r="D22" s="7" t="s">
        <v>61</v>
      </c>
    </row>
    <row r="23" spans="3:6" ht="15" customHeight="1" x14ac:dyDescent="0.25">
      <c r="C23" s="6"/>
      <c r="D23" s="8">
        <f>_xll.PTreeNodeValue(treeCalc_3!$F$2,2)</f>
        <v>66.666666666666671</v>
      </c>
    </row>
    <row r="24" spans="3:6" ht="15" customHeight="1" x14ac:dyDescent="0.25">
      <c r="E24" s="12">
        <f>$L$4</f>
        <v>0.66666666666666674</v>
      </c>
      <c r="F24" s="5">
        <f>_xll.PTreeNodeProbability(treeCalc_3!$F$2,10)</f>
        <v>0</v>
      </c>
    </row>
    <row r="25" spans="3:6" ht="15" customHeight="1" x14ac:dyDescent="0.25">
      <c r="E25" s="6">
        <v>1</v>
      </c>
      <c r="F25" s="4">
        <f>_xll.PTreeNodeValue(treeCalc_3!$F$2,10)</f>
        <v>50</v>
      </c>
    </row>
    <row r="26" spans="3:6" ht="15" customHeight="1" x14ac:dyDescent="0.25">
      <c r="D26" s="9" t="b">
        <f>_xll.PTreeNodeDecision(treeCalc_3!$F$2,4)</f>
        <v>0</v>
      </c>
      <c r="E26" s="10" t="s">
        <v>45</v>
      </c>
    </row>
    <row r="27" spans="3:6" ht="15" customHeight="1" x14ac:dyDescent="0.25">
      <c r="D27" s="6">
        <v>50</v>
      </c>
      <c r="E27" s="11">
        <f>_xll.PTreeNodeValue(treeCalc_3!$F$2,4)</f>
        <v>50</v>
      </c>
    </row>
    <row r="28" spans="3:6" ht="15" customHeight="1" x14ac:dyDescent="0.25">
      <c r="E28" s="12">
        <f>$L$5</f>
        <v>0.33333333333333337</v>
      </c>
      <c r="F28" s="5">
        <f>_xll.PTreeNodeProbability(treeCalc_3!$F$2,11)</f>
        <v>0</v>
      </c>
    </row>
    <row r="29" spans="3:6" ht="15" customHeight="1" x14ac:dyDescent="0.25">
      <c r="E29" s="6">
        <v>2</v>
      </c>
      <c r="F29" s="4">
        <f>_xll.PTreeNodeValue(treeCalc_3!$F$2,11)</f>
        <v>50</v>
      </c>
    </row>
    <row r="30" spans="3:6" ht="15" customHeight="1" x14ac:dyDescent="0.25">
      <c r="E30" s="12">
        <f>$L$6</f>
        <v>0</v>
      </c>
      <c r="F30" s="5">
        <f>_xll.PTreeNodeProbability(treeCalc_3!$F$2,12)</f>
        <v>0</v>
      </c>
    </row>
    <row r="31" spans="3:6" ht="15" customHeight="1" x14ac:dyDescent="0.25">
      <c r="E31" s="6">
        <v>3</v>
      </c>
      <c r="F31" s="4">
        <f>_xll.PTreeNodeValue(treeCalc_3!$F$2,12)</f>
        <v>-50</v>
      </c>
    </row>
    <row r="32" spans="3:6" ht="15" customHeight="1" x14ac:dyDescent="0.25">
      <c r="E32" s="12">
        <f>$L$4</f>
        <v>0.66666666666666674</v>
      </c>
      <c r="F32" s="5">
        <f>_xll.PTreeNodeProbability(treeCalc_3!$F$2,13)</f>
        <v>0.3</v>
      </c>
    </row>
    <row r="33" spans="2:6" ht="15" customHeight="1" x14ac:dyDescent="0.25">
      <c r="E33" s="6">
        <v>1</v>
      </c>
      <c r="F33" s="4">
        <f>_xll.PTreeNodeValue(treeCalc_3!$F$2,13)</f>
        <v>100</v>
      </c>
    </row>
    <row r="34" spans="2:6" ht="15" customHeight="1" x14ac:dyDescent="0.25">
      <c r="D34" s="9" t="b">
        <f>_xll.PTreeNodeDecision(treeCalc_3!$F$2,5)</f>
        <v>1</v>
      </c>
      <c r="E34" s="10" t="s">
        <v>45</v>
      </c>
    </row>
    <row r="35" spans="2:6" ht="15" customHeight="1" x14ac:dyDescent="0.25">
      <c r="D35" s="6">
        <v>100</v>
      </c>
      <c r="E35" s="11">
        <f>_xll.PTreeNodeValue(treeCalc_3!$F$2,5)</f>
        <v>66.666666666666671</v>
      </c>
    </row>
    <row r="36" spans="2:6" ht="15" customHeight="1" x14ac:dyDescent="0.25">
      <c r="E36" s="12">
        <f>$L$5</f>
        <v>0.33333333333333337</v>
      </c>
      <c r="F36" s="5">
        <f>_xll.PTreeNodeProbability(treeCalc_3!$F$2,19)</f>
        <v>0.15</v>
      </c>
    </row>
    <row r="37" spans="2:6" ht="15" customHeight="1" x14ac:dyDescent="0.25">
      <c r="E37" s="6">
        <v>2</v>
      </c>
      <c r="F37" s="4">
        <f>_xll.PTreeNodeValue(treeCalc_3!$F$2,19)</f>
        <v>0</v>
      </c>
    </row>
    <row r="38" spans="2:6" ht="15" customHeight="1" x14ac:dyDescent="0.25">
      <c r="E38" s="12">
        <f>$L$6</f>
        <v>0</v>
      </c>
      <c r="F38" s="5">
        <f>_xll.PTreeNodeProbability(treeCalc_3!$F$2,20)</f>
        <v>0</v>
      </c>
    </row>
    <row r="39" spans="2:6" ht="15" customHeight="1" x14ac:dyDescent="0.25">
      <c r="E39" s="6">
        <v>3</v>
      </c>
      <c r="F39" s="4">
        <f>_xll.PTreeNodeValue(treeCalc_3!$F$2,20)</f>
        <v>-100</v>
      </c>
    </row>
    <row r="40" spans="2:6" ht="15" customHeight="1" x14ac:dyDescent="0.25">
      <c r="B40" s="6"/>
      <c r="C40" s="10" t="s">
        <v>99</v>
      </c>
    </row>
    <row r="41" spans="2:6" ht="15" customHeight="1" x14ac:dyDescent="0.25">
      <c r="B41" s="6"/>
      <c r="C41" s="11">
        <f>_xll.PTreeNodeValue(treeCalc_3!$F$2,1)</f>
        <v>30</v>
      </c>
    </row>
    <row r="42" spans="2:6" ht="15" customHeight="1" x14ac:dyDescent="0.25">
      <c r="E42" s="12">
        <f>$O$4</f>
        <v>0</v>
      </c>
      <c r="F42" s="5">
        <f>_xll.PTreeNodeProbability(treeCalc_3!$F$2,8)</f>
        <v>0</v>
      </c>
    </row>
    <row r="43" spans="2:6" ht="15" customHeight="1" x14ac:dyDescent="0.25">
      <c r="E43" s="6">
        <v>1</v>
      </c>
      <c r="F43" s="4">
        <f>_xll.PTreeNodeValue(treeCalc_3!$F$2,8)</f>
        <v>0</v>
      </c>
    </row>
    <row r="44" spans="2:6" ht="15" customHeight="1" x14ac:dyDescent="0.25">
      <c r="D44" s="9" t="b">
        <f>_xll.PTreeNodeDecision(treeCalc_3!$F$2,7)</f>
        <v>1</v>
      </c>
      <c r="E44" s="10" t="s">
        <v>45</v>
      </c>
    </row>
    <row r="45" spans="2:6" ht="15" customHeight="1" x14ac:dyDescent="0.25">
      <c r="D45" s="6">
        <v>0</v>
      </c>
      <c r="E45" s="11">
        <f>_xll.PTreeNodeValue(treeCalc_3!$F$2,7)</f>
        <v>0</v>
      </c>
    </row>
    <row r="46" spans="2:6" ht="15" customHeight="1" x14ac:dyDescent="0.25">
      <c r="E46" s="12">
        <f>$O$5</f>
        <v>0.27272727272727271</v>
      </c>
      <c r="F46" s="5">
        <f>_xll.PTreeNodeProbability(treeCalc_3!$F$2,9)</f>
        <v>0.15</v>
      </c>
    </row>
    <row r="47" spans="2:6" ht="15" customHeight="1" x14ac:dyDescent="0.25">
      <c r="E47" s="6">
        <v>2</v>
      </c>
      <c r="F47" s="4">
        <f>_xll.PTreeNodeValue(treeCalc_3!$F$2,9)</f>
        <v>0</v>
      </c>
    </row>
    <row r="48" spans="2:6" ht="15" customHeight="1" x14ac:dyDescent="0.25">
      <c r="E48" s="12">
        <f>$O$6</f>
        <v>0.72727272727272729</v>
      </c>
      <c r="F48" s="5">
        <f>_xll.PTreeNodeProbability(treeCalc_3!$F$2,15)</f>
        <v>0.4</v>
      </c>
    </row>
    <row r="49" spans="3:6" ht="15" customHeight="1" x14ac:dyDescent="0.25">
      <c r="E49" s="6">
        <v>3</v>
      </c>
      <c r="F49" s="4">
        <f>_xll.PTreeNodeValue(treeCalc_3!$F$2,15)</f>
        <v>0</v>
      </c>
    </row>
    <row r="50" spans="3:6" ht="15" customHeight="1" x14ac:dyDescent="0.25">
      <c r="C50" s="12">
        <f>N7</f>
        <v>0.55000000000000004</v>
      </c>
      <c r="D50" s="7" t="s">
        <v>61</v>
      </c>
    </row>
    <row r="51" spans="3:6" ht="15" customHeight="1" x14ac:dyDescent="0.25">
      <c r="C51" s="6"/>
      <c r="D51" s="8">
        <f>_xll.PTreeNodeValue(treeCalc_3!$F$2,6)</f>
        <v>0</v>
      </c>
    </row>
    <row r="52" spans="3:6" ht="15" customHeight="1" x14ac:dyDescent="0.25">
      <c r="E52" s="12">
        <f>$O$4</f>
        <v>0</v>
      </c>
      <c r="F52" s="5">
        <f>_xll.PTreeNodeProbability(treeCalc_3!$F$2,21)</f>
        <v>0</v>
      </c>
    </row>
    <row r="53" spans="3:6" ht="15" customHeight="1" x14ac:dyDescent="0.25">
      <c r="E53" s="6">
        <v>1</v>
      </c>
      <c r="F53" s="4">
        <f>_xll.PTreeNodeValue(treeCalc_3!$F$2,21)</f>
        <v>50</v>
      </c>
    </row>
    <row r="54" spans="3:6" ht="15" customHeight="1" x14ac:dyDescent="0.25">
      <c r="D54" s="9" t="b">
        <f>_xll.PTreeNodeDecision(treeCalc_3!$F$2,16)</f>
        <v>0</v>
      </c>
      <c r="E54" s="10" t="s">
        <v>45</v>
      </c>
    </row>
    <row r="55" spans="3:6" ht="15" customHeight="1" x14ac:dyDescent="0.25">
      <c r="D55" s="6">
        <v>50</v>
      </c>
      <c r="E55" s="11">
        <f>_xll.PTreeNodeValue(treeCalc_3!$F$2,16)</f>
        <v>-22.727272727272734</v>
      </c>
    </row>
    <row r="56" spans="3:6" ht="15" customHeight="1" x14ac:dyDescent="0.25">
      <c r="E56" s="12">
        <f>$O$5</f>
        <v>0.27272727272727271</v>
      </c>
      <c r="F56" s="5">
        <f>_xll.PTreeNodeProbability(treeCalc_3!$F$2,23)</f>
        <v>0</v>
      </c>
    </row>
    <row r="57" spans="3:6" ht="15" customHeight="1" x14ac:dyDescent="0.25">
      <c r="E57" s="6">
        <v>2</v>
      </c>
      <c r="F57" s="4">
        <f>_xll.PTreeNodeValue(treeCalc_3!$F$2,23)</f>
        <v>50</v>
      </c>
    </row>
    <row r="58" spans="3:6" ht="15" customHeight="1" x14ac:dyDescent="0.25">
      <c r="E58" s="12">
        <f>$O$6</f>
        <v>0.72727272727272729</v>
      </c>
      <c r="F58" s="5">
        <f>_xll.PTreeNodeProbability(treeCalc_3!$F$2,24)</f>
        <v>0</v>
      </c>
    </row>
    <row r="59" spans="3:6" ht="15" customHeight="1" x14ac:dyDescent="0.25">
      <c r="E59" s="6">
        <v>3</v>
      </c>
      <c r="F59" s="4">
        <f>_xll.PTreeNodeValue(treeCalc_3!$F$2,24)</f>
        <v>-50</v>
      </c>
    </row>
    <row r="60" spans="3:6" ht="15" customHeight="1" x14ac:dyDescent="0.25">
      <c r="E60" s="12">
        <f>$O$4</f>
        <v>0</v>
      </c>
      <c r="F60" s="5">
        <f>_xll.PTreeNodeProbability(treeCalc_3!$F$2,25)</f>
        <v>0</v>
      </c>
    </row>
    <row r="61" spans="3:6" ht="15" customHeight="1" x14ac:dyDescent="0.25">
      <c r="E61" s="6">
        <v>1</v>
      </c>
      <c r="F61" s="4">
        <f>_xll.PTreeNodeValue(treeCalc_3!$F$2,25)</f>
        <v>100</v>
      </c>
    </row>
    <row r="62" spans="3:6" ht="15" customHeight="1" x14ac:dyDescent="0.25">
      <c r="D62" s="9" t="b">
        <f>_xll.PTreeNodeDecision(treeCalc_3!$F$2,17)</f>
        <v>0</v>
      </c>
      <c r="E62" s="10" t="s">
        <v>45</v>
      </c>
    </row>
    <row r="63" spans="3:6" ht="15" customHeight="1" x14ac:dyDescent="0.25">
      <c r="D63" s="6">
        <v>100</v>
      </c>
      <c r="E63" s="11">
        <f>_xll.PTreeNodeValue(treeCalc_3!$F$2,17)</f>
        <v>-72.727272727272734</v>
      </c>
    </row>
    <row r="64" spans="3:6" ht="15" customHeight="1" x14ac:dyDescent="0.25">
      <c r="E64" s="12">
        <f>$O$5</f>
        <v>0.27272727272727271</v>
      </c>
      <c r="F64" s="5">
        <f>_xll.PTreeNodeProbability(treeCalc_3!$F$2,26)</f>
        <v>0</v>
      </c>
    </row>
    <row r="65" spans="5:6" ht="15" customHeight="1" x14ac:dyDescent="0.25">
      <c r="E65" s="6">
        <v>2</v>
      </c>
      <c r="F65" s="4">
        <f>_xll.PTreeNodeValue(treeCalc_3!$F$2,26)</f>
        <v>0</v>
      </c>
    </row>
    <row r="66" spans="5:6" ht="15" customHeight="1" x14ac:dyDescent="0.25">
      <c r="E66" s="12">
        <f>$O$6</f>
        <v>0.72727272727272729</v>
      </c>
      <c r="F66" s="5">
        <f>_xll.PTreeNodeProbability(treeCalc_3!$F$2,27)</f>
        <v>0</v>
      </c>
    </row>
    <row r="67" spans="5:6" ht="15" customHeight="1" x14ac:dyDescent="0.25">
      <c r="E67" s="6">
        <v>3</v>
      </c>
      <c r="F67" s="4">
        <f>_xll.PTreeNodeValue(treeCalc_3!$F$2,27)</f>
        <v>-100</v>
      </c>
    </row>
  </sheetData>
  <mergeCells count="2">
    <mergeCell ref="J2:L2"/>
    <mergeCell ref="M2:O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2"/>
  <sheetViews>
    <sheetView workbookViewId="0">
      <selection activeCell="G26" sqref="G26"/>
    </sheetView>
  </sheetViews>
  <sheetFormatPr baseColWidth="10" defaultColWidth="15.7109375" defaultRowHeight="15" x14ac:dyDescent="0.25"/>
  <cols>
    <col min="1" max="16384" width="15.7109375" style="1"/>
  </cols>
  <sheetData>
    <row r="1" spans="1:16" x14ac:dyDescent="0.25">
      <c r="A1" s="1" t="s">
        <v>0</v>
      </c>
      <c r="B1" s="2" t="s">
        <v>153</v>
      </c>
      <c r="E1" s="1" t="s">
        <v>8</v>
      </c>
      <c r="F1" s="1">
        <v>3</v>
      </c>
      <c r="H1" s="1" t="s">
        <v>14</v>
      </c>
      <c r="I1" s="2" t="s">
        <v>39</v>
      </c>
      <c r="K1" s="1" t="s">
        <v>19</v>
      </c>
      <c r="L1" s="1">
        <v>100</v>
      </c>
    </row>
    <row r="2" spans="1:16" x14ac:dyDescent="0.25">
      <c r="A2" s="1" t="s">
        <v>1</v>
      </c>
      <c r="B2" s="1" t="e">
        <f>'Valeur Info Imp. (erreur 2)'!#REF!</f>
        <v>#REF!</v>
      </c>
      <c r="E2" s="1" t="s">
        <v>9</v>
      </c>
      <c r="F2" s="1">
        <f>_xll.PTreeEvaluate5(B3,$L$11:$L$52,$J$11:$J$52,$K$11:$K$52,$N$11:$N$52,$G$11:$G$52,,L1)</f>
        <v>2907671</v>
      </c>
    </row>
    <row r="3" spans="1:16" x14ac:dyDescent="0.25">
      <c r="A3" s="1" t="s">
        <v>2</v>
      </c>
      <c r="B3" s="1" t="s">
        <v>151</v>
      </c>
      <c r="E3" s="1" t="s">
        <v>10</v>
      </c>
      <c r="F3" s="2" t="s">
        <v>35</v>
      </c>
      <c r="H3" s="1" t="s">
        <v>15</v>
      </c>
      <c r="I3" s="3" t="s">
        <v>37</v>
      </c>
    </row>
    <row r="4" spans="1:16" x14ac:dyDescent="0.25">
      <c r="A4" s="1" t="s">
        <v>3</v>
      </c>
      <c r="B4" s="1">
        <f>'Valeur Info Imp. (erreur 2)'!$C$10</f>
        <v>-100</v>
      </c>
      <c r="E4" s="1" t="s">
        <v>11</v>
      </c>
      <c r="F4" s="2" t="s">
        <v>36</v>
      </c>
      <c r="H4" s="1" t="s">
        <v>16</v>
      </c>
      <c r="I4" s="2" t="s">
        <v>38</v>
      </c>
    </row>
    <row r="5" spans="1:16" x14ac:dyDescent="0.25">
      <c r="A5" s="1" t="s">
        <v>4</v>
      </c>
      <c r="B5" s="1">
        <v>0</v>
      </c>
      <c r="D5" s="1">
        <v>0</v>
      </c>
      <c r="E5" s="1" t="s">
        <v>12</v>
      </c>
      <c r="F5" s="2" t="s">
        <v>36</v>
      </c>
      <c r="H5" s="1" t="s">
        <v>17</v>
      </c>
      <c r="I5" s="3" t="s">
        <v>37</v>
      </c>
    </row>
    <row r="6" spans="1:16" x14ac:dyDescent="0.25">
      <c r="A6" s="1" t="s">
        <v>5</v>
      </c>
      <c r="E6" s="1" t="s">
        <v>13</v>
      </c>
      <c r="F6" s="2" t="s">
        <v>170</v>
      </c>
      <c r="H6" s="1" t="s">
        <v>18</v>
      </c>
      <c r="I6" s="2" t="s">
        <v>38</v>
      </c>
    </row>
    <row r="7" spans="1:16" x14ac:dyDescent="0.25">
      <c r="A7" s="1" t="s">
        <v>6</v>
      </c>
      <c r="F7" s="2" t="s">
        <v>152</v>
      </c>
    </row>
    <row r="8" spans="1:16" x14ac:dyDescent="0.25">
      <c r="A8" s="1" t="s">
        <v>7</v>
      </c>
      <c r="B8" s="1">
        <v>42</v>
      </c>
    </row>
    <row r="10" spans="1:16" x14ac:dyDescent="0.25">
      <c r="A10" s="1" t="s">
        <v>20</v>
      </c>
      <c r="B10" s="1" t="s">
        <v>21</v>
      </c>
      <c r="C10" s="1" t="s">
        <v>22</v>
      </c>
      <c r="D10" s="1" t="s">
        <v>23</v>
      </c>
      <c r="E10" s="1" t="s">
        <v>24</v>
      </c>
      <c r="F10" s="1" t="s">
        <v>25</v>
      </c>
      <c r="G10" s="1" t="s">
        <v>26</v>
      </c>
      <c r="H10" s="1" t="s">
        <v>27</v>
      </c>
      <c r="I10" s="1" t="s">
        <v>28</v>
      </c>
      <c r="J10" s="1" t="s">
        <v>29</v>
      </c>
      <c r="K10" s="1" t="s">
        <v>30</v>
      </c>
      <c r="L10" s="1" t="s">
        <v>2</v>
      </c>
      <c r="M10" s="1" t="s">
        <v>31</v>
      </c>
      <c r="N10" s="1" t="s">
        <v>32</v>
      </c>
      <c r="O10" s="1" t="s">
        <v>33</v>
      </c>
      <c r="P10" s="1" t="s">
        <v>34</v>
      </c>
    </row>
    <row r="11" spans="1:16" x14ac:dyDescent="0.25">
      <c r="A11" s="1">
        <f>'Valeur Info Imp. (erreur 2)'!$C$33</f>
        <v>45</v>
      </c>
      <c r="B11" s="1" t="str">
        <f>B1</f>
        <v>Stand Limonade (2) (2) (2) (2)</v>
      </c>
      <c r="C11" s="1">
        <v>0</v>
      </c>
      <c r="H11" s="1">
        <f>'Valeur Info Imp. (erreur 2)'!$C$5</f>
        <v>3</v>
      </c>
      <c r="I11" s="1" t="s">
        <v>40</v>
      </c>
      <c r="J11" s="1">
        <f>'Valeur Info Imp. (erreur 2)'!$B$33</f>
        <v>0</v>
      </c>
      <c r="K11" s="1">
        <f>'Valeur Info Imp. (erreur 2)'!$B$32</f>
        <v>0</v>
      </c>
      <c r="L11" s="1" t="s">
        <v>156</v>
      </c>
      <c r="M11" s="2" t="s">
        <v>41</v>
      </c>
      <c r="O11" s="1" t="str">
        <f>'Valeur Info Imp. (erreur 2)'!$C$32</f>
        <v>Météo</v>
      </c>
      <c r="P11" s="1" t="b">
        <v>0</v>
      </c>
    </row>
    <row r="12" spans="1:16" x14ac:dyDescent="0.25">
      <c r="A12" s="1">
        <f>'Valeur Info Imp. (erreur 2)'!$D$23</f>
        <v>100</v>
      </c>
      <c r="B12" s="2" t="s">
        <v>48</v>
      </c>
      <c r="C12" s="1">
        <v>0</v>
      </c>
      <c r="I12" s="1" t="s">
        <v>40</v>
      </c>
      <c r="J12" s="1">
        <f>'Valeur Info Imp. (erreur 2)'!$C$23</f>
        <v>1</v>
      </c>
      <c r="K12" s="1">
        <f>'Valeur Info Imp. (erreur 2)'!$C$22</f>
        <v>0.3</v>
      </c>
      <c r="L12" s="1" t="s">
        <v>154</v>
      </c>
      <c r="M12" s="2" t="s">
        <v>41</v>
      </c>
      <c r="O12" s="1" t="str">
        <f>'Valeur Info Imp. (erreur 2)'!$D$22</f>
        <v>Prévision expert</v>
      </c>
      <c r="P12" s="1" t="b">
        <v>0</v>
      </c>
    </row>
    <row r="13" spans="1:16" x14ac:dyDescent="0.25">
      <c r="A13" s="1">
        <f>'Valeur Info Imp. (erreur 2)'!$E$17</f>
        <v>100</v>
      </c>
      <c r="B13" s="2" t="s">
        <v>97</v>
      </c>
      <c r="C13" s="1">
        <v>0</v>
      </c>
      <c r="H13" s="1">
        <f>'Valeur Info Imp. (erreur 2)'!$C$4</f>
        <v>100</v>
      </c>
      <c r="I13" s="1" t="s">
        <v>40</v>
      </c>
      <c r="J13" s="1">
        <f>'Valeur Info Imp. (erreur 2)'!$D$17</f>
        <v>0</v>
      </c>
      <c r="K13" s="1">
        <f>'Valeur Info Imp. (erreur 2)'!$D$16</f>
        <v>1</v>
      </c>
      <c r="L13" s="1" t="s">
        <v>155</v>
      </c>
      <c r="M13" s="2" t="s">
        <v>41</v>
      </c>
      <c r="O13" s="1" t="str">
        <f>'Valeur Info Imp. (erreur 2)'!$E$16</f>
        <v>Production</v>
      </c>
      <c r="P13" s="1" t="b">
        <v>0</v>
      </c>
    </row>
    <row r="14" spans="1:16" x14ac:dyDescent="0.25">
      <c r="A14" s="1">
        <f>'Valeur Info Imp. (erreur 2)'!$F$15</f>
        <v>0</v>
      </c>
      <c r="B14" s="2" t="s">
        <v>44</v>
      </c>
      <c r="C14" s="1">
        <v>0</v>
      </c>
      <c r="H14" s="1" t="s">
        <v>40</v>
      </c>
      <c r="I14" s="1" t="s">
        <v>40</v>
      </c>
      <c r="J14" s="1">
        <f>'Valeur Info Imp. (erreur 2)'!$E$15</f>
        <v>0</v>
      </c>
      <c r="L14" s="1" t="s">
        <v>93</v>
      </c>
      <c r="M14" s="2" t="s">
        <v>41</v>
      </c>
      <c r="P14" s="1" t="b">
        <v>0</v>
      </c>
    </row>
    <row r="15" spans="1:16" x14ac:dyDescent="0.25">
      <c r="A15" s="1">
        <f>'Valeur Info Imp. (erreur 2)'!$F$25</f>
        <v>0</v>
      </c>
      <c r="B15" s="2" t="s">
        <v>44</v>
      </c>
      <c r="C15" s="1">
        <v>0</v>
      </c>
      <c r="H15" s="1" t="s">
        <v>40</v>
      </c>
      <c r="I15" s="1" t="s">
        <v>40</v>
      </c>
      <c r="J15" s="1">
        <f>'Valeur Info Imp. (erreur 2)'!$E$25</f>
        <v>0</v>
      </c>
      <c r="L15" s="1" t="s">
        <v>158</v>
      </c>
      <c r="M15" s="2" t="s">
        <v>41</v>
      </c>
      <c r="P15" s="1" t="b">
        <v>0</v>
      </c>
    </row>
    <row r="16" spans="1:16" x14ac:dyDescent="0.25">
      <c r="A16" s="1">
        <f>'Valeur Info Imp. (erreur 2)'!$D$43</f>
        <v>50</v>
      </c>
      <c r="B16" s="2" t="s">
        <v>49</v>
      </c>
      <c r="C16" s="1">
        <v>0</v>
      </c>
      <c r="I16" s="1" t="s">
        <v>40</v>
      </c>
      <c r="J16" s="1">
        <f>'Valeur Info Imp. (erreur 2)'!$C$43</f>
        <v>2</v>
      </c>
      <c r="K16" s="1">
        <f>'Valeur Info Imp. (erreur 2)'!$C$42</f>
        <v>0.3</v>
      </c>
      <c r="L16" s="1" t="s">
        <v>159</v>
      </c>
      <c r="M16" s="2" t="s">
        <v>41</v>
      </c>
      <c r="O16" s="1" t="str">
        <f>'Valeur Info Imp. (erreur 2)'!$D$42</f>
        <v>Prévision expert</v>
      </c>
      <c r="P16" s="1" t="b">
        <v>0</v>
      </c>
    </row>
    <row r="17" spans="1:16" x14ac:dyDescent="0.25">
      <c r="A17" s="1">
        <f>'Valeur Info Imp. (erreur 2)'!$E$37</f>
        <v>50</v>
      </c>
      <c r="B17" s="2" t="s">
        <v>97</v>
      </c>
      <c r="C17" s="1">
        <v>0</v>
      </c>
      <c r="H17" s="1">
        <f>'Valeur Info Imp. (erreur 2)'!$C$4</f>
        <v>100</v>
      </c>
      <c r="I17" s="1" t="s">
        <v>40</v>
      </c>
      <c r="J17" s="1">
        <f>'Valeur Info Imp. (erreur 2)'!$D$37</f>
        <v>0</v>
      </c>
      <c r="K17" s="1">
        <f>'Valeur Info Imp. (erreur 2)'!$D$36</f>
        <v>0.5</v>
      </c>
      <c r="L17" s="1" t="s">
        <v>160</v>
      </c>
      <c r="M17" s="2" t="s">
        <v>41</v>
      </c>
      <c r="O17" s="1" t="str">
        <f>'Valeur Info Imp. (erreur 2)'!$E$36</f>
        <v>Production</v>
      </c>
      <c r="P17" s="1" t="b">
        <v>0</v>
      </c>
    </row>
    <row r="18" spans="1:16" x14ac:dyDescent="0.25">
      <c r="A18" s="1">
        <f>'Valeur Info Imp. (erreur 2)'!$F$35</f>
        <v>0</v>
      </c>
      <c r="B18" s="2" t="s">
        <v>44</v>
      </c>
      <c r="C18" s="1">
        <v>0</v>
      </c>
      <c r="H18" s="1" t="s">
        <v>40</v>
      </c>
      <c r="I18" s="1" t="s">
        <v>40</v>
      </c>
      <c r="J18" s="1">
        <f>'Valeur Info Imp. (erreur 2)'!$E$35</f>
        <v>0</v>
      </c>
      <c r="L18" s="1" t="s">
        <v>84</v>
      </c>
      <c r="M18" s="2" t="s">
        <v>41</v>
      </c>
      <c r="P18" s="1" t="b">
        <v>0</v>
      </c>
    </row>
    <row r="19" spans="1:16" x14ac:dyDescent="0.25">
      <c r="A19" s="1">
        <f>'Valeur Info Imp. (erreur 2)'!$F$39</f>
        <v>50</v>
      </c>
      <c r="B19" s="2" t="s">
        <v>79</v>
      </c>
      <c r="C19" s="1">
        <v>0</v>
      </c>
      <c r="H19" s="1" t="s">
        <v>40</v>
      </c>
      <c r="I19" s="1" t="s">
        <v>40</v>
      </c>
      <c r="J19" s="1">
        <f>'Valeur Info Imp. (erreur 2)'!$E$39</f>
        <v>50</v>
      </c>
      <c r="L19" s="1" t="s">
        <v>84</v>
      </c>
      <c r="M19" s="2" t="s">
        <v>41</v>
      </c>
      <c r="P19" s="1" t="b">
        <v>0</v>
      </c>
    </row>
    <row r="20" spans="1:16" x14ac:dyDescent="0.25">
      <c r="A20" s="1">
        <f>'Valeur Info Imp. (erreur 2)'!$F$29</f>
        <v>50</v>
      </c>
      <c r="B20" s="2" t="s">
        <v>79</v>
      </c>
      <c r="C20" s="1">
        <v>0</v>
      </c>
      <c r="H20" s="1" t="s">
        <v>40</v>
      </c>
      <c r="I20" s="1" t="s">
        <v>40</v>
      </c>
      <c r="J20" s="1">
        <f>'Valeur Info Imp. (erreur 2)'!$E$29</f>
        <v>50</v>
      </c>
      <c r="L20" s="1" t="s">
        <v>158</v>
      </c>
      <c r="M20" s="2" t="s">
        <v>41</v>
      </c>
      <c r="P20" s="1" t="b">
        <v>0</v>
      </c>
    </row>
    <row r="21" spans="1:16" x14ac:dyDescent="0.25">
      <c r="A21" s="1">
        <f>'Valeur Info Imp. (erreur 2)'!$F$31</f>
        <v>100</v>
      </c>
      <c r="B21" s="2" t="s">
        <v>80</v>
      </c>
      <c r="C21" s="1">
        <v>0</v>
      </c>
      <c r="H21" s="1" t="s">
        <v>40</v>
      </c>
      <c r="I21" s="1" t="s">
        <v>40</v>
      </c>
      <c r="J21" s="1">
        <f>'Valeur Info Imp. (erreur 2)'!$E$31</f>
        <v>100</v>
      </c>
      <c r="L21" s="1" t="s">
        <v>158</v>
      </c>
      <c r="M21" s="2" t="s">
        <v>41</v>
      </c>
      <c r="P21" s="1" t="b">
        <v>0</v>
      </c>
    </row>
    <row r="22" spans="1:16" x14ac:dyDescent="0.25">
      <c r="A22" s="1">
        <f>'Valeur Info Imp. (erreur 2)'!$F$19</f>
        <v>50</v>
      </c>
      <c r="B22" s="2" t="s">
        <v>79</v>
      </c>
      <c r="C22" s="1">
        <v>0</v>
      </c>
      <c r="H22" s="1" t="s">
        <v>40</v>
      </c>
      <c r="I22" s="1" t="s">
        <v>40</v>
      </c>
      <c r="J22" s="1">
        <f>'Valeur Info Imp. (erreur 2)'!$E$19</f>
        <v>50</v>
      </c>
      <c r="L22" s="1" t="s">
        <v>93</v>
      </c>
      <c r="M22" s="2" t="s">
        <v>41</v>
      </c>
      <c r="P22" s="1" t="b">
        <v>0</v>
      </c>
    </row>
    <row r="23" spans="1:16" x14ac:dyDescent="0.25">
      <c r="A23" s="1">
        <f>'Valeur Info Imp. (erreur 2)'!$F$41</f>
        <v>0</v>
      </c>
      <c r="B23" s="2" t="s">
        <v>80</v>
      </c>
      <c r="C23" s="1">
        <v>0</v>
      </c>
      <c r="H23" s="1" t="s">
        <v>40</v>
      </c>
      <c r="I23" s="1" t="s">
        <v>40</v>
      </c>
      <c r="J23" s="1">
        <f>'Valeur Info Imp. (erreur 2)'!$E$41</f>
        <v>100</v>
      </c>
      <c r="L23" s="1" t="s">
        <v>84</v>
      </c>
      <c r="M23" s="2" t="s">
        <v>41</v>
      </c>
      <c r="P23" s="1" t="b">
        <v>0</v>
      </c>
    </row>
    <row r="24" spans="1:16" x14ac:dyDescent="0.25">
      <c r="A24" s="1">
        <f>'Valeur Info Imp. (erreur 2)'!$E$47</f>
        <v>50</v>
      </c>
      <c r="B24" s="2" t="s">
        <v>98</v>
      </c>
      <c r="C24" s="1">
        <v>0</v>
      </c>
      <c r="H24" s="1">
        <f>'Valeur Info Imp. (erreur 2)'!$C$4</f>
        <v>100</v>
      </c>
      <c r="I24" s="1" t="s">
        <v>40</v>
      </c>
      <c r="J24" s="1">
        <f>'Valeur Info Imp. (erreur 2)'!$D$47</f>
        <v>0</v>
      </c>
      <c r="K24" s="1">
        <f>'Valeur Info Imp. (erreur 2)'!$D$46</f>
        <v>0.5</v>
      </c>
      <c r="L24" s="1" t="s">
        <v>161</v>
      </c>
      <c r="M24" s="2" t="s">
        <v>41</v>
      </c>
      <c r="O24" s="1" t="str">
        <f>'Valeur Info Imp. (erreur 2)'!$E$46</f>
        <v>Production</v>
      </c>
      <c r="P24" s="1" t="b">
        <v>0</v>
      </c>
    </row>
    <row r="25" spans="1:16" x14ac:dyDescent="0.25">
      <c r="A25" s="1">
        <f>'Valeur Info Imp. (erreur 2)'!$F$45</f>
        <v>0</v>
      </c>
      <c r="B25" s="2" t="s">
        <v>44</v>
      </c>
      <c r="C25" s="1">
        <v>0</v>
      </c>
      <c r="H25" s="1" t="s">
        <v>40</v>
      </c>
      <c r="I25" s="1" t="s">
        <v>40</v>
      </c>
      <c r="J25" s="1">
        <f>'Valeur Info Imp. (erreur 2)'!$E$45</f>
        <v>0</v>
      </c>
      <c r="L25" s="1" t="s">
        <v>162</v>
      </c>
      <c r="M25" s="2" t="s">
        <v>41</v>
      </c>
      <c r="P25" s="1" t="b">
        <v>0</v>
      </c>
    </row>
    <row r="26" spans="1:16" x14ac:dyDescent="0.25">
      <c r="A26" s="1">
        <f>'Valeur Info Imp. (erreur 2)'!$F$49</f>
        <v>50</v>
      </c>
      <c r="B26" s="2" t="s">
        <v>79</v>
      </c>
      <c r="C26" s="1">
        <v>0</v>
      </c>
      <c r="H26" s="1" t="s">
        <v>40</v>
      </c>
      <c r="I26" s="1" t="s">
        <v>40</v>
      </c>
      <c r="J26" s="1">
        <f>'Valeur Info Imp. (erreur 2)'!$E$49</f>
        <v>50</v>
      </c>
      <c r="L26" s="1" t="s">
        <v>162</v>
      </c>
      <c r="M26" s="2" t="s">
        <v>41</v>
      </c>
      <c r="P26" s="1" t="b">
        <v>0</v>
      </c>
    </row>
    <row r="27" spans="1:16" x14ac:dyDescent="0.25">
      <c r="A27" s="1">
        <f>'Valeur Info Imp. (erreur 2)'!$F$51</f>
        <v>0</v>
      </c>
      <c r="B27" s="2" t="s">
        <v>80</v>
      </c>
      <c r="C27" s="1">
        <v>0</v>
      </c>
      <c r="H27" s="1" t="s">
        <v>40</v>
      </c>
      <c r="I27" s="1" t="s">
        <v>40</v>
      </c>
      <c r="J27" s="1">
        <f>'Valeur Info Imp. (erreur 2)'!$E$51</f>
        <v>100</v>
      </c>
      <c r="L27" s="1" t="s">
        <v>162</v>
      </c>
      <c r="M27" s="2" t="s">
        <v>41</v>
      </c>
      <c r="P27" s="1" t="b">
        <v>0</v>
      </c>
    </row>
    <row r="28" spans="1:16" x14ac:dyDescent="0.25">
      <c r="A28" s="1">
        <f>'Valeur Info Imp. (erreur 2)'!$E$55</f>
        <v>0</v>
      </c>
      <c r="B28" s="2" t="s">
        <v>97</v>
      </c>
      <c r="C28" s="1">
        <v>0</v>
      </c>
      <c r="H28" s="1">
        <f>'Valeur Info Imp. (erreur 2)'!$C$4</f>
        <v>100</v>
      </c>
      <c r="I28" s="1" t="s">
        <v>40</v>
      </c>
      <c r="J28" s="1">
        <f>'Valeur Info Imp. (erreur 2)'!$D$55</f>
        <v>0</v>
      </c>
      <c r="K28" s="1">
        <f>'Valeur Info Imp. (erreur 2)'!$D$54</f>
        <v>0</v>
      </c>
      <c r="L28" s="1" t="s">
        <v>164</v>
      </c>
      <c r="M28" s="2" t="s">
        <v>41</v>
      </c>
      <c r="O28" s="1" t="str">
        <f>'Valeur Info Imp. (erreur 2)'!$E$54</f>
        <v>Production</v>
      </c>
      <c r="P28" s="1" t="b">
        <v>0</v>
      </c>
    </row>
    <row r="29" spans="1:16" x14ac:dyDescent="0.25">
      <c r="A29" s="1">
        <f>'Valeur Info Imp. (erreur 2)'!$F$21</f>
        <v>100</v>
      </c>
      <c r="B29" s="2" t="s">
        <v>80</v>
      </c>
      <c r="C29" s="1">
        <v>0</v>
      </c>
      <c r="H29" s="1" t="s">
        <v>40</v>
      </c>
      <c r="I29" s="1" t="s">
        <v>40</v>
      </c>
      <c r="J29" s="1">
        <f>'Valeur Info Imp. (erreur 2)'!$E$21</f>
        <v>100</v>
      </c>
      <c r="L29" s="1" t="s">
        <v>93</v>
      </c>
      <c r="M29" s="2" t="s">
        <v>41</v>
      </c>
      <c r="P29" s="1" t="b">
        <v>0</v>
      </c>
    </row>
    <row r="30" spans="1:16" x14ac:dyDescent="0.25">
      <c r="A30" s="1">
        <f>'Valeur Info Imp. (erreur 2)'!$F$53</f>
        <v>0</v>
      </c>
      <c r="B30" s="2" t="s">
        <v>44</v>
      </c>
      <c r="C30" s="1">
        <v>0</v>
      </c>
      <c r="H30" s="1" t="s">
        <v>40</v>
      </c>
      <c r="I30" s="1" t="s">
        <v>40</v>
      </c>
      <c r="J30" s="1">
        <f>'Valeur Info Imp. (erreur 2)'!$E$53</f>
        <v>0</v>
      </c>
      <c r="L30" s="1" t="s">
        <v>165</v>
      </c>
      <c r="M30" s="2" t="s">
        <v>41</v>
      </c>
      <c r="P30" s="1" t="b">
        <v>0</v>
      </c>
    </row>
    <row r="31" spans="1:16" x14ac:dyDescent="0.25">
      <c r="A31" s="1">
        <f>'Valeur Info Imp. (erreur 2)'!$F$57</f>
        <v>-50</v>
      </c>
      <c r="B31" s="2" t="s">
        <v>79</v>
      </c>
      <c r="C31" s="1">
        <v>0</v>
      </c>
      <c r="H31" s="1" t="s">
        <v>40</v>
      </c>
      <c r="I31" s="1" t="s">
        <v>40</v>
      </c>
      <c r="J31" s="1">
        <f>'Valeur Info Imp. (erreur 2)'!$E$57</f>
        <v>50</v>
      </c>
      <c r="L31" s="1" t="s">
        <v>165</v>
      </c>
      <c r="M31" s="2" t="s">
        <v>41</v>
      </c>
      <c r="P31" s="1" t="b">
        <v>0</v>
      </c>
    </row>
    <row r="32" spans="1:16" x14ac:dyDescent="0.25">
      <c r="A32" s="1">
        <f>'Valeur Info Imp. (erreur 2)'!$F$59</f>
        <v>-100</v>
      </c>
      <c r="B32" s="2" t="s">
        <v>80</v>
      </c>
      <c r="C32" s="1">
        <v>0</v>
      </c>
      <c r="H32" s="1" t="s">
        <v>40</v>
      </c>
      <c r="I32" s="1" t="s">
        <v>40</v>
      </c>
      <c r="J32" s="1">
        <f>'Valeur Info Imp. (erreur 2)'!$E$59</f>
        <v>100</v>
      </c>
      <c r="L32" s="1" t="s">
        <v>165</v>
      </c>
      <c r="M32" s="2" t="s">
        <v>41</v>
      </c>
      <c r="P32" s="1" t="b">
        <v>0</v>
      </c>
    </row>
    <row r="33" spans="1:16" x14ac:dyDescent="0.25">
      <c r="A33" s="1">
        <f>'Valeur Info Imp. (erreur 2)'!$E$65</f>
        <v>0</v>
      </c>
      <c r="B33" s="2" t="s">
        <v>98</v>
      </c>
      <c r="C33" s="1">
        <v>0</v>
      </c>
      <c r="H33" s="1">
        <f>'Valeur Info Imp. (erreur 2)'!$C$4</f>
        <v>100</v>
      </c>
      <c r="I33" s="1" t="s">
        <v>40</v>
      </c>
      <c r="J33" s="1">
        <f>'Valeur Info Imp. (erreur 2)'!$D$65</f>
        <v>0</v>
      </c>
      <c r="K33" s="1">
        <f>'Valeur Info Imp. (erreur 2)'!$D$64</f>
        <v>1</v>
      </c>
      <c r="L33" s="1" t="s">
        <v>166</v>
      </c>
      <c r="M33" s="2" t="s">
        <v>41</v>
      </c>
      <c r="O33" s="1" t="str">
        <f>'Valeur Info Imp. (erreur 2)'!$E$64</f>
        <v>Production</v>
      </c>
      <c r="P33" s="1" t="b">
        <v>0</v>
      </c>
    </row>
    <row r="34" spans="1:16" x14ac:dyDescent="0.25">
      <c r="A34" s="1">
        <f>'Valeur Info Imp. (erreur 2)'!$F$63</f>
        <v>0</v>
      </c>
      <c r="B34" s="2" t="s">
        <v>44</v>
      </c>
      <c r="C34" s="1">
        <v>0</v>
      </c>
      <c r="H34" s="1" t="s">
        <v>40</v>
      </c>
      <c r="I34" s="1" t="s">
        <v>40</v>
      </c>
      <c r="J34" s="1">
        <f>'Valeur Info Imp. (erreur 2)'!$E$63</f>
        <v>0</v>
      </c>
      <c r="L34" s="1" t="s">
        <v>167</v>
      </c>
      <c r="M34" s="2" t="s">
        <v>41</v>
      </c>
      <c r="P34" s="1" t="b">
        <v>0</v>
      </c>
    </row>
    <row r="35" spans="1:16" x14ac:dyDescent="0.25">
      <c r="A35" s="1">
        <f>'Valeur Info Imp. (erreur 2)'!$F$67</f>
        <v>-50</v>
      </c>
      <c r="B35" s="2" t="s">
        <v>79</v>
      </c>
      <c r="C35" s="1">
        <v>0</v>
      </c>
      <c r="H35" s="1" t="s">
        <v>40</v>
      </c>
      <c r="I35" s="1" t="s">
        <v>40</v>
      </c>
      <c r="J35" s="1">
        <f>'Valeur Info Imp. (erreur 2)'!$E$67</f>
        <v>50</v>
      </c>
      <c r="L35" s="1" t="s">
        <v>167</v>
      </c>
      <c r="M35" s="2" t="s">
        <v>41</v>
      </c>
      <c r="P35" s="1" t="b">
        <v>0</v>
      </c>
    </row>
    <row r="36" spans="1:16" x14ac:dyDescent="0.25">
      <c r="A36" s="1">
        <f>'Valeur Info Imp. (erreur 2)'!$F$69</f>
        <v>-100</v>
      </c>
      <c r="B36" s="2" t="s">
        <v>80</v>
      </c>
      <c r="C36" s="1">
        <v>0</v>
      </c>
      <c r="H36" s="1" t="s">
        <v>40</v>
      </c>
      <c r="I36" s="1" t="s">
        <v>40</v>
      </c>
      <c r="J36" s="1">
        <f>'Valeur Info Imp. (erreur 2)'!$E$69</f>
        <v>100</v>
      </c>
      <c r="L36" s="1" t="s">
        <v>167</v>
      </c>
      <c r="M36" s="2" t="s">
        <v>41</v>
      </c>
      <c r="P36" s="1" t="b">
        <v>0</v>
      </c>
    </row>
    <row r="37" spans="1:16" x14ac:dyDescent="0.25">
      <c r="B37" s="2"/>
      <c r="M37" s="2"/>
    </row>
    <row r="38" spans="1:16" x14ac:dyDescent="0.25">
      <c r="B38" s="2"/>
      <c r="M38" s="2"/>
    </row>
    <row r="39" spans="1:16" x14ac:dyDescent="0.25">
      <c r="A39" s="1">
        <f>'Valeur Info Imp. (erreur 2)'!$E$27</f>
        <v>100</v>
      </c>
      <c r="B39" s="2" t="s">
        <v>98</v>
      </c>
      <c r="C39" s="1">
        <v>0</v>
      </c>
      <c r="H39" s="1">
        <f>'Valeur Info Imp. (erreur 2)'!$C$4</f>
        <v>100</v>
      </c>
      <c r="I39" s="1" t="s">
        <v>40</v>
      </c>
      <c r="J39" s="1">
        <f>'Valeur Info Imp. (erreur 2)'!$D$27</f>
        <v>0</v>
      </c>
      <c r="K39" s="1">
        <f>'Valeur Info Imp. (erreur 2)'!$D$26</f>
        <v>0</v>
      </c>
      <c r="L39" s="1" t="s">
        <v>157</v>
      </c>
      <c r="M39" s="2" t="s">
        <v>41</v>
      </c>
      <c r="O39" s="1" t="str">
        <f>'Valeur Info Imp. (erreur 2)'!$E$26</f>
        <v>Production</v>
      </c>
      <c r="P39" s="1" t="b">
        <v>0</v>
      </c>
    </row>
    <row r="40" spans="1:16" x14ac:dyDescent="0.25">
      <c r="B40" s="2"/>
      <c r="M40" s="2"/>
    </row>
    <row r="41" spans="1:16" x14ac:dyDescent="0.25">
      <c r="B41" s="2"/>
      <c r="M41" s="2"/>
    </row>
    <row r="42" spans="1:16" x14ac:dyDescent="0.25">
      <c r="B42" s="2"/>
      <c r="M42" s="2"/>
    </row>
    <row r="43" spans="1:16" x14ac:dyDescent="0.25">
      <c r="B43" s="2"/>
      <c r="M43" s="2"/>
    </row>
    <row r="44" spans="1:16" x14ac:dyDescent="0.25">
      <c r="B44" s="2"/>
      <c r="M44" s="2"/>
    </row>
    <row r="45" spans="1:16" x14ac:dyDescent="0.25">
      <c r="B45" s="2"/>
      <c r="M45" s="2"/>
    </row>
    <row r="46" spans="1:16" x14ac:dyDescent="0.25">
      <c r="B46" s="2"/>
      <c r="M46" s="2"/>
    </row>
    <row r="47" spans="1:16" x14ac:dyDescent="0.25">
      <c r="B47" s="2"/>
      <c r="M47" s="2"/>
    </row>
    <row r="48" spans="1:16" x14ac:dyDescent="0.25">
      <c r="B48" s="2"/>
      <c r="M48" s="2"/>
    </row>
    <row r="49" spans="1:16" x14ac:dyDescent="0.25">
      <c r="B49" s="2"/>
      <c r="M49" s="2"/>
    </row>
    <row r="50" spans="1:16" x14ac:dyDescent="0.25">
      <c r="B50" s="2"/>
      <c r="M50" s="2"/>
    </row>
    <row r="51" spans="1:16" x14ac:dyDescent="0.25">
      <c r="B51" s="2"/>
      <c r="M51" s="2"/>
    </row>
    <row r="52" spans="1:16" x14ac:dyDescent="0.25">
      <c r="A52" s="1">
        <f>'Valeur Info Imp. (erreur 2)'!$D$61</f>
        <v>0</v>
      </c>
      <c r="B52" s="2" t="s">
        <v>50</v>
      </c>
      <c r="C52" s="1">
        <v>0</v>
      </c>
      <c r="I52" s="1" t="s">
        <v>40</v>
      </c>
      <c r="J52" s="1">
        <f>'Valeur Info Imp. (erreur 2)'!$C$61</f>
        <v>3</v>
      </c>
      <c r="K52" s="1">
        <f>'Valeur Info Imp. (erreur 2)'!$C$60</f>
        <v>0.4</v>
      </c>
      <c r="L52" s="1" t="s">
        <v>163</v>
      </c>
      <c r="M52" s="2" t="s">
        <v>41</v>
      </c>
      <c r="O52" s="1" t="str">
        <f>'Valeur Info Imp. (erreur 2)'!$D$60</f>
        <v>Prévision expert</v>
      </c>
      <c r="P52" s="1" t="b">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7"/>
  <sheetViews>
    <sheetView workbookViewId="0">
      <selection activeCell="G26" sqref="G26"/>
    </sheetView>
  </sheetViews>
  <sheetFormatPr baseColWidth="10" defaultColWidth="15.7109375" defaultRowHeight="15" x14ac:dyDescent="0.25"/>
  <cols>
    <col min="1" max="16384" width="15.7109375" style="1"/>
  </cols>
  <sheetData>
    <row r="1" spans="1:16" x14ac:dyDescent="0.25">
      <c r="A1" s="1" t="s">
        <v>0</v>
      </c>
      <c r="B1" s="2" t="s">
        <v>108</v>
      </c>
      <c r="E1" s="1" t="s">
        <v>8</v>
      </c>
      <c r="F1" s="1">
        <v>3</v>
      </c>
      <c r="H1" s="1" t="s">
        <v>14</v>
      </c>
      <c r="I1" s="2" t="s">
        <v>39</v>
      </c>
      <c r="K1" s="1" t="s">
        <v>19</v>
      </c>
      <c r="L1" s="1">
        <v>100</v>
      </c>
    </row>
    <row r="2" spans="1:16" x14ac:dyDescent="0.25">
      <c r="A2" s="1" t="s">
        <v>1</v>
      </c>
      <c r="B2" s="1" t="e">
        <f>'Valeur Info Imparfaite (erreur)'!#REF!</f>
        <v>#REF!</v>
      </c>
      <c r="E2" s="1" t="s">
        <v>9</v>
      </c>
      <c r="F2" s="1">
        <f>_xll.PTreeEvaluate5(B3,$L$11:$L$37,$J$11:$J$37,$K$11:$K$37,$N$11:$N$37,$G$11:$G$37,,L1)</f>
        <v>2856214</v>
      </c>
    </row>
    <row r="3" spans="1:16" x14ac:dyDescent="0.25">
      <c r="A3" s="1" t="s">
        <v>2</v>
      </c>
      <c r="B3" s="1" t="s">
        <v>107</v>
      </c>
      <c r="E3" s="1" t="s">
        <v>10</v>
      </c>
      <c r="F3" s="2" t="s">
        <v>35</v>
      </c>
      <c r="H3" s="1" t="s">
        <v>15</v>
      </c>
      <c r="I3" s="3" t="s">
        <v>37</v>
      </c>
    </row>
    <row r="4" spans="1:16" x14ac:dyDescent="0.25">
      <c r="A4" s="1" t="s">
        <v>3</v>
      </c>
      <c r="B4" s="1">
        <f>'Valeur Info Imparfaite (erreur)'!$C$10</f>
        <v>-100</v>
      </c>
      <c r="E4" s="1" t="s">
        <v>11</v>
      </c>
      <c r="F4" s="2" t="s">
        <v>36</v>
      </c>
      <c r="H4" s="1" t="s">
        <v>16</v>
      </c>
      <c r="I4" s="2" t="s">
        <v>38</v>
      </c>
    </row>
    <row r="5" spans="1:16" x14ac:dyDescent="0.25">
      <c r="A5" s="1" t="s">
        <v>4</v>
      </c>
      <c r="B5" s="1">
        <v>0</v>
      </c>
      <c r="D5" s="1">
        <v>0</v>
      </c>
      <c r="E5" s="1" t="s">
        <v>12</v>
      </c>
      <c r="F5" s="2" t="s">
        <v>36</v>
      </c>
      <c r="H5" s="1" t="s">
        <v>17</v>
      </c>
      <c r="I5" s="3" t="s">
        <v>37</v>
      </c>
    </row>
    <row r="6" spans="1:16" x14ac:dyDescent="0.25">
      <c r="A6" s="1" t="s">
        <v>5</v>
      </c>
      <c r="E6" s="1" t="s">
        <v>13</v>
      </c>
      <c r="F6" s="2" t="s">
        <v>170</v>
      </c>
      <c r="H6" s="1" t="s">
        <v>18</v>
      </c>
      <c r="I6" s="2" t="s">
        <v>38</v>
      </c>
    </row>
    <row r="7" spans="1:16" x14ac:dyDescent="0.25">
      <c r="A7" s="1" t="s">
        <v>6</v>
      </c>
      <c r="F7" s="2" t="s">
        <v>150</v>
      </c>
    </row>
    <row r="8" spans="1:16" x14ac:dyDescent="0.25">
      <c r="A8" s="1" t="s">
        <v>7</v>
      </c>
      <c r="B8" s="1">
        <v>27</v>
      </c>
    </row>
    <row r="10" spans="1:16" x14ac:dyDescent="0.25">
      <c r="A10" s="1" t="s">
        <v>20</v>
      </c>
      <c r="B10" s="1" t="s">
        <v>21</v>
      </c>
      <c r="C10" s="1" t="s">
        <v>22</v>
      </c>
      <c r="D10" s="1" t="s">
        <v>23</v>
      </c>
      <c r="E10" s="1" t="s">
        <v>24</v>
      </c>
      <c r="F10" s="1" t="s">
        <v>25</v>
      </c>
      <c r="G10" s="1" t="s">
        <v>26</v>
      </c>
      <c r="H10" s="1" t="s">
        <v>27</v>
      </c>
      <c r="I10" s="1" t="s">
        <v>28</v>
      </c>
      <c r="J10" s="1" t="s">
        <v>29</v>
      </c>
      <c r="K10" s="1" t="s">
        <v>30</v>
      </c>
      <c r="L10" s="1" t="s">
        <v>2</v>
      </c>
      <c r="M10" s="1" t="s">
        <v>31</v>
      </c>
      <c r="N10" s="1" t="s">
        <v>32</v>
      </c>
      <c r="O10" s="1" t="s">
        <v>33</v>
      </c>
      <c r="P10" s="1" t="s">
        <v>34</v>
      </c>
    </row>
    <row r="11" spans="1:16" x14ac:dyDescent="0.25">
      <c r="A11" s="1">
        <f>'Valeur Info Imparfaite (erreur)'!$C$41</f>
        <v>55</v>
      </c>
      <c r="B11" s="1" t="str">
        <f>B1</f>
        <v>Stand Limonade (2) (2) (2)</v>
      </c>
      <c r="C11" s="1">
        <v>0</v>
      </c>
      <c r="I11" s="1" t="s">
        <v>40</v>
      </c>
      <c r="J11" s="1">
        <f>'Valeur Info Imparfaite (erreur)'!$B$41</f>
        <v>0</v>
      </c>
      <c r="K11" s="1">
        <f>'Valeur Info Imparfaite (erreur)'!$B$40</f>
        <v>0</v>
      </c>
      <c r="L11" s="1" t="s">
        <v>96</v>
      </c>
      <c r="M11" s="2" t="s">
        <v>41</v>
      </c>
      <c r="O11" s="1" t="str">
        <f>'Valeur Info Imparfaite (erreur)'!$C$40</f>
        <v>Prévision expert</v>
      </c>
      <c r="P11" s="1" t="b">
        <v>0</v>
      </c>
    </row>
    <row r="12" spans="1:16" x14ac:dyDescent="0.25">
      <c r="A12" s="1">
        <f>'Valeur Info Imparfaite (erreur)'!$D$23</f>
        <v>71.428571428571431</v>
      </c>
      <c r="B12" s="2" t="s">
        <v>97</v>
      </c>
      <c r="C12" s="1">
        <v>0</v>
      </c>
      <c r="H12" s="1">
        <f>'Valeur Info Imparfaite (erreur)'!$C$4</f>
        <v>100</v>
      </c>
      <c r="I12" s="1" t="s">
        <v>40</v>
      </c>
      <c r="J12" s="1">
        <f>'Valeur Info Imparfaite (erreur)'!$C$23</f>
        <v>0</v>
      </c>
      <c r="K12" s="1">
        <f>'Valeur Info Imparfaite (erreur)'!$C$22</f>
        <v>0.7</v>
      </c>
      <c r="L12" s="1" t="s">
        <v>86</v>
      </c>
      <c r="M12" s="2" t="s">
        <v>41</v>
      </c>
      <c r="O12" s="1" t="str">
        <f>'Valeur Info Imparfaite (erreur)'!$D$22</f>
        <v>Production</v>
      </c>
      <c r="P12" s="1" t="b">
        <v>0</v>
      </c>
    </row>
    <row r="13" spans="1:16" x14ac:dyDescent="0.25">
      <c r="A13" s="1">
        <f>'Valeur Info Imparfaite (erreur)'!$E$17</f>
        <v>0</v>
      </c>
      <c r="B13" s="2" t="s">
        <v>44</v>
      </c>
      <c r="C13" s="1">
        <v>0</v>
      </c>
      <c r="H13" s="1">
        <f>'Valeur Info Imparfaite (erreur)'!$C$5</f>
        <v>3</v>
      </c>
      <c r="I13" s="1" t="s">
        <v>40</v>
      </c>
      <c r="J13" s="1">
        <f>'Valeur Info Imparfaite (erreur)'!$D$17</f>
        <v>0</v>
      </c>
      <c r="L13" s="1" t="s">
        <v>92</v>
      </c>
      <c r="M13" s="2" t="s">
        <v>41</v>
      </c>
      <c r="O13" s="1" t="str">
        <f>'Valeur Info Imparfaite (erreur)'!$E$16</f>
        <v>Météo</v>
      </c>
      <c r="P13" s="1" t="b">
        <v>0</v>
      </c>
    </row>
    <row r="14" spans="1:16" x14ac:dyDescent="0.25">
      <c r="A14" s="1">
        <f>'Valeur Info Imparfaite (erreur)'!$E$27</f>
        <v>50</v>
      </c>
      <c r="B14" s="2" t="s">
        <v>79</v>
      </c>
      <c r="C14" s="1">
        <v>0</v>
      </c>
      <c r="H14" s="1">
        <f>'Valeur Info Imparfaite (erreur)'!$C$5</f>
        <v>3</v>
      </c>
      <c r="I14" s="1" t="s">
        <v>40</v>
      </c>
      <c r="J14" s="1">
        <f>'Valeur Info Imparfaite (erreur)'!$D$27</f>
        <v>50</v>
      </c>
      <c r="L14" s="1" t="s">
        <v>100</v>
      </c>
      <c r="M14" s="2" t="s">
        <v>41</v>
      </c>
      <c r="O14" s="1" t="str">
        <f>'Valeur Info Imparfaite (erreur)'!$E$26</f>
        <v>Météo</v>
      </c>
      <c r="P14" s="1" t="b">
        <v>0</v>
      </c>
    </row>
    <row r="15" spans="1:16" x14ac:dyDescent="0.25">
      <c r="A15" s="1">
        <f>'Valeur Info Imparfaite (erreur)'!$E$35</f>
        <v>71.428571428571431</v>
      </c>
      <c r="B15" s="2" t="s">
        <v>80</v>
      </c>
      <c r="C15" s="1">
        <v>0</v>
      </c>
      <c r="H15" s="1">
        <f>'Valeur Info Imparfaite (erreur)'!$C$5</f>
        <v>3</v>
      </c>
      <c r="I15" s="1" t="s">
        <v>40</v>
      </c>
      <c r="J15" s="1">
        <f>'Valeur Info Imparfaite (erreur)'!$D$35</f>
        <v>100</v>
      </c>
      <c r="L15" s="1" t="s">
        <v>102</v>
      </c>
      <c r="M15" s="2" t="s">
        <v>41</v>
      </c>
      <c r="O15" s="1" t="str">
        <f>'Valeur Info Imparfaite (erreur)'!$E$34</f>
        <v>Météo</v>
      </c>
      <c r="P15" s="1" t="b">
        <v>0</v>
      </c>
    </row>
    <row r="16" spans="1:16" x14ac:dyDescent="0.25">
      <c r="A16" s="1">
        <f>'Valeur Info Imparfaite (erreur)'!$D$51</f>
        <v>16.666666666666664</v>
      </c>
      <c r="B16" s="2" t="s">
        <v>98</v>
      </c>
      <c r="C16" s="1">
        <v>0</v>
      </c>
      <c r="H16" s="1">
        <f>'Valeur Info Imparfaite (erreur)'!$C$4</f>
        <v>100</v>
      </c>
      <c r="I16" s="1" t="s">
        <v>40</v>
      </c>
      <c r="J16" s="1">
        <f>'Valeur Info Imparfaite (erreur)'!$C$51</f>
        <v>0</v>
      </c>
      <c r="K16" s="1">
        <f>'Valeur Info Imparfaite (erreur)'!$C$50</f>
        <v>0.30000000000000004</v>
      </c>
      <c r="L16" s="1" t="s">
        <v>94</v>
      </c>
      <c r="M16" s="2" t="s">
        <v>41</v>
      </c>
      <c r="O16" s="1" t="str">
        <f>'Valeur Info Imparfaite (erreur)'!$D$50</f>
        <v>Production</v>
      </c>
      <c r="P16" s="1" t="b">
        <v>0</v>
      </c>
    </row>
    <row r="17" spans="1:16" x14ac:dyDescent="0.25">
      <c r="A17" s="1">
        <f>'Valeur Info Imparfaite (erreur)'!$E$45</f>
        <v>0</v>
      </c>
      <c r="B17" s="2" t="s">
        <v>44</v>
      </c>
      <c r="C17" s="1">
        <v>0</v>
      </c>
      <c r="H17" s="1">
        <f>'Valeur Info Imparfaite (erreur)'!$C$5</f>
        <v>3</v>
      </c>
      <c r="I17" s="1" t="s">
        <v>40</v>
      </c>
      <c r="J17" s="1">
        <f>'Valeur Info Imparfaite (erreur)'!$D$45</f>
        <v>0</v>
      </c>
      <c r="L17" s="1" t="s">
        <v>95</v>
      </c>
      <c r="M17" s="2" t="s">
        <v>41</v>
      </c>
      <c r="O17" s="1" t="str">
        <f>'Valeur Info Imparfaite (erreur)'!$E$44</f>
        <v>Météo</v>
      </c>
      <c r="P17" s="1" t="b">
        <v>0</v>
      </c>
    </row>
    <row r="18" spans="1:16" x14ac:dyDescent="0.25">
      <c r="A18" s="1">
        <f>'Valeur Info Imparfaite (erreur)'!$F$43</f>
        <v>0</v>
      </c>
      <c r="B18" s="2" t="s">
        <v>48</v>
      </c>
      <c r="C18" s="1">
        <v>0</v>
      </c>
      <c r="H18" s="1" t="s">
        <v>40</v>
      </c>
      <c r="I18" s="1" t="s">
        <v>40</v>
      </c>
      <c r="J18" s="1">
        <f>'Valeur Info Imparfaite (erreur)'!$E$43</f>
        <v>1</v>
      </c>
      <c r="K18" s="1">
        <f>'Valeur Info Imparfaite (erreur)'!$E$42</f>
        <v>0</v>
      </c>
      <c r="L18" s="1" t="s">
        <v>84</v>
      </c>
      <c r="M18" s="2" t="s">
        <v>41</v>
      </c>
      <c r="P18" s="1" t="b">
        <v>0</v>
      </c>
    </row>
    <row r="19" spans="1:16" x14ac:dyDescent="0.25">
      <c r="A19" s="1">
        <f>'Valeur Info Imparfaite (erreur)'!$F$47</f>
        <v>0</v>
      </c>
      <c r="B19" s="2" t="s">
        <v>49</v>
      </c>
      <c r="C19" s="1">
        <v>0</v>
      </c>
      <c r="H19" s="1" t="s">
        <v>40</v>
      </c>
      <c r="I19" s="1" t="s">
        <v>40</v>
      </c>
      <c r="J19" s="1">
        <f>'Valeur Info Imparfaite (erreur)'!$E$47</f>
        <v>2</v>
      </c>
      <c r="K19" s="1">
        <f>'Valeur Info Imparfaite (erreur)'!$E$46</f>
        <v>0.66666666666666663</v>
      </c>
      <c r="L19" s="1" t="s">
        <v>84</v>
      </c>
      <c r="M19" s="2" t="s">
        <v>41</v>
      </c>
      <c r="P19" s="1" t="b">
        <v>0</v>
      </c>
    </row>
    <row r="20" spans="1:16" x14ac:dyDescent="0.25">
      <c r="A20" s="1">
        <f>'Valeur Info Imparfaite (erreur)'!$F$25</f>
        <v>50</v>
      </c>
      <c r="B20" s="2" t="s">
        <v>48</v>
      </c>
      <c r="C20" s="1">
        <v>0</v>
      </c>
      <c r="H20" s="1" t="s">
        <v>40</v>
      </c>
      <c r="I20" s="1" t="s">
        <v>40</v>
      </c>
      <c r="J20" s="1">
        <f>'Valeur Info Imparfaite (erreur)'!$E$25</f>
        <v>1</v>
      </c>
      <c r="K20" s="1">
        <f>'Valeur Info Imparfaite (erreur)'!$E$24</f>
        <v>0.7142857142857143</v>
      </c>
      <c r="L20" s="1" t="s">
        <v>101</v>
      </c>
      <c r="M20" s="2" t="s">
        <v>41</v>
      </c>
      <c r="P20" s="1" t="b">
        <v>0</v>
      </c>
    </row>
    <row r="21" spans="1:16" x14ac:dyDescent="0.25">
      <c r="A21" s="1">
        <f>'Valeur Info Imparfaite (erreur)'!$F$29</f>
        <v>50</v>
      </c>
      <c r="B21" s="2" t="s">
        <v>49</v>
      </c>
      <c r="C21" s="1">
        <v>0</v>
      </c>
      <c r="H21" s="1" t="s">
        <v>40</v>
      </c>
      <c r="I21" s="1" t="s">
        <v>40</v>
      </c>
      <c r="J21" s="1">
        <f>'Valeur Info Imparfaite (erreur)'!$E$29</f>
        <v>2</v>
      </c>
      <c r="K21" s="1">
        <f>'Valeur Info Imparfaite (erreur)'!$E$28</f>
        <v>0.2857142857142857</v>
      </c>
      <c r="L21" s="1" t="s">
        <v>101</v>
      </c>
      <c r="M21" s="2" t="s">
        <v>41</v>
      </c>
      <c r="P21" s="1" t="b">
        <v>0</v>
      </c>
    </row>
    <row r="22" spans="1:16" x14ac:dyDescent="0.25">
      <c r="A22" s="1">
        <f>'Valeur Info Imparfaite (erreur)'!$F$31</f>
        <v>-50</v>
      </c>
      <c r="B22" s="2" t="s">
        <v>50</v>
      </c>
      <c r="C22" s="1">
        <v>0</v>
      </c>
      <c r="H22" s="1" t="s">
        <v>40</v>
      </c>
      <c r="I22" s="1" t="s">
        <v>40</v>
      </c>
      <c r="J22" s="1">
        <f>'Valeur Info Imparfaite (erreur)'!$E$31</f>
        <v>3</v>
      </c>
      <c r="K22" s="1">
        <f>'Valeur Info Imparfaite (erreur)'!$E$30</f>
        <v>0</v>
      </c>
      <c r="L22" s="1" t="s">
        <v>101</v>
      </c>
      <c r="M22" s="2" t="s">
        <v>41</v>
      </c>
      <c r="P22" s="1" t="b">
        <v>0</v>
      </c>
    </row>
    <row r="23" spans="1:16" x14ac:dyDescent="0.25">
      <c r="A23" s="1">
        <f>'Valeur Info Imparfaite (erreur)'!$F$33</f>
        <v>100</v>
      </c>
      <c r="B23" s="2" t="s">
        <v>48</v>
      </c>
      <c r="C23" s="1">
        <v>0</v>
      </c>
      <c r="H23" s="1" t="s">
        <v>40</v>
      </c>
      <c r="I23" s="1" t="s">
        <v>40</v>
      </c>
      <c r="J23" s="1">
        <f>'Valeur Info Imparfaite (erreur)'!$E$33</f>
        <v>1</v>
      </c>
      <c r="K23" s="1">
        <f>'Valeur Info Imparfaite (erreur)'!$E$32</f>
        <v>0.7142857142857143</v>
      </c>
      <c r="L23" s="1" t="s">
        <v>82</v>
      </c>
      <c r="M23" s="2" t="s">
        <v>41</v>
      </c>
      <c r="P23" s="1" t="b">
        <v>0</v>
      </c>
    </row>
    <row r="24" spans="1:16" x14ac:dyDescent="0.25">
      <c r="A24" s="1">
        <f>'Valeur Info Imparfaite (erreur)'!$F$15</f>
        <v>0</v>
      </c>
      <c r="B24" s="2" t="s">
        <v>48</v>
      </c>
      <c r="C24" s="1">
        <v>0</v>
      </c>
      <c r="H24" s="1" t="s">
        <v>40</v>
      </c>
      <c r="I24" s="1" t="s">
        <v>40</v>
      </c>
      <c r="J24" s="1">
        <f>'Valeur Info Imparfaite (erreur)'!$E$15</f>
        <v>1</v>
      </c>
      <c r="K24" s="1">
        <f>'Valeur Info Imparfaite (erreur)'!$E$14</f>
        <v>0.7142857142857143</v>
      </c>
      <c r="L24" s="1" t="s">
        <v>93</v>
      </c>
      <c r="M24" s="2" t="s">
        <v>41</v>
      </c>
      <c r="P24" s="1" t="b">
        <v>0</v>
      </c>
    </row>
    <row r="25" spans="1:16" x14ac:dyDescent="0.25">
      <c r="A25" s="1">
        <f>'Valeur Info Imparfaite (erreur)'!$F$49</f>
        <v>0</v>
      </c>
      <c r="B25" s="2" t="s">
        <v>50</v>
      </c>
      <c r="C25" s="1">
        <v>0</v>
      </c>
      <c r="H25" s="1" t="s">
        <v>40</v>
      </c>
      <c r="I25" s="1" t="s">
        <v>40</v>
      </c>
      <c r="J25" s="1">
        <f>'Valeur Info Imparfaite (erreur)'!$E$49</f>
        <v>3</v>
      </c>
      <c r="K25" s="1">
        <f>'Valeur Info Imparfaite (erreur)'!$E$48</f>
        <v>0.33333333333333331</v>
      </c>
      <c r="L25" s="1" t="s">
        <v>84</v>
      </c>
      <c r="M25" s="2" t="s">
        <v>41</v>
      </c>
      <c r="P25" s="1" t="b">
        <v>0</v>
      </c>
    </row>
    <row r="26" spans="1:16" x14ac:dyDescent="0.25">
      <c r="A26" s="1">
        <f>'Valeur Info Imparfaite (erreur)'!$E$55</f>
        <v>16.666666666666664</v>
      </c>
      <c r="B26" s="2" t="s">
        <v>79</v>
      </c>
      <c r="C26" s="1">
        <v>0</v>
      </c>
      <c r="H26" s="1">
        <f>'Valeur Info Imparfaite (erreur)'!$C$5</f>
        <v>3</v>
      </c>
      <c r="I26" s="1" t="s">
        <v>40</v>
      </c>
      <c r="J26" s="1">
        <f>'Valeur Info Imparfaite (erreur)'!$D$55</f>
        <v>50</v>
      </c>
      <c r="L26" s="1" t="s">
        <v>103</v>
      </c>
      <c r="M26" s="2" t="s">
        <v>41</v>
      </c>
      <c r="O26" s="1" t="str">
        <f>'Valeur Info Imparfaite (erreur)'!$E$54</f>
        <v>Météo</v>
      </c>
      <c r="P26" s="1" t="b">
        <v>0</v>
      </c>
    </row>
    <row r="27" spans="1:16" x14ac:dyDescent="0.25">
      <c r="A27" s="1">
        <f>'Valeur Info Imparfaite (erreur)'!$E$63</f>
        <v>-33.333333333333329</v>
      </c>
      <c r="B27" s="2" t="s">
        <v>80</v>
      </c>
      <c r="C27" s="1">
        <v>0</v>
      </c>
      <c r="H27" s="1">
        <f>'Valeur Info Imparfaite (erreur)'!$C$5</f>
        <v>3</v>
      </c>
      <c r="I27" s="1" t="s">
        <v>40</v>
      </c>
      <c r="J27" s="1">
        <f>'Valeur Info Imparfaite (erreur)'!$D$63</f>
        <v>100</v>
      </c>
      <c r="L27" s="1" t="s">
        <v>105</v>
      </c>
      <c r="M27" s="2" t="s">
        <v>41</v>
      </c>
      <c r="O27" s="1" t="str">
        <f>'Valeur Info Imparfaite (erreur)'!$E$62</f>
        <v>Météo</v>
      </c>
      <c r="P27" s="1" t="b">
        <v>0</v>
      </c>
    </row>
    <row r="28" spans="1:16" x14ac:dyDescent="0.25">
      <c r="A28" s="1">
        <f>'Valeur Info Imparfaite (erreur)'!$F$19</f>
        <v>0</v>
      </c>
      <c r="B28" s="2" t="s">
        <v>49</v>
      </c>
      <c r="C28" s="1">
        <v>0</v>
      </c>
      <c r="H28" s="1" t="s">
        <v>40</v>
      </c>
      <c r="I28" s="1" t="s">
        <v>40</v>
      </c>
      <c r="J28" s="1">
        <f>'Valeur Info Imparfaite (erreur)'!$E$19</f>
        <v>2</v>
      </c>
      <c r="K28" s="1">
        <f>'Valeur Info Imparfaite (erreur)'!$E$18</f>
        <v>0.2857142857142857</v>
      </c>
      <c r="L28" s="1" t="s">
        <v>93</v>
      </c>
      <c r="M28" s="2" t="s">
        <v>41</v>
      </c>
      <c r="P28" s="1" t="b">
        <v>0</v>
      </c>
    </row>
    <row r="29" spans="1:16" x14ac:dyDescent="0.25">
      <c r="A29" s="1">
        <f>'Valeur Info Imparfaite (erreur)'!$F$37</f>
        <v>0</v>
      </c>
      <c r="B29" s="2" t="s">
        <v>49</v>
      </c>
      <c r="C29" s="1">
        <v>0</v>
      </c>
      <c r="H29" s="1" t="s">
        <v>40</v>
      </c>
      <c r="I29" s="1" t="s">
        <v>40</v>
      </c>
      <c r="J29" s="1">
        <f>'Valeur Info Imparfaite (erreur)'!$E$37</f>
        <v>2</v>
      </c>
      <c r="K29" s="1">
        <f>'Valeur Info Imparfaite (erreur)'!$E$36</f>
        <v>0.2857142857142857</v>
      </c>
      <c r="L29" s="1" t="s">
        <v>82</v>
      </c>
      <c r="M29" s="2" t="s">
        <v>41</v>
      </c>
      <c r="P29" s="1" t="b">
        <v>0</v>
      </c>
    </row>
    <row r="30" spans="1:16" x14ac:dyDescent="0.25">
      <c r="A30" s="1">
        <f>'Valeur Info Imparfaite (erreur)'!$F$39</f>
        <v>-100</v>
      </c>
      <c r="B30" s="2" t="s">
        <v>50</v>
      </c>
      <c r="C30" s="1">
        <v>0</v>
      </c>
      <c r="H30" s="1" t="s">
        <v>40</v>
      </c>
      <c r="I30" s="1" t="s">
        <v>40</v>
      </c>
      <c r="J30" s="1">
        <f>'Valeur Info Imparfaite (erreur)'!$E$39</f>
        <v>3</v>
      </c>
      <c r="K30" s="1">
        <f>'Valeur Info Imparfaite (erreur)'!$E$38</f>
        <v>0</v>
      </c>
      <c r="L30" s="1" t="s">
        <v>82</v>
      </c>
      <c r="M30" s="2" t="s">
        <v>41</v>
      </c>
      <c r="P30" s="1" t="b">
        <v>0</v>
      </c>
    </row>
    <row r="31" spans="1:16" x14ac:dyDescent="0.25">
      <c r="A31" s="1">
        <f>'Valeur Info Imparfaite (erreur)'!$F$53</f>
        <v>50</v>
      </c>
      <c r="B31" s="2" t="s">
        <v>48</v>
      </c>
      <c r="C31" s="1">
        <v>0</v>
      </c>
      <c r="H31" s="1" t="s">
        <v>40</v>
      </c>
      <c r="I31" s="1" t="s">
        <v>40</v>
      </c>
      <c r="J31" s="1">
        <f>'Valeur Info Imparfaite (erreur)'!$E$53</f>
        <v>1</v>
      </c>
      <c r="K31" s="1">
        <f>'Valeur Info Imparfaite (erreur)'!$E$52</f>
        <v>0</v>
      </c>
      <c r="L31" s="1" t="s">
        <v>104</v>
      </c>
      <c r="M31" s="2" t="s">
        <v>41</v>
      </c>
      <c r="P31" s="1" t="b">
        <v>0</v>
      </c>
    </row>
    <row r="32" spans="1:16" x14ac:dyDescent="0.25">
      <c r="A32" s="1">
        <f>'Valeur Info Imparfaite (erreur)'!$F$21</f>
        <v>0</v>
      </c>
      <c r="B32" s="2" t="s">
        <v>50</v>
      </c>
      <c r="C32" s="1">
        <v>0</v>
      </c>
      <c r="H32" s="1" t="s">
        <v>40</v>
      </c>
      <c r="I32" s="1" t="s">
        <v>40</v>
      </c>
      <c r="J32" s="1">
        <f>'Valeur Info Imparfaite (erreur)'!$E$21</f>
        <v>3</v>
      </c>
      <c r="K32" s="1">
        <f>'Valeur Info Imparfaite (erreur)'!$E$20</f>
        <v>0</v>
      </c>
      <c r="L32" s="1" t="s">
        <v>93</v>
      </c>
      <c r="M32" s="2" t="s">
        <v>41</v>
      </c>
      <c r="P32" s="1" t="b">
        <v>0</v>
      </c>
    </row>
    <row r="33" spans="1:16" x14ac:dyDescent="0.25">
      <c r="A33" s="1">
        <f>'Valeur Info Imparfaite (erreur)'!$F$57</f>
        <v>50</v>
      </c>
      <c r="B33" s="2" t="s">
        <v>49</v>
      </c>
      <c r="C33" s="1">
        <v>0</v>
      </c>
      <c r="H33" s="1" t="s">
        <v>40</v>
      </c>
      <c r="I33" s="1" t="s">
        <v>40</v>
      </c>
      <c r="J33" s="1">
        <f>'Valeur Info Imparfaite (erreur)'!$E$57</f>
        <v>2</v>
      </c>
      <c r="K33" s="1">
        <f>'Valeur Info Imparfaite (erreur)'!$E$56</f>
        <v>0.66666666666666663</v>
      </c>
      <c r="L33" s="1" t="s">
        <v>104</v>
      </c>
      <c r="M33" s="2" t="s">
        <v>41</v>
      </c>
      <c r="P33" s="1" t="b">
        <v>0</v>
      </c>
    </row>
    <row r="34" spans="1:16" x14ac:dyDescent="0.25">
      <c r="A34" s="1">
        <f>'Valeur Info Imparfaite (erreur)'!$F$59</f>
        <v>-50</v>
      </c>
      <c r="B34" s="2" t="s">
        <v>50</v>
      </c>
      <c r="C34" s="1">
        <v>0</v>
      </c>
      <c r="H34" s="1" t="s">
        <v>40</v>
      </c>
      <c r="I34" s="1" t="s">
        <v>40</v>
      </c>
      <c r="J34" s="1">
        <f>'Valeur Info Imparfaite (erreur)'!$E$59</f>
        <v>3</v>
      </c>
      <c r="K34" s="1">
        <f>'Valeur Info Imparfaite (erreur)'!$E$58</f>
        <v>0.33333333333333331</v>
      </c>
      <c r="L34" s="1" t="s">
        <v>104</v>
      </c>
      <c r="M34" s="2" t="s">
        <v>41</v>
      </c>
      <c r="P34" s="1" t="b">
        <v>0</v>
      </c>
    </row>
    <row r="35" spans="1:16" x14ac:dyDescent="0.25">
      <c r="A35" s="1">
        <f>'Valeur Info Imparfaite (erreur)'!$F$61</f>
        <v>100</v>
      </c>
      <c r="B35" s="2" t="s">
        <v>48</v>
      </c>
      <c r="C35" s="1">
        <v>0</v>
      </c>
      <c r="H35" s="1" t="s">
        <v>40</v>
      </c>
      <c r="I35" s="1" t="s">
        <v>40</v>
      </c>
      <c r="J35" s="1">
        <f>'Valeur Info Imparfaite (erreur)'!$E$61</f>
        <v>1</v>
      </c>
      <c r="K35" s="1">
        <f>'Valeur Info Imparfaite (erreur)'!$E$60</f>
        <v>0</v>
      </c>
      <c r="L35" s="1" t="s">
        <v>106</v>
      </c>
      <c r="M35" s="2" t="s">
        <v>41</v>
      </c>
      <c r="P35" s="1" t="b">
        <v>0</v>
      </c>
    </row>
    <row r="36" spans="1:16" x14ac:dyDescent="0.25">
      <c r="A36" s="1">
        <f>'Valeur Info Imparfaite (erreur)'!$F$65</f>
        <v>0</v>
      </c>
      <c r="B36" s="2" t="s">
        <v>49</v>
      </c>
      <c r="C36" s="1">
        <v>0</v>
      </c>
      <c r="H36" s="1" t="s">
        <v>40</v>
      </c>
      <c r="I36" s="1" t="s">
        <v>40</v>
      </c>
      <c r="J36" s="1">
        <f>'Valeur Info Imparfaite (erreur)'!$E$65</f>
        <v>2</v>
      </c>
      <c r="K36" s="1">
        <f>'Valeur Info Imparfaite (erreur)'!$E$64</f>
        <v>0.66666666666666663</v>
      </c>
      <c r="L36" s="1" t="s">
        <v>106</v>
      </c>
      <c r="M36" s="2" t="s">
        <v>41</v>
      </c>
      <c r="P36" s="1" t="b">
        <v>0</v>
      </c>
    </row>
    <row r="37" spans="1:16" x14ac:dyDescent="0.25">
      <c r="A37" s="1">
        <f>'Valeur Info Imparfaite (erreur)'!$F$67</f>
        <v>-100</v>
      </c>
      <c r="B37" s="2" t="s">
        <v>50</v>
      </c>
      <c r="C37" s="1">
        <v>0</v>
      </c>
      <c r="H37" s="1" t="s">
        <v>40</v>
      </c>
      <c r="I37" s="1" t="s">
        <v>40</v>
      </c>
      <c r="J37" s="1">
        <f>'Valeur Info Imparfaite (erreur)'!$E$67</f>
        <v>3</v>
      </c>
      <c r="K37" s="1">
        <f>'Valeur Info Imparfaite (erreur)'!$E$66</f>
        <v>0.33333333333333331</v>
      </c>
      <c r="L37" s="1" t="s">
        <v>106</v>
      </c>
      <c r="M37" s="2" t="s">
        <v>41</v>
      </c>
      <c r="P37" s="1" t="b">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F67"/>
  <sheetViews>
    <sheetView topLeftCell="B11" zoomScale="85" zoomScaleNormal="85" workbookViewId="0">
      <selection activeCell="C22" sqref="C22"/>
    </sheetView>
  </sheetViews>
  <sheetFormatPr baseColWidth="10" defaultColWidth="9.140625" defaultRowHeight="15" x14ac:dyDescent="0.25"/>
  <cols>
    <col min="1" max="1" width="11.42578125" customWidth="1"/>
    <col min="2" max="2" width="26.7109375" customWidth="1"/>
    <col min="3" max="7" width="23.140625" customWidth="1"/>
    <col min="8" max="256" width="11.42578125" customWidth="1"/>
  </cols>
  <sheetData>
    <row r="2" spans="2:6" x14ac:dyDescent="0.25">
      <c r="B2" s="13" t="s">
        <v>72</v>
      </c>
      <c r="C2" s="20">
        <v>2</v>
      </c>
    </row>
    <row r="3" spans="2:6" x14ac:dyDescent="0.25">
      <c r="B3" s="13" t="s">
        <v>73</v>
      </c>
      <c r="C3" s="20">
        <v>1</v>
      </c>
    </row>
    <row r="4" spans="2:6" x14ac:dyDescent="0.25">
      <c r="B4" s="13" t="s">
        <v>51</v>
      </c>
      <c r="C4" s="15">
        <v>100</v>
      </c>
      <c r="E4" t="s">
        <v>109</v>
      </c>
      <c r="F4">
        <f>Standard!C23</f>
        <v>10</v>
      </c>
    </row>
    <row r="5" spans="2:6" x14ac:dyDescent="0.25">
      <c r="B5" s="13" t="s">
        <v>69</v>
      </c>
      <c r="C5" s="17">
        <v>3</v>
      </c>
      <c r="E5" t="s">
        <v>110</v>
      </c>
      <c r="F5">
        <f>C41</f>
        <v>55</v>
      </c>
    </row>
    <row r="6" spans="2:6" x14ac:dyDescent="0.25">
      <c r="B6" s="13" t="s">
        <v>70</v>
      </c>
      <c r="C6" s="18" t="str">
        <f>VLOOKUP(C5,Meteo!A4:E6,2,FALSE)</f>
        <v>Averse</v>
      </c>
      <c r="E6" t="s">
        <v>111</v>
      </c>
      <c r="F6">
        <f>F5-F4</f>
        <v>45</v>
      </c>
    </row>
    <row r="7" spans="2:6" x14ac:dyDescent="0.25">
      <c r="B7" s="13" t="s">
        <v>63</v>
      </c>
      <c r="C7" s="16">
        <f>VLOOKUP(C5,Meteo!A4:E6,5)</f>
        <v>0</v>
      </c>
    </row>
    <row r="8" spans="2:6" x14ac:dyDescent="0.25">
      <c r="B8" s="13" t="s">
        <v>52</v>
      </c>
      <c r="C8" s="16">
        <f>MIN(C4,C7)*C2</f>
        <v>0</v>
      </c>
    </row>
    <row r="9" spans="2:6" x14ac:dyDescent="0.25">
      <c r="B9" s="13" t="s">
        <v>53</v>
      </c>
      <c r="C9" s="16">
        <f>C4*C3</f>
        <v>100</v>
      </c>
    </row>
    <row r="10" spans="2:6" x14ac:dyDescent="0.25">
      <c r="B10" s="13" t="s">
        <v>54</v>
      </c>
      <c r="C10" s="19">
        <f>C8-C9</f>
        <v>-100</v>
      </c>
    </row>
    <row r="14" spans="2:6" ht="15" customHeight="1" x14ac:dyDescent="0.25">
      <c r="E14" s="12">
        <f>Statistiques!$G$6</f>
        <v>0.7142857142857143</v>
      </c>
      <c r="F14" s="5">
        <f>_xll.PTreeNodeProbability(treeCalc_4!$F$2,14)</f>
        <v>0</v>
      </c>
    </row>
    <row r="15" spans="2:6" ht="15" customHeight="1" x14ac:dyDescent="0.25">
      <c r="E15" s="6">
        <v>1</v>
      </c>
      <c r="F15" s="4">
        <f>_xll.PTreeNodeValue(treeCalc_4!$F$2,14)</f>
        <v>0</v>
      </c>
    </row>
    <row r="16" spans="2:6" ht="15" customHeight="1" x14ac:dyDescent="0.25">
      <c r="D16" s="9" t="b">
        <f>_xll.PTreeNodeDecision(treeCalc_4!$F$2,3)</f>
        <v>0</v>
      </c>
      <c r="E16" s="10" t="s">
        <v>45</v>
      </c>
    </row>
    <row r="17" spans="3:6" ht="15" customHeight="1" x14ac:dyDescent="0.25">
      <c r="D17" s="6">
        <v>0</v>
      </c>
      <c r="E17" s="11">
        <f>_xll.PTreeNodeValue(treeCalc_4!$F$2,3)</f>
        <v>0</v>
      </c>
    </row>
    <row r="18" spans="3:6" ht="15" customHeight="1" x14ac:dyDescent="0.25">
      <c r="E18" s="12">
        <f>Statistiques!$G$7</f>
        <v>0.2857142857142857</v>
      </c>
      <c r="F18" s="5">
        <f>_xll.PTreeNodeProbability(treeCalc_4!$F$2,18)</f>
        <v>0</v>
      </c>
    </row>
    <row r="19" spans="3:6" ht="15" customHeight="1" x14ac:dyDescent="0.25">
      <c r="E19" s="6">
        <v>2</v>
      </c>
      <c r="F19" s="4">
        <f>_xll.PTreeNodeValue(treeCalc_4!$F$2,18)</f>
        <v>0</v>
      </c>
    </row>
    <row r="20" spans="3:6" ht="15" customHeight="1" x14ac:dyDescent="0.25">
      <c r="E20" s="12">
        <f>Statistiques!$G$8</f>
        <v>0</v>
      </c>
      <c r="F20" s="5">
        <f>_xll.PTreeNodeProbability(treeCalc_4!$F$2,22)</f>
        <v>0</v>
      </c>
    </row>
    <row r="21" spans="3:6" ht="15" customHeight="1" x14ac:dyDescent="0.25">
      <c r="E21" s="6">
        <v>3</v>
      </c>
      <c r="F21" s="4">
        <f>_xll.PTreeNodeValue(treeCalc_4!$F$2,22)</f>
        <v>0</v>
      </c>
    </row>
    <row r="22" spans="3:6" ht="15" customHeight="1" x14ac:dyDescent="0.25">
      <c r="C22" s="12">
        <f>Statistiques!G5</f>
        <v>0.7</v>
      </c>
      <c r="D22" s="7" t="s">
        <v>61</v>
      </c>
    </row>
    <row r="23" spans="3:6" ht="15" customHeight="1" x14ac:dyDescent="0.25">
      <c r="C23" s="6"/>
      <c r="D23" s="8">
        <f>_xll.PTreeNodeValue(treeCalc_4!$F$2,2)</f>
        <v>71.428571428571431</v>
      </c>
    </row>
    <row r="24" spans="3:6" ht="15" customHeight="1" x14ac:dyDescent="0.25">
      <c r="E24" s="12">
        <f>Statistiques!$G$6</f>
        <v>0.7142857142857143</v>
      </c>
      <c r="F24" s="5">
        <f>_xll.PTreeNodeProbability(treeCalc_4!$F$2,10)</f>
        <v>0</v>
      </c>
    </row>
    <row r="25" spans="3:6" ht="15" customHeight="1" x14ac:dyDescent="0.25">
      <c r="E25" s="6">
        <v>1</v>
      </c>
      <c r="F25" s="4">
        <f>_xll.PTreeNodeValue(treeCalc_4!$F$2,10)</f>
        <v>50</v>
      </c>
    </row>
    <row r="26" spans="3:6" ht="15" customHeight="1" x14ac:dyDescent="0.25">
      <c r="D26" s="9" t="b">
        <f>_xll.PTreeNodeDecision(treeCalc_4!$F$2,4)</f>
        <v>0</v>
      </c>
      <c r="E26" s="10" t="s">
        <v>45</v>
      </c>
    </row>
    <row r="27" spans="3:6" ht="15" customHeight="1" x14ac:dyDescent="0.25">
      <c r="D27" s="6">
        <v>50</v>
      </c>
      <c r="E27" s="11">
        <f>_xll.PTreeNodeValue(treeCalc_4!$F$2,4)</f>
        <v>50</v>
      </c>
    </row>
    <row r="28" spans="3:6" ht="15" customHeight="1" x14ac:dyDescent="0.25">
      <c r="E28" s="12">
        <f>Statistiques!$G$7</f>
        <v>0.2857142857142857</v>
      </c>
      <c r="F28" s="5">
        <f>_xll.PTreeNodeProbability(treeCalc_4!$F$2,11)</f>
        <v>0</v>
      </c>
    </row>
    <row r="29" spans="3:6" ht="15" customHeight="1" x14ac:dyDescent="0.25">
      <c r="E29" s="6">
        <v>2</v>
      </c>
      <c r="F29" s="4">
        <f>_xll.PTreeNodeValue(treeCalc_4!$F$2,11)</f>
        <v>50</v>
      </c>
    </row>
    <row r="30" spans="3:6" ht="15" customHeight="1" x14ac:dyDescent="0.25">
      <c r="E30" s="12">
        <f>Statistiques!$G$8</f>
        <v>0</v>
      </c>
      <c r="F30" s="5">
        <f>_xll.PTreeNodeProbability(treeCalc_4!$F$2,12)</f>
        <v>0</v>
      </c>
    </row>
    <row r="31" spans="3:6" ht="15" customHeight="1" x14ac:dyDescent="0.25">
      <c r="E31" s="6">
        <v>3</v>
      </c>
      <c r="F31" s="4">
        <f>_xll.PTreeNodeValue(treeCalc_4!$F$2,12)</f>
        <v>-50</v>
      </c>
    </row>
    <row r="32" spans="3:6" ht="15" customHeight="1" x14ac:dyDescent="0.25">
      <c r="E32" s="12">
        <f>Statistiques!$G$6</f>
        <v>0.7142857142857143</v>
      </c>
      <c r="F32" s="5">
        <f>_xll.PTreeNodeProbability(treeCalc_4!$F$2,13)</f>
        <v>0.5</v>
      </c>
    </row>
    <row r="33" spans="2:6" ht="15" customHeight="1" x14ac:dyDescent="0.25">
      <c r="E33" s="6">
        <v>1</v>
      </c>
      <c r="F33" s="4">
        <f>_xll.PTreeNodeValue(treeCalc_4!$F$2,13)</f>
        <v>100</v>
      </c>
    </row>
    <row r="34" spans="2:6" ht="15" customHeight="1" x14ac:dyDescent="0.25">
      <c r="D34" s="9" t="b">
        <f>_xll.PTreeNodeDecision(treeCalc_4!$F$2,5)</f>
        <v>1</v>
      </c>
      <c r="E34" s="10" t="s">
        <v>45</v>
      </c>
    </row>
    <row r="35" spans="2:6" ht="15" customHeight="1" x14ac:dyDescent="0.25">
      <c r="D35" s="6">
        <v>100</v>
      </c>
      <c r="E35" s="11">
        <f>_xll.PTreeNodeValue(treeCalc_4!$F$2,5)</f>
        <v>71.428571428571431</v>
      </c>
    </row>
    <row r="36" spans="2:6" ht="15" customHeight="1" x14ac:dyDescent="0.25">
      <c r="E36" s="12">
        <f>Statistiques!$G$7</f>
        <v>0.2857142857142857</v>
      </c>
      <c r="F36" s="5">
        <f>_xll.PTreeNodeProbability(treeCalc_4!$F$2,19)</f>
        <v>0.19999999999999998</v>
      </c>
    </row>
    <row r="37" spans="2:6" ht="15" customHeight="1" x14ac:dyDescent="0.25">
      <c r="E37" s="6">
        <v>2</v>
      </c>
      <c r="F37" s="4">
        <f>_xll.PTreeNodeValue(treeCalc_4!$F$2,19)</f>
        <v>0</v>
      </c>
    </row>
    <row r="38" spans="2:6" ht="15" customHeight="1" x14ac:dyDescent="0.25">
      <c r="E38" s="12">
        <f>Statistiques!$G$8</f>
        <v>0</v>
      </c>
      <c r="F38" s="5">
        <f>_xll.PTreeNodeProbability(treeCalc_4!$F$2,20)</f>
        <v>0</v>
      </c>
    </row>
    <row r="39" spans="2:6" ht="15" customHeight="1" x14ac:dyDescent="0.25">
      <c r="E39" s="6">
        <v>3</v>
      </c>
      <c r="F39" s="4">
        <f>_xll.PTreeNodeValue(treeCalc_4!$F$2,20)</f>
        <v>-100</v>
      </c>
    </row>
    <row r="40" spans="2:6" ht="15" customHeight="1" x14ac:dyDescent="0.25">
      <c r="B40" s="6"/>
      <c r="C40" s="10" t="s">
        <v>99</v>
      </c>
    </row>
    <row r="41" spans="2:6" ht="15" customHeight="1" x14ac:dyDescent="0.25">
      <c r="B41" s="6"/>
      <c r="C41" s="11">
        <f>_xll.PTreeNodeValue(treeCalc_4!$F$2,1)</f>
        <v>55</v>
      </c>
    </row>
    <row r="42" spans="2:6" ht="15" customHeight="1" x14ac:dyDescent="0.25">
      <c r="E42" s="12">
        <f>Statistiques!$G$9</f>
        <v>0</v>
      </c>
      <c r="F42" s="5">
        <f>_xll.PTreeNodeProbability(treeCalc_4!$F$2,8)</f>
        <v>0</v>
      </c>
    </row>
    <row r="43" spans="2:6" ht="15" customHeight="1" x14ac:dyDescent="0.25">
      <c r="E43" s="6">
        <v>1</v>
      </c>
      <c r="F43" s="4">
        <f>_xll.PTreeNodeValue(treeCalc_4!$F$2,8)</f>
        <v>0</v>
      </c>
    </row>
    <row r="44" spans="2:6" ht="15" customHeight="1" x14ac:dyDescent="0.25">
      <c r="D44" s="9" t="b">
        <f>_xll.PTreeNodeDecision(treeCalc_4!$F$2,7)</f>
        <v>0</v>
      </c>
      <c r="E44" s="10" t="s">
        <v>45</v>
      </c>
    </row>
    <row r="45" spans="2:6" ht="15" customHeight="1" x14ac:dyDescent="0.25">
      <c r="D45" s="6">
        <v>0</v>
      </c>
      <c r="E45" s="11">
        <f>_xll.PTreeNodeValue(treeCalc_4!$F$2,7)</f>
        <v>0</v>
      </c>
    </row>
    <row r="46" spans="2:6" ht="15" customHeight="1" x14ac:dyDescent="0.25">
      <c r="E46" s="12">
        <f>Statistiques!$G$10</f>
        <v>0.66666666666666663</v>
      </c>
      <c r="F46" s="5">
        <f>_xll.PTreeNodeProbability(treeCalc_4!$F$2,9)</f>
        <v>0</v>
      </c>
    </row>
    <row r="47" spans="2:6" ht="15" customHeight="1" x14ac:dyDescent="0.25">
      <c r="E47" s="6">
        <v>2</v>
      </c>
      <c r="F47" s="4">
        <f>_xll.PTreeNodeValue(treeCalc_4!$F$2,9)</f>
        <v>0</v>
      </c>
    </row>
    <row r="48" spans="2:6" ht="15" customHeight="1" x14ac:dyDescent="0.25">
      <c r="E48" s="12">
        <f>Statistiques!$G$11</f>
        <v>0.33333333333333331</v>
      </c>
      <c r="F48" s="5">
        <f>_xll.PTreeNodeProbability(treeCalc_4!$F$2,15)</f>
        <v>0</v>
      </c>
    </row>
    <row r="49" spans="3:6" ht="15" customHeight="1" x14ac:dyDescent="0.25">
      <c r="E49" s="6">
        <v>3</v>
      </c>
      <c r="F49" s="4">
        <f>_xll.PTreeNodeValue(treeCalc_4!$F$2,15)</f>
        <v>0</v>
      </c>
    </row>
    <row r="50" spans="3:6" ht="15" customHeight="1" x14ac:dyDescent="0.25">
      <c r="C50" s="12">
        <f>1-C22</f>
        <v>0.30000000000000004</v>
      </c>
      <c r="D50" s="7" t="s">
        <v>61</v>
      </c>
    </row>
    <row r="51" spans="3:6" ht="15" customHeight="1" x14ac:dyDescent="0.25">
      <c r="C51" s="6"/>
      <c r="D51" s="8">
        <f>_xll.PTreeNodeValue(treeCalc_4!$F$2,6)</f>
        <v>16.666666666666664</v>
      </c>
    </row>
    <row r="52" spans="3:6" ht="15" customHeight="1" x14ac:dyDescent="0.25">
      <c r="E52" s="12">
        <f>Statistiques!$G$9</f>
        <v>0</v>
      </c>
      <c r="F52" s="5">
        <f>_xll.PTreeNodeProbability(treeCalc_4!$F$2,21)</f>
        <v>0</v>
      </c>
    </row>
    <row r="53" spans="3:6" ht="15" customHeight="1" x14ac:dyDescent="0.25">
      <c r="E53" s="6">
        <v>1</v>
      </c>
      <c r="F53" s="4">
        <f>_xll.PTreeNodeValue(treeCalc_4!$F$2,21)</f>
        <v>50</v>
      </c>
    </row>
    <row r="54" spans="3:6" ht="15" customHeight="1" x14ac:dyDescent="0.25">
      <c r="D54" s="9" t="b">
        <f>_xll.PTreeNodeDecision(treeCalc_4!$F$2,16)</f>
        <v>1</v>
      </c>
      <c r="E54" s="10" t="s">
        <v>45</v>
      </c>
    </row>
    <row r="55" spans="3:6" ht="15" customHeight="1" x14ac:dyDescent="0.25">
      <c r="D55" s="6">
        <v>50</v>
      </c>
      <c r="E55" s="11">
        <f>_xll.PTreeNodeValue(treeCalc_4!$F$2,16)</f>
        <v>16.666666666666664</v>
      </c>
    </row>
    <row r="56" spans="3:6" ht="15" customHeight="1" x14ac:dyDescent="0.25">
      <c r="E56" s="12">
        <f>Statistiques!$G$10</f>
        <v>0.66666666666666663</v>
      </c>
      <c r="F56" s="5">
        <f>_xll.PTreeNodeProbability(treeCalc_4!$F$2,23)</f>
        <v>0.2</v>
      </c>
    </row>
    <row r="57" spans="3:6" ht="15" customHeight="1" x14ac:dyDescent="0.25">
      <c r="E57" s="6">
        <v>2</v>
      </c>
      <c r="F57" s="4">
        <f>_xll.PTreeNodeValue(treeCalc_4!$F$2,23)</f>
        <v>50</v>
      </c>
    </row>
    <row r="58" spans="3:6" ht="15" customHeight="1" x14ac:dyDescent="0.25">
      <c r="E58" s="12">
        <f>Statistiques!$G$11</f>
        <v>0.33333333333333331</v>
      </c>
      <c r="F58" s="5">
        <f>_xll.PTreeNodeProbability(treeCalc_4!$F$2,24)</f>
        <v>0.1</v>
      </c>
    </row>
    <row r="59" spans="3:6" ht="15" customHeight="1" x14ac:dyDescent="0.25">
      <c r="E59" s="6">
        <v>3</v>
      </c>
      <c r="F59" s="4">
        <f>_xll.PTreeNodeValue(treeCalc_4!$F$2,24)</f>
        <v>-50</v>
      </c>
    </row>
    <row r="60" spans="3:6" ht="15" customHeight="1" x14ac:dyDescent="0.25">
      <c r="E60" s="12">
        <f>Statistiques!$G$9</f>
        <v>0</v>
      </c>
      <c r="F60" s="5">
        <f>_xll.PTreeNodeProbability(treeCalc_4!$F$2,25)</f>
        <v>0</v>
      </c>
    </row>
    <row r="61" spans="3:6" ht="15" customHeight="1" x14ac:dyDescent="0.25">
      <c r="E61" s="6">
        <v>1</v>
      </c>
      <c r="F61" s="4">
        <f>_xll.PTreeNodeValue(treeCalc_4!$F$2,25)</f>
        <v>100</v>
      </c>
    </row>
    <row r="62" spans="3:6" ht="15" customHeight="1" x14ac:dyDescent="0.25">
      <c r="D62" s="9" t="b">
        <f>_xll.PTreeNodeDecision(treeCalc_4!$F$2,17)</f>
        <v>0</v>
      </c>
      <c r="E62" s="10" t="s">
        <v>45</v>
      </c>
    </row>
    <row r="63" spans="3:6" ht="15" customHeight="1" x14ac:dyDescent="0.25">
      <c r="D63" s="6">
        <v>100</v>
      </c>
      <c r="E63" s="11">
        <f>_xll.PTreeNodeValue(treeCalc_4!$F$2,17)</f>
        <v>-33.333333333333329</v>
      </c>
    </row>
    <row r="64" spans="3:6" ht="15" customHeight="1" x14ac:dyDescent="0.25">
      <c r="E64" s="12">
        <f>Statistiques!$G$10</f>
        <v>0.66666666666666663</v>
      </c>
      <c r="F64" s="5">
        <f>_xll.PTreeNodeProbability(treeCalc_4!$F$2,26)</f>
        <v>0</v>
      </c>
    </row>
    <row r="65" spans="5:6" ht="15" customHeight="1" x14ac:dyDescent="0.25">
      <c r="E65" s="6">
        <v>2</v>
      </c>
      <c r="F65" s="4">
        <f>_xll.PTreeNodeValue(treeCalc_4!$F$2,26)</f>
        <v>0</v>
      </c>
    </row>
    <row r="66" spans="5:6" ht="15" customHeight="1" x14ac:dyDescent="0.25">
      <c r="E66" s="12">
        <f>Statistiques!$G$11</f>
        <v>0.33333333333333331</v>
      </c>
      <c r="F66" s="5">
        <f>_xll.PTreeNodeProbability(treeCalc_4!$F$2,27)</f>
        <v>0</v>
      </c>
    </row>
    <row r="67" spans="5:6" ht="15" customHeight="1" x14ac:dyDescent="0.25">
      <c r="E67" s="6">
        <v>3</v>
      </c>
      <c r="F67" s="4">
        <f>_xll.PTreeNodeValue(treeCalc_4!$F$2,27)</f>
        <v>-100</v>
      </c>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F69"/>
  <sheetViews>
    <sheetView topLeftCell="B1" zoomScale="85" zoomScaleNormal="85" workbookViewId="0">
      <selection activeCell="J13" sqref="J13"/>
    </sheetView>
  </sheetViews>
  <sheetFormatPr baseColWidth="10" defaultColWidth="9.140625" defaultRowHeight="15" x14ac:dyDescent="0.25"/>
  <cols>
    <col min="1" max="1" width="11.42578125" customWidth="1"/>
    <col min="2" max="2" width="28.85546875" customWidth="1"/>
    <col min="3" max="7" width="23.140625" customWidth="1"/>
    <col min="8" max="256" width="11.42578125" customWidth="1"/>
  </cols>
  <sheetData>
    <row r="2" spans="2:6" x14ac:dyDescent="0.25">
      <c r="B2" s="13" t="s">
        <v>72</v>
      </c>
      <c r="C2" s="20">
        <v>2</v>
      </c>
    </row>
    <row r="3" spans="2:6" x14ac:dyDescent="0.25">
      <c r="B3" s="13" t="s">
        <v>73</v>
      </c>
      <c r="C3" s="20">
        <v>1</v>
      </c>
    </row>
    <row r="4" spans="2:6" x14ac:dyDescent="0.25">
      <c r="B4" s="13" t="s">
        <v>51</v>
      </c>
      <c r="C4" s="15">
        <v>100</v>
      </c>
      <c r="E4" t="s">
        <v>109</v>
      </c>
      <c r="F4">
        <f>Standard!C23</f>
        <v>10</v>
      </c>
    </row>
    <row r="5" spans="2:6" x14ac:dyDescent="0.25">
      <c r="B5" s="13" t="s">
        <v>69</v>
      </c>
      <c r="C5" s="17">
        <v>3</v>
      </c>
      <c r="E5" t="s">
        <v>110</v>
      </c>
      <c r="F5">
        <f>C33</f>
        <v>45</v>
      </c>
    </row>
    <row r="6" spans="2:6" x14ac:dyDescent="0.25">
      <c r="B6" s="13" t="s">
        <v>70</v>
      </c>
      <c r="C6" s="18" t="str">
        <f>VLOOKUP(C5,Meteo!A4:E6,2,FALSE)</f>
        <v>Averse</v>
      </c>
      <c r="E6" t="s">
        <v>111</v>
      </c>
      <c r="F6">
        <f>F5-F4</f>
        <v>35</v>
      </c>
    </row>
    <row r="7" spans="2:6" x14ac:dyDescent="0.25">
      <c r="B7" s="13" t="s">
        <v>63</v>
      </c>
      <c r="C7" s="16">
        <f>VLOOKUP(C5,Meteo!A4:E6,5)</f>
        <v>0</v>
      </c>
    </row>
    <row r="8" spans="2:6" x14ac:dyDescent="0.25">
      <c r="B8" s="13" t="s">
        <v>52</v>
      </c>
      <c r="C8" s="16">
        <f>MIN(C4,C7)*C2</f>
        <v>0</v>
      </c>
    </row>
    <row r="9" spans="2:6" x14ac:dyDescent="0.25">
      <c r="B9" s="13" t="s">
        <v>53</v>
      </c>
      <c r="C9" s="16">
        <f>C4*C3</f>
        <v>100</v>
      </c>
    </row>
    <row r="10" spans="2:6" x14ac:dyDescent="0.25">
      <c r="B10" s="13" t="s">
        <v>54</v>
      </c>
      <c r="C10" s="19">
        <f>C8-C9</f>
        <v>-100</v>
      </c>
    </row>
    <row r="14" spans="2:6" ht="15" customHeight="1" x14ac:dyDescent="0.25">
      <c r="E14" s="9" t="b">
        <f>_xll.PTreeNodeDecision(treeCalc_5!$F$2,4)</f>
        <v>0</v>
      </c>
      <c r="F14" s="5">
        <f>_xll.PTreeNodeProbability(treeCalc_5!$F$2,4)</f>
        <v>0</v>
      </c>
    </row>
    <row r="15" spans="2:6" ht="15" customHeight="1" x14ac:dyDescent="0.25">
      <c r="E15" s="6">
        <v>0</v>
      </c>
      <c r="F15" s="4">
        <f>_xll.PTreeNodeValue(treeCalc_5!$F$2,4)</f>
        <v>0</v>
      </c>
    </row>
    <row r="16" spans="2:6" ht="15" customHeight="1" x14ac:dyDescent="0.25">
      <c r="D16" s="12">
        <f>Statistiques!$J$8</f>
        <v>1</v>
      </c>
      <c r="E16" s="7" t="s">
        <v>61</v>
      </c>
    </row>
    <row r="17" spans="2:6" ht="15" customHeight="1" x14ac:dyDescent="0.25">
      <c r="D17" s="6"/>
      <c r="E17" s="8">
        <f>_xll.PTreeNodeValue(treeCalc_5!$F$2,3)</f>
        <v>100</v>
      </c>
    </row>
    <row r="18" spans="2:6" ht="15" customHeight="1" x14ac:dyDescent="0.25">
      <c r="E18" s="9" t="b">
        <f>_xll.PTreeNodeDecision(treeCalc_5!$F$2,12)</f>
        <v>0</v>
      </c>
      <c r="F18" s="5">
        <f>_xll.PTreeNodeProbability(treeCalc_5!$F$2,12)</f>
        <v>0</v>
      </c>
    </row>
    <row r="19" spans="2:6" ht="15" customHeight="1" x14ac:dyDescent="0.25">
      <c r="E19" s="6">
        <v>50</v>
      </c>
      <c r="F19" s="4">
        <f>_xll.PTreeNodeValue(treeCalc_5!$F$2,12)</f>
        <v>50</v>
      </c>
    </row>
    <row r="20" spans="2:6" ht="15" customHeight="1" x14ac:dyDescent="0.25">
      <c r="E20" s="9" t="b">
        <f>_xll.PTreeNodeDecision(treeCalc_5!$F$2,19)</f>
        <v>1</v>
      </c>
      <c r="F20" s="5">
        <f>_xll.PTreeNodeProbability(treeCalc_5!$F$2,19)</f>
        <v>0.3</v>
      </c>
    </row>
    <row r="21" spans="2:6" ht="15" customHeight="1" x14ac:dyDescent="0.25">
      <c r="E21" s="6">
        <v>100</v>
      </c>
      <c r="F21" s="4">
        <f>_xll.PTreeNodeValue(treeCalc_5!$F$2,19)</f>
        <v>100</v>
      </c>
    </row>
    <row r="22" spans="2:6" ht="15" customHeight="1" x14ac:dyDescent="0.25">
      <c r="C22" s="12">
        <f>Meteo!C4</f>
        <v>0.3</v>
      </c>
      <c r="D22" s="10" t="s">
        <v>99</v>
      </c>
    </row>
    <row r="23" spans="2:6" ht="15" customHeight="1" x14ac:dyDescent="0.25">
      <c r="C23" s="6">
        <v>1</v>
      </c>
      <c r="D23" s="11">
        <f>_xll.PTreeNodeValue(treeCalc_5!$F$2,2)</f>
        <v>100</v>
      </c>
    </row>
    <row r="24" spans="2:6" ht="15" customHeight="1" x14ac:dyDescent="0.25">
      <c r="E24" s="9" t="b">
        <f>_xll.PTreeNodeDecision(treeCalc_5!$F$2,5)</f>
        <v>0</v>
      </c>
      <c r="F24" s="5">
        <f>_xll.PTreeNodeProbability(treeCalc_5!$F$2,5)</f>
        <v>0</v>
      </c>
    </row>
    <row r="25" spans="2:6" ht="15" customHeight="1" x14ac:dyDescent="0.25">
      <c r="E25" s="6">
        <v>0</v>
      </c>
      <c r="F25" s="4">
        <f>_xll.PTreeNodeValue(treeCalc_5!$F$2,5)</f>
        <v>0</v>
      </c>
    </row>
    <row r="26" spans="2:6" ht="15" customHeight="1" x14ac:dyDescent="0.25">
      <c r="D26" s="12">
        <f>1-D16</f>
        <v>0</v>
      </c>
      <c r="E26" s="7" t="s">
        <v>61</v>
      </c>
    </row>
    <row r="27" spans="2:6" ht="15" customHeight="1" x14ac:dyDescent="0.25">
      <c r="D27" s="6"/>
      <c r="E27" s="8">
        <f>_xll.PTreeNodeValue(treeCalc_5!$F$2,29)</f>
        <v>100</v>
      </c>
    </row>
    <row r="28" spans="2:6" ht="15" customHeight="1" x14ac:dyDescent="0.25">
      <c r="E28" s="9" t="b">
        <f>_xll.PTreeNodeDecision(treeCalc_5!$F$2,10)</f>
        <v>0</v>
      </c>
      <c r="F28" s="5">
        <f>_xll.PTreeNodeProbability(treeCalc_5!$F$2,10)</f>
        <v>0</v>
      </c>
    </row>
    <row r="29" spans="2:6" ht="15" customHeight="1" x14ac:dyDescent="0.25">
      <c r="E29" s="6">
        <v>50</v>
      </c>
      <c r="F29" s="4">
        <f>_xll.PTreeNodeValue(treeCalc_5!$F$2,10)</f>
        <v>50</v>
      </c>
    </row>
    <row r="30" spans="2:6" ht="15" customHeight="1" x14ac:dyDescent="0.25">
      <c r="E30" s="9" t="b">
        <f>_xll.PTreeNodeDecision(treeCalc_5!$F$2,11)</f>
        <v>1</v>
      </c>
      <c r="F30" s="5">
        <f>_xll.PTreeNodeProbability(treeCalc_5!$F$2,11)</f>
        <v>0</v>
      </c>
    </row>
    <row r="31" spans="2:6" ht="15" customHeight="1" x14ac:dyDescent="0.25">
      <c r="E31" s="6">
        <v>100</v>
      </c>
      <c r="F31" s="4">
        <f>_xll.PTreeNodeValue(treeCalc_5!$F$2,11)</f>
        <v>100</v>
      </c>
    </row>
    <row r="32" spans="2:6" ht="15" customHeight="1" x14ac:dyDescent="0.25">
      <c r="B32" s="6"/>
      <c r="C32" s="10" t="s">
        <v>45</v>
      </c>
    </row>
    <row r="33" spans="2:6" ht="15" customHeight="1" x14ac:dyDescent="0.25">
      <c r="B33" s="6"/>
      <c r="C33" s="11">
        <f>_xll.PTreeNodeValue(treeCalc_5!$F$2,1)</f>
        <v>45</v>
      </c>
    </row>
    <row r="34" spans="2:6" ht="15" customHeight="1" x14ac:dyDescent="0.25">
      <c r="E34" s="9" t="b">
        <f>_xll.PTreeNodeDecision(treeCalc_5!$F$2,8)</f>
        <v>0</v>
      </c>
      <c r="F34" s="5">
        <f>_xll.PTreeNodeProbability(treeCalc_5!$F$2,8)</f>
        <v>0</v>
      </c>
    </row>
    <row r="35" spans="2:6" ht="15" customHeight="1" x14ac:dyDescent="0.25">
      <c r="E35" s="6">
        <v>0</v>
      </c>
      <c r="F35" s="4">
        <f>_xll.PTreeNodeValue(treeCalc_5!$F$2,8)</f>
        <v>0</v>
      </c>
    </row>
    <row r="36" spans="2:6" ht="15" customHeight="1" x14ac:dyDescent="0.25">
      <c r="D36" s="12">
        <f>Statistiques!$J$9</f>
        <v>0.5</v>
      </c>
      <c r="E36" s="7" t="s">
        <v>61</v>
      </c>
    </row>
    <row r="37" spans="2:6" ht="15" customHeight="1" x14ac:dyDescent="0.25">
      <c r="D37" s="6"/>
      <c r="E37" s="8">
        <f>_xll.PTreeNodeValue(treeCalc_5!$F$2,7)</f>
        <v>50</v>
      </c>
    </row>
    <row r="38" spans="2:6" ht="15" customHeight="1" x14ac:dyDescent="0.25">
      <c r="E38" s="9" t="b">
        <f>_xll.PTreeNodeDecision(treeCalc_5!$F$2,9)</f>
        <v>1</v>
      </c>
      <c r="F38" s="5">
        <f>_xll.PTreeNodeProbability(treeCalc_5!$F$2,9)</f>
        <v>0.15</v>
      </c>
    </row>
    <row r="39" spans="2:6" ht="15" customHeight="1" x14ac:dyDescent="0.25">
      <c r="E39" s="6">
        <v>50</v>
      </c>
      <c r="F39" s="4">
        <f>_xll.PTreeNodeValue(treeCalc_5!$F$2,9)</f>
        <v>50</v>
      </c>
    </row>
    <row r="40" spans="2:6" ht="15" customHeight="1" x14ac:dyDescent="0.25">
      <c r="E40" s="9" t="b">
        <f>_xll.PTreeNodeDecision(treeCalc_5!$F$2,13)</f>
        <v>0</v>
      </c>
      <c r="F40" s="5">
        <f>_xll.PTreeNodeProbability(treeCalc_5!$F$2,13)</f>
        <v>0</v>
      </c>
    </row>
    <row r="41" spans="2:6" ht="15" customHeight="1" x14ac:dyDescent="0.25">
      <c r="E41" s="6">
        <v>100</v>
      </c>
      <c r="F41" s="4">
        <f>_xll.PTreeNodeValue(treeCalc_5!$F$2,13)</f>
        <v>0</v>
      </c>
    </row>
    <row r="42" spans="2:6" ht="15" customHeight="1" x14ac:dyDescent="0.25">
      <c r="C42" s="12">
        <f>Meteo!C5</f>
        <v>0.3</v>
      </c>
      <c r="D42" s="10" t="s">
        <v>99</v>
      </c>
    </row>
    <row r="43" spans="2:6" ht="15" customHeight="1" x14ac:dyDescent="0.25">
      <c r="C43" s="6">
        <v>2</v>
      </c>
      <c r="D43" s="11">
        <f>_xll.PTreeNodeValue(treeCalc_5!$F$2,6)</f>
        <v>50</v>
      </c>
    </row>
    <row r="44" spans="2:6" ht="15" customHeight="1" x14ac:dyDescent="0.25">
      <c r="E44" s="9" t="b">
        <f>_xll.PTreeNodeDecision(treeCalc_5!$F$2,15)</f>
        <v>0</v>
      </c>
      <c r="F44" s="5">
        <f>_xll.PTreeNodeProbability(treeCalc_5!$F$2,15)</f>
        <v>0</v>
      </c>
    </row>
    <row r="45" spans="2:6" ht="15" customHeight="1" x14ac:dyDescent="0.25">
      <c r="E45" s="6">
        <v>0</v>
      </c>
      <c r="F45" s="4">
        <f>_xll.PTreeNodeValue(treeCalc_5!$F$2,15)</f>
        <v>0</v>
      </c>
    </row>
    <row r="46" spans="2:6" ht="15" customHeight="1" x14ac:dyDescent="0.25">
      <c r="D46" s="12">
        <f>1-D36</f>
        <v>0.5</v>
      </c>
      <c r="E46" s="7" t="s">
        <v>61</v>
      </c>
    </row>
    <row r="47" spans="2:6" ht="15" customHeight="1" x14ac:dyDescent="0.25">
      <c r="D47" s="6"/>
      <c r="E47" s="8">
        <f>_xll.PTreeNodeValue(treeCalc_5!$F$2,14)</f>
        <v>50</v>
      </c>
    </row>
    <row r="48" spans="2:6" ht="15" customHeight="1" x14ac:dyDescent="0.25">
      <c r="E48" s="9" t="b">
        <f>_xll.PTreeNodeDecision(treeCalc_5!$F$2,16)</f>
        <v>1</v>
      </c>
      <c r="F48" s="5">
        <f>_xll.PTreeNodeProbability(treeCalc_5!$F$2,16)</f>
        <v>0.15</v>
      </c>
    </row>
    <row r="49" spans="3:6" ht="15" customHeight="1" x14ac:dyDescent="0.25">
      <c r="E49" s="6">
        <v>50</v>
      </c>
      <c r="F49" s="4">
        <f>_xll.PTreeNodeValue(treeCalc_5!$F$2,16)</f>
        <v>50</v>
      </c>
    </row>
    <row r="50" spans="3:6" ht="15" customHeight="1" x14ac:dyDescent="0.25">
      <c r="E50" s="9" t="b">
        <f>_xll.PTreeNodeDecision(treeCalc_5!$F$2,17)</f>
        <v>0</v>
      </c>
      <c r="F50" s="5">
        <f>_xll.PTreeNodeProbability(treeCalc_5!$F$2,17)</f>
        <v>0</v>
      </c>
    </row>
    <row r="51" spans="3:6" ht="15" customHeight="1" x14ac:dyDescent="0.25">
      <c r="E51" s="6">
        <v>100</v>
      </c>
      <c r="F51" s="4">
        <f>_xll.PTreeNodeValue(treeCalc_5!$F$2,17)</f>
        <v>0</v>
      </c>
    </row>
    <row r="52" spans="3:6" ht="15" customHeight="1" x14ac:dyDescent="0.25">
      <c r="E52" s="9" t="b">
        <f>_xll.PTreeNodeDecision(treeCalc_5!$F$2,20)</f>
        <v>1</v>
      </c>
      <c r="F52" s="5">
        <f>_xll.PTreeNodeProbability(treeCalc_5!$F$2,20)</f>
        <v>0</v>
      </c>
    </row>
    <row r="53" spans="3:6" ht="15" customHeight="1" x14ac:dyDescent="0.25">
      <c r="E53" s="6">
        <v>0</v>
      </c>
      <c r="F53" s="4">
        <f>_xll.PTreeNodeValue(treeCalc_5!$F$2,20)</f>
        <v>0</v>
      </c>
    </row>
    <row r="54" spans="3:6" ht="15" customHeight="1" x14ac:dyDescent="0.25">
      <c r="D54" s="12">
        <f>Statistiques!$J$10</f>
        <v>0</v>
      </c>
      <c r="E54" s="7" t="s">
        <v>61</v>
      </c>
    </row>
    <row r="55" spans="3:6" ht="15" customHeight="1" x14ac:dyDescent="0.25">
      <c r="D55" s="6"/>
      <c r="E55" s="8">
        <f>_xll.PTreeNodeValue(treeCalc_5!$F$2,18)</f>
        <v>0</v>
      </c>
    </row>
    <row r="56" spans="3:6" ht="15" customHeight="1" x14ac:dyDescent="0.25">
      <c r="E56" s="9" t="b">
        <f>_xll.PTreeNodeDecision(treeCalc_5!$F$2,21)</f>
        <v>0</v>
      </c>
      <c r="F56" s="5">
        <f>_xll.PTreeNodeProbability(treeCalc_5!$F$2,21)</f>
        <v>0</v>
      </c>
    </row>
    <row r="57" spans="3:6" ht="15" customHeight="1" x14ac:dyDescent="0.25">
      <c r="E57" s="6">
        <v>50</v>
      </c>
      <c r="F57" s="4">
        <f>_xll.PTreeNodeValue(treeCalc_5!$F$2,21)</f>
        <v>-50</v>
      </c>
    </row>
    <row r="58" spans="3:6" ht="15" customHeight="1" x14ac:dyDescent="0.25">
      <c r="E58" s="9" t="b">
        <f>_xll.PTreeNodeDecision(treeCalc_5!$F$2,22)</f>
        <v>0</v>
      </c>
      <c r="F58" s="5">
        <f>_xll.PTreeNodeProbability(treeCalc_5!$F$2,22)</f>
        <v>0</v>
      </c>
    </row>
    <row r="59" spans="3:6" ht="15" customHeight="1" x14ac:dyDescent="0.25">
      <c r="E59" s="6">
        <v>100</v>
      </c>
      <c r="F59" s="4">
        <f>_xll.PTreeNodeValue(treeCalc_5!$F$2,22)</f>
        <v>-100</v>
      </c>
    </row>
    <row r="60" spans="3:6" ht="15" customHeight="1" x14ac:dyDescent="0.25">
      <c r="C60" s="12">
        <f>Meteo!C6</f>
        <v>0.4</v>
      </c>
      <c r="D60" s="10" t="s">
        <v>99</v>
      </c>
    </row>
    <row r="61" spans="3:6" ht="15" customHeight="1" x14ac:dyDescent="0.25">
      <c r="C61" s="6">
        <v>3</v>
      </c>
      <c r="D61" s="11">
        <f>_xll.PTreeNodeValue(treeCalc_5!$F$2,42)</f>
        <v>0</v>
      </c>
    </row>
    <row r="62" spans="3:6" ht="15" customHeight="1" x14ac:dyDescent="0.25">
      <c r="E62" s="9" t="b">
        <f>_xll.PTreeNodeDecision(treeCalc_5!$F$2,24)</f>
        <v>1</v>
      </c>
      <c r="F62" s="5">
        <f>_xll.PTreeNodeProbability(treeCalc_5!$F$2,24)</f>
        <v>0.4</v>
      </c>
    </row>
    <row r="63" spans="3:6" ht="15" customHeight="1" x14ac:dyDescent="0.25">
      <c r="E63" s="6">
        <v>0</v>
      </c>
      <c r="F63" s="4">
        <f>_xll.PTreeNodeValue(treeCalc_5!$F$2,24)</f>
        <v>0</v>
      </c>
    </row>
    <row r="64" spans="3:6" ht="15" customHeight="1" x14ac:dyDescent="0.25">
      <c r="D64" s="12">
        <f>1-D54</f>
        <v>1</v>
      </c>
      <c r="E64" s="7" t="s">
        <v>61</v>
      </c>
    </row>
    <row r="65" spans="4:6" ht="15" customHeight="1" x14ac:dyDescent="0.25">
      <c r="D65" s="6"/>
      <c r="E65" s="8">
        <f>_xll.PTreeNodeValue(treeCalc_5!$F$2,23)</f>
        <v>0</v>
      </c>
    </row>
    <row r="66" spans="4:6" ht="15" customHeight="1" x14ac:dyDescent="0.25">
      <c r="E66" s="9" t="b">
        <f>_xll.PTreeNodeDecision(treeCalc_5!$F$2,25)</f>
        <v>0</v>
      </c>
      <c r="F66" s="5">
        <f>_xll.PTreeNodeProbability(treeCalc_5!$F$2,25)</f>
        <v>0</v>
      </c>
    </row>
    <row r="67" spans="4:6" ht="15" customHeight="1" x14ac:dyDescent="0.25">
      <c r="E67" s="6">
        <v>50</v>
      </c>
      <c r="F67" s="4">
        <f>_xll.PTreeNodeValue(treeCalc_5!$F$2,25)</f>
        <v>-50</v>
      </c>
    </row>
    <row r="68" spans="4:6" ht="15" customHeight="1" x14ac:dyDescent="0.25">
      <c r="E68" s="9" t="b">
        <f>_xll.PTreeNodeDecision(treeCalc_5!$F$2,26)</f>
        <v>0</v>
      </c>
      <c r="F68" s="5">
        <f>_xll.PTreeNodeProbability(treeCalc_5!$F$2,26)</f>
        <v>0</v>
      </c>
    </row>
    <row r="69" spans="4:6" ht="15" customHeight="1" x14ac:dyDescent="0.25">
      <c r="E69" s="6">
        <v>100</v>
      </c>
      <c r="F69" s="4">
        <f>_xll.PTreeNodeValue(treeCalc_5!$F$2,26)</f>
        <v>-100</v>
      </c>
    </row>
  </sheetData>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0"/>
  <sheetViews>
    <sheetView workbookViewId="0"/>
  </sheetViews>
  <sheetFormatPr baseColWidth="10" defaultColWidth="15.7109375" defaultRowHeight="15" x14ac:dyDescent="0.25"/>
  <cols>
    <col min="1" max="16384" width="15.7109375" style="1"/>
  </cols>
  <sheetData>
    <row r="1" spans="1:16" x14ac:dyDescent="0.25">
      <c r="A1" s="1" t="s">
        <v>0</v>
      </c>
      <c r="B1" s="2" t="s">
        <v>183</v>
      </c>
      <c r="E1" s="1" t="s">
        <v>8</v>
      </c>
      <c r="F1" s="1">
        <v>3</v>
      </c>
      <c r="H1" s="1" t="s">
        <v>14</v>
      </c>
      <c r="I1" s="2" t="s">
        <v>39</v>
      </c>
      <c r="K1" s="1" t="s">
        <v>19</v>
      </c>
      <c r="L1" s="1">
        <v>100</v>
      </c>
    </row>
    <row r="2" spans="1:16" x14ac:dyDescent="0.25">
      <c r="A2" s="1" t="s">
        <v>1</v>
      </c>
      <c r="B2" s="1" t="e">
        <f>Statistiques!#REF!</f>
        <v>#REF!</v>
      </c>
      <c r="E2" s="1" t="s">
        <v>9</v>
      </c>
      <c r="F2" s="1">
        <f>_xll.PTreeEvaluate5(B3,$L$11:$L$20,$J$11:$J$20,$K$11:$K$20,$N$11:$N$20,$G$11:$G$20,,L1)</f>
        <v>2058649</v>
      </c>
    </row>
    <row r="3" spans="1:16" x14ac:dyDescent="0.25">
      <c r="A3" s="1" t="s">
        <v>2</v>
      </c>
      <c r="B3" s="1" t="s">
        <v>182</v>
      </c>
      <c r="E3" s="1" t="s">
        <v>10</v>
      </c>
      <c r="F3" s="2" t="s">
        <v>170</v>
      </c>
      <c r="H3" s="1" t="s">
        <v>15</v>
      </c>
      <c r="I3" s="3" t="s">
        <v>37</v>
      </c>
    </row>
    <row r="4" spans="1:16" x14ac:dyDescent="0.25">
      <c r="A4" s="1" t="s">
        <v>3</v>
      </c>
      <c r="B4" s="1" t="s">
        <v>173</v>
      </c>
      <c r="E4" s="1" t="s">
        <v>11</v>
      </c>
      <c r="F4" s="2" t="s">
        <v>36</v>
      </c>
      <c r="H4" s="1" t="s">
        <v>16</v>
      </c>
      <c r="I4" s="2" t="s">
        <v>38</v>
      </c>
    </row>
    <row r="5" spans="1:16" x14ac:dyDescent="0.25">
      <c r="A5" s="1" t="s">
        <v>4</v>
      </c>
      <c r="B5" s="1">
        <v>0</v>
      </c>
      <c r="E5" s="1" t="s">
        <v>12</v>
      </c>
      <c r="F5" s="2" t="s">
        <v>36</v>
      </c>
      <c r="H5" s="1" t="s">
        <v>17</v>
      </c>
      <c r="I5" s="3" t="s">
        <v>37</v>
      </c>
    </row>
    <row r="6" spans="1:16" x14ac:dyDescent="0.25">
      <c r="A6" s="1" t="s">
        <v>5</v>
      </c>
      <c r="E6" s="1" t="s">
        <v>13</v>
      </c>
      <c r="F6" s="2" t="s">
        <v>170</v>
      </c>
      <c r="H6" s="1" t="s">
        <v>18</v>
      </c>
      <c r="I6" s="2" t="s">
        <v>38</v>
      </c>
    </row>
    <row r="7" spans="1:16" x14ac:dyDescent="0.25">
      <c r="A7" s="1" t="s">
        <v>6</v>
      </c>
      <c r="E7" s="1" t="s">
        <v>172</v>
      </c>
      <c r="F7" s="2" t="s">
        <v>181</v>
      </c>
    </row>
    <row r="8" spans="1:16" x14ac:dyDescent="0.25">
      <c r="A8" s="1" t="s">
        <v>7</v>
      </c>
      <c r="B8" s="1">
        <v>10</v>
      </c>
    </row>
    <row r="10" spans="1:16" x14ac:dyDescent="0.25">
      <c r="A10" s="1" t="s">
        <v>20</v>
      </c>
      <c r="B10" s="1" t="s">
        <v>21</v>
      </c>
      <c r="C10" s="1" t="s">
        <v>22</v>
      </c>
      <c r="D10" s="1" t="s">
        <v>23</v>
      </c>
      <c r="E10" s="1" t="s">
        <v>24</v>
      </c>
      <c r="F10" s="1" t="s">
        <v>25</v>
      </c>
      <c r="G10" s="1" t="s">
        <v>26</v>
      </c>
      <c r="H10" s="1" t="s">
        <v>27</v>
      </c>
      <c r="I10" s="1" t="s">
        <v>28</v>
      </c>
      <c r="J10" s="1" t="s">
        <v>29</v>
      </c>
      <c r="K10" s="1" t="s">
        <v>30</v>
      </c>
      <c r="L10" s="1" t="s">
        <v>2</v>
      </c>
      <c r="M10" s="1" t="s">
        <v>31</v>
      </c>
      <c r="N10" s="1" t="s">
        <v>32</v>
      </c>
      <c r="O10" s="1" t="s">
        <v>33</v>
      </c>
      <c r="P10" s="1" t="s">
        <v>34</v>
      </c>
    </row>
    <row r="11" spans="1:16" x14ac:dyDescent="0.25">
      <c r="A11" s="1">
        <f>Statistiques!$C$56</f>
        <v>0</v>
      </c>
      <c r="B11" s="1" t="str">
        <f>B1</f>
        <v>Prévision --&gt; Météo</v>
      </c>
      <c r="C11" s="1">
        <v>0</v>
      </c>
      <c r="I11" s="1" t="s">
        <v>40</v>
      </c>
      <c r="J11" s="1">
        <f>Statistiques!$B$56</f>
        <v>0</v>
      </c>
      <c r="K11" s="1">
        <f>Statistiques!$B$55</f>
        <v>0</v>
      </c>
      <c r="L11" s="1" t="s">
        <v>176</v>
      </c>
      <c r="M11" s="2" t="s">
        <v>41</v>
      </c>
      <c r="O11" s="1" t="str">
        <f>Statistiques!$C$55</f>
        <v>Prévision</v>
      </c>
      <c r="P11" s="1" t="b">
        <v>0</v>
      </c>
    </row>
    <row r="12" spans="1:16" x14ac:dyDescent="0.25">
      <c r="A12" s="1">
        <f>Statistiques!$D$52</f>
        <v>0</v>
      </c>
      <c r="B12" s="2" t="s">
        <v>97</v>
      </c>
      <c r="C12" s="1">
        <v>0</v>
      </c>
      <c r="I12" s="1" t="s">
        <v>40</v>
      </c>
      <c r="J12" s="1">
        <f>Statistiques!$C$52</f>
        <v>0</v>
      </c>
      <c r="K12" s="1">
        <f>Statistiques!$C$51</f>
        <v>0.44999999999999996</v>
      </c>
      <c r="L12" s="1" t="s">
        <v>184</v>
      </c>
      <c r="M12" s="2" t="s">
        <v>41</v>
      </c>
      <c r="O12" s="1" t="str">
        <f>Statistiques!$D$51</f>
        <v>Météo</v>
      </c>
      <c r="P12" s="1" t="b">
        <v>0</v>
      </c>
    </row>
    <row r="13" spans="1:16" x14ac:dyDescent="0.25">
      <c r="A13" s="1">
        <f>Statistiques!$D$62</f>
        <v>0</v>
      </c>
      <c r="B13" s="2" t="s">
        <v>98</v>
      </c>
      <c r="C13" s="1">
        <v>0</v>
      </c>
      <c r="I13" s="1" t="s">
        <v>40</v>
      </c>
      <c r="J13" s="1">
        <f>Statistiques!$C$62</f>
        <v>0</v>
      </c>
      <c r="K13" s="1">
        <f>Statistiques!$C$61</f>
        <v>0.55000000000000004</v>
      </c>
      <c r="L13" s="1" t="s">
        <v>185</v>
      </c>
      <c r="M13" s="2" t="s">
        <v>41</v>
      </c>
      <c r="O13" s="1" t="str">
        <f>Statistiques!$D$61</f>
        <v>Météo</v>
      </c>
      <c r="P13" s="1" t="b">
        <v>0</v>
      </c>
    </row>
    <row r="14" spans="1:16" x14ac:dyDescent="0.25">
      <c r="A14" s="1">
        <f>Statistiques!$E$50</f>
        <v>0</v>
      </c>
      <c r="B14" s="2" t="s">
        <v>49</v>
      </c>
      <c r="C14" s="1">
        <v>0</v>
      </c>
      <c r="H14" s="1" t="s">
        <v>40</v>
      </c>
      <c r="I14" s="1" t="s">
        <v>40</v>
      </c>
      <c r="J14" s="1">
        <f>Statistiques!$D$50</f>
        <v>0</v>
      </c>
      <c r="K14" s="1">
        <f>Statistiques!$D$49</f>
        <v>0.33333333333333337</v>
      </c>
      <c r="L14" s="1" t="s">
        <v>46</v>
      </c>
      <c r="M14" s="2" t="s">
        <v>41</v>
      </c>
      <c r="P14" s="1" t="b">
        <v>0</v>
      </c>
    </row>
    <row r="15" spans="1:16" x14ac:dyDescent="0.25">
      <c r="A15" s="1">
        <f>Statistiques!$E$54</f>
        <v>0</v>
      </c>
      <c r="B15" s="2" t="s">
        <v>50</v>
      </c>
      <c r="C15" s="1">
        <v>0</v>
      </c>
      <c r="H15" s="1" t="s">
        <v>40</v>
      </c>
      <c r="I15" s="1" t="s">
        <v>40</v>
      </c>
      <c r="J15" s="1">
        <f>Statistiques!$D$54</f>
        <v>0</v>
      </c>
      <c r="K15" s="1">
        <f>Statistiques!$D$53</f>
        <v>0</v>
      </c>
      <c r="L15" s="1" t="s">
        <v>46</v>
      </c>
      <c r="M15" s="2" t="s">
        <v>41</v>
      </c>
      <c r="P15" s="1" t="b">
        <v>0</v>
      </c>
    </row>
    <row r="16" spans="1:16" x14ac:dyDescent="0.25">
      <c r="A16" s="1">
        <f>Statistiques!$E$48</f>
        <v>0</v>
      </c>
      <c r="B16" s="2" t="s">
        <v>48</v>
      </c>
      <c r="C16" s="1">
        <v>0</v>
      </c>
      <c r="H16" s="1" t="s">
        <v>40</v>
      </c>
      <c r="I16" s="1" t="s">
        <v>40</v>
      </c>
      <c r="J16" s="1">
        <f>Statistiques!$D$48</f>
        <v>0</v>
      </c>
      <c r="K16" s="1">
        <f>Statistiques!$D$47</f>
        <v>0.66666666666666674</v>
      </c>
      <c r="L16" s="1" t="s">
        <v>46</v>
      </c>
      <c r="M16" s="2" t="s">
        <v>41</v>
      </c>
      <c r="P16" s="1" t="b">
        <v>0</v>
      </c>
    </row>
    <row r="17" spans="1:16" x14ac:dyDescent="0.25">
      <c r="A17" s="1">
        <f>Statistiques!$E$60</f>
        <v>0</v>
      </c>
      <c r="B17" s="2" t="s">
        <v>49</v>
      </c>
      <c r="C17" s="1">
        <v>0</v>
      </c>
      <c r="H17" s="1" t="s">
        <v>40</v>
      </c>
      <c r="I17" s="1" t="s">
        <v>40</v>
      </c>
      <c r="J17" s="1">
        <f>Statistiques!$D$60</f>
        <v>0</v>
      </c>
      <c r="K17" s="1">
        <f>Statistiques!$D$59</f>
        <v>0.27272727272727271</v>
      </c>
      <c r="L17" s="1" t="s">
        <v>57</v>
      </c>
      <c r="M17" s="2" t="s">
        <v>41</v>
      </c>
      <c r="P17" s="1" t="b">
        <v>0</v>
      </c>
    </row>
    <row r="18" spans="1:16" x14ac:dyDescent="0.25">
      <c r="A18" s="1">
        <f>Statistiques!$E$64</f>
        <v>0</v>
      </c>
      <c r="B18" s="2" t="s">
        <v>50</v>
      </c>
      <c r="C18" s="1">
        <v>0</v>
      </c>
      <c r="H18" s="1" t="s">
        <v>40</v>
      </c>
      <c r="I18" s="1" t="s">
        <v>40</v>
      </c>
      <c r="J18" s="1">
        <f>Statistiques!$D$64</f>
        <v>0</v>
      </c>
      <c r="K18" s="1">
        <f>Statistiques!$D$63</f>
        <v>0.72727272727272729</v>
      </c>
      <c r="L18" s="1" t="s">
        <v>57</v>
      </c>
      <c r="M18" s="2" t="s">
        <v>41</v>
      </c>
      <c r="P18" s="1" t="b">
        <v>0</v>
      </c>
    </row>
    <row r="19" spans="1:16" x14ac:dyDescent="0.25">
      <c r="A19" s="1">
        <f>Statistiques!$E$58</f>
        <v>0</v>
      </c>
      <c r="B19" s="2" t="s">
        <v>48</v>
      </c>
      <c r="C19" s="1">
        <v>0</v>
      </c>
      <c r="H19" s="1" t="s">
        <v>40</v>
      </c>
      <c r="I19" s="1" t="s">
        <v>40</v>
      </c>
      <c r="J19" s="1">
        <f>Statistiques!$D$58</f>
        <v>0</v>
      </c>
      <c r="K19" s="1">
        <f>Statistiques!$D$57</f>
        <v>0</v>
      </c>
      <c r="L19" s="1" t="s">
        <v>57</v>
      </c>
      <c r="M19" s="2" t="s">
        <v>41</v>
      </c>
      <c r="P19" s="1" t="b">
        <v>0</v>
      </c>
    </row>
    <row r="20" spans="1:16" x14ac:dyDescent="0.25">
      <c r="B20" s="2"/>
      <c r="M20"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20"/>
  <sheetViews>
    <sheetView workbookViewId="0"/>
  </sheetViews>
  <sheetFormatPr baseColWidth="10" defaultColWidth="15.7109375" defaultRowHeight="15" x14ac:dyDescent="0.25"/>
  <cols>
    <col min="1" max="16384" width="15.7109375" style="1"/>
  </cols>
  <sheetData>
    <row r="1" spans="1:16" x14ac:dyDescent="0.25">
      <c r="A1" s="1" t="s">
        <v>0</v>
      </c>
      <c r="B1" s="2" t="s">
        <v>175</v>
      </c>
      <c r="E1" s="1" t="s">
        <v>8</v>
      </c>
      <c r="F1" s="1">
        <v>3</v>
      </c>
      <c r="H1" s="1" t="s">
        <v>14</v>
      </c>
      <c r="I1" s="2" t="s">
        <v>39</v>
      </c>
      <c r="K1" s="1" t="s">
        <v>19</v>
      </c>
      <c r="L1" s="1">
        <v>100</v>
      </c>
    </row>
    <row r="2" spans="1:16" x14ac:dyDescent="0.25">
      <c r="A2" s="1" t="s">
        <v>1</v>
      </c>
      <c r="B2" s="1" t="e">
        <f>Statistiques!#REF!</f>
        <v>#REF!</v>
      </c>
      <c r="E2" s="1" t="s">
        <v>9</v>
      </c>
      <c r="F2" s="1">
        <f>_xll.PTreeEvaluate5(B3,$L$11:$L$20,$J$11:$J$20,$K$11:$K$20,$N$11:$N$20,$G$11:$G$20,,L1)</f>
        <v>2084376</v>
      </c>
    </row>
    <row r="3" spans="1:16" x14ac:dyDescent="0.25">
      <c r="A3" s="1" t="s">
        <v>2</v>
      </c>
      <c r="B3" s="1" t="s">
        <v>174</v>
      </c>
      <c r="E3" s="1" t="s">
        <v>10</v>
      </c>
      <c r="F3" s="2" t="s">
        <v>170</v>
      </c>
      <c r="H3" s="1" t="s">
        <v>15</v>
      </c>
      <c r="I3" s="3" t="s">
        <v>37</v>
      </c>
    </row>
    <row r="4" spans="1:16" x14ac:dyDescent="0.25">
      <c r="A4" s="1" t="s">
        <v>3</v>
      </c>
      <c r="B4" s="1" t="s">
        <v>173</v>
      </c>
      <c r="E4" s="1" t="s">
        <v>11</v>
      </c>
      <c r="F4" s="2" t="s">
        <v>36</v>
      </c>
      <c r="H4" s="1" t="s">
        <v>16</v>
      </c>
      <c r="I4" s="2" t="s">
        <v>38</v>
      </c>
    </row>
    <row r="5" spans="1:16" x14ac:dyDescent="0.25">
      <c r="A5" s="1" t="s">
        <v>4</v>
      </c>
      <c r="B5" s="1">
        <v>0</v>
      </c>
      <c r="E5" s="1" t="s">
        <v>12</v>
      </c>
      <c r="F5" s="2" t="s">
        <v>36</v>
      </c>
      <c r="H5" s="1" t="s">
        <v>17</v>
      </c>
      <c r="I5" s="3" t="s">
        <v>37</v>
      </c>
    </row>
    <row r="6" spans="1:16" x14ac:dyDescent="0.25">
      <c r="A6" s="1" t="s">
        <v>5</v>
      </c>
      <c r="E6" s="1" t="s">
        <v>13</v>
      </c>
      <c r="F6" s="2" t="s">
        <v>170</v>
      </c>
      <c r="H6" s="1" t="s">
        <v>18</v>
      </c>
      <c r="I6" s="2" t="s">
        <v>38</v>
      </c>
    </row>
    <row r="7" spans="1:16" x14ac:dyDescent="0.25">
      <c r="A7" s="1" t="s">
        <v>6</v>
      </c>
      <c r="E7" s="1" t="s">
        <v>172</v>
      </c>
      <c r="F7" s="2" t="s">
        <v>171</v>
      </c>
    </row>
    <row r="8" spans="1:16" x14ac:dyDescent="0.25">
      <c r="A8" s="1" t="s">
        <v>7</v>
      </c>
      <c r="B8" s="1">
        <v>10</v>
      </c>
    </row>
    <row r="10" spans="1:16" x14ac:dyDescent="0.25">
      <c r="A10" s="1" t="s">
        <v>20</v>
      </c>
      <c r="B10" s="1" t="s">
        <v>21</v>
      </c>
      <c r="C10" s="1" t="s">
        <v>22</v>
      </c>
      <c r="D10" s="1" t="s">
        <v>23</v>
      </c>
      <c r="E10" s="1" t="s">
        <v>24</v>
      </c>
      <c r="F10" s="1" t="s">
        <v>25</v>
      </c>
      <c r="G10" s="1" t="s">
        <v>26</v>
      </c>
      <c r="H10" s="1" t="s">
        <v>27</v>
      </c>
      <c r="I10" s="1" t="s">
        <v>28</v>
      </c>
      <c r="J10" s="1" t="s">
        <v>29</v>
      </c>
      <c r="K10" s="1" t="s">
        <v>30</v>
      </c>
      <c r="L10" s="1" t="s">
        <v>2</v>
      </c>
      <c r="M10" s="1" t="s">
        <v>31</v>
      </c>
      <c r="N10" s="1" t="s">
        <v>32</v>
      </c>
      <c r="O10" s="1" t="s">
        <v>33</v>
      </c>
      <c r="P10" s="1" t="s">
        <v>34</v>
      </c>
    </row>
    <row r="11" spans="1:16" x14ac:dyDescent="0.25">
      <c r="A11" s="1">
        <f>Statistiques!$C$28</f>
        <v>0</v>
      </c>
      <c r="B11" s="1" t="str">
        <f>B1</f>
        <v>Météo --&gt; Prévision</v>
      </c>
      <c r="C11" s="1">
        <v>0</v>
      </c>
      <c r="I11" s="1" t="s">
        <v>40</v>
      </c>
      <c r="J11" s="1">
        <f>Statistiques!$B$28</f>
        <v>0</v>
      </c>
      <c r="K11" s="1">
        <f>Statistiques!$B$27</f>
        <v>0</v>
      </c>
      <c r="L11" s="1" t="s">
        <v>177</v>
      </c>
      <c r="M11" s="2" t="s">
        <v>41</v>
      </c>
      <c r="O11" s="1" t="str">
        <f>Statistiques!$C$27</f>
        <v>Météo</v>
      </c>
      <c r="P11" s="1" t="b">
        <v>0</v>
      </c>
    </row>
    <row r="12" spans="1:16" x14ac:dyDescent="0.25">
      <c r="A12" s="1">
        <f>Statistiques!$D$24</f>
        <v>0</v>
      </c>
      <c r="B12" s="2" t="s">
        <v>48</v>
      </c>
      <c r="C12" s="1">
        <v>0</v>
      </c>
      <c r="I12" s="1" t="s">
        <v>40</v>
      </c>
      <c r="J12" s="1">
        <f>Statistiques!$C$24</f>
        <v>0</v>
      </c>
      <c r="K12" s="1">
        <f>Statistiques!$C$23</f>
        <v>0.3</v>
      </c>
      <c r="L12" s="1" t="s">
        <v>178</v>
      </c>
      <c r="M12" s="2" t="s">
        <v>41</v>
      </c>
      <c r="O12" s="1" t="str">
        <f>Statistiques!$D$23</f>
        <v>Prévision</v>
      </c>
      <c r="P12" s="1" t="b">
        <v>0</v>
      </c>
    </row>
    <row r="13" spans="1:16" x14ac:dyDescent="0.25">
      <c r="A13" s="1">
        <f>Statistiques!$D$32</f>
        <v>0</v>
      </c>
      <c r="B13" s="2" t="s">
        <v>49</v>
      </c>
      <c r="C13" s="1">
        <v>0</v>
      </c>
      <c r="I13" s="1" t="s">
        <v>40</v>
      </c>
      <c r="J13" s="1">
        <f>Statistiques!$C$32</f>
        <v>0</v>
      </c>
      <c r="K13" s="1">
        <f>Statistiques!$C$31</f>
        <v>0.3</v>
      </c>
      <c r="L13" s="1" t="s">
        <v>179</v>
      </c>
      <c r="M13" s="2" t="s">
        <v>41</v>
      </c>
      <c r="O13" s="1" t="str">
        <f>Statistiques!$D$31</f>
        <v>Prévision</v>
      </c>
      <c r="P13" s="1" t="b">
        <v>0</v>
      </c>
    </row>
    <row r="14" spans="1:16" x14ac:dyDescent="0.25">
      <c r="A14" s="1">
        <f>Statistiques!$D$38</f>
        <v>0</v>
      </c>
      <c r="B14" s="2" t="s">
        <v>50</v>
      </c>
      <c r="C14" s="1">
        <v>0</v>
      </c>
      <c r="I14" s="1" t="s">
        <v>40</v>
      </c>
      <c r="J14" s="1">
        <f>Statistiques!$C$38</f>
        <v>0</v>
      </c>
      <c r="K14" s="1">
        <f>Statistiques!$C$37</f>
        <v>0.4</v>
      </c>
      <c r="L14" s="1" t="s">
        <v>180</v>
      </c>
      <c r="M14" s="2" t="s">
        <v>41</v>
      </c>
      <c r="O14" s="1" t="str">
        <f>Statistiques!$D$37</f>
        <v>Prévision</v>
      </c>
      <c r="P14" s="1" t="b">
        <v>0</v>
      </c>
    </row>
    <row r="15" spans="1:16" x14ac:dyDescent="0.25">
      <c r="A15" s="1">
        <f>Statistiques!$E$22</f>
        <v>0</v>
      </c>
      <c r="B15" s="2" t="s">
        <v>97</v>
      </c>
      <c r="C15" s="1">
        <v>0</v>
      </c>
      <c r="H15" s="1" t="s">
        <v>40</v>
      </c>
      <c r="I15" s="1" t="s">
        <v>40</v>
      </c>
      <c r="J15" s="1">
        <f>Statistiques!$D$22</f>
        <v>0</v>
      </c>
      <c r="K15" s="1">
        <f>Statistiques!$D$21</f>
        <v>1</v>
      </c>
      <c r="L15" s="1" t="s">
        <v>46</v>
      </c>
      <c r="M15" s="2" t="s">
        <v>41</v>
      </c>
      <c r="P15" s="1" t="b">
        <v>0</v>
      </c>
    </row>
    <row r="16" spans="1:16" x14ac:dyDescent="0.25">
      <c r="A16" s="1">
        <f>Statistiques!$E$26</f>
        <v>0</v>
      </c>
      <c r="B16" s="2" t="s">
        <v>98</v>
      </c>
      <c r="C16" s="1">
        <v>0</v>
      </c>
      <c r="H16" s="1" t="s">
        <v>40</v>
      </c>
      <c r="I16" s="1" t="s">
        <v>40</v>
      </c>
      <c r="J16" s="1">
        <f>Statistiques!$D$26</f>
        <v>0</v>
      </c>
      <c r="K16" s="1">
        <f>Statistiques!$D$25</f>
        <v>0</v>
      </c>
      <c r="L16" s="1" t="s">
        <v>46</v>
      </c>
      <c r="M16" s="2" t="s">
        <v>41</v>
      </c>
      <c r="P16" s="1" t="b">
        <v>0</v>
      </c>
    </row>
    <row r="17" spans="1:16" x14ac:dyDescent="0.25">
      <c r="A17" s="1">
        <f>Statistiques!$E$30</f>
        <v>0</v>
      </c>
      <c r="B17" s="2" t="s">
        <v>97</v>
      </c>
      <c r="C17" s="1">
        <v>0</v>
      </c>
      <c r="H17" s="1" t="s">
        <v>40</v>
      </c>
      <c r="I17" s="1" t="s">
        <v>40</v>
      </c>
      <c r="J17" s="1">
        <f>Statistiques!$D$30</f>
        <v>0</v>
      </c>
      <c r="K17" s="1">
        <f>Statistiques!$D$29</f>
        <v>0.5</v>
      </c>
      <c r="L17" s="1" t="s">
        <v>57</v>
      </c>
      <c r="M17" s="2" t="s">
        <v>41</v>
      </c>
      <c r="P17" s="1" t="b">
        <v>0</v>
      </c>
    </row>
    <row r="18" spans="1:16" x14ac:dyDescent="0.25">
      <c r="A18" s="1">
        <f>Statistiques!$E$34</f>
        <v>0</v>
      </c>
      <c r="B18" s="2" t="s">
        <v>98</v>
      </c>
      <c r="C18" s="1">
        <v>0</v>
      </c>
      <c r="H18" s="1" t="s">
        <v>40</v>
      </c>
      <c r="I18" s="1" t="s">
        <v>40</v>
      </c>
      <c r="J18" s="1">
        <f>Statistiques!$D$34</f>
        <v>0</v>
      </c>
      <c r="K18" s="1">
        <f>Statistiques!$D$33</f>
        <v>0.5</v>
      </c>
      <c r="L18" s="1" t="s">
        <v>57</v>
      </c>
      <c r="M18" s="2" t="s">
        <v>41</v>
      </c>
      <c r="P18" s="1" t="b">
        <v>0</v>
      </c>
    </row>
    <row r="19" spans="1:16" x14ac:dyDescent="0.25">
      <c r="A19" s="1">
        <f>Statistiques!$E$36</f>
        <v>0</v>
      </c>
      <c r="B19" s="2" t="s">
        <v>97</v>
      </c>
      <c r="C19" s="1">
        <v>0</v>
      </c>
      <c r="H19" s="1" t="s">
        <v>40</v>
      </c>
      <c r="I19" s="1" t="s">
        <v>40</v>
      </c>
      <c r="J19" s="1">
        <f>Statistiques!$D$36</f>
        <v>0</v>
      </c>
      <c r="K19" s="1">
        <f>Statistiques!$D$35</f>
        <v>0</v>
      </c>
      <c r="L19" s="1" t="s">
        <v>59</v>
      </c>
      <c r="M19" s="2" t="s">
        <v>41</v>
      </c>
      <c r="P19" s="1" t="b">
        <v>0</v>
      </c>
    </row>
    <row r="20" spans="1:16" x14ac:dyDescent="0.25">
      <c r="A20" s="1">
        <f>Statistiques!$E$40</f>
        <v>0</v>
      </c>
      <c r="B20" s="2" t="s">
        <v>98</v>
      </c>
      <c r="C20" s="1">
        <v>0</v>
      </c>
      <c r="H20" s="1" t="s">
        <v>40</v>
      </c>
      <c r="I20" s="1" t="s">
        <v>40</v>
      </c>
      <c r="J20" s="1">
        <f>Statistiques!$D$40</f>
        <v>0</v>
      </c>
      <c r="K20" s="1">
        <f>Statistiques!$D$39</f>
        <v>1</v>
      </c>
      <c r="L20" s="1" t="s">
        <v>59</v>
      </c>
      <c r="M20" s="2" t="s">
        <v>41</v>
      </c>
      <c r="P20" s="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Meteo</vt:lpstr>
      <vt:lpstr>treeCalc_1</vt:lpstr>
      <vt:lpstr>Standard données</vt:lpstr>
      <vt:lpstr>Standard</vt:lpstr>
      <vt:lpstr>treeCalc_2</vt:lpstr>
      <vt:lpstr>Valeur Info Parfaite</vt:lpstr>
      <vt:lpstr>treeCalc_3</vt:lpstr>
      <vt:lpstr>Statistiques</vt:lpstr>
      <vt:lpstr>Valeur Info Imparfaite</vt:lpstr>
      <vt:lpstr>treeCalc_5</vt:lpstr>
      <vt:lpstr>treeCalc_4</vt:lpstr>
      <vt:lpstr>Valeur Info Imparfaite (erreur)</vt:lpstr>
      <vt:lpstr>Valeur Info Imp. (erreur 2)</vt:lpstr>
      <vt:lpstr>treeCalc_7</vt:lpstr>
      <vt:lpstr>treeCalc_6</vt:lpstr>
    </vt:vector>
  </TitlesOfParts>
  <Company>HEC Montréal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clihec3</dc:creator>
  <cp:lastModifiedBy>erick delage</cp:lastModifiedBy>
  <dcterms:created xsi:type="dcterms:W3CDTF">2011-08-09T21:58:05Z</dcterms:created>
  <dcterms:modified xsi:type="dcterms:W3CDTF">2019-10-08T13:45:32Z</dcterms:modified>
</cp:coreProperties>
</file>